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75" yWindow="30" windowWidth="11310" windowHeight="6510"/>
  </bookViews>
  <sheets>
    <sheet name="01.01.2023" sheetId="45" r:id="rId1"/>
  </sheets>
  <definedNames>
    <definedName name="_xlnm.Print_Area" localSheetId="0">'01.01.2023'!$A$1:$G$189</definedName>
  </definedNames>
  <calcPr calcId="125725"/>
</workbook>
</file>

<file path=xl/calcChain.xml><?xml version="1.0" encoding="utf-8"?>
<calcChain xmlns="http://schemas.openxmlformats.org/spreadsheetml/2006/main">
  <c r="C142" i="45"/>
  <c r="E170" l="1"/>
  <c r="C152"/>
  <c r="C170"/>
  <c r="C186"/>
  <c r="D68"/>
  <c r="D48"/>
  <c r="D19"/>
  <c r="E142"/>
  <c r="E25"/>
  <c r="E51"/>
  <c r="E117"/>
  <c r="D186"/>
  <c r="D106"/>
  <c r="D94"/>
  <c r="D64"/>
  <c r="F64" s="1"/>
  <c r="D6"/>
  <c r="D9"/>
  <c r="D14"/>
  <c r="D23"/>
  <c r="D25"/>
  <c r="D33"/>
  <c r="D41"/>
  <c r="D51"/>
  <c r="G51" s="1"/>
  <c r="D58"/>
  <c r="D117"/>
  <c r="D123"/>
  <c r="C106"/>
  <c r="F106" s="1"/>
  <c r="C33"/>
  <c r="C68"/>
  <c r="D170"/>
  <c r="G170" s="1"/>
  <c r="E180"/>
  <c r="G180" s="1"/>
  <c r="C94"/>
  <c r="G38"/>
  <c r="F38"/>
  <c r="E152"/>
  <c r="D8"/>
  <c r="E8"/>
  <c r="C8"/>
  <c r="G52"/>
  <c r="G53"/>
  <c r="G56"/>
  <c r="F66"/>
  <c r="F67"/>
  <c r="G87"/>
  <c r="G88"/>
  <c r="G89"/>
  <c r="F86"/>
  <c r="F87"/>
  <c r="F88"/>
  <c r="F89"/>
  <c r="F116"/>
  <c r="F118"/>
  <c r="F119"/>
  <c r="F120"/>
  <c r="D121"/>
  <c r="C121"/>
  <c r="F122"/>
  <c r="F124"/>
  <c r="F125"/>
  <c r="F126"/>
  <c r="F127"/>
  <c r="G160"/>
  <c r="G147"/>
  <c r="E33"/>
  <c r="C51"/>
  <c r="C20"/>
  <c r="C19" s="1"/>
  <c r="F56"/>
  <c r="D152"/>
  <c r="E64"/>
  <c r="G132"/>
  <c r="G133"/>
  <c r="G135"/>
  <c r="G136"/>
  <c r="G138"/>
  <c r="G139"/>
  <c r="G140"/>
  <c r="G141"/>
  <c r="G143"/>
  <c r="G144"/>
  <c r="G145"/>
  <c r="G146"/>
  <c r="G148"/>
  <c r="G149"/>
  <c r="G150"/>
  <c r="G151"/>
  <c r="G153"/>
  <c r="G154"/>
  <c r="G155"/>
  <c r="G156"/>
  <c r="G157"/>
  <c r="G158"/>
  <c r="G159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1"/>
  <c r="G182"/>
  <c r="G183"/>
  <c r="F132"/>
  <c r="F133"/>
  <c r="F135"/>
  <c r="F136"/>
  <c r="F138"/>
  <c r="F139"/>
  <c r="F140"/>
  <c r="F141"/>
  <c r="F143"/>
  <c r="F144"/>
  <c r="F145"/>
  <c r="F146"/>
  <c r="F148"/>
  <c r="F149"/>
  <c r="F150"/>
  <c r="F151"/>
  <c r="F153"/>
  <c r="F154"/>
  <c r="F155"/>
  <c r="F156"/>
  <c r="F157"/>
  <c r="F158"/>
  <c r="F159"/>
  <c r="F161"/>
  <c r="F162"/>
  <c r="F163"/>
  <c r="F164"/>
  <c r="F165"/>
  <c r="F166"/>
  <c r="F167"/>
  <c r="F168"/>
  <c r="F169"/>
  <c r="F171"/>
  <c r="F172"/>
  <c r="F173"/>
  <c r="F174"/>
  <c r="F175"/>
  <c r="F176"/>
  <c r="F177"/>
  <c r="F178"/>
  <c r="F179"/>
  <c r="F181"/>
  <c r="F182"/>
  <c r="F183"/>
  <c r="G65"/>
  <c r="G66"/>
  <c r="G67"/>
  <c r="G69"/>
  <c r="G70"/>
  <c r="G71"/>
  <c r="G72"/>
  <c r="G74"/>
  <c r="G75"/>
  <c r="G76"/>
  <c r="G77"/>
  <c r="G78"/>
  <c r="G79"/>
  <c r="G80"/>
  <c r="G81"/>
  <c r="G82"/>
  <c r="G83"/>
  <c r="G84"/>
  <c r="G85"/>
  <c r="G86"/>
  <c r="G90"/>
  <c r="G91"/>
  <c r="G92"/>
  <c r="G93"/>
  <c r="G95"/>
  <c r="G96"/>
  <c r="G97"/>
  <c r="G98"/>
  <c r="G99"/>
  <c r="G100"/>
  <c r="G101"/>
  <c r="G102"/>
  <c r="G103"/>
  <c r="G104"/>
  <c r="G107"/>
  <c r="G108"/>
  <c r="G109"/>
  <c r="G110"/>
  <c r="G111"/>
  <c r="G112"/>
  <c r="G113"/>
  <c r="G114"/>
  <c r="G115"/>
  <c r="G116"/>
  <c r="G118"/>
  <c r="G119"/>
  <c r="G120"/>
  <c r="G122"/>
  <c r="G124"/>
  <c r="G125"/>
  <c r="G126"/>
  <c r="G127"/>
  <c r="F69"/>
  <c r="F70"/>
  <c r="F71"/>
  <c r="F72"/>
  <c r="F75"/>
  <c r="F76"/>
  <c r="F77"/>
  <c r="F78"/>
  <c r="F79"/>
  <c r="F80"/>
  <c r="F81"/>
  <c r="F82"/>
  <c r="F83"/>
  <c r="F84"/>
  <c r="F85"/>
  <c r="F90"/>
  <c r="F91"/>
  <c r="F92"/>
  <c r="F93"/>
  <c r="F95"/>
  <c r="F96"/>
  <c r="F97"/>
  <c r="F98"/>
  <c r="F99"/>
  <c r="F100"/>
  <c r="F101"/>
  <c r="F102"/>
  <c r="F103"/>
  <c r="F104"/>
  <c r="F105"/>
  <c r="F107"/>
  <c r="F108"/>
  <c r="F109"/>
  <c r="F110"/>
  <c r="F111"/>
  <c r="F112"/>
  <c r="F114"/>
  <c r="F115"/>
  <c r="G7"/>
  <c r="G10"/>
  <c r="G11"/>
  <c r="G12"/>
  <c r="G13"/>
  <c r="G15"/>
  <c r="G16"/>
  <c r="G17"/>
  <c r="G18"/>
  <c r="G21"/>
  <c r="G22"/>
  <c r="G24"/>
  <c r="G26"/>
  <c r="G27"/>
  <c r="G28"/>
  <c r="G29"/>
  <c r="G30"/>
  <c r="G31"/>
  <c r="G34"/>
  <c r="G35"/>
  <c r="G36"/>
  <c r="G37"/>
  <c r="G39"/>
  <c r="G40"/>
  <c r="G42"/>
  <c r="G43"/>
  <c r="G44"/>
  <c r="G45"/>
  <c r="G46"/>
  <c r="G47"/>
  <c r="G49"/>
  <c r="G50"/>
  <c r="G54"/>
  <c r="G55"/>
  <c r="G57"/>
  <c r="G59"/>
  <c r="G60"/>
  <c r="F7"/>
  <c r="F10"/>
  <c r="F11"/>
  <c r="F12"/>
  <c r="F13"/>
  <c r="F15"/>
  <c r="F16"/>
  <c r="F17"/>
  <c r="F18"/>
  <c r="F21"/>
  <c r="F22"/>
  <c r="F24"/>
  <c r="F26"/>
  <c r="F27"/>
  <c r="F28"/>
  <c r="F29"/>
  <c r="F30"/>
  <c r="F31"/>
  <c r="F34"/>
  <c r="F35"/>
  <c r="F36"/>
  <c r="F37"/>
  <c r="F39"/>
  <c r="F40"/>
  <c r="F42"/>
  <c r="F43"/>
  <c r="F44"/>
  <c r="F45"/>
  <c r="F46"/>
  <c r="F47"/>
  <c r="F49"/>
  <c r="F50"/>
  <c r="F52"/>
  <c r="F53"/>
  <c r="F54"/>
  <c r="F55"/>
  <c r="F57"/>
  <c r="F59"/>
  <c r="F60"/>
  <c r="E68"/>
  <c r="F65"/>
  <c r="E48"/>
  <c r="E14"/>
  <c r="F152"/>
  <c r="C64"/>
  <c r="C117"/>
  <c r="E106"/>
  <c r="D142"/>
  <c r="F142" s="1"/>
  <c r="G117"/>
  <c r="E19"/>
  <c r="C14"/>
  <c r="C25"/>
  <c r="C9"/>
  <c r="E41"/>
  <c r="E94"/>
  <c r="E134"/>
  <c r="C41"/>
  <c r="F41" s="1"/>
  <c r="G185"/>
  <c r="C58"/>
  <c r="F58" s="1"/>
  <c r="E121"/>
  <c r="G121" s="1"/>
  <c r="E23"/>
  <c r="G23"/>
  <c r="C23"/>
  <c r="E58"/>
  <c r="C48"/>
  <c r="F185"/>
  <c r="C123"/>
  <c r="F123" s="1"/>
  <c r="F131"/>
  <c r="G131"/>
  <c r="C134"/>
  <c r="E123"/>
  <c r="G123" s="1"/>
  <c r="D134"/>
  <c r="E6"/>
  <c r="G6" s="1"/>
  <c r="E9"/>
  <c r="C6"/>
  <c r="F117"/>
  <c r="G64"/>
  <c r="F180"/>
  <c r="E186"/>
  <c r="G41"/>
  <c r="G20"/>
  <c r="F20"/>
  <c r="F170" l="1"/>
  <c r="G142"/>
  <c r="D184"/>
  <c r="C184"/>
  <c r="F134"/>
  <c r="F51"/>
  <c r="D32"/>
  <c r="F48"/>
  <c r="G48"/>
  <c r="G25"/>
  <c r="F9"/>
  <c r="G8"/>
  <c r="G152"/>
  <c r="F121"/>
  <c r="G106"/>
  <c r="C63"/>
  <c r="C62" s="1"/>
  <c r="F68"/>
  <c r="D63"/>
  <c r="D62" s="1"/>
  <c r="C32"/>
  <c r="G33"/>
  <c r="F33"/>
  <c r="F25"/>
  <c r="F23"/>
  <c r="F14"/>
  <c r="G14"/>
  <c r="G9"/>
  <c r="F8"/>
  <c r="E184"/>
  <c r="F94"/>
  <c r="G94"/>
  <c r="E63"/>
  <c r="E62" s="1"/>
  <c r="G68"/>
  <c r="E32"/>
  <c r="C5"/>
  <c r="F6"/>
  <c r="F19"/>
  <c r="D5"/>
  <c r="G19"/>
  <c r="G186"/>
  <c r="F186"/>
  <c r="E5"/>
  <c r="G58"/>
  <c r="G134"/>
  <c r="G184" l="1"/>
  <c r="F184"/>
  <c r="F32"/>
  <c r="G32"/>
  <c r="F62"/>
  <c r="G62"/>
  <c r="F63"/>
  <c r="C4"/>
  <c r="C61" s="1"/>
  <c r="C128" s="1"/>
  <c r="C187" s="1"/>
  <c r="G63"/>
  <c r="E4"/>
  <c r="E61" s="1"/>
  <c r="E128" s="1"/>
  <c r="E187" s="1"/>
  <c r="D4"/>
  <c r="G5"/>
  <c r="F5"/>
  <c r="G4" l="1"/>
  <c r="D61"/>
  <c r="F4"/>
  <c r="G61" l="1"/>
  <c r="D128"/>
  <c r="F61"/>
  <c r="F128" l="1"/>
  <c r="G128"/>
  <c r="D187"/>
</calcChain>
</file>

<file path=xl/sharedStrings.xml><?xml version="1.0" encoding="utf-8"?>
<sst xmlns="http://schemas.openxmlformats.org/spreadsheetml/2006/main" count="213" uniqueCount="197">
  <si>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</si>
  <si>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</si>
  <si>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</si>
  <si>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</si>
  <si>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</si>
  <si>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</si>
  <si>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</si>
  <si>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</si>
  <si>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</si>
  <si>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</si>
  <si>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</si>
  <si>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</si>
  <si>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</si>
  <si>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</si>
  <si>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</si>
  <si>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</si>
  <si>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</si>
  <si>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</si>
  <si>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</si>
  <si>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</si>
  <si>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</si>
  <si>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</si>
  <si>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</si>
  <si>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</si>
  <si>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</si>
  <si>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</si>
  <si>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</si>
  <si>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</si>
  <si>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</si>
  <si>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</si>
  <si>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</si>
  <si>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</si>
  <si>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</si>
  <si>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</si>
  <si>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</si>
  <si>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</si>
  <si>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</si>
  <si>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</si>
  <si>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</si>
  <si>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</si>
  <si>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</si>
  <si>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</si>
  <si>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</si>
  <si>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</si>
  <si>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</si>
  <si>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</si>
  <si>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</si>
  <si>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</si>
  <si>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</si>
  <si>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</si>
  <si>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</si>
  <si>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</si>
  <si>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</si>
  <si>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</si>
  <si>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</si>
  <si>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</si>
  <si>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</si>
  <si>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</si>
  <si>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</si>
  <si>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</si>
  <si>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</si>
  <si>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</si>
  <si>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</si>
  <si>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</si>
  <si>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</si>
  <si>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</si>
  <si>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</si>
  <si>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</si>
  <si>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</si>
  <si>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</si>
  <si>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</si>
  <si>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</si>
  <si>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</si>
  <si>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</si>
  <si>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</si>
  <si>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</si>
  <si>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</si>
  <si>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</si>
  <si>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</si>
  <si>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</si>
  <si>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</si>
  <si>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</si>
  <si>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</si>
  <si>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</si>
  <si>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</si>
  <si>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</si>
  <si>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</si>
  <si>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</si>
  <si>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</si>
  <si>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</si>
  <si>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</si>
  <si>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</si>
  <si>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</si>
  <si>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</si>
  <si>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</si>
  <si>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</si>
  <si>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</si>
  <si>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</si>
  <si>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</si>
  <si>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</si>
  <si>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</si>
  <si>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</si>
  <si>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</si>
  <si>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</si>
  <si>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</si>
  <si>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</si>
  <si>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</si>
  <si>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</si>
  <si>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</si>
  <si>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</si>
  <si>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</si>
  <si>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</si>
  <si>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</si>
  <si>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</si>
  <si>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</si>
  <si>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</si>
  <si>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</si>
  <si>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</si>
  <si>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</si>
  <si>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</si>
  <si>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</si>
  <si>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</si>
  <si>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</si>
  <si>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</si>
  <si>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</si>
  <si>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</si>
  <si>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</si>
  <si>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</si>
  <si>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</si>
  <si>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</si>
  <si>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</si>
  <si>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</si>
  <si>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</si>
  <si>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</si>
  <si>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</si>
  <si>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</si>
  <si>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</si>
  <si>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</si>
  <si>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</si>
  <si>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</si>
  <si>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</si>
  <si>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</si>
  <si>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</si>
  <si>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</si>
  <si>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</si>
  <si>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</si>
  <si>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</si>
  <si>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</si>
  <si>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</si>
  <si>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</si>
  <si>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</si>
  <si>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</si>
  <si>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</si>
  <si>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</si>
  <si>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</si>
  <si>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</si>
  <si>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</si>
  <si>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</si>
  <si>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</si>
  <si>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</si>
  <si>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</si>
  <si>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</si>
  <si>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</si>
  <si>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</si>
  <si>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</si>
  <si>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</si>
  <si>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</si>
  <si>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</si>
  <si>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</si>
  <si>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</si>
  <si>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</si>
  <si>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</si>
  <si>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</si>
  <si>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</si>
  <si>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</si>
  <si>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</si>
  <si>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</si>
  <si>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</si>
  <si>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</si>
  <si>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</si>
  <si>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</si>
  <si>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</si>
  <si>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</si>
  <si>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</si>
  <si>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</si>
  <si>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</si>
  <si>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</si>
  <si>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</si>
  <si>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</si>
  <si>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Прочие субвенции бюджетам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</si>
  <si>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</si>
  <si>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</si>
  <si>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Дотации бюджетам муниципальных районов на выравнивание бюджетной обеспеченности</t>
  </si>
  <si>
    <t>Исполнено на 01.01.2023</t>
  </si>
  <si>
    <t>Исполнено на 01.01.2022</t>
  </si>
  <si>
    <t xml:space="preserve">  АНАЛИЗ ИСПОЛНЕНИЯ БЮДЖЕТА МУНИЦИПАЛЬНОГО  РАЙОНА  НА 01 ЯНВАРЯ 2023 Г.</t>
  </si>
  <si>
    <t>% исп. 2023 г. к 2022 г.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</si>
</sst>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sz val="7"/>
      <name val="Arial Cyr"/>
      <charset val="204"/>
    </font>
    <font>
      <b/>
      <i/>
      <sz val="7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7"/>
      <color indexed="62"/>
      <name val="Arial Cyr"/>
      <charset val="204"/>
    </font>
    <font>
      <sz val="7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8"/>
      <color indexed="8"/>
      <name val="Arial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79">
    <xf numFmtId="0" fontId="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2" fillId="0" borderId="0">
      <alignment vertical="center"/>
    </xf>
    <xf numFmtId="0" fontId="10" fillId="0" borderId="0"/>
    <xf numFmtId="0" fontId="23" fillId="5" borderId="0">
      <alignment vertical="center"/>
    </xf>
    <xf numFmtId="0" fontId="24" fillId="0" borderId="0">
      <alignment horizontal="center" vertical="center"/>
    </xf>
    <xf numFmtId="0" fontId="25" fillId="0" borderId="0">
      <alignment horizontal="center" vertical="center" wrapText="1"/>
    </xf>
    <xf numFmtId="0" fontId="23" fillId="0" borderId="0">
      <alignment vertical="center"/>
    </xf>
    <xf numFmtId="0" fontId="23" fillId="0" borderId="0">
      <alignment horizontal="center" vertical="center"/>
    </xf>
    <xf numFmtId="0" fontId="23" fillId="0" borderId="0">
      <alignment horizontal="center" vertical="center"/>
    </xf>
    <xf numFmtId="0" fontId="23" fillId="0" borderId="0">
      <alignment vertical="center" wrapText="1"/>
    </xf>
    <xf numFmtId="0" fontId="26" fillId="0" borderId="0">
      <alignment vertical="center"/>
    </xf>
    <xf numFmtId="0" fontId="27" fillId="0" borderId="0">
      <alignment vertical="center" wrapText="1"/>
    </xf>
    <xf numFmtId="0" fontId="26" fillId="0" borderId="15">
      <alignment vertical="center"/>
    </xf>
    <xf numFmtId="0" fontId="26" fillId="0" borderId="16">
      <alignment horizontal="center" vertical="center" wrapText="1"/>
    </xf>
    <xf numFmtId="0" fontId="26" fillId="0" borderId="16">
      <alignment horizontal="center" vertical="center" wrapText="1"/>
    </xf>
    <xf numFmtId="0" fontId="23" fillId="5" borderId="17">
      <alignment vertical="center"/>
    </xf>
    <xf numFmtId="49" fontId="28" fillId="0" borderId="18">
      <alignment vertical="center" wrapText="1"/>
    </xf>
    <xf numFmtId="0" fontId="23" fillId="5" borderId="19">
      <alignment vertical="center"/>
    </xf>
    <xf numFmtId="49" fontId="29" fillId="0" borderId="20">
      <alignment horizontal="left" vertical="center" wrapText="1" indent="1"/>
    </xf>
    <xf numFmtId="49" fontId="30" fillId="0" borderId="20">
      <alignment horizontal="left" vertical="center" wrapText="1" indent="1"/>
    </xf>
    <xf numFmtId="0" fontId="23" fillId="5" borderId="21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3" fillId="0" borderId="15">
      <alignment horizontal="left" vertical="center" wrapText="1"/>
    </xf>
    <xf numFmtId="0" fontId="23" fillId="0" borderId="17">
      <alignment horizontal="left" vertical="center" wrapText="1"/>
    </xf>
    <xf numFmtId="0" fontId="23" fillId="0" borderId="19">
      <alignment vertical="center" wrapText="1"/>
    </xf>
    <xf numFmtId="0" fontId="26" fillId="0" borderId="22">
      <alignment horizontal="center" vertical="center" wrapText="1"/>
    </xf>
    <xf numFmtId="0" fontId="23" fillId="5" borderId="23">
      <alignment vertical="center"/>
    </xf>
    <xf numFmtId="49" fontId="28" fillId="0" borderId="24">
      <alignment horizontal="center" vertical="center" shrinkToFit="1"/>
    </xf>
    <xf numFmtId="49" fontId="30" fillId="0" borderId="24">
      <alignment horizontal="center" vertical="center" shrinkToFit="1"/>
    </xf>
    <xf numFmtId="0" fontId="23" fillId="5" borderId="25">
      <alignment vertical="center"/>
    </xf>
    <xf numFmtId="0" fontId="23" fillId="0" borderId="26">
      <alignment vertical="center"/>
    </xf>
    <xf numFmtId="0" fontId="23" fillId="5" borderId="0">
      <alignment vertical="center" shrinkToFit="1"/>
    </xf>
    <xf numFmtId="0" fontId="26" fillId="0" borderId="0">
      <alignment vertical="center" wrapText="1"/>
    </xf>
    <xf numFmtId="1" fontId="28" fillId="0" borderId="16">
      <alignment horizontal="center" vertical="center" shrinkToFit="1"/>
    </xf>
    <xf numFmtId="1" fontId="30" fillId="0" borderId="16">
      <alignment horizontal="center" vertical="center" shrinkToFit="1"/>
    </xf>
    <xf numFmtId="49" fontId="26" fillId="0" borderId="0">
      <alignment vertical="center" wrapText="1"/>
    </xf>
    <xf numFmtId="49" fontId="23" fillId="0" borderId="19">
      <alignment vertical="center" wrapText="1"/>
    </xf>
    <xf numFmtId="49" fontId="23" fillId="0" borderId="0">
      <alignment vertical="center" wrapText="1"/>
    </xf>
    <xf numFmtId="49" fontId="26" fillId="0" borderId="16">
      <alignment horizontal="center" vertical="center" wrapText="1"/>
    </xf>
    <xf numFmtId="49" fontId="26" fillId="0" borderId="16">
      <alignment horizontal="center" vertical="center" wrapText="1"/>
    </xf>
    <xf numFmtId="4" fontId="28" fillId="0" borderId="16">
      <alignment horizontal="right" vertical="center" shrinkToFit="1"/>
    </xf>
    <xf numFmtId="4" fontId="30" fillId="0" borderId="16">
      <alignment horizontal="right" vertical="center" shrinkToFit="1"/>
    </xf>
    <xf numFmtId="0" fontId="23" fillId="0" borderId="19">
      <alignment vertical="center"/>
    </xf>
    <xf numFmtId="0" fontId="26" fillId="0" borderId="0">
      <alignment horizontal="right" vertical="center"/>
    </xf>
    <xf numFmtId="0" fontId="28" fillId="0" borderId="0">
      <alignment horizontal="left" vertical="center" wrapText="1"/>
    </xf>
    <xf numFmtId="0" fontId="31" fillId="0" borderId="0">
      <alignment vertical="center"/>
    </xf>
    <xf numFmtId="0" fontId="31" fillId="0" borderId="15">
      <alignment vertical="center"/>
    </xf>
    <xf numFmtId="0" fontId="31" fillId="0" borderId="19">
      <alignment vertical="center"/>
    </xf>
    <xf numFmtId="0" fontId="26" fillId="0" borderId="16">
      <alignment horizontal="center" vertical="center" wrapText="1"/>
    </xf>
    <xf numFmtId="0" fontId="32" fillId="0" borderId="0">
      <alignment horizontal="center" vertical="center" wrapText="1"/>
    </xf>
    <xf numFmtId="0" fontId="26" fillId="0" borderId="27">
      <alignment vertical="center"/>
    </xf>
    <xf numFmtId="0" fontId="26" fillId="0" borderId="28">
      <alignment horizontal="right" vertical="center"/>
    </xf>
    <xf numFmtId="0" fontId="28" fillId="0" borderId="28">
      <alignment horizontal="right" vertical="center"/>
    </xf>
    <xf numFmtId="0" fontId="28" fillId="0" borderId="22">
      <alignment horizontal="center" vertical="center"/>
    </xf>
    <xf numFmtId="49" fontId="26" fillId="0" borderId="29">
      <alignment horizontal="center" vertical="center"/>
    </xf>
    <xf numFmtId="0" fontId="26" fillId="0" borderId="30">
      <alignment horizontal="center" vertical="center" shrinkToFit="1"/>
    </xf>
    <xf numFmtId="1" fontId="28" fillId="0" borderId="30">
      <alignment horizontal="center" vertical="center" shrinkToFit="1"/>
    </xf>
    <xf numFmtId="0" fontId="28" fillId="0" borderId="30">
      <alignment vertical="center"/>
    </xf>
    <xf numFmtId="49" fontId="28" fillId="0" borderId="30">
      <alignment horizontal="center" vertical="center"/>
    </xf>
    <xf numFmtId="49" fontId="28" fillId="0" borderId="31">
      <alignment horizontal="center" vertical="center"/>
    </xf>
    <xf numFmtId="0" fontId="31" fillId="0" borderId="26">
      <alignment vertical="center"/>
    </xf>
    <xf numFmtId="4" fontId="28" fillId="0" borderId="18">
      <alignment horizontal="right" vertical="center" shrinkToFit="1"/>
    </xf>
    <xf numFmtId="4" fontId="30" fillId="0" borderId="18">
      <alignment horizontal="right" vertical="center" shrinkToFit="1"/>
    </xf>
    <xf numFmtId="0" fontId="26" fillId="0" borderId="24">
      <alignment horizontal="center" vertical="center" wrapText="1"/>
    </xf>
    <xf numFmtId="0" fontId="26" fillId="0" borderId="16">
      <alignment horizontal="center" vertical="center" wrapText="1"/>
    </xf>
    <xf numFmtId="0" fontId="27" fillId="0" borderId="0">
      <alignment horizontal="left" vertical="center" wrapText="1"/>
    </xf>
    <xf numFmtId="0" fontId="26" fillId="0" borderId="24">
      <alignment horizontal="center" vertical="center" wrapText="1"/>
    </xf>
    <xf numFmtId="49" fontId="23" fillId="5" borderId="19">
      <alignment vertical="center"/>
    </xf>
    <xf numFmtId="1" fontId="28" fillId="0" borderId="24">
      <alignment horizontal="center" vertical="center" shrinkToFit="1"/>
    </xf>
    <xf numFmtId="0" fontId="30" fillId="0" borderId="24">
      <alignment horizontal="center" vertical="center" shrinkToFit="1"/>
    </xf>
    <xf numFmtId="0" fontId="26" fillId="0" borderId="16">
      <alignment horizontal="center" vertical="center" wrapText="1"/>
    </xf>
    <xf numFmtId="0" fontId="25" fillId="0" borderId="0">
      <alignment vertical="center" wrapText="1"/>
    </xf>
    <xf numFmtId="49" fontId="26" fillId="0" borderId="16">
      <alignment horizontal="center" vertical="center" wrapText="1"/>
    </xf>
    <xf numFmtId="0" fontId="7" fillId="0" borderId="0"/>
    <xf numFmtId="0" fontId="6" fillId="2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11" fillId="0" borderId="0" xfId="0" applyFont="1"/>
    <xf numFmtId="0" fontId="8" fillId="0" borderId="0" xfId="0" applyFont="1"/>
    <xf numFmtId="4" fontId="8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/>
    <xf numFmtId="0" fontId="11" fillId="0" borderId="0" xfId="0" applyFont="1" applyFill="1"/>
    <xf numFmtId="0" fontId="4" fillId="0" borderId="0" xfId="0" applyFont="1" applyFill="1"/>
    <xf numFmtId="4" fontId="2" fillId="0" borderId="0" xfId="0" applyNumberFormat="1" applyFont="1" applyFill="1"/>
    <xf numFmtId="4" fontId="2" fillId="3" borderId="0" xfId="0" applyNumberFormat="1" applyFont="1" applyFill="1"/>
    <xf numFmtId="0" fontId="12" fillId="0" borderId="0" xfId="0" applyFont="1"/>
    <xf numFmtId="0" fontId="9" fillId="0" borderId="0" xfId="0" applyFont="1" applyFill="1"/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4" fontId="13" fillId="3" borderId="2" xfId="0" applyNumberFormat="1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/>
    </xf>
    <xf numFmtId="4" fontId="13" fillId="0" borderId="3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right" vertical="center"/>
    </xf>
    <xf numFmtId="4" fontId="14" fillId="0" borderId="4" xfId="37" applyNumberFormat="1" applyFont="1" applyBorder="1" applyAlignment="1" applyProtection="1">
      <alignment horizontal="right" vertical="center" shrinkToFit="1"/>
    </xf>
    <xf numFmtId="4" fontId="8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wrapText="1"/>
    </xf>
    <xf numFmtId="4" fontId="8" fillId="4" borderId="5" xfId="45" applyNumberFormat="1" applyFont="1" applyFill="1" applyBorder="1" applyProtection="1">
      <alignment horizontal="right" vertical="center" shrinkToFit="1"/>
    </xf>
    <xf numFmtId="4" fontId="14" fillId="0" borderId="16" xfId="37" applyNumberFormat="1" applyFont="1" applyAlignment="1" applyProtection="1">
      <alignment horizontal="right" vertical="center" shrinkToFit="1"/>
    </xf>
    <xf numFmtId="0" fontId="8" fillId="0" borderId="2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top" wrapText="1"/>
    </xf>
    <xf numFmtId="0" fontId="15" fillId="0" borderId="2" xfId="78" applyFont="1" applyFill="1" applyBorder="1" applyAlignment="1">
      <alignment vertical="top" wrapText="1"/>
    </xf>
    <xf numFmtId="0" fontId="14" fillId="0" borderId="2" xfId="78" applyFont="1" applyFill="1" applyBorder="1" applyAlignment="1">
      <alignment vertical="top" wrapText="1"/>
    </xf>
    <xf numFmtId="4" fontId="8" fillId="0" borderId="16" xfId="45" applyNumberFormat="1" applyFont="1" applyFill="1" applyAlignment="1" applyProtection="1">
      <alignment horizontal="right" vertical="center" shrinkToFit="1"/>
    </xf>
    <xf numFmtId="4" fontId="13" fillId="4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8" fillId="4" borderId="16" xfId="45" applyNumberFormat="1" applyFont="1" applyFill="1" applyProtection="1">
      <alignment horizontal="right" vertical="center" shrinkToFit="1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vertical="center" wrapText="1"/>
    </xf>
    <xf numFmtId="4" fontId="8" fillId="0" borderId="5" xfId="45" applyNumberFormat="1" applyFont="1" applyFill="1" applyBorder="1" applyProtection="1">
      <alignment horizontal="right" vertical="center" shrinkToFit="1"/>
    </xf>
    <xf numFmtId="4" fontId="8" fillId="0" borderId="7" xfId="45" applyNumberFormat="1" applyFont="1" applyFill="1" applyBorder="1" applyProtection="1">
      <alignment horizontal="right" vertical="center" shrinkToFit="1"/>
    </xf>
    <xf numFmtId="4" fontId="8" fillId="0" borderId="8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4" fontId="8" fillId="0" borderId="2" xfId="45" applyNumberFormat="1" applyFont="1" applyFill="1" applyBorder="1" applyProtection="1">
      <alignment horizontal="right" vertical="center" shrinkToFit="1"/>
    </xf>
    <xf numFmtId="4" fontId="8" fillId="0" borderId="2" xfId="45" applyNumberFormat="1" applyFont="1" applyFill="1" applyBorder="1" applyAlignment="1" applyProtection="1">
      <alignment horizontal="right" vertical="center" shrinkToFit="1"/>
    </xf>
    <xf numFmtId="2" fontId="14" fillId="0" borderId="2" xfId="21" applyNumberFormat="1" applyFont="1" applyBorder="1" applyAlignment="1" applyProtection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5" xfId="45" applyNumberFormat="1" applyFont="1" applyFill="1" applyBorder="1" applyAlignment="1" applyProtection="1">
      <alignment horizontal="right" vertical="center" shrinkToFit="1"/>
    </xf>
    <xf numFmtId="4" fontId="8" fillId="0" borderId="3" xfId="45" applyNumberFormat="1" applyFont="1" applyFill="1" applyBorder="1" applyProtection="1">
      <alignment horizontal="right" vertical="center" shrinkToFit="1"/>
    </xf>
    <xf numFmtId="2" fontId="14" fillId="0" borderId="2" xfId="21" applyNumberFormat="1" applyFont="1" applyFill="1" applyBorder="1" applyAlignment="1" applyProtection="1">
      <alignment vertical="center" wrapText="1"/>
    </xf>
    <xf numFmtId="49" fontId="14" fillId="0" borderId="2" xfId="21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" fontId="8" fillId="0" borderId="3" xfId="45" applyNumberFormat="1" applyFont="1" applyFill="1" applyBorder="1" applyAlignment="1" applyProtection="1">
      <alignment horizontal="right" vertical="center" shrinkToFit="1"/>
    </xf>
    <xf numFmtId="0" fontId="13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2" fontId="14" fillId="0" borderId="2" xfId="21" applyNumberFormat="1" applyFont="1" applyFill="1" applyBorder="1" applyAlignment="1" applyProtection="1">
      <alignment horizontal="left" vertical="center" wrapText="1"/>
    </xf>
    <xf numFmtId="49" fontId="14" fillId="0" borderId="2" xfId="22" applyNumberFormat="1" applyFont="1" applyFill="1" applyBorder="1" applyAlignment="1" applyProtection="1">
      <alignment vertical="center" wrapText="1"/>
    </xf>
    <xf numFmtId="4" fontId="8" fillId="0" borderId="4" xfId="45" applyNumberFormat="1" applyFont="1" applyFill="1" applyBorder="1" applyAlignment="1" applyProtection="1">
      <alignment horizontal="right" vertical="center" shrinkToFit="1"/>
    </xf>
    <xf numFmtId="0" fontId="13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4" fontId="13" fillId="0" borderId="5" xfId="27" applyNumberFormat="1" applyFont="1" applyBorder="1" applyAlignment="1" applyProtection="1">
      <alignment horizontal="right" vertical="center" shrinkToFit="1"/>
    </xf>
    <xf numFmtId="4" fontId="13" fillId="0" borderId="1" xfId="27" applyNumberFormat="1" applyFont="1" applyBorder="1" applyAlignment="1" applyProtection="1">
      <alignment horizontal="right" vertical="center" shrinkToFit="1"/>
    </xf>
    <xf numFmtId="4" fontId="8" fillId="0" borderId="5" xfId="27" applyNumberFormat="1" applyFont="1" applyBorder="1" applyAlignment="1" applyProtection="1">
      <alignment horizontal="right" vertical="center" shrinkToFit="1"/>
    </xf>
    <xf numFmtId="4" fontId="8" fillId="0" borderId="1" xfId="27" applyNumberFormat="1" applyFont="1" applyBorder="1" applyAlignment="1" applyProtection="1">
      <alignment horizontal="right" vertical="center" shrinkToFit="1"/>
    </xf>
    <xf numFmtId="0" fontId="8" fillId="0" borderId="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1" xfId="27" applyNumberFormat="1" applyFont="1" applyBorder="1" applyAlignment="1" applyProtection="1">
      <alignment horizontal="right" vertical="center" shrinkToFit="1"/>
    </xf>
    <xf numFmtId="4" fontId="8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4" fontId="17" fillId="0" borderId="2" xfId="27" applyNumberFormat="1" applyFont="1" applyBorder="1" applyAlignment="1" applyProtection="1">
      <alignment horizontal="right" vertical="center" shrinkToFit="1"/>
    </xf>
    <xf numFmtId="4" fontId="17" fillId="0" borderId="2" xfId="0" applyNumberFormat="1" applyFont="1" applyFill="1" applyBorder="1" applyAlignment="1">
      <alignment vertical="center"/>
    </xf>
    <xf numFmtId="4" fontId="13" fillId="0" borderId="2" xfId="27" applyNumberFormat="1" applyFont="1" applyBorder="1" applyAlignment="1" applyProtection="1">
      <alignment horizontal="right" vertical="center" shrinkToFit="1"/>
    </xf>
    <xf numFmtId="4" fontId="8" fillId="0" borderId="2" xfId="27" applyNumberFormat="1" applyFont="1" applyBorder="1" applyAlignment="1" applyProtection="1">
      <alignment horizontal="right" vertical="center" shrinkToFit="1"/>
    </xf>
    <xf numFmtId="4" fontId="18" fillId="0" borderId="2" xfId="0" applyNumberFormat="1" applyFont="1" applyFill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4" fontId="8" fillId="0" borderId="12" xfId="27" applyNumberFormat="1" applyFont="1" applyBorder="1" applyAlignment="1" applyProtection="1">
      <alignment horizontal="right" vertical="center" shrinkToFit="1"/>
    </xf>
    <xf numFmtId="4" fontId="8" fillId="0" borderId="4" xfId="27" applyNumberFormat="1" applyFont="1" applyBorder="1" applyAlignment="1" applyProtection="1">
      <alignment horizontal="right" vertical="center" shrinkToFit="1"/>
    </xf>
    <xf numFmtId="4" fontId="17" fillId="0" borderId="5" xfId="27" applyNumberFormat="1" applyFont="1" applyBorder="1" applyAlignment="1" applyProtection="1">
      <alignment horizontal="right" vertical="center" shrinkToFit="1"/>
    </xf>
    <xf numFmtId="4" fontId="17" fillId="0" borderId="1" xfId="27" applyNumberFormat="1" applyFont="1" applyBorder="1" applyAlignment="1" applyProtection="1">
      <alignment horizontal="right" vertical="center" shrinkToFit="1"/>
    </xf>
    <xf numFmtId="4" fontId="17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" fontId="13" fillId="4" borderId="2" xfId="0" applyNumberFormat="1" applyFont="1" applyFill="1" applyBorder="1" applyAlignment="1">
      <alignment horizontal="right" vertical="center"/>
    </xf>
    <xf numFmtId="4" fontId="21" fillId="0" borderId="1" xfId="32" applyNumberFormat="1" applyFont="1" applyBorder="1" applyAlignment="1" applyProtection="1">
      <alignment horizontal="right"/>
    </xf>
    <xf numFmtId="4" fontId="8" fillId="6" borderId="2" xfId="0" applyNumberFormat="1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/>
    <xf numFmtId="4" fontId="14" fillId="6" borderId="16" xfId="37" applyNumberFormat="1" applyFont="1" applyFill="1" applyAlignment="1" applyProtection="1">
      <alignment horizontal="right" vertical="center" shrinkToFit="1"/>
    </xf>
    <xf numFmtId="0" fontId="8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79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6 2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55" xfId="41"/>
    <cellStyle name="xl56" xfId="42"/>
    <cellStyle name="xl57" xfId="43"/>
    <cellStyle name="xl58" xfId="44"/>
    <cellStyle name="xl59" xfId="45"/>
    <cellStyle name="xl60" xfId="46"/>
    <cellStyle name="xl61" xfId="47"/>
    <cellStyle name="xl62" xfId="48"/>
    <cellStyle name="xl63" xfId="49"/>
    <cellStyle name="xl64" xfId="50"/>
    <cellStyle name="xl65" xfId="51"/>
    <cellStyle name="xl66" xfId="52"/>
    <cellStyle name="xl67" xfId="53"/>
    <cellStyle name="xl68" xfId="54"/>
    <cellStyle name="xl69" xfId="55"/>
    <cellStyle name="xl70" xfId="56"/>
    <cellStyle name="xl71" xfId="57"/>
    <cellStyle name="xl72" xfId="58"/>
    <cellStyle name="xl73" xfId="59"/>
    <cellStyle name="xl74" xfId="60"/>
    <cellStyle name="xl75" xfId="61"/>
    <cellStyle name="xl76" xfId="62"/>
    <cellStyle name="xl77" xfId="63"/>
    <cellStyle name="xl78" xfId="64"/>
    <cellStyle name="xl79" xfId="65"/>
    <cellStyle name="xl80" xfId="66"/>
    <cellStyle name="xl81" xfId="67"/>
    <cellStyle name="xl82" xfId="68"/>
    <cellStyle name="xl83" xfId="69"/>
    <cellStyle name="xl84" xfId="70"/>
    <cellStyle name="xl85" xfId="71"/>
    <cellStyle name="xl86" xfId="72"/>
    <cellStyle name="xl87" xfId="73"/>
    <cellStyle name="xl88" xfId="74"/>
    <cellStyle name="xl89" xfId="75"/>
    <cellStyle name="xl90" xfId="76"/>
    <cellStyle name="Обычный" xfId="0" builtinId="0"/>
    <cellStyle name="Обычный 2" xfId="77"/>
    <cellStyle name="Обычный_Лист2" xfId="7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="150" zoomScaleNormal="100" zoomScaleSheetLayoutView="150" workbookViewId="0">
      <selection activeCell="A63" sqref="A63"/>
    </sheetView>
  </sheetViews>
  <sheetFormatPr defaultRowHeight="12.75"/>
  <cols>
    <col min="1" max="1" width="89.140625" style="8" customWidth="1"/>
    <col min="2" max="2" width="24.140625" style="8" hidden="1" customWidth="1"/>
    <col min="3" max="3" width="15" style="11" customWidth="1"/>
    <col min="4" max="4" width="17.5703125" style="9" customWidth="1"/>
    <col min="5" max="5" width="15.5703125" style="9" customWidth="1"/>
    <col min="6" max="6" width="11.28515625" style="10" customWidth="1"/>
    <col min="7" max="7" width="13.5703125" style="10" customWidth="1"/>
    <col min="8" max="8" width="10.28515625" style="1" bestFit="1" customWidth="1"/>
    <col min="9" max="16384" width="9.140625" style="1"/>
  </cols>
  <sheetData>
    <row r="1" spans="1:7">
      <c r="A1" s="126" t="s">
        <v>195</v>
      </c>
      <c r="B1" s="126"/>
      <c r="C1" s="126"/>
      <c r="D1" s="126"/>
      <c r="E1" s="126"/>
      <c r="F1" s="126"/>
      <c r="G1" s="126"/>
    </row>
    <row r="2" spans="1:7">
      <c r="C2" s="9"/>
      <c r="F2" s="127"/>
      <c r="G2" s="127"/>
    </row>
    <row r="3" spans="1:7" ht="30" customHeight="1">
      <c r="A3" s="18" t="s">
        <v>1</v>
      </c>
      <c r="B3" s="18"/>
      <c r="C3" s="19" t="s">
        <v>180</v>
      </c>
      <c r="D3" s="19" t="s">
        <v>193</v>
      </c>
      <c r="E3" s="19" t="s">
        <v>194</v>
      </c>
      <c r="F3" s="20" t="s">
        <v>160</v>
      </c>
      <c r="G3" s="21" t="s">
        <v>196</v>
      </c>
    </row>
    <row r="4" spans="1:7" s="5" customFormat="1" ht="16.5" customHeight="1">
      <c r="A4" s="22" t="s">
        <v>29</v>
      </c>
      <c r="B4" s="22"/>
      <c r="C4" s="23">
        <f>C5+C32</f>
        <v>126564697.98999999</v>
      </c>
      <c r="D4" s="23">
        <f>D5+D32</f>
        <v>148805213.88</v>
      </c>
      <c r="E4" s="23">
        <f>E5+E32</f>
        <v>124210216.65000002</v>
      </c>
      <c r="F4" s="24">
        <f t="shared" ref="F4:F93" si="0">D4/C4*100</f>
        <v>117.57244811800305</v>
      </c>
      <c r="G4" s="23">
        <f t="shared" ref="G4:G60" si="1">D4/E4*100</f>
        <v>119.80110645753388</v>
      </c>
    </row>
    <row r="5" spans="1:7" s="6" customFormat="1">
      <c r="A5" s="25" t="s">
        <v>27</v>
      </c>
      <c r="B5" s="25"/>
      <c r="C5" s="26">
        <f>C6+C9+C14+C19+C23+C25</f>
        <v>115494907</v>
      </c>
      <c r="D5" s="26">
        <f>D6+D9+D14+D19+D23+D25</f>
        <v>136159288.57999998</v>
      </c>
      <c r="E5" s="26">
        <f>E6+E9+E14+E19+E23+E25</f>
        <v>111257515.20000002</v>
      </c>
      <c r="F5" s="27">
        <f t="shared" si="0"/>
        <v>117.89202841645647</v>
      </c>
      <c r="G5" s="28">
        <f t="shared" si="1"/>
        <v>122.38210455737372</v>
      </c>
    </row>
    <row r="6" spans="1:7" s="6" customFormat="1">
      <c r="A6" s="25" t="s">
        <v>33</v>
      </c>
      <c r="B6" s="25"/>
      <c r="C6" s="26">
        <f>C7</f>
        <v>80496080</v>
      </c>
      <c r="D6" s="26">
        <f>D7</f>
        <v>97984548.989999995</v>
      </c>
      <c r="E6" s="28">
        <f>E7</f>
        <v>80315089.319999993</v>
      </c>
      <c r="F6" s="27">
        <f t="shared" si="0"/>
        <v>121.72586415388179</v>
      </c>
      <c r="G6" s="28">
        <f t="shared" si="1"/>
        <v>122.00017433785007</v>
      </c>
    </row>
    <row r="7" spans="1:7" s="2" customFormat="1">
      <c r="A7" s="29" t="s">
        <v>2</v>
      </c>
      <c r="B7" s="29"/>
      <c r="C7" s="30">
        <v>80496080</v>
      </c>
      <c r="D7" s="121">
        <v>97984548.989999995</v>
      </c>
      <c r="E7" s="32">
        <v>80315089.319999993</v>
      </c>
      <c r="F7" s="27">
        <f t="shared" si="0"/>
        <v>121.72586415388179</v>
      </c>
      <c r="G7" s="28">
        <f t="shared" si="1"/>
        <v>122.00017433785007</v>
      </c>
    </row>
    <row r="8" spans="1:7" s="2" customFormat="1">
      <c r="A8" s="29" t="s">
        <v>87</v>
      </c>
      <c r="B8" s="29"/>
      <c r="C8" s="32">
        <f>C7*48.99/61.99</f>
        <v>63615146.946281664</v>
      </c>
      <c r="D8" s="32">
        <f>D7*48.99/61.99</f>
        <v>77436087.353123069</v>
      </c>
      <c r="E8" s="32">
        <f>E7*49.68/62.68</f>
        <v>63657524.528040841</v>
      </c>
      <c r="F8" s="27">
        <f t="shared" si="0"/>
        <v>121.72586415388173</v>
      </c>
      <c r="G8" s="28">
        <f t="shared" si="1"/>
        <v>121.64482977815582</v>
      </c>
    </row>
    <row r="9" spans="1:7" s="6" customFormat="1" ht="27.75" customHeight="1">
      <c r="A9" s="33" t="s">
        <v>77</v>
      </c>
      <c r="B9" s="33"/>
      <c r="C9" s="34">
        <f>C10+C11+C12+C13</f>
        <v>3144590</v>
      </c>
      <c r="D9" s="34">
        <f>D10+D11+D12+D13</f>
        <v>3628658.7199999997</v>
      </c>
      <c r="E9" s="28">
        <f>E10+E11+E12+E13</f>
        <v>3002876.5</v>
      </c>
      <c r="F9" s="27">
        <f t="shared" si="0"/>
        <v>115.39369901958601</v>
      </c>
      <c r="G9" s="28">
        <f t="shared" si="1"/>
        <v>120.83942579723141</v>
      </c>
    </row>
    <row r="10" spans="1:7" s="17" customFormat="1" ht="39">
      <c r="A10" s="35" t="s">
        <v>78</v>
      </c>
      <c r="B10" s="35"/>
      <c r="C10" s="36">
        <v>1343490</v>
      </c>
      <c r="D10" s="36">
        <v>1819072.11</v>
      </c>
      <c r="E10" s="32">
        <v>1386306.74</v>
      </c>
      <c r="F10" s="27">
        <f t="shared" si="0"/>
        <v>135.39900631936226</v>
      </c>
      <c r="G10" s="28">
        <f t="shared" si="1"/>
        <v>131.21714390568425</v>
      </c>
    </row>
    <row r="11" spans="1:7" s="17" customFormat="1" ht="39" customHeight="1">
      <c r="A11" s="35" t="s">
        <v>79</v>
      </c>
      <c r="B11" s="35"/>
      <c r="C11" s="36">
        <v>7870</v>
      </c>
      <c r="D11" s="36">
        <v>9825.81</v>
      </c>
      <c r="E11" s="32">
        <v>9749.52</v>
      </c>
      <c r="F11" s="27">
        <f t="shared" si="0"/>
        <v>124.85146124523507</v>
      </c>
      <c r="G11" s="28">
        <f t="shared" si="1"/>
        <v>100.78250006154148</v>
      </c>
    </row>
    <row r="12" spans="1:7" s="17" customFormat="1" ht="39">
      <c r="A12" s="35" t="s">
        <v>80</v>
      </c>
      <c r="B12" s="35"/>
      <c r="C12" s="36">
        <v>1793230</v>
      </c>
      <c r="D12" s="36">
        <v>2008461.04</v>
      </c>
      <c r="E12" s="32">
        <v>1843221.14</v>
      </c>
      <c r="F12" s="27">
        <f t="shared" si="0"/>
        <v>112.00242244441594</v>
      </c>
      <c r="G12" s="28">
        <f t="shared" si="1"/>
        <v>108.96473550645149</v>
      </c>
    </row>
    <row r="13" spans="1:7" s="17" customFormat="1" ht="39">
      <c r="A13" s="35" t="s">
        <v>81</v>
      </c>
      <c r="B13" s="35"/>
      <c r="C13" s="36">
        <v>0</v>
      </c>
      <c r="D13" s="36">
        <v>-208700.24</v>
      </c>
      <c r="E13" s="32">
        <v>-236400.9</v>
      </c>
      <c r="F13" s="27" t="e">
        <f t="shared" si="0"/>
        <v>#DIV/0!</v>
      </c>
      <c r="G13" s="28">
        <f t="shared" si="1"/>
        <v>88.28233733458714</v>
      </c>
    </row>
    <row r="14" spans="1:7" s="6" customFormat="1">
      <c r="A14" s="25" t="s">
        <v>3</v>
      </c>
      <c r="B14" s="25"/>
      <c r="C14" s="34">
        <f>C16+C17+C18+C15</f>
        <v>24246237</v>
      </c>
      <c r="D14" s="34">
        <f>D16+D17+D18+D15</f>
        <v>26559444.27</v>
      </c>
      <c r="E14" s="28">
        <f>E16+E17+E18+E15</f>
        <v>22835749.240000002</v>
      </c>
      <c r="F14" s="27">
        <f t="shared" si="0"/>
        <v>109.54047949791136</v>
      </c>
      <c r="G14" s="28">
        <f t="shared" si="1"/>
        <v>116.30642809598481</v>
      </c>
    </row>
    <row r="15" spans="1:7" s="2" customFormat="1">
      <c r="A15" s="38" t="s">
        <v>173</v>
      </c>
      <c r="B15" s="29"/>
      <c r="C15" s="30">
        <v>13500000</v>
      </c>
      <c r="D15" s="30">
        <v>15403683.119999999</v>
      </c>
      <c r="E15" s="32">
        <v>15164174.57</v>
      </c>
      <c r="F15" s="27">
        <f t="shared" si="0"/>
        <v>114.10135644444443</v>
      </c>
      <c r="G15" s="28">
        <f t="shared" si="1"/>
        <v>101.57943677642587</v>
      </c>
    </row>
    <row r="16" spans="1:7" s="2" customFormat="1" ht="15.75" customHeight="1">
      <c r="A16" s="38" t="s">
        <v>23</v>
      </c>
      <c r="B16" s="38"/>
      <c r="C16" s="39">
        <v>0</v>
      </c>
      <c r="D16" s="31">
        <v>-37767.199999999997</v>
      </c>
      <c r="E16" s="32">
        <v>1711116.75</v>
      </c>
      <c r="F16" s="27" t="e">
        <f t="shared" si="0"/>
        <v>#DIV/0!</v>
      </c>
      <c r="G16" s="28">
        <f t="shared" si="1"/>
        <v>-2.2071667523563194</v>
      </c>
    </row>
    <row r="17" spans="1:7" s="2" customFormat="1" ht="15.75" customHeight="1">
      <c r="A17" s="38" t="s">
        <v>4</v>
      </c>
      <c r="B17" s="38"/>
      <c r="C17" s="39">
        <v>9346237</v>
      </c>
      <c r="D17" s="39">
        <v>9374923.2699999996</v>
      </c>
      <c r="E17" s="32">
        <v>3039040.36</v>
      </c>
      <c r="F17" s="27">
        <f t="shared" si="0"/>
        <v>100.30692855317065</v>
      </c>
      <c r="G17" s="28">
        <f t="shared" si="1"/>
        <v>308.48301303902394</v>
      </c>
    </row>
    <row r="18" spans="1:7" s="2" customFormat="1" ht="16.5" customHeight="1">
      <c r="A18" s="40" t="s">
        <v>69</v>
      </c>
      <c r="B18" s="40"/>
      <c r="C18" s="39">
        <v>1400000</v>
      </c>
      <c r="D18" s="39">
        <v>1818605.08</v>
      </c>
      <c r="E18" s="32">
        <v>2921417.56</v>
      </c>
      <c r="F18" s="27">
        <f t="shared" si="0"/>
        <v>129.90036285714285</v>
      </c>
      <c r="G18" s="28">
        <f t="shared" si="1"/>
        <v>62.250775270892809</v>
      </c>
    </row>
    <row r="19" spans="1:7" s="13" customFormat="1" ht="15.75" customHeight="1">
      <c r="A19" s="41" t="s">
        <v>82</v>
      </c>
      <c r="B19" s="41"/>
      <c r="C19" s="34">
        <f>C20</f>
        <v>2491400</v>
      </c>
      <c r="D19" s="34">
        <f>D20</f>
        <v>2479514.7400000002</v>
      </c>
      <c r="E19" s="28">
        <f>E20</f>
        <v>2425533.9</v>
      </c>
      <c r="F19" s="27">
        <f t="shared" si="0"/>
        <v>99.522948542987891</v>
      </c>
      <c r="G19" s="28">
        <f t="shared" si="1"/>
        <v>102.22552403823342</v>
      </c>
    </row>
    <row r="20" spans="1:7" s="2" customFormat="1">
      <c r="A20" s="42" t="s">
        <v>83</v>
      </c>
      <c r="B20" s="42"/>
      <c r="C20" s="30">
        <f>C21+C22</f>
        <v>2491400</v>
      </c>
      <c r="D20" s="30">
        <v>2479514.7400000002</v>
      </c>
      <c r="E20" s="32">
        <v>2425533.9</v>
      </c>
      <c r="F20" s="27">
        <f t="shared" si="0"/>
        <v>99.522948542987891</v>
      </c>
      <c r="G20" s="28">
        <f t="shared" si="1"/>
        <v>102.22552403823342</v>
      </c>
    </row>
    <row r="21" spans="1:7" s="2" customFormat="1" ht="17.25" customHeight="1">
      <c r="A21" s="42" t="s">
        <v>84</v>
      </c>
      <c r="B21" s="42"/>
      <c r="C21" s="36">
        <v>221700</v>
      </c>
      <c r="D21" s="36">
        <v>121863.62</v>
      </c>
      <c r="E21" s="32">
        <v>222103.59</v>
      </c>
      <c r="F21" s="27">
        <f t="shared" si="0"/>
        <v>54.967803337843932</v>
      </c>
      <c r="G21" s="28">
        <f t="shared" si="1"/>
        <v>54.867919964733566</v>
      </c>
    </row>
    <row r="22" spans="1:7" s="2" customFormat="1" ht="16.5" customHeight="1">
      <c r="A22" s="42" t="s">
        <v>85</v>
      </c>
      <c r="B22" s="42"/>
      <c r="C22" s="36">
        <v>2269700</v>
      </c>
      <c r="D22" s="36">
        <v>2357651.12</v>
      </c>
      <c r="E22" s="32">
        <v>2203430.31</v>
      </c>
      <c r="F22" s="27">
        <f t="shared" si="0"/>
        <v>103.87501079437811</v>
      </c>
      <c r="G22" s="28">
        <f t="shared" si="1"/>
        <v>106.99912356202452</v>
      </c>
    </row>
    <row r="23" spans="1:7" s="6" customFormat="1">
      <c r="A23" s="33" t="s">
        <v>25</v>
      </c>
      <c r="B23" s="33"/>
      <c r="C23" s="44">
        <f>C24</f>
        <v>3506200</v>
      </c>
      <c r="D23" s="44">
        <f>D24</f>
        <v>3666679</v>
      </c>
      <c r="E23" s="28">
        <f>E24</f>
        <v>1080778.1499999999</v>
      </c>
      <c r="F23" s="27">
        <f t="shared" si="0"/>
        <v>104.57700644572472</v>
      </c>
      <c r="G23" s="28">
        <f t="shared" si="1"/>
        <v>339.26287277365856</v>
      </c>
    </row>
    <row r="24" spans="1:7" s="2" customFormat="1">
      <c r="A24" s="38" t="s">
        <v>31</v>
      </c>
      <c r="B24" s="45"/>
      <c r="C24" s="46">
        <v>3506200</v>
      </c>
      <c r="D24" s="46">
        <v>3666679</v>
      </c>
      <c r="E24" s="32">
        <v>1080778.1499999999</v>
      </c>
      <c r="F24" s="27">
        <f t="shared" si="0"/>
        <v>104.57700644572472</v>
      </c>
      <c r="G24" s="28">
        <f t="shared" si="1"/>
        <v>339.26287277365856</v>
      </c>
    </row>
    <row r="25" spans="1:7" s="6" customFormat="1" ht="15" customHeight="1">
      <c r="A25" s="47" t="s">
        <v>108</v>
      </c>
      <c r="B25" s="48"/>
      <c r="C25" s="44">
        <f>C26+C27+C28+C31+C29+C30</f>
        <v>1610400</v>
      </c>
      <c r="D25" s="44">
        <f>D26+D27+D28+D31+D29+D30</f>
        <v>1840442.86</v>
      </c>
      <c r="E25" s="44">
        <f>E26+E27+E28+E31+E29+E30</f>
        <v>1597488.09</v>
      </c>
      <c r="F25" s="27">
        <f t="shared" si="0"/>
        <v>114.28482737208148</v>
      </c>
      <c r="G25" s="28">
        <f t="shared" si="1"/>
        <v>115.20854969253635</v>
      </c>
    </row>
    <row r="26" spans="1:7" s="2" customFormat="1" ht="25.5">
      <c r="A26" s="49" t="s">
        <v>109</v>
      </c>
      <c r="B26" s="50" t="s">
        <v>110</v>
      </c>
      <c r="C26" s="122">
        <v>1605400</v>
      </c>
      <c r="D26" s="122">
        <v>1835442.86</v>
      </c>
      <c r="E26" s="51">
        <v>1582488.09</v>
      </c>
      <c r="F26" s="27">
        <f t="shared" si="0"/>
        <v>114.32931730409868</v>
      </c>
      <c r="G26" s="28">
        <f t="shared" si="1"/>
        <v>115.98462393483165</v>
      </c>
    </row>
    <row r="27" spans="1:7" s="2" customFormat="1" ht="38.25" hidden="1">
      <c r="A27" s="49" t="s">
        <v>95</v>
      </c>
      <c r="B27" s="50" t="s">
        <v>111</v>
      </c>
      <c r="C27" s="122">
        <v>0</v>
      </c>
      <c r="D27" s="123">
        <v>0</v>
      </c>
      <c r="E27" s="51">
        <v>0</v>
      </c>
      <c r="F27" s="27" t="e">
        <f t="shared" si="0"/>
        <v>#DIV/0!</v>
      </c>
      <c r="G27" s="28" t="e">
        <f t="shared" si="1"/>
        <v>#DIV/0!</v>
      </c>
    </row>
    <row r="28" spans="1:7" s="2" customFormat="1" ht="25.5" hidden="1">
      <c r="A28" s="49" t="s">
        <v>161</v>
      </c>
      <c r="B28" s="50"/>
      <c r="C28" s="122">
        <v>0</v>
      </c>
      <c r="D28" s="123">
        <v>0</v>
      </c>
      <c r="E28" s="52">
        <v>0</v>
      </c>
      <c r="F28" s="27" t="e">
        <f t="shared" si="0"/>
        <v>#DIV/0!</v>
      </c>
      <c r="G28" s="28" t="e">
        <f t="shared" si="1"/>
        <v>#DIV/0!</v>
      </c>
    </row>
    <row r="29" spans="1:7" s="2" customFormat="1" hidden="1">
      <c r="A29" s="49" t="s">
        <v>162</v>
      </c>
      <c r="B29" s="50"/>
      <c r="C29" s="122">
        <v>0</v>
      </c>
      <c r="D29" s="123">
        <v>0</v>
      </c>
      <c r="E29" s="52">
        <v>0</v>
      </c>
      <c r="F29" s="27" t="e">
        <f t="shared" si="0"/>
        <v>#DIV/0!</v>
      </c>
      <c r="G29" s="28" t="e">
        <f t="shared" si="1"/>
        <v>#DIV/0!</v>
      </c>
    </row>
    <row r="30" spans="1:7" s="2" customFormat="1" ht="38.25" hidden="1">
      <c r="A30" s="49" t="s">
        <v>163</v>
      </c>
      <c r="B30" s="50"/>
      <c r="C30" s="122">
        <v>0</v>
      </c>
      <c r="D30" s="123">
        <v>0</v>
      </c>
      <c r="E30" s="52">
        <v>0</v>
      </c>
      <c r="F30" s="27" t="e">
        <f t="shared" si="0"/>
        <v>#DIV/0!</v>
      </c>
      <c r="G30" s="28" t="e">
        <f t="shared" si="1"/>
        <v>#DIV/0!</v>
      </c>
    </row>
    <row r="31" spans="1:7" s="2" customFormat="1">
      <c r="A31" s="49" t="s">
        <v>76</v>
      </c>
      <c r="B31" s="50" t="s">
        <v>112</v>
      </c>
      <c r="C31" s="122">
        <v>5000</v>
      </c>
      <c r="D31" s="123">
        <v>5000</v>
      </c>
      <c r="E31" s="51">
        <v>15000</v>
      </c>
      <c r="F31" s="27">
        <f t="shared" si="0"/>
        <v>100</v>
      </c>
      <c r="G31" s="28">
        <f t="shared" si="1"/>
        <v>33.333333333333329</v>
      </c>
    </row>
    <row r="32" spans="1:7" s="6" customFormat="1" ht="14.25" customHeight="1">
      <c r="A32" s="33" t="s">
        <v>28</v>
      </c>
      <c r="B32" s="33"/>
      <c r="C32" s="28">
        <f>C33+C41+C48+C51+C57+C58</f>
        <v>11069790.99</v>
      </c>
      <c r="D32" s="28">
        <f>D33+D41+D48+D51+D57+D58</f>
        <v>12645925.300000001</v>
      </c>
      <c r="E32" s="28">
        <f>E33+E41+E48+E51+E57+E58</f>
        <v>12952701.450000001</v>
      </c>
      <c r="F32" s="27">
        <f t="shared" si="0"/>
        <v>114.23815780644652</v>
      </c>
      <c r="G32" s="28">
        <f t="shared" si="1"/>
        <v>97.631566270679386</v>
      </c>
    </row>
    <row r="33" spans="1:9" s="6" customFormat="1" ht="31.5" customHeight="1">
      <c r="A33" s="47" t="s">
        <v>26</v>
      </c>
      <c r="B33" s="48" t="s">
        <v>113</v>
      </c>
      <c r="C33" s="53">
        <f>C34+C35+C36+C37+C39+C40+C38</f>
        <v>3131690.99</v>
      </c>
      <c r="D33" s="53">
        <f>D34+D35+D36+D37+D39+D40+D38</f>
        <v>3945502.4</v>
      </c>
      <c r="E33" s="53">
        <f>E34+E35+E36+E37+E39+E40</f>
        <v>4423615.13</v>
      </c>
      <c r="F33" s="27">
        <f t="shared" si="0"/>
        <v>125.98632536219671</v>
      </c>
      <c r="G33" s="28">
        <f t="shared" si="1"/>
        <v>89.191809957481539</v>
      </c>
      <c r="I33" s="14"/>
    </row>
    <row r="34" spans="1:9" s="2" customFormat="1" ht="25.5" hidden="1">
      <c r="A34" s="38" t="s">
        <v>107</v>
      </c>
      <c r="B34" s="50" t="s">
        <v>114</v>
      </c>
      <c r="C34" s="51">
        <v>0</v>
      </c>
      <c r="D34" s="52">
        <v>0</v>
      </c>
      <c r="E34" s="51">
        <v>0</v>
      </c>
      <c r="F34" s="27" t="e">
        <f t="shared" si="0"/>
        <v>#DIV/0!</v>
      </c>
      <c r="G34" s="28" t="e">
        <f t="shared" si="1"/>
        <v>#DIV/0!</v>
      </c>
    </row>
    <row r="35" spans="1:9" s="2" customFormat="1" ht="54.75" customHeight="1">
      <c r="A35" s="38" t="s">
        <v>105</v>
      </c>
      <c r="B35" s="50" t="s">
        <v>115</v>
      </c>
      <c r="C35" s="54">
        <v>3018033</v>
      </c>
      <c r="D35" s="54">
        <v>3825230.05</v>
      </c>
      <c r="E35" s="51">
        <v>4213448.3499999996</v>
      </c>
      <c r="F35" s="27">
        <f t="shared" si="0"/>
        <v>126.74579933353942</v>
      </c>
      <c r="G35" s="28">
        <f t="shared" si="1"/>
        <v>90.786209590061787</v>
      </c>
    </row>
    <row r="36" spans="1:9" s="2" customFormat="1" ht="38.25">
      <c r="A36" s="38" t="s">
        <v>116</v>
      </c>
      <c r="B36" s="50" t="s">
        <v>117</v>
      </c>
      <c r="C36" s="55">
        <v>34590</v>
      </c>
      <c r="D36" s="37">
        <v>22783.3</v>
      </c>
      <c r="E36" s="56">
        <v>46628.05</v>
      </c>
      <c r="F36" s="57">
        <f t="shared" si="0"/>
        <v>65.866724486845911</v>
      </c>
      <c r="G36" s="28">
        <f t="shared" si="1"/>
        <v>48.861790274309129</v>
      </c>
    </row>
    <row r="37" spans="1:9" s="2" customFormat="1" ht="38.25">
      <c r="A37" s="38" t="s">
        <v>118</v>
      </c>
      <c r="B37" s="50" t="s">
        <v>119</v>
      </c>
      <c r="C37" s="58">
        <v>0</v>
      </c>
      <c r="D37" s="59">
        <v>0</v>
      </c>
      <c r="E37" s="51">
        <v>91560.57</v>
      </c>
      <c r="F37" s="27" t="e">
        <f t="shared" si="0"/>
        <v>#DIV/0!</v>
      </c>
      <c r="G37" s="28">
        <f t="shared" si="1"/>
        <v>0</v>
      </c>
    </row>
    <row r="38" spans="1:9" s="2" customFormat="1" ht="63.75">
      <c r="A38" s="38" t="s">
        <v>190</v>
      </c>
      <c r="B38" s="50"/>
      <c r="C38" s="58">
        <v>67.989999999999995</v>
      </c>
      <c r="D38" s="59">
        <v>67.67</v>
      </c>
      <c r="E38" s="51">
        <v>0</v>
      </c>
      <c r="F38" s="27">
        <f t="shared" si="0"/>
        <v>99.529342550375063</v>
      </c>
      <c r="G38" s="28" t="e">
        <f t="shared" si="1"/>
        <v>#DIV/0!</v>
      </c>
    </row>
    <row r="39" spans="1:9" s="2" customFormat="1" ht="25.5">
      <c r="A39" s="38" t="s">
        <v>159</v>
      </c>
      <c r="B39" s="50"/>
      <c r="C39" s="58">
        <v>69000</v>
      </c>
      <c r="D39" s="58">
        <v>87538.18</v>
      </c>
      <c r="E39" s="51">
        <v>0</v>
      </c>
      <c r="F39" s="27">
        <f t="shared" si="0"/>
        <v>126.86692753623188</v>
      </c>
      <c r="G39" s="28" t="e">
        <f t="shared" si="1"/>
        <v>#DIV/0!</v>
      </c>
    </row>
    <row r="40" spans="1:9" s="2" customFormat="1" ht="38.25">
      <c r="A40" s="38" t="s">
        <v>181</v>
      </c>
      <c r="B40" s="50"/>
      <c r="C40" s="58">
        <v>10000</v>
      </c>
      <c r="D40" s="59">
        <v>9883.2000000000007</v>
      </c>
      <c r="E40" s="51">
        <v>71978.16</v>
      </c>
      <c r="F40" s="27">
        <f t="shared" si="0"/>
        <v>98.832000000000008</v>
      </c>
      <c r="G40" s="28">
        <f t="shared" si="1"/>
        <v>13.730831685611303</v>
      </c>
    </row>
    <row r="41" spans="1:9" s="6" customFormat="1" ht="17.25" customHeight="1">
      <c r="A41" s="47" t="s">
        <v>5</v>
      </c>
      <c r="B41" s="48" t="s">
        <v>120</v>
      </c>
      <c r="C41" s="53">
        <f>C42+C43+C44+C45+C46+C47</f>
        <v>270000</v>
      </c>
      <c r="D41" s="53">
        <f>D42+D43+D44+D45+D46+D47</f>
        <v>271223.85000000003</v>
      </c>
      <c r="E41" s="53">
        <f>E42+E43+E44+E45+E46+E47</f>
        <v>170576.23</v>
      </c>
      <c r="F41" s="27">
        <f t="shared" si="0"/>
        <v>100.4532777777778</v>
      </c>
      <c r="G41" s="28">
        <f t="shared" si="1"/>
        <v>159.00448145676572</v>
      </c>
    </row>
    <row r="42" spans="1:9" s="2" customFormat="1" ht="24.75" customHeight="1">
      <c r="A42" s="49" t="s">
        <v>121</v>
      </c>
      <c r="B42" s="50" t="s">
        <v>122</v>
      </c>
      <c r="C42" s="122">
        <v>145000</v>
      </c>
      <c r="D42" s="122">
        <v>147522.04</v>
      </c>
      <c r="E42" s="51">
        <v>91234.880000000005</v>
      </c>
      <c r="F42" s="27">
        <f t="shared" si="0"/>
        <v>101.73933793103448</v>
      </c>
      <c r="G42" s="28">
        <f t="shared" si="1"/>
        <v>161.69478164491474</v>
      </c>
    </row>
    <row r="43" spans="1:9" s="2" customFormat="1" hidden="1">
      <c r="A43" s="49" t="s">
        <v>123</v>
      </c>
      <c r="B43" s="50" t="s">
        <v>124</v>
      </c>
      <c r="C43" s="122"/>
      <c r="D43" s="123"/>
      <c r="E43" s="51"/>
      <c r="F43" s="27" t="e">
        <f t="shared" si="0"/>
        <v>#DIV/0!</v>
      </c>
      <c r="G43" s="28" t="e">
        <f t="shared" si="1"/>
        <v>#DIV/0!</v>
      </c>
    </row>
    <row r="44" spans="1:9" s="2" customFormat="1" ht="16.5" customHeight="1">
      <c r="A44" s="49" t="s">
        <v>125</v>
      </c>
      <c r="B44" s="50" t="s">
        <v>126</v>
      </c>
      <c r="C44" s="124">
        <v>118500</v>
      </c>
      <c r="D44" s="125">
        <v>117278.54</v>
      </c>
      <c r="E44" s="51">
        <v>77598.5</v>
      </c>
      <c r="F44" s="27">
        <f t="shared" si="0"/>
        <v>98.969232067510546</v>
      </c>
      <c r="G44" s="28">
        <f t="shared" si="1"/>
        <v>151.13506060039819</v>
      </c>
    </row>
    <row r="45" spans="1:9" s="2" customFormat="1" hidden="1">
      <c r="A45" s="49" t="s">
        <v>70</v>
      </c>
      <c r="B45" s="50" t="s">
        <v>127</v>
      </c>
      <c r="C45" s="122"/>
      <c r="D45" s="123"/>
      <c r="E45" s="51"/>
      <c r="F45" s="27" t="e">
        <f t="shared" si="0"/>
        <v>#DIV/0!</v>
      </c>
      <c r="G45" s="28" t="e">
        <f t="shared" si="1"/>
        <v>#DIV/0!</v>
      </c>
    </row>
    <row r="46" spans="1:9" s="2" customFormat="1">
      <c r="A46" s="60" t="s">
        <v>150</v>
      </c>
      <c r="B46" s="61"/>
      <c r="C46" s="122">
        <v>6500</v>
      </c>
      <c r="D46" s="122">
        <v>6423.27</v>
      </c>
      <c r="E46" s="51">
        <v>1742.85</v>
      </c>
      <c r="F46" s="27">
        <f t="shared" si="0"/>
        <v>98.819538461538471</v>
      </c>
      <c r="G46" s="28">
        <f t="shared" si="1"/>
        <v>368.54978913848015</v>
      </c>
    </row>
    <row r="47" spans="1:9" s="2" customFormat="1" hidden="1">
      <c r="A47" s="60" t="s">
        <v>151</v>
      </c>
      <c r="B47" s="61"/>
      <c r="C47" s="51">
        <v>0</v>
      </c>
      <c r="D47" s="52">
        <v>0</v>
      </c>
      <c r="E47" s="51">
        <v>0</v>
      </c>
      <c r="F47" s="27" t="e">
        <f t="shared" si="0"/>
        <v>#DIV/0!</v>
      </c>
      <c r="G47" s="28" t="e">
        <f t="shared" si="1"/>
        <v>#DIV/0!</v>
      </c>
    </row>
    <row r="48" spans="1:9" s="6" customFormat="1" ht="28.5" customHeight="1">
      <c r="A48" s="47" t="s">
        <v>128</v>
      </c>
      <c r="B48" s="48" t="s">
        <v>129</v>
      </c>
      <c r="C48" s="62">
        <f>C49+C50</f>
        <v>2902000</v>
      </c>
      <c r="D48" s="62">
        <f>D49+D50</f>
        <v>3112196.96</v>
      </c>
      <c r="E48" s="62">
        <f>E49+E50</f>
        <v>3050104.89</v>
      </c>
      <c r="F48" s="27">
        <f t="shared" si="0"/>
        <v>107.24317574086837</v>
      </c>
      <c r="G48" s="28">
        <f t="shared" si="1"/>
        <v>102.03573556449071</v>
      </c>
    </row>
    <row r="49" spans="1:8" s="6" customFormat="1" ht="26.25" customHeight="1">
      <c r="A49" s="49" t="s">
        <v>93</v>
      </c>
      <c r="B49" s="50" t="s">
        <v>130</v>
      </c>
      <c r="C49" s="54">
        <v>149500</v>
      </c>
      <c r="D49" s="54">
        <v>197510.96</v>
      </c>
      <c r="E49" s="32">
        <v>229285.71</v>
      </c>
      <c r="F49" s="27">
        <f t="shared" si="0"/>
        <v>132.11435451505017</v>
      </c>
      <c r="G49" s="28">
        <f t="shared" si="1"/>
        <v>86.141853323523748</v>
      </c>
    </row>
    <row r="50" spans="1:8" s="6" customFormat="1" ht="16.5" customHeight="1">
      <c r="A50" s="49" t="s">
        <v>71</v>
      </c>
      <c r="B50" s="50" t="s">
        <v>131</v>
      </c>
      <c r="C50" s="63">
        <v>2752500</v>
      </c>
      <c r="D50" s="63">
        <v>2914686</v>
      </c>
      <c r="E50" s="32">
        <v>2820819.18</v>
      </c>
      <c r="F50" s="27">
        <f t="shared" si="0"/>
        <v>105.89231607629428</v>
      </c>
      <c r="G50" s="28">
        <f t="shared" si="1"/>
        <v>103.32764399311833</v>
      </c>
    </row>
    <row r="51" spans="1:8" s="6" customFormat="1" ht="15.75" customHeight="1">
      <c r="A51" s="47" t="s">
        <v>43</v>
      </c>
      <c r="B51" s="48" t="s">
        <v>132</v>
      </c>
      <c r="C51" s="53">
        <f>C53+C55+C56</f>
        <v>3564280</v>
      </c>
      <c r="D51" s="53">
        <f>D53+D55+D56</f>
        <v>3951770.8400000003</v>
      </c>
      <c r="E51" s="53">
        <f>E53+E55+E52+E54</f>
        <v>4377750.25</v>
      </c>
      <c r="F51" s="27">
        <f t="shared" si="0"/>
        <v>110.87150392225078</v>
      </c>
      <c r="G51" s="28">
        <f t="shared" si="1"/>
        <v>90.269444676520777</v>
      </c>
    </row>
    <row r="52" spans="1:8" s="6" customFormat="1" ht="45" hidden="1" customHeight="1">
      <c r="A52" s="64" t="s">
        <v>149</v>
      </c>
      <c r="B52" s="48"/>
      <c r="C52" s="51">
        <v>0</v>
      </c>
      <c r="D52" s="65">
        <v>0</v>
      </c>
      <c r="E52" s="51">
        <v>0</v>
      </c>
      <c r="F52" s="27" t="e">
        <f t="shared" si="0"/>
        <v>#DIV/0!</v>
      </c>
      <c r="G52" s="28" t="e">
        <f t="shared" si="1"/>
        <v>#DIV/0!</v>
      </c>
    </row>
    <row r="53" spans="1:8" s="2" customFormat="1" ht="51">
      <c r="A53" s="66" t="s">
        <v>133</v>
      </c>
      <c r="B53" s="50" t="s">
        <v>134</v>
      </c>
      <c r="C53" s="58">
        <v>100000</v>
      </c>
      <c r="D53" s="67">
        <v>245900</v>
      </c>
      <c r="E53" s="51">
        <v>591000</v>
      </c>
      <c r="F53" s="27">
        <f t="shared" si="0"/>
        <v>245.9</v>
      </c>
      <c r="G53" s="28">
        <f t="shared" si="1"/>
        <v>41.607445008460239</v>
      </c>
    </row>
    <row r="54" spans="1:8" s="2" customFormat="1" ht="51" hidden="1">
      <c r="A54" s="66" t="s">
        <v>152</v>
      </c>
      <c r="B54" s="50"/>
      <c r="C54" s="68">
        <v>0</v>
      </c>
      <c r="D54" s="67">
        <v>0</v>
      </c>
      <c r="E54" s="51">
        <v>0</v>
      </c>
      <c r="F54" s="27" t="e">
        <f t="shared" si="0"/>
        <v>#DIV/0!</v>
      </c>
      <c r="G54" s="28" t="e">
        <f t="shared" si="1"/>
        <v>#DIV/0!</v>
      </c>
    </row>
    <row r="55" spans="1:8" s="2" customFormat="1" ht="41.25" customHeight="1">
      <c r="A55" s="69" t="s">
        <v>106</v>
      </c>
      <c r="B55" s="70" t="s">
        <v>135</v>
      </c>
      <c r="C55" s="68">
        <v>3364280</v>
      </c>
      <c r="D55" s="68">
        <v>3588289.7</v>
      </c>
      <c r="E55" s="51">
        <v>3786750.25</v>
      </c>
      <c r="F55" s="27">
        <f t="shared" si="0"/>
        <v>106.6584737298917</v>
      </c>
      <c r="G55" s="28">
        <f t="shared" si="1"/>
        <v>94.759080031750187</v>
      </c>
    </row>
    <row r="56" spans="1:8" s="2" customFormat="1" ht="41.25" customHeight="1">
      <c r="A56" s="69" t="s">
        <v>186</v>
      </c>
      <c r="B56" s="70"/>
      <c r="C56" s="68">
        <v>100000</v>
      </c>
      <c r="D56" s="68">
        <v>117581.14</v>
      </c>
      <c r="E56" s="51">
        <v>0</v>
      </c>
      <c r="F56" s="27">
        <f t="shared" si="0"/>
        <v>117.58113999999999</v>
      </c>
      <c r="G56" s="28" t="e">
        <f t="shared" si="1"/>
        <v>#DIV/0!</v>
      </c>
    </row>
    <row r="57" spans="1:8" s="6" customFormat="1" ht="15.75" customHeight="1">
      <c r="A57" s="33" t="s">
        <v>6</v>
      </c>
      <c r="B57" s="33"/>
      <c r="C57" s="120">
        <v>1200500</v>
      </c>
      <c r="D57" s="120">
        <v>1363904.45</v>
      </c>
      <c r="E57" s="28">
        <v>757135.23</v>
      </c>
      <c r="F57" s="27">
        <f t="shared" si="0"/>
        <v>113.61136609745938</v>
      </c>
      <c r="G57" s="28">
        <f t="shared" si="1"/>
        <v>180.14013824188316</v>
      </c>
    </row>
    <row r="58" spans="1:8" s="6" customFormat="1" ht="18.75" customHeight="1">
      <c r="A58" s="71" t="s">
        <v>7</v>
      </c>
      <c r="B58" s="72" t="s">
        <v>136</v>
      </c>
      <c r="C58" s="53">
        <f>C59+C60</f>
        <v>1320</v>
      </c>
      <c r="D58" s="53">
        <f>D59+D60</f>
        <v>1326.8</v>
      </c>
      <c r="E58" s="53">
        <f>E59+E60</f>
        <v>173519.72</v>
      </c>
      <c r="F58" s="27">
        <f t="shared" si="0"/>
        <v>100.51515151515152</v>
      </c>
      <c r="G58" s="28">
        <f t="shared" si="1"/>
        <v>0.76463931592328527</v>
      </c>
    </row>
    <row r="59" spans="1:8" s="6" customFormat="1" hidden="1">
      <c r="A59" s="73" t="s">
        <v>64</v>
      </c>
      <c r="B59" s="74" t="s">
        <v>137</v>
      </c>
      <c r="C59" s="51">
        <v>0</v>
      </c>
      <c r="D59" s="52">
        <v>0</v>
      </c>
      <c r="E59" s="51">
        <v>0</v>
      </c>
      <c r="F59" s="27" t="e">
        <f t="shared" si="0"/>
        <v>#DIV/0!</v>
      </c>
      <c r="G59" s="28" t="e">
        <f t="shared" si="1"/>
        <v>#DIV/0!</v>
      </c>
    </row>
    <row r="60" spans="1:8" s="6" customFormat="1" ht="21" customHeight="1">
      <c r="A60" s="75" t="s">
        <v>138</v>
      </c>
      <c r="B60" s="76" t="s">
        <v>139</v>
      </c>
      <c r="C60" s="51">
        <v>1320</v>
      </c>
      <c r="D60" s="77">
        <v>1326.8</v>
      </c>
      <c r="E60" s="51">
        <v>173519.72</v>
      </c>
      <c r="F60" s="27">
        <f t="shared" si="0"/>
        <v>100.51515151515152</v>
      </c>
      <c r="G60" s="28">
        <f t="shared" si="1"/>
        <v>0.76463931592328527</v>
      </c>
    </row>
    <row r="61" spans="1:8" s="5" customFormat="1" ht="15.75" customHeight="1">
      <c r="A61" s="78" t="s">
        <v>39</v>
      </c>
      <c r="B61" s="78"/>
      <c r="C61" s="23">
        <f>C4</f>
        <v>126564697.98999999</v>
      </c>
      <c r="D61" s="23">
        <f>D4</f>
        <v>148805213.88</v>
      </c>
      <c r="E61" s="23">
        <f>E4</f>
        <v>124210216.65000002</v>
      </c>
      <c r="F61" s="24">
        <f t="shared" si="0"/>
        <v>117.57244811800305</v>
      </c>
      <c r="G61" s="23">
        <f t="shared" ref="G61:G127" si="2">D61/E61*100</f>
        <v>119.80110645753388</v>
      </c>
    </row>
    <row r="62" spans="1:8" s="5" customFormat="1" ht="18" customHeight="1">
      <c r="A62" s="78" t="s">
        <v>40</v>
      </c>
      <c r="B62" s="78"/>
      <c r="C62" s="23">
        <f>C63+C121+C123+C117</f>
        <v>659501020.52999997</v>
      </c>
      <c r="D62" s="23">
        <f>D63+D121+D123+D117</f>
        <v>640387747.88999999</v>
      </c>
      <c r="E62" s="23">
        <f>E63++E121+E123+E117</f>
        <v>556927109.30999994</v>
      </c>
      <c r="F62" s="24">
        <f t="shared" si="0"/>
        <v>97.101858519545601</v>
      </c>
      <c r="G62" s="23">
        <f t="shared" si="2"/>
        <v>114.9859177592204</v>
      </c>
    </row>
    <row r="63" spans="1:8" s="6" customFormat="1" ht="21" customHeight="1">
      <c r="A63" s="33" t="s">
        <v>60</v>
      </c>
      <c r="B63" s="33"/>
      <c r="C63" s="28">
        <f>C64+C68+C94+C106</f>
        <v>658862306.73000002</v>
      </c>
      <c r="D63" s="28">
        <f>D64+D68+D94+D106</f>
        <v>639611627.09000003</v>
      </c>
      <c r="E63" s="28">
        <f>E64+E68+E94+E106</f>
        <v>567751803.76999998</v>
      </c>
      <c r="F63" s="27">
        <f t="shared" si="0"/>
        <v>97.078193813280492</v>
      </c>
      <c r="G63" s="28">
        <f t="shared" si="2"/>
        <v>112.65690797331416</v>
      </c>
      <c r="H63" s="14"/>
    </row>
    <row r="64" spans="1:8" s="6" customFormat="1" ht="19.5" customHeight="1">
      <c r="A64" s="33" t="s">
        <v>36</v>
      </c>
      <c r="B64" s="33"/>
      <c r="C64" s="28">
        <f>C65+C66+C67</f>
        <v>29069300</v>
      </c>
      <c r="D64" s="28">
        <f>D65+D66+D67</f>
        <v>29069300</v>
      </c>
      <c r="E64" s="28">
        <f>E65+E66+E67</f>
        <v>33623600</v>
      </c>
      <c r="F64" s="27">
        <f t="shared" si="0"/>
        <v>100</v>
      </c>
      <c r="G64" s="28">
        <f t="shared" si="2"/>
        <v>86.455049429567339</v>
      </c>
    </row>
    <row r="65" spans="1:7" s="2" customFormat="1" ht="28.5" customHeight="1">
      <c r="A65" s="38" t="s">
        <v>192</v>
      </c>
      <c r="B65" s="38"/>
      <c r="C65" s="32">
        <v>24288100</v>
      </c>
      <c r="D65" s="32">
        <v>24288100</v>
      </c>
      <c r="E65" s="32">
        <v>33623600</v>
      </c>
      <c r="F65" s="27">
        <f t="shared" si="0"/>
        <v>100</v>
      </c>
      <c r="G65" s="28">
        <f t="shared" si="2"/>
        <v>72.235275223355018</v>
      </c>
    </row>
    <row r="66" spans="1:7" s="2" customFormat="1" ht="28.15" customHeight="1">
      <c r="A66" s="38" t="s">
        <v>146</v>
      </c>
      <c r="B66" s="38"/>
      <c r="C66" s="32">
        <v>4781200</v>
      </c>
      <c r="D66" s="32">
        <v>4781200</v>
      </c>
      <c r="E66" s="32">
        <v>0</v>
      </c>
      <c r="F66" s="27">
        <f t="shared" si="0"/>
        <v>100</v>
      </c>
      <c r="G66" s="28" t="e">
        <f t="shared" si="2"/>
        <v>#DIV/0!</v>
      </c>
    </row>
    <row r="67" spans="1:7" s="2" customFormat="1" hidden="1">
      <c r="A67" s="38" t="s">
        <v>140</v>
      </c>
      <c r="B67" s="38"/>
      <c r="C67" s="32"/>
      <c r="D67" s="32"/>
      <c r="E67" s="32"/>
      <c r="F67" s="27" t="e">
        <f t="shared" si="0"/>
        <v>#DIV/0!</v>
      </c>
      <c r="G67" s="28" t="e">
        <f t="shared" si="2"/>
        <v>#DIV/0!</v>
      </c>
    </row>
    <row r="68" spans="1:7" s="6" customFormat="1" ht="22.5" customHeight="1">
      <c r="A68" s="33" t="s">
        <v>158</v>
      </c>
      <c r="B68" s="33"/>
      <c r="C68" s="28">
        <f>C70+C87+C90+C92+C78+C79+C80+C82+C91+C71+C72+C76+C75+C74+C86+C77+C88+C89+C73</f>
        <v>233786480.50000006</v>
      </c>
      <c r="D68" s="28">
        <f>D70+D87+D90+D92+D78+D79+D80+D82+D91+D71+D72+D76+D75+D74+D86+D77+D88+D89+D73</f>
        <v>215171577.52000007</v>
      </c>
      <c r="E68" s="28">
        <f>SUM(E71:E92)</f>
        <v>178202438.84</v>
      </c>
      <c r="F68" s="27">
        <f t="shared" si="0"/>
        <v>92.037647797174486</v>
      </c>
      <c r="G68" s="28">
        <f t="shared" si="2"/>
        <v>120.74558514498952</v>
      </c>
    </row>
    <row r="69" spans="1:7" s="2" customFormat="1" hidden="1">
      <c r="A69" s="79" t="s">
        <v>42</v>
      </c>
      <c r="B69" s="79"/>
      <c r="C69" s="32">
        <v>0</v>
      </c>
      <c r="D69" s="32">
        <v>0</v>
      </c>
      <c r="E69" s="32">
        <v>0</v>
      </c>
      <c r="F69" s="27" t="e">
        <f>D69/C69*100</f>
        <v>#DIV/0!</v>
      </c>
      <c r="G69" s="28" t="e">
        <f t="shared" si="2"/>
        <v>#DIV/0!</v>
      </c>
    </row>
    <row r="70" spans="1:7" s="2" customFormat="1" hidden="1">
      <c r="A70" s="79" t="s">
        <v>141</v>
      </c>
      <c r="B70" s="79"/>
      <c r="C70" s="32">
        <v>0</v>
      </c>
      <c r="D70" s="32">
        <v>0</v>
      </c>
      <c r="E70" s="32">
        <v>0</v>
      </c>
      <c r="F70" s="27" t="e">
        <f t="shared" si="0"/>
        <v>#DIV/0!</v>
      </c>
      <c r="G70" s="28" t="e">
        <f t="shared" si="2"/>
        <v>#DIV/0!</v>
      </c>
    </row>
    <row r="71" spans="1:7" s="2" customFormat="1" ht="25.5">
      <c r="A71" s="79" t="s">
        <v>147</v>
      </c>
      <c r="B71" s="79"/>
      <c r="C71" s="32">
        <v>0</v>
      </c>
      <c r="D71" s="32">
        <v>0</v>
      </c>
      <c r="E71" s="32">
        <v>450000</v>
      </c>
      <c r="F71" s="27" t="e">
        <f t="shared" si="0"/>
        <v>#DIV/0!</v>
      </c>
      <c r="G71" s="28">
        <f t="shared" si="2"/>
        <v>0</v>
      </c>
    </row>
    <row r="72" spans="1:7" s="2" customFormat="1" ht="25.5">
      <c r="A72" s="79" t="s">
        <v>148</v>
      </c>
      <c r="B72" s="79"/>
      <c r="C72" s="32">
        <v>6384368.1500000004</v>
      </c>
      <c r="D72" s="32">
        <v>6384368.1500000004</v>
      </c>
      <c r="E72" s="32">
        <v>7203141.5899999999</v>
      </c>
      <c r="F72" s="27">
        <f>D72/C72*100</f>
        <v>100</v>
      </c>
      <c r="G72" s="28">
        <f t="shared" si="2"/>
        <v>88.633106405451073</v>
      </c>
    </row>
    <row r="73" spans="1:7" s="2" customFormat="1" ht="25.5" customHeight="1">
      <c r="A73" s="79" t="s">
        <v>191</v>
      </c>
      <c r="B73" s="79"/>
      <c r="C73" s="32">
        <v>43333.33</v>
      </c>
      <c r="D73" s="32">
        <v>43333.33</v>
      </c>
      <c r="E73" s="32"/>
      <c r="F73" s="27"/>
      <c r="G73" s="28"/>
    </row>
    <row r="74" spans="1:7" s="2" customFormat="1" ht="25.5" hidden="1">
      <c r="A74" s="79" t="s">
        <v>155</v>
      </c>
      <c r="B74" s="79"/>
      <c r="C74" s="32">
        <v>0</v>
      </c>
      <c r="D74" s="32">
        <v>0</v>
      </c>
      <c r="E74" s="32">
        <v>0</v>
      </c>
      <c r="F74" s="27"/>
      <c r="G74" s="28" t="e">
        <f t="shared" si="2"/>
        <v>#DIV/0!</v>
      </c>
    </row>
    <row r="75" spans="1:7" s="2" customFormat="1" ht="25.5" hidden="1">
      <c r="A75" s="79" t="s">
        <v>153</v>
      </c>
      <c r="B75" s="79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25.5">
      <c r="A76" s="79" t="s">
        <v>171</v>
      </c>
      <c r="B76" s="79"/>
      <c r="C76" s="32">
        <v>958585.86</v>
      </c>
      <c r="D76" s="32">
        <v>958585.86</v>
      </c>
      <c r="E76" s="32">
        <v>2266962.9300000002</v>
      </c>
      <c r="F76" s="27">
        <f t="shared" si="0"/>
        <v>100</v>
      </c>
      <c r="G76" s="28">
        <f t="shared" si="2"/>
        <v>42.285025807634177</v>
      </c>
    </row>
    <row r="77" spans="1:7" s="2" customFormat="1" ht="38.25">
      <c r="A77" s="79" t="s">
        <v>176</v>
      </c>
      <c r="B77" s="79"/>
      <c r="C77" s="32">
        <v>9551169.8800000008</v>
      </c>
      <c r="D77" s="32">
        <v>9497943.1799999997</v>
      </c>
      <c r="E77" s="32">
        <v>8732756.3699999992</v>
      </c>
      <c r="F77" s="27">
        <f t="shared" si="0"/>
        <v>99.442720623036379</v>
      </c>
      <c r="G77" s="28">
        <f t="shared" si="2"/>
        <v>108.76225990488729</v>
      </c>
    </row>
    <row r="78" spans="1:7" s="2" customFormat="1" ht="51">
      <c r="A78" s="80" t="s">
        <v>100</v>
      </c>
      <c r="B78" s="80"/>
      <c r="C78" s="32">
        <v>24041040</v>
      </c>
      <c r="D78" s="32">
        <v>24041040</v>
      </c>
      <c r="E78" s="32">
        <v>21512363</v>
      </c>
      <c r="F78" s="27">
        <f t="shared" si="0"/>
        <v>100</v>
      </c>
      <c r="G78" s="28">
        <f t="shared" si="2"/>
        <v>111.75452924441633</v>
      </c>
    </row>
    <row r="79" spans="1:7" s="2" customFormat="1" ht="51" hidden="1">
      <c r="A79" s="69" t="s">
        <v>101</v>
      </c>
      <c r="B79" s="69"/>
      <c r="C79" s="32"/>
      <c r="D79" s="43"/>
      <c r="E79" s="32">
        <v>0</v>
      </c>
      <c r="F79" s="27" t="e">
        <f t="shared" si="0"/>
        <v>#DIV/0!</v>
      </c>
      <c r="G79" s="28" t="e">
        <f t="shared" si="2"/>
        <v>#DIV/0!</v>
      </c>
    </row>
    <row r="80" spans="1:7" s="2" customFormat="1" ht="38.25" hidden="1">
      <c r="A80" s="69" t="s">
        <v>102</v>
      </c>
      <c r="B80" s="69"/>
      <c r="C80" s="32"/>
      <c r="D80" s="32"/>
      <c r="E80" s="32">
        <v>0</v>
      </c>
      <c r="F80" s="27" t="e">
        <f t="shared" si="0"/>
        <v>#DIV/0!</v>
      </c>
      <c r="G80" s="28" t="e">
        <f t="shared" si="2"/>
        <v>#DIV/0!</v>
      </c>
    </row>
    <row r="81" spans="1:7" s="2" customFormat="1" ht="25.5" hidden="1">
      <c r="A81" s="79" t="s">
        <v>47</v>
      </c>
      <c r="B81" s="79"/>
      <c r="C81" s="32"/>
      <c r="D81" s="32"/>
      <c r="E81" s="32">
        <v>0</v>
      </c>
      <c r="F81" s="27" t="e">
        <f t="shared" si="0"/>
        <v>#DIV/0!</v>
      </c>
      <c r="G81" s="28" t="e">
        <f t="shared" si="2"/>
        <v>#DIV/0!</v>
      </c>
    </row>
    <row r="82" spans="1:7" s="2" customFormat="1" ht="25.5">
      <c r="A82" s="81" t="s">
        <v>103</v>
      </c>
      <c r="B82" s="81"/>
      <c r="C82" s="32">
        <v>52713670</v>
      </c>
      <c r="D82" s="32">
        <v>36723101.270000003</v>
      </c>
      <c r="E82" s="32">
        <v>0</v>
      </c>
      <c r="F82" s="27">
        <f t="shared" si="0"/>
        <v>69.665233458417902</v>
      </c>
      <c r="G82" s="28" t="e">
        <f t="shared" si="2"/>
        <v>#DIV/0!</v>
      </c>
    </row>
    <row r="83" spans="1:7" s="2" customFormat="1" ht="25.5" hidden="1">
      <c r="A83" s="38" t="s">
        <v>72</v>
      </c>
      <c r="B83" s="38"/>
      <c r="C83" s="32"/>
      <c r="D83" s="32"/>
      <c r="E83" s="32">
        <v>0</v>
      </c>
      <c r="F83" s="27" t="e">
        <f t="shared" si="0"/>
        <v>#DIV/0!</v>
      </c>
      <c r="G83" s="28" t="e">
        <f t="shared" si="2"/>
        <v>#DIV/0!</v>
      </c>
    </row>
    <row r="84" spans="1:7" s="2" customFormat="1" ht="25.5" hidden="1">
      <c r="A84" s="38" t="s">
        <v>74</v>
      </c>
      <c r="B84" s="38"/>
      <c r="C84" s="32"/>
      <c r="D84" s="32"/>
      <c r="E84" s="32">
        <v>0</v>
      </c>
      <c r="F84" s="27" t="e">
        <f t="shared" si="0"/>
        <v>#DIV/0!</v>
      </c>
      <c r="G84" s="28" t="e">
        <f t="shared" si="2"/>
        <v>#DIV/0!</v>
      </c>
    </row>
    <row r="85" spans="1:7" s="2" customFormat="1" ht="51" hidden="1">
      <c r="A85" s="38" t="s">
        <v>73</v>
      </c>
      <c r="B85" s="38"/>
      <c r="C85" s="32"/>
      <c r="D85" s="32"/>
      <c r="E85" s="32">
        <v>0</v>
      </c>
      <c r="F85" s="27" t="e">
        <f t="shared" si="0"/>
        <v>#DIV/0!</v>
      </c>
      <c r="G85" s="28" t="e">
        <f t="shared" si="2"/>
        <v>#DIV/0!</v>
      </c>
    </row>
    <row r="86" spans="1:7" s="2" customFormat="1" ht="41.25" customHeight="1">
      <c r="A86" s="38" t="s">
        <v>172</v>
      </c>
      <c r="B86" s="38"/>
      <c r="C86" s="32">
        <v>9468282.8300000001</v>
      </c>
      <c r="D86" s="32">
        <v>9468282.8300000001</v>
      </c>
      <c r="E86" s="32">
        <v>0</v>
      </c>
      <c r="F86" s="27">
        <f t="shared" si="0"/>
        <v>100</v>
      </c>
      <c r="G86" s="28" t="e">
        <f t="shared" si="2"/>
        <v>#DIV/0!</v>
      </c>
    </row>
    <row r="87" spans="1:7" s="2" customFormat="1" ht="25.5" hidden="1">
      <c r="A87" s="38" t="s">
        <v>96</v>
      </c>
      <c r="B87" s="38"/>
      <c r="C87" s="32">
        <v>0</v>
      </c>
      <c r="D87" s="32">
        <v>0</v>
      </c>
      <c r="E87" s="32">
        <v>0</v>
      </c>
      <c r="F87" s="27" t="e">
        <f t="shared" si="0"/>
        <v>#DIV/0!</v>
      </c>
      <c r="G87" s="28" t="e">
        <f t="shared" si="2"/>
        <v>#DIV/0!</v>
      </c>
    </row>
    <row r="88" spans="1:7" s="2" customFormat="1" ht="28.5" customHeight="1">
      <c r="A88" s="38" t="s">
        <v>188</v>
      </c>
      <c r="B88" s="38"/>
      <c r="C88" s="32">
        <v>10240200</v>
      </c>
      <c r="D88" s="32">
        <v>10240200</v>
      </c>
      <c r="E88" s="32">
        <v>0</v>
      </c>
      <c r="F88" s="27">
        <f t="shared" si="0"/>
        <v>100</v>
      </c>
      <c r="G88" s="28" t="e">
        <f t="shared" si="2"/>
        <v>#DIV/0!</v>
      </c>
    </row>
    <row r="89" spans="1:7" s="2" customFormat="1" ht="38.25">
      <c r="A89" s="38" t="s">
        <v>187</v>
      </c>
      <c r="B89" s="38"/>
      <c r="C89" s="32">
        <v>5945529.1200000001</v>
      </c>
      <c r="D89" s="32">
        <v>5945480.2300000004</v>
      </c>
      <c r="E89" s="32">
        <v>0</v>
      </c>
      <c r="F89" s="27">
        <f t="shared" si="0"/>
        <v>99.999177701445703</v>
      </c>
      <c r="G89" s="28" t="e">
        <f t="shared" si="2"/>
        <v>#DIV/0!</v>
      </c>
    </row>
    <row r="90" spans="1:7" s="2" customFormat="1">
      <c r="A90" s="38" t="s">
        <v>97</v>
      </c>
      <c r="B90" s="38"/>
      <c r="C90" s="32">
        <v>300000</v>
      </c>
      <c r="D90" s="82">
        <v>300000</v>
      </c>
      <c r="E90" s="32">
        <v>375000</v>
      </c>
      <c r="F90" s="27">
        <f t="shared" si="0"/>
        <v>100</v>
      </c>
      <c r="G90" s="28">
        <f t="shared" si="2"/>
        <v>80</v>
      </c>
    </row>
    <row r="91" spans="1:7" s="2" customFormat="1" ht="31.5" customHeight="1">
      <c r="A91" s="38" t="s">
        <v>175</v>
      </c>
      <c r="B91" s="38"/>
      <c r="C91" s="32">
        <v>5135809.3</v>
      </c>
      <c r="D91" s="32">
        <v>5135809.3</v>
      </c>
      <c r="E91" s="32">
        <v>5404580.3399999999</v>
      </c>
      <c r="F91" s="27">
        <f t="shared" si="0"/>
        <v>100</v>
      </c>
      <c r="G91" s="28">
        <f t="shared" si="2"/>
        <v>95.026976692144061</v>
      </c>
    </row>
    <row r="92" spans="1:7" s="2" customFormat="1">
      <c r="A92" s="79" t="s">
        <v>37</v>
      </c>
      <c r="B92" s="79"/>
      <c r="C92" s="37">
        <v>109004492.03</v>
      </c>
      <c r="D92" s="37">
        <v>106433433.37</v>
      </c>
      <c r="E92" s="32">
        <v>132257634.61</v>
      </c>
      <c r="F92" s="27">
        <f t="shared" si="0"/>
        <v>97.641327791067184</v>
      </c>
      <c r="G92" s="28">
        <f t="shared" si="2"/>
        <v>80.474320959882476</v>
      </c>
    </row>
    <row r="93" spans="1:7" s="2" customFormat="1" hidden="1">
      <c r="A93" s="38" t="s">
        <v>59</v>
      </c>
      <c r="B93" s="38"/>
      <c r="C93" s="32"/>
      <c r="D93" s="32">
        <v>0</v>
      </c>
      <c r="E93" s="32">
        <v>0</v>
      </c>
      <c r="F93" s="27" t="e">
        <f t="shared" si="0"/>
        <v>#DIV/0!</v>
      </c>
      <c r="G93" s="28" t="e">
        <f t="shared" si="2"/>
        <v>#DIV/0!</v>
      </c>
    </row>
    <row r="94" spans="1:7" s="6" customFormat="1" ht="24.75" customHeight="1">
      <c r="A94" s="33" t="s">
        <v>179</v>
      </c>
      <c r="B94" s="33"/>
      <c r="C94" s="28">
        <f>C95+C96+C97+C98+C99+C100+C102+C101+C103+C104+C105</f>
        <v>355035493.5</v>
      </c>
      <c r="D94" s="28">
        <f>D95+D96+D97+D98+D99+D100+D102+D101+D103+D104+D105</f>
        <v>354497581.45999998</v>
      </c>
      <c r="E94" s="28">
        <f>E95+E96+E97+E98+E99+E100+E102+E101+E103+E104+E105</f>
        <v>324312226.04999995</v>
      </c>
      <c r="F94" s="27">
        <f t="shared" ref="F94:F127" si="3">D94/C94*100</f>
        <v>99.848490629853032</v>
      </c>
      <c r="G94" s="28">
        <f t="shared" si="2"/>
        <v>109.30749844914767</v>
      </c>
    </row>
    <row r="95" spans="1:7" s="2" customFormat="1" ht="25.5" hidden="1">
      <c r="A95" s="79" t="s">
        <v>94</v>
      </c>
      <c r="B95" s="79"/>
      <c r="C95" s="32"/>
      <c r="D95" s="32"/>
      <c r="E95" s="32"/>
      <c r="F95" s="27" t="e">
        <f t="shared" si="3"/>
        <v>#DIV/0!</v>
      </c>
      <c r="G95" s="28" t="e">
        <f t="shared" si="2"/>
        <v>#DIV/0!</v>
      </c>
    </row>
    <row r="96" spans="1:7" s="2" customFormat="1" ht="51.75" customHeight="1">
      <c r="A96" s="79" t="s">
        <v>143</v>
      </c>
      <c r="B96" s="79"/>
      <c r="C96" s="32">
        <v>104900</v>
      </c>
      <c r="D96" s="32">
        <v>67275.460000000006</v>
      </c>
      <c r="E96" s="32">
        <v>122404.14</v>
      </c>
      <c r="F96" s="27">
        <f t="shared" si="3"/>
        <v>64.132945662535761</v>
      </c>
      <c r="G96" s="28">
        <f t="shared" si="2"/>
        <v>54.96175211067208</v>
      </c>
    </row>
    <row r="97" spans="1:7" s="2" customFormat="1" ht="33" customHeight="1">
      <c r="A97" s="79" t="s">
        <v>30</v>
      </c>
      <c r="B97" s="79"/>
      <c r="C97" s="32">
        <v>1252500</v>
      </c>
      <c r="D97" s="32">
        <v>1252500</v>
      </c>
      <c r="E97" s="32">
        <v>1208900</v>
      </c>
      <c r="F97" s="27">
        <f t="shared" si="3"/>
        <v>100</v>
      </c>
      <c r="G97" s="28">
        <f t="shared" si="2"/>
        <v>103.60658449830424</v>
      </c>
    </row>
    <row r="98" spans="1:7" s="2" customFormat="1" ht="48.75" customHeight="1">
      <c r="A98" s="40" t="s">
        <v>170</v>
      </c>
      <c r="B98" s="40"/>
      <c r="C98" s="32">
        <v>28100</v>
      </c>
      <c r="D98" s="32">
        <v>28100</v>
      </c>
      <c r="E98" s="32">
        <v>3100</v>
      </c>
      <c r="F98" s="27">
        <f t="shared" si="3"/>
        <v>100</v>
      </c>
      <c r="G98" s="28">
        <f t="shared" si="2"/>
        <v>906.45161290322585</v>
      </c>
    </row>
    <row r="99" spans="1:7" s="2" customFormat="1" ht="30" customHeight="1">
      <c r="A99" s="79" t="s">
        <v>164</v>
      </c>
      <c r="B99" s="79"/>
      <c r="C99" s="32">
        <v>1547900</v>
      </c>
      <c r="D99" s="32">
        <v>1547900</v>
      </c>
      <c r="E99" s="32">
        <v>1451500</v>
      </c>
      <c r="F99" s="27">
        <f t="shared" si="3"/>
        <v>100</v>
      </c>
      <c r="G99" s="28">
        <f t="shared" si="2"/>
        <v>106.64140544264554</v>
      </c>
    </row>
    <row r="100" spans="1:7" s="2" customFormat="1" ht="25.5">
      <c r="A100" s="79" t="s">
        <v>144</v>
      </c>
      <c r="B100" s="79"/>
      <c r="C100" s="32">
        <v>0</v>
      </c>
      <c r="D100" s="43">
        <v>0</v>
      </c>
      <c r="E100" s="32">
        <v>129557.64</v>
      </c>
      <c r="F100" s="27" t="e">
        <f t="shared" si="3"/>
        <v>#DIV/0!</v>
      </c>
      <c r="G100" s="28">
        <f t="shared" si="2"/>
        <v>0</v>
      </c>
    </row>
    <row r="101" spans="1:7" s="2" customFormat="1" hidden="1">
      <c r="A101" s="79" t="s">
        <v>46</v>
      </c>
      <c r="B101" s="79"/>
      <c r="C101" s="32"/>
      <c r="D101" s="32"/>
      <c r="E101" s="32"/>
      <c r="F101" s="27" t="e">
        <f t="shared" si="3"/>
        <v>#DIV/0!</v>
      </c>
      <c r="G101" s="28" t="e">
        <f t="shared" si="2"/>
        <v>#DIV/0!</v>
      </c>
    </row>
    <row r="102" spans="1:7" s="2" customFormat="1" ht="31.5" customHeight="1">
      <c r="A102" s="79" t="s">
        <v>142</v>
      </c>
      <c r="B102" s="79"/>
      <c r="C102" s="32">
        <v>344899777.5</v>
      </c>
      <c r="D102" s="32">
        <v>344399490</v>
      </c>
      <c r="E102" s="32">
        <v>319060179.02999997</v>
      </c>
      <c r="F102" s="27">
        <f t="shared" si="3"/>
        <v>99.854946992536114</v>
      </c>
      <c r="G102" s="28">
        <f t="shared" si="2"/>
        <v>107.94185944702848</v>
      </c>
    </row>
    <row r="103" spans="1:7" s="2" customFormat="1" ht="37.5" customHeight="1">
      <c r="A103" s="40" t="s">
        <v>86</v>
      </c>
      <c r="B103" s="40"/>
      <c r="C103" s="32">
        <v>7202316</v>
      </c>
      <c r="D103" s="32">
        <v>7202316</v>
      </c>
      <c r="E103" s="32">
        <v>2078076</v>
      </c>
      <c r="F103" s="27">
        <f t="shared" si="3"/>
        <v>100</v>
      </c>
      <c r="G103" s="28">
        <f t="shared" si="2"/>
        <v>346.58578415803851</v>
      </c>
    </row>
    <row r="104" spans="1:7" s="2" customFormat="1" hidden="1">
      <c r="A104" s="49" t="s">
        <v>189</v>
      </c>
      <c r="B104" s="40"/>
      <c r="C104" s="32">
        <v>0</v>
      </c>
      <c r="D104" s="32">
        <v>0</v>
      </c>
      <c r="E104" s="32">
        <v>0</v>
      </c>
      <c r="F104" s="27" t="e">
        <f t="shared" si="3"/>
        <v>#DIV/0!</v>
      </c>
      <c r="G104" s="28" t="e">
        <f t="shared" si="2"/>
        <v>#DIV/0!</v>
      </c>
    </row>
    <row r="105" spans="1:7" s="2" customFormat="1" ht="25.5">
      <c r="A105" s="79" t="s">
        <v>165</v>
      </c>
      <c r="B105" s="79"/>
      <c r="C105" s="32">
        <v>0</v>
      </c>
      <c r="D105" s="32">
        <v>0</v>
      </c>
      <c r="E105" s="32">
        <v>258509.24</v>
      </c>
      <c r="F105" s="27" t="e">
        <f t="shared" si="3"/>
        <v>#DIV/0!</v>
      </c>
      <c r="G105" s="28"/>
    </row>
    <row r="106" spans="1:7" s="6" customFormat="1" ht="16.5" customHeight="1">
      <c r="A106" s="83" t="s">
        <v>41</v>
      </c>
      <c r="B106" s="83"/>
      <c r="C106" s="28">
        <f>C107+C108+C109+C111+C116+C114+C115+C113</f>
        <v>40971032.730000004</v>
      </c>
      <c r="D106" s="28">
        <f>D107+D108+D109+D111+D116+D114+D115+D113</f>
        <v>40873168.109999999</v>
      </c>
      <c r="E106" s="28">
        <f>E107+E108+E109+E111+E115+E116+E113+E110+E114</f>
        <v>31613538.880000003</v>
      </c>
      <c r="F106" s="27">
        <f t="shared" si="3"/>
        <v>99.761137043713461</v>
      </c>
      <c r="G106" s="28">
        <f t="shared" si="2"/>
        <v>129.29007494272656</v>
      </c>
    </row>
    <row r="107" spans="1:7" s="2" customFormat="1" ht="38.25" hidden="1">
      <c r="A107" s="38" t="s">
        <v>0</v>
      </c>
      <c r="B107" s="38"/>
      <c r="C107" s="32">
        <v>0</v>
      </c>
      <c r="D107" s="32">
        <v>0</v>
      </c>
      <c r="E107" s="32">
        <v>0</v>
      </c>
      <c r="F107" s="27" t="e">
        <f t="shared" si="3"/>
        <v>#DIV/0!</v>
      </c>
      <c r="G107" s="28" t="e">
        <f t="shared" si="2"/>
        <v>#DIV/0!</v>
      </c>
    </row>
    <row r="108" spans="1:7" s="2" customFormat="1" ht="48" customHeight="1">
      <c r="A108" s="38" t="s">
        <v>98</v>
      </c>
      <c r="B108" s="45"/>
      <c r="C108" s="32">
        <v>11775800</v>
      </c>
      <c r="D108" s="32">
        <v>11775800</v>
      </c>
      <c r="E108" s="32">
        <v>11775800</v>
      </c>
      <c r="F108" s="27">
        <f t="shared" si="3"/>
        <v>100</v>
      </c>
      <c r="G108" s="28">
        <f t="shared" si="2"/>
        <v>100</v>
      </c>
    </row>
    <row r="109" spans="1:7" s="2" customFormat="1" ht="27.75" hidden="1" customHeight="1">
      <c r="A109" s="38" t="s">
        <v>44</v>
      </c>
      <c r="B109" s="38"/>
      <c r="C109" s="32"/>
      <c r="D109" s="32"/>
      <c r="E109" s="32"/>
      <c r="F109" s="27" t="e">
        <f t="shared" si="3"/>
        <v>#DIV/0!</v>
      </c>
      <c r="G109" s="28" t="e">
        <f t="shared" si="2"/>
        <v>#DIV/0!</v>
      </c>
    </row>
    <row r="110" spans="1:7" s="2" customFormat="1" ht="43.5" hidden="1" customHeight="1">
      <c r="A110" s="38" t="s">
        <v>90</v>
      </c>
      <c r="B110" s="38"/>
      <c r="C110" s="32"/>
      <c r="D110" s="32"/>
      <c r="E110" s="32"/>
      <c r="F110" s="27" t="e">
        <f t="shared" si="3"/>
        <v>#DIV/0!</v>
      </c>
      <c r="G110" s="28" t="e">
        <f t="shared" si="2"/>
        <v>#DIV/0!</v>
      </c>
    </row>
    <row r="111" spans="1:7" s="2" customFormat="1" ht="44.25" hidden="1" customHeight="1">
      <c r="A111" s="38" t="s">
        <v>89</v>
      </c>
      <c r="B111" s="38"/>
      <c r="C111" s="32"/>
      <c r="D111" s="32"/>
      <c r="E111" s="32"/>
      <c r="F111" s="27" t="e">
        <f t="shared" si="3"/>
        <v>#DIV/0!</v>
      </c>
      <c r="G111" s="28" t="e">
        <f t="shared" si="2"/>
        <v>#DIV/0!</v>
      </c>
    </row>
    <row r="112" spans="1:7" s="2" customFormat="1" ht="25.5" hidden="1">
      <c r="A112" s="38" t="s">
        <v>68</v>
      </c>
      <c r="B112" s="38"/>
      <c r="C112" s="32"/>
      <c r="D112" s="32"/>
      <c r="E112" s="32"/>
      <c r="F112" s="27" t="e">
        <f t="shared" si="3"/>
        <v>#DIV/0!</v>
      </c>
      <c r="G112" s="28" t="e">
        <f t="shared" si="2"/>
        <v>#DIV/0!</v>
      </c>
    </row>
    <row r="113" spans="1:7" s="2" customFormat="1" ht="25.5" hidden="1">
      <c r="A113" s="38" t="s">
        <v>178</v>
      </c>
      <c r="B113" s="38"/>
      <c r="C113" s="32">
        <v>0</v>
      </c>
      <c r="D113" s="32">
        <v>0</v>
      </c>
      <c r="E113" s="32">
        <v>0</v>
      </c>
      <c r="F113" s="27"/>
      <c r="G113" s="28" t="e">
        <f t="shared" si="2"/>
        <v>#DIV/0!</v>
      </c>
    </row>
    <row r="114" spans="1:7" s="2" customFormat="1" ht="25.5" hidden="1">
      <c r="A114" s="38" t="s">
        <v>177</v>
      </c>
      <c r="B114" s="38"/>
      <c r="C114" s="32"/>
      <c r="D114" s="32"/>
      <c r="E114" s="32"/>
      <c r="F114" s="27" t="e">
        <f t="shared" si="3"/>
        <v>#DIV/0!</v>
      </c>
      <c r="G114" s="28" t="e">
        <f t="shared" si="2"/>
        <v>#DIV/0!</v>
      </c>
    </row>
    <row r="115" spans="1:7" s="2" customFormat="1" ht="38.25">
      <c r="A115" s="38" t="s">
        <v>174</v>
      </c>
      <c r="B115" s="38"/>
      <c r="C115" s="32">
        <v>15720300</v>
      </c>
      <c r="D115" s="32">
        <v>15622436.35</v>
      </c>
      <c r="E115" s="32">
        <v>15369481.279999999</v>
      </c>
      <c r="F115" s="27">
        <f t="shared" si="3"/>
        <v>99.377469577552588</v>
      </c>
      <c r="G115" s="28">
        <f t="shared" si="2"/>
        <v>101.64582698265272</v>
      </c>
    </row>
    <row r="116" spans="1:7" s="2" customFormat="1">
      <c r="A116" s="38" t="s">
        <v>65</v>
      </c>
      <c r="B116" s="38"/>
      <c r="C116" s="32">
        <v>13474932.73</v>
      </c>
      <c r="D116" s="32">
        <v>13474931.76</v>
      </c>
      <c r="E116" s="32">
        <v>4468257.5999999996</v>
      </c>
      <c r="F116" s="27">
        <f t="shared" si="3"/>
        <v>99.999992801448286</v>
      </c>
      <c r="G116" s="28">
        <f t="shared" si="2"/>
        <v>301.57016372556501</v>
      </c>
    </row>
    <row r="117" spans="1:7" s="6" customFormat="1" ht="25.5">
      <c r="A117" s="33" t="s">
        <v>156</v>
      </c>
      <c r="B117" s="33"/>
      <c r="C117" s="28">
        <f>C120+C119</f>
        <v>2329269.7400000002</v>
      </c>
      <c r="D117" s="28">
        <f>D120+D119</f>
        <v>2329269.7400000002</v>
      </c>
      <c r="E117" s="28">
        <f>E120+E119</f>
        <v>0</v>
      </c>
      <c r="F117" s="27">
        <f t="shared" si="3"/>
        <v>100</v>
      </c>
      <c r="G117" s="28" t="e">
        <f t="shared" si="2"/>
        <v>#DIV/0!</v>
      </c>
    </row>
    <row r="118" spans="1:7" s="2" customFormat="1" ht="25.5" hidden="1">
      <c r="A118" s="38" t="s">
        <v>91</v>
      </c>
      <c r="B118" s="38"/>
      <c r="C118" s="32">
        <v>0</v>
      </c>
      <c r="D118" s="32">
        <v>0</v>
      </c>
      <c r="E118" s="32">
        <v>0</v>
      </c>
      <c r="F118" s="27" t="e">
        <f t="shared" si="3"/>
        <v>#DIV/0!</v>
      </c>
      <c r="G118" s="28" t="e">
        <f t="shared" si="2"/>
        <v>#DIV/0!</v>
      </c>
    </row>
    <row r="119" spans="1:7" s="6" customFormat="1">
      <c r="A119" s="38" t="s">
        <v>169</v>
      </c>
      <c r="B119" s="33"/>
      <c r="C119" s="32">
        <v>2329269.7400000002</v>
      </c>
      <c r="D119" s="32">
        <v>2329269.7400000002</v>
      </c>
      <c r="E119" s="32">
        <v>0</v>
      </c>
      <c r="F119" s="27">
        <f t="shared" si="3"/>
        <v>100</v>
      </c>
      <c r="G119" s="28" t="e">
        <f t="shared" si="2"/>
        <v>#DIV/0!</v>
      </c>
    </row>
    <row r="120" spans="1:7" s="2" customFormat="1" ht="25.5" hidden="1">
      <c r="A120" s="38" t="s">
        <v>157</v>
      </c>
      <c r="B120" s="38"/>
      <c r="C120" s="32">
        <v>0</v>
      </c>
      <c r="D120" s="32">
        <v>0</v>
      </c>
      <c r="E120" s="32">
        <v>0</v>
      </c>
      <c r="F120" s="27" t="e">
        <f t="shared" si="3"/>
        <v>#DIV/0!</v>
      </c>
      <c r="G120" s="28" t="e">
        <f t="shared" si="2"/>
        <v>#DIV/0!</v>
      </c>
    </row>
    <row r="121" spans="1:7" s="6" customFormat="1" hidden="1">
      <c r="A121" s="33" t="s">
        <v>66</v>
      </c>
      <c r="B121" s="33"/>
      <c r="C121" s="28">
        <f>C122</f>
        <v>651600</v>
      </c>
      <c r="D121" s="28">
        <f>D122</f>
        <v>789007</v>
      </c>
      <c r="E121" s="28">
        <f>E122</f>
        <v>891050.49</v>
      </c>
      <c r="F121" s="27">
        <f t="shared" si="3"/>
        <v>121.0876304481277</v>
      </c>
      <c r="G121" s="28">
        <f t="shared" si="2"/>
        <v>88.547956468774288</v>
      </c>
    </row>
    <row r="122" spans="1:7" s="2" customFormat="1">
      <c r="A122" s="38" t="s">
        <v>67</v>
      </c>
      <c r="B122" s="38"/>
      <c r="C122" s="32">
        <v>651600</v>
      </c>
      <c r="D122" s="37">
        <v>789007</v>
      </c>
      <c r="E122" s="32">
        <v>891050.49</v>
      </c>
      <c r="F122" s="27">
        <f t="shared" si="3"/>
        <v>121.0876304481277</v>
      </c>
      <c r="G122" s="28">
        <f t="shared" si="2"/>
        <v>88.547956468774288</v>
      </c>
    </row>
    <row r="123" spans="1:7" s="6" customFormat="1" ht="25.5">
      <c r="A123" s="33" t="s">
        <v>168</v>
      </c>
      <c r="B123" s="33"/>
      <c r="C123" s="28">
        <f>C124+C125+C126+C127</f>
        <v>-2342155.94</v>
      </c>
      <c r="D123" s="28">
        <f>D124+D125+D126+D127</f>
        <v>-2342155.94</v>
      </c>
      <c r="E123" s="28">
        <f>E124+E125+E126+E127</f>
        <v>-11715744.949999999</v>
      </c>
      <c r="F123" s="27">
        <f t="shared" si="3"/>
        <v>100</v>
      </c>
      <c r="G123" s="28">
        <f t="shared" si="2"/>
        <v>19.9915237997734</v>
      </c>
    </row>
    <row r="124" spans="1:7" s="6" customFormat="1" ht="25.5" hidden="1">
      <c r="A124" s="33" t="s">
        <v>88</v>
      </c>
      <c r="B124" s="33"/>
      <c r="C124" s="28">
        <v>0</v>
      </c>
      <c r="D124" s="28">
        <v>0</v>
      </c>
      <c r="E124" s="28">
        <v>0</v>
      </c>
      <c r="F124" s="27" t="e">
        <f t="shared" si="3"/>
        <v>#DIV/0!</v>
      </c>
      <c r="G124" s="28" t="e">
        <f t="shared" si="2"/>
        <v>#DIV/0!</v>
      </c>
    </row>
    <row r="125" spans="1:7" s="6" customFormat="1" ht="25.5" hidden="1">
      <c r="A125" s="33" t="s">
        <v>91</v>
      </c>
      <c r="B125" s="33"/>
      <c r="C125" s="28">
        <v>0</v>
      </c>
      <c r="D125" s="28">
        <v>0</v>
      </c>
      <c r="E125" s="28">
        <v>0</v>
      </c>
      <c r="F125" s="27" t="e">
        <f t="shared" si="3"/>
        <v>#DIV/0!</v>
      </c>
      <c r="G125" s="28" t="e">
        <f t="shared" si="2"/>
        <v>#DIV/0!</v>
      </c>
    </row>
    <row r="126" spans="1:7" s="6" customFormat="1" ht="25.5" hidden="1">
      <c r="A126" s="33" t="s">
        <v>92</v>
      </c>
      <c r="B126" s="33"/>
      <c r="C126" s="28">
        <v>0</v>
      </c>
      <c r="D126" s="28">
        <v>0</v>
      </c>
      <c r="E126" s="28">
        <v>0</v>
      </c>
      <c r="F126" s="27" t="e">
        <f t="shared" si="3"/>
        <v>#DIV/0!</v>
      </c>
      <c r="G126" s="28" t="e">
        <f t="shared" si="2"/>
        <v>#DIV/0!</v>
      </c>
    </row>
    <row r="127" spans="1:7" s="2" customFormat="1" ht="29.25" customHeight="1">
      <c r="A127" s="38" t="s">
        <v>167</v>
      </c>
      <c r="B127" s="38"/>
      <c r="C127" s="32">
        <v>-2342155.94</v>
      </c>
      <c r="D127" s="32">
        <v>-2342155.94</v>
      </c>
      <c r="E127" s="32">
        <v>-11715744.949999999</v>
      </c>
      <c r="F127" s="27">
        <f t="shared" si="3"/>
        <v>100</v>
      </c>
      <c r="G127" s="28">
        <f t="shared" si="2"/>
        <v>19.9915237997734</v>
      </c>
    </row>
    <row r="128" spans="1:7" s="5" customFormat="1" ht="17.25" customHeight="1">
      <c r="A128" s="78" t="s">
        <v>8</v>
      </c>
      <c r="B128" s="78"/>
      <c r="C128" s="23">
        <f>C61+C62</f>
        <v>786065718.51999998</v>
      </c>
      <c r="D128" s="23">
        <f>D61+D62</f>
        <v>789192961.76999998</v>
      </c>
      <c r="E128" s="23">
        <f>E61+E62</f>
        <v>681137325.95999992</v>
      </c>
      <c r="F128" s="24">
        <f>D128/C128*100</f>
        <v>100.39783483445734</v>
      </c>
      <c r="G128" s="23">
        <f>D128/E128*100</f>
        <v>115.86400152975109</v>
      </c>
    </row>
    <row r="129" spans="1:7">
      <c r="A129" s="84"/>
      <c r="B129" s="84"/>
      <c r="C129" s="85"/>
      <c r="D129" s="85"/>
      <c r="E129" s="85"/>
      <c r="F129" s="86"/>
      <c r="G129" s="87"/>
    </row>
    <row r="130" spans="1:7">
      <c r="A130" s="128" t="s">
        <v>9</v>
      </c>
      <c r="B130" s="129"/>
      <c r="C130" s="129"/>
      <c r="D130" s="129"/>
      <c r="E130" s="129"/>
      <c r="F130" s="129"/>
      <c r="G130" s="130"/>
    </row>
    <row r="131" spans="1:7" s="4" customFormat="1" ht="17.25" customHeight="1">
      <c r="A131" s="88" t="s">
        <v>10</v>
      </c>
      <c r="B131" s="88"/>
      <c r="C131" s="89">
        <v>52191827.829999998</v>
      </c>
      <c r="D131" s="90">
        <v>51090846.729999997</v>
      </c>
      <c r="E131" s="62">
        <v>44422860.490000002</v>
      </c>
      <c r="F131" s="53">
        <f t="shared" ref="F131:F186" si="4">D131/C131*100</f>
        <v>97.890510553517814</v>
      </c>
      <c r="G131" s="62">
        <f t="shared" ref="G131:G186" si="5">D131/E131*100</f>
        <v>115.01025860660418</v>
      </c>
    </row>
    <row r="132" spans="1:7" s="2" customFormat="1" ht="15" customHeight="1">
      <c r="A132" s="38" t="s">
        <v>11</v>
      </c>
      <c r="B132" s="38"/>
      <c r="C132" s="91">
        <v>39694423.030000001</v>
      </c>
      <c r="D132" s="92">
        <v>39582569.539999999</v>
      </c>
      <c r="E132" s="63">
        <v>36215248.079999998</v>
      </c>
      <c r="F132" s="53">
        <f t="shared" si="4"/>
        <v>99.718213589058934</v>
      </c>
      <c r="G132" s="62">
        <f t="shared" si="5"/>
        <v>109.29807646923069</v>
      </c>
    </row>
    <row r="133" spans="1:7" ht="14.25" customHeight="1">
      <c r="A133" s="93" t="s">
        <v>32</v>
      </c>
      <c r="B133" s="93"/>
      <c r="C133" s="94">
        <v>1002688.99</v>
      </c>
      <c r="D133" s="95">
        <v>1002687.19</v>
      </c>
      <c r="E133" s="63">
        <v>1276047.74</v>
      </c>
      <c r="F133" s="53">
        <f t="shared" si="4"/>
        <v>99.999820482720168</v>
      </c>
      <c r="G133" s="62">
        <f t="shared" si="5"/>
        <v>78.577560899093001</v>
      </c>
    </row>
    <row r="134" spans="1:7" ht="13.5" customHeight="1">
      <c r="A134" s="93" t="s">
        <v>12</v>
      </c>
      <c r="B134" s="93"/>
      <c r="C134" s="96">
        <f>C131-C132-C133</f>
        <v>11494715.809999997</v>
      </c>
      <c r="D134" s="63">
        <f>D131-D132-D133</f>
        <v>10505589.999999998</v>
      </c>
      <c r="E134" s="63">
        <f>E131-E132-E133</f>
        <v>6931564.6700000037</v>
      </c>
      <c r="F134" s="53">
        <f t="shared" si="4"/>
        <v>91.394952025351557</v>
      </c>
      <c r="G134" s="62">
        <f t="shared" si="5"/>
        <v>151.56159539949863</v>
      </c>
    </row>
    <row r="135" spans="1:7" s="7" customFormat="1" ht="0.75" hidden="1" customHeight="1">
      <c r="A135" s="97" t="s">
        <v>52</v>
      </c>
      <c r="B135" s="97"/>
      <c r="C135" s="98">
        <v>0</v>
      </c>
      <c r="D135" s="98">
        <v>0</v>
      </c>
      <c r="E135" s="99">
        <v>0</v>
      </c>
      <c r="F135" s="53" t="e">
        <f t="shared" si="4"/>
        <v>#DIV/0!</v>
      </c>
      <c r="G135" s="62" t="e">
        <f t="shared" si="5"/>
        <v>#DIV/0!</v>
      </c>
    </row>
    <row r="136" spans="1:7" s="4" customFormat="1" ht="12.75" customHeight="1">
      <c r="A136" s="88" t="s">
        <v>48</v>
      </c>
      <c r="B136" s="88"/>
      <c r="C136" s="100">
        <v>1547900</v>
      </c>
      <c r="D136" s="100">
        <v>1547900</v>
      </c>
      <c r="E136" s="62">
        <v>1451500</v>
      </c>
      <c r="F136" s="53">
        <f t="shared" si="4"/>
        <v>100</v>
      </c>
      <c r="G136" s="62">
        <f t="shared" si="5"/>
        <v>106.64140544264554</v>
      </c>
    </row>
    <row r="137" spans="1:7" hidden="1">
      <c r="A137" s="93" t="s">
        <v>49</v>
      </c>
      <c r="B137" s="93"/>
      <c r="C137" s="96"/>
      <c r="D137" s="63"/>
      <c r="E137" s="63"/>
      <c r="F137" s="53"/>
      <c r="G137" s="62"/>
    </row>
    <row r="138" spans="1:7" s="7" customFormat="1" ht="15" customHeight="1">
      <c r="A138" s="97" t="s">
        <v>52</v>
      </c>
      <c r="B138" s="97"/>
      <c r="C138" s="98">
        <v>1547900</v>
      </c>
      <c r="D138" s="98">
        <v>1547900</v>
      </c>
      <c r="E138" s="99">
        <v>1451500</v>
      </c>
      <c r="F138" s="53">
        <f t="shared" si="4"/>
        <v>100</v>
      </c>
      <c r="G138" s="62">
        <f t="shared" si="5"/>
        <v>106.64140544264554</v>
      </c>
    </row>
    <row r="139" spans="1:7" s="4" customFormat="1" ht="19.5" customHeight="1">
      <c r="A139" s="88" t="s">
        <v>34</v>
      </c>
      <c r="B139" s="88"/>
      <c r="C139" s="100">
        <v>3189158</v>
      </c>
      <c r="D139" s="100">
        <v>3169546.95</v>
      </c>
      <c r="E139" s="62">
        <v>2831482.61</v>
      </c>
      <c r="F139" s="53">
        <f t="shared" si="4"/>
        <v>99.385071231967814</v>
      </c>
      <c r="G139" s="62">
        <f t="shared" si="5"/>
        <v>111.93948141535648</v>
      </c>
    </row>
    <row r="140" spans="1:7" s="2" customFormat="1">
      <c r="A140" s="38" t="s">
        <v>61</v>
      </c>
      <c r="B140" s="38"/>
      <c r="C140" s="101">
        <v>1252500</v>
      </c>
      <c r="D140" s="101">
        <v>1252500</v>
      </c>
      <c r="E140" s="63">
        <v>1208900</v>
      </c>
      <c r="F140" s="53">
        <f t="shared" si="4"/>
        <v>100</v>
      </c>
      <c r="G140" s="62">
        <f t="shared" si="5"/>
        <v>103.60658449830424</v>
      </c>
    </row>
    <row r="141" spans="1:7" s="2" customFormat="1" hidden="1">
      <c r="A141" s="97" t="s">
        <v>50</v>
      </c>
      <c r="B141" s="38"/>
      <c r="C141" s="98">
        <v>0</v>
      </c>
      <c r="D141" s="98">
        <v>0</v>
      </c>
      <c r="E141" s="102">
        <v>0</v>
      </c>
      <c r="F141" s="53" t="e">
        <f t="shared" si="4"/>
        <v>#DIV/0!</v>
      </c>
      <c r="G141" s="62" t="e">
        <f t="shared" si="5"/>
        <v>#DIV/0!</v>
      </c>
    </row>
    <row r="142" spans="1:7" s="4" customFormat="1" ht="22.5" customHeight="1">
      <c r="A142" s="88" t="s">
        <v>13</v>
      </c>
      <c r="B142" s="88"/>
      <c r="C142" s="62">
        <f>C144+C148+C150+C146+C143</f>
        <v>76095297.480000004</v>
      </c>
      <c r="D142" s="62">
        <f>D144+D148+D150+D146+D143</f>
        <v>62610134.049999997</v>
      </c>
      <c r="E142" s="62">
        <f>E144+E148+E150+E146+E143</f>
        <v>52795928.760000005</v>
      </c>
      <c r="F142" s="53">
        <f t="shared" si="4"/>
        <v>82.278585041941284</v>
      </c>
      <c r="G142" s="62">
        <f t="shared" si="5"/>
        <v>118.5889433532147</v>
      </c>
    </row>
    <row r="143" spans="1:7">
      <c r="A143" s="93" t="s">
        <v>166</v>
      </c>
      <c r="B143" s="93"/>
      <c r="C143" s="63">
        <v>100000</v>
      </c>
      <c r="D143" s="63">
        <v>98782.97</v>
      </c>
      <c r="E143" s="63">
        <v>67571.42</v>
      </c>
      <c r="F143" s="53">
        <f t="shared" si="4"/>
        <v>98.782970000000006</v>
      </c>
      <c r="G143" s="62">
        <f t="shared" si="5"/>
        <v>146.19046040470957</v>
      </c>
    </row>
    <row r="144" spans="1:7" ht="12.75" customHeight="1">
      <c r="A144" s="93" t="s">
        <v>54</v>
      </c>
      <c r="B144" s="93"/>
      <c r="C144" s="101">
        <v>1180804.2</v>
      </c>
      <c r="D144" s="101">
        <v>1163952.43</v>
      </c>
      <c r="E144" s="63">
        <v>718082.2</v>
      </c>
      <c r="F144" s="53">
        <f t="shared" si="4"/>
        <v>98.572856532861238</v>
      </c>
      <c r="G144" s="62">
        <f t="shared" si="5"/>
        <v>162.09180926640431</v>
      </c>
    </row>
    <row r="145" spans="1:7" s="7" customFormat="1" ht="12" customHeight="1">
      <c r="A145" s="97" t="s">
        <v>50</v>
      </c>
      <c r="B145" s="97"/>
      <c r="C145" s="98">
        <v>482757</v>
      </c>
      <c r="D145" s="98">
        <v>475610.7</v>
      </c>
      <c r="E145" s="99">
        <v>300674.8</v>
      </c>
      <c r="F145" s="53">
        <f t="shared" si="4"/>
        <v>98.519690030387963</v>
      </c>
      <c r="G145" s="62">
        <f t="shared" si="5"/>
        <v>158.18109798360223</v>
      </c>
    </row>
    <row r="146" spans="1:7">
      <c r="A146" s="93" t="s">
        <v>154</v>
      </c>
      <c r="B146" s="93"/>
      <c r="C146" s="101">
        <v>10856124.300000001</v>
      </c>
      <c r="D146" s="101">
        <v>10856124.300000001</v>
      </c>
      <c r="E146" s="63">
        <v>0</v>
      </c>
      <c r="F146" s="53">
        <f t="shared" si="4"/>
        <v>100</v>
      </c>
      <c r="G146" s="62" t="e">
        <f t="shared" si="5"/>
        <v>#DIV/0!</v>
      </c>
    </row>
    <row r="147" spans="1:7">
      <c r="A147" s="97" t="s">
        <v>50</v>
      </c>
      <c r="B147" s="93"/>
      <c r="C147" s="98">
        <v>10856124.300000001</v>
      </c>
      <c r="D147" s="98">
        <v>10856124.300000001</v>
      </c>
      <c r="E147" s="63">
        <v>0</v>
      </c>
      <c r="F147" s="53"/>
      <c r="G147" s="62" t="e">
        <f t="shared" si="5"/>
        <v>#DIV/0!</v>
      </c>
    </row>
    <row r="148" spans="1:7" ht="13.5" customHeight="1">
      <c r="A148" s="93" t="s">
        <v>53</v>
      </c>
      <c r="B148" s="93"/>
      <c r="C148" s="101">
        <v>63541184.979999997</v>
      </c>
      <c r="D148" s="101">
        <v>50099995.810000002</v>
      </c>
      <c r="E148" s="63">
        <v>42874166.729999997</v>
      </c>
      <c r="F148" s="53">
        <f t="shared" si="4"/>
        <v>78.846492752329539</v>
      </c>
      <c r="G148" s="62">
        <f t="shared" si="5"/>
        <v>116.85357321462281</v>
      </c>
    </row>
    <row r="149" spans="1:7" s="7" customFormat="1" ht="15" customHeight="1">
      <c r="A149" s="97" t="s">
        <v>50</v>
      </c>
      <c r="B149" s="97"/>
      <c r="C149" s="98">
        <v>32274692.98</v>
      </c>
      <c r="D149" s="98">
        <v>20561144.68</v>
      </c>
      <c r="E149" s="99">
        <v>13147347</v>
      </c>
      <c r="F149" s="53">
        <f t="shared" si="4"/>
        <v>63.706708822114408</v>
      </c>
      <c r="G149" s="62">
        <f t="shared" si="5"/>
        <v>156.39006622400703</v>
      </c>
    </row>
    <row r="150" spans="1:7">
      <c r="A150" s="93" t="s">
        <v>58</v>
      </c>
      <c r="B150" s="93"/>
      <c r="C150" s="96">
        <v>417184</v>
      </c>
      <c r="D150" s="63">
        <v>391278.54</v>
      </c>
      <c r="E150" s="63">
        <v>9136108.4100000001</v>
      </c>
      <c r="F150" s="53">
        <f t="shared" si="4"/>
        <v>93.790399440055225</v>
      </c>
      <c r="G150" s="62">
        <f t="shared" si="5"/>
        <v>4.2827703267150703</v>
      </c>
    </row>
    <row r="151" spans="1:7" s="7" customFormat="1">
      <c r="A151" s="97" t="s">
        <v>50</v>
      </c>
      <c r="B151" s="97"/>
      <c r="C151" s="103">
        <v>0</v>
      </c>
      <c r="D151" s="99">
        <v>0</v>
      </c>
      <c r="E151" s="99">
        <v>8957637</v>
      </c>
      <c r="F151" s="53" t="e">
        <f t="shared" si="4"/>
        <v>#DIV/0!</v>
      </c>
      <c r="G151" s="62">
        <f t="shared" si="5"/>
        <v>0</v>
      </c>
    </row>
    <row r="152" spans="1:7" s="4" customFormat="1" ht="18" customHeight="1">
      <c r="A152" s="88" t="s">
        <v>14</v>
      </c>
      <c r="B152" s="88"/>
      <c r="C152" s="62">
        <f>C153+C155+C157+C159</f>
        <v>35726443.289999999</v>
      </c>
      <c r="D152" s="62">
        <f>D153+D155+D157+D159</f>
        <v>26843739.82</v>
      </c>
      <c r="E152" s="62">
        <f>E153+E155+E157+E159</f>
        <v>18140102.630000003</v>
      </c>
      <c r="F152" s="53">
        <f t="shared" si="4"/>
        <v>75.136893986627797</v>
      </c>
      <c r="G152" s="62">
        <f t="shared" si="5"/>
        <v>147.98008791640444</v>
      </c>
    </row>
    <row r="153" spans="1:7">
      <c r="A153" s="93" t="s">
        <v>15</v>
      </c>
      <c r="B153" s="93"/>
      <c r="C153" s="104">
        <v>138282</v>
      </c>
      <c r="D153" s="105">
        <v>138155.56</v>
      </c>
      <c r="E153" s="63">
        <v>0</v>
      </c>
      <c r="F153" s="53">
        <f t="shared" si="4"/>
        <v>99.908563659767722</v>
      </c>
      <c r="G153" s="62" t="e">
        <f t="shared" si="5"/>
        <v>#DIV/0!</v>
      </c>
    </row>
    <row r="154" spans="1:7" s="7" customFormat="1">
      <c r="A154" s="97" t="s">
        <v>51</v>
      </c>
      <c r="B154" s="97"/>
      <c r="C154" s="106">
        <v>122782</v>
      </c>
      <c r="D154" s="107">
        <v>122781.03</v>
      </c>
      <c r="E154" s="99">
        <v>0</v>
      </c>
      <c r="F154" s="53">
        <f t="shared" si="4"/>
        <v>99.999209981919165</v>
      </c>
      <c r="G154" s="62" t="e">
        <f t="shared" si="5"/>
        <v>#DIV/0!</v>
      </c>
    </row>
    <row r="155" spans="1:7" ht="16.5" customHeight="1">
      <c r="A155" s="93" t="s">
        <v>16</v>
      </c>
      <c r="B155" s="93"/>
      <c r="C155" s="91">
        <v>4089194.93</v>
      </c>
      <c r="D155" s="92">
        <v>3719149.33</v>
      </c>
      <c r="E155" s="63">
        <v>2401710.7400000002</v>
      </c>
      <c r="F155" s="53">
        <f t="shared" si="4"/>
        <v>90.950649055998895</v>
      </c>
      <c r="G155" s="62">
        <f t="shared" si="5"/>
        <v>154.85417407093743</v>
      </c>
    </row>
    <row r="156" spans="1:7">
      <c r="A156" s="97" t="s">
        <v>51</v>
      </c>
      <c r="B156" s="93"/>
      <c r="C156" s="106">
        <v>1369194.93</v>
      </c>
      <c r="D156" s="106">
        <v>1369149.33</v>
      </c>
      <c r="E156" s="99">
        <v>1765880</v>
      </c>
      <c r="F156" s="53">
        <f t="shared" si="4"/>
        <v>99.996669575748442</v>
      </c>
      <c r="G156" s="62">
        <f t="shared" si="5"/>
        <v>77.533543049357831</v>
      </c>
    </row>
    <row r="157" spans="1:7">
      <c r="A157" s="93" t="s">
        <v>38</v>
      </c>
      <c r="B157" s="93"/>
      <c r="C157" s="91">
        <v>21770526.359999999</v>
      </c>
      <c r="D157" s="92">
        <v>13257994.93</v>
      </c>
      <c r="E157" s="63">
        <v>15737091.890000001</v>
      </c>
      <c r="F157" s="53">
        <f t="shared" si="4"/>
        <v>60.898825828848722</v>
      </c>
      <c r="G157" s="62">
        <f t="shared" si="5"/>
        <v>84.246791101376729</v>
      </c>
    </row>
    <row r="158" spans="1:7" s="7" customFormat="1" ht="12.75" customHeight="1">
      <c r="A158" s="97" t="s">
        <v>51</v>
      </c>
      <c r="B158" s="97"/>
      <c r="C158" s="108">
        <v>13258131.52</v>
      </c>
      <c r="D158" s="99">
        <v>13257994.93</v>
      </c>
      <c r="E158" s="99">
        <v>15737091.890000001</v>
      </c>
      <c r="F158" s="53">
        <f t="shared" si="4"/>
        <v>99.99896976433071</v>
      </c>
      <c r="G158" s="62">
        <f t="shared" si="5"/>
        <v>84.246791101376729</v>
      </c>
    </row>
    <row r="159" spans="1:7">
      <c r="A159" s="93" t="s">
        <v>182</v>
      </c>
      <c r="B159" s="93"/>
      <c r="C159" s="109">
        <v>9728440</v>
      </c>
      <c r="D159" s="63">
        <v>9728440</v>
      </c>
      <c r="E159" s="63">
        <v>1300</v>
      </c>
      <c r="F159" s="53">
        <f t="shared" si="4"/>
        <v>100</v>
      </c>
      <c r="G159" s="62">
        <f t="shared" si="5"/>
        <v>748341.5384615385</v>
      </c>
    </row>
    <row r="160" spans="1:7">
      <c r="A160" s="97" t="s">
        <v>51</v>
      </c>
      <c r="B160" s="93"/>
      <c r="C160" s="108">
        <v>9726340</v>
      </c>
      <c r="D160" s="99">
        <v>9726340</v>
      </c>
      <c r="E160" s="63">
        <v>1300</v>
      </c>
      <c r="F160" s="53"/>
      <c r="G160" s="62">
        <f t="shared" si="5"/>
        <v>748180</v>
      </c>
    </row>
    <row r="161" spans="1:7" s="4" customFormat="1">
      <c r="A161" s="88" t="s">
        <v>99</v>
      </c>
      <c r="B161" s="88"/>
      <c r="C161" s="110">
        <v>1960000</v>
      </c>
      <c r="D161" s="62">
        <v>0</v>
      </c>
      <c r="E161" s="62">
        <v>50000</v>
      </c>
      <c r="F161" s="53">
        <f t="shared" si="4"/>
        <v>0</v>
      </c>
      <c r="G161" s="62">
        <f t="shared" si="5"/>
        <v>0</v>
      </c>
    </row>
    <row r="162" spans="1:7" s="4" customFormat="1" ht="13.5" customHeight="1">
      <c r="A162" s="88" t="s">
        <v>17</v>
      </c>
      <c r="B162" s="88"/>
      <c r="C162" s="89">
        <v>440330882.47000003</v>
      </c>
      <c r="D162" s="90">
        <v>421133004.54000002</v>
      </c>
      <c r="E162" s="62">
        <v>414648192.38999999</v>
      </c>
      <c r="F162" s="53">
        <f t="shared" si="4"/>
        <v>95.640124575793763</v>
      </c>
      <c r="G162" s="62">
        <f t="shared" si="5"/>
        <v>101.56393112740274</v>
      </c>
    </row>
    <row r="163" spans="1:7" ht="14.25" customHeight="1">
      <c r="A163" s="93" t="s">
        <v>11</v>
      </c>
      <c r="B163" s="93"/>
      <c r="C163" s="91">
        <v>5309601.76</v>
      </c>
      <c r="D163" s="92">
        <v>4481707.5999999996</v>
      </c>
      <c r="E163" s="63">
        <v>5157037.0199999996</v>
      </c>
      <c r="F163" s="53">
        <f t="shared" si="4"/>
        <v>84.407603480981223</v>
      </c>
      <c r="G163" s="62">
        <f t="shared" si="5"/>
        <v>86.904700947832254</v>
      </c>
    </row>
    <row r="164" spans="1:7" s="2" customFormat="1">
      <c r="A164" s="38" t="s">
        <v>62</v>
      </c>
      <c r="B164" s="38"/>
      <c r="C164" s="111">
        <v>412349748.06</v>
      </c>
      <c r="D164" s="63">
        <v>340104454.26999998</v>
      </c>
      <c r="E164" s="63">
        <v>405486733.68000001</v>
      </c>
      <c r="F164" s="53">
        <f t="shared" si="4"/>
        <v>82.479607631653565</v>
      </c>
      <c r="G164" s="62">
        <f t="shared" si="5"/>
        <v>83.875605789461389</v>
      </c>
    </row>
    <row r="165" spans="1:7" hidden="1">
      <c r="A165" s="93" t="s">
        <v>56</v>
      </c>
      <c r="B165" s="93"/>
      <c r="C165" s="109"/>
      <c r="D165" s="63"/>
      <c r="E165" s="63"/>
      <c r="F165" s="53" t="e">
        <f t="shared" si="4"/>
        <v>#DIV/0!</v>
      </c>
      <c r="G165" s="62" t="e">
        <f t="shared" si="5"/>
        <v>#DIV/0!</v>
      </c>
    </row>
    <row r="166" spans="1:7" s="4" customFormat="1" ht="13.5" customHeight="1">
      <c r="A166" s="88" t="s">
        <v>55</v>
      </c>
      <c r="B166" s="88"/>
      <c r="C166" s="89">
        <v>78284193.599999994</v>
      </c>
      <c r="D166" s="90">
        <v>72049800.870000005</v>
      </c>
      <c r="E166" s="62">
        <v>37282455.020000003</v>
      </c>
      <c r="F166" s="53">
        <f t="shared" si="4"/>
        <v>92.036204956194396</v>
      </c>
      <c r="G166" s="62">
        <f t="shared" si="5"/>
        <v>193.25390678094888</v>
      </c>
    </row>
    <row r="167" spans="1:7" s="2" customFormat="1" ht="15" customHeight="1">
      <c r="A167" s="38" t="s">
        <v>63</v>
      </c>
      <c r="B167" s="38"/>
      <c r="C167" s="111">
        <v>39849000</v>
      </c>
      <c r="D167" s="63">
        <v>37706026.899999999</v>
      </c>
      <c r="E167" s="63">
        <v>33729212.020000003</v>
      </c>
      <c r="F167" s="53">
        <f t="shared" si="4"/>
        <v>94.622266305302517</v>
      </c>
      <c r="G167" s="62">
        <f t="shared" si="5"/>
        <v>111.7904173914348</v>
      </c>
    </row>
    <row r="168" spans="1:7" s="2" customFormat="1" hidden="1">
      <c r="A168" s="38" t="s">
        <v>57</v>
      </c>
      <c r="B168" s="38"/>
      <c r="C168" s="111"/>
      <c r="D168" s="63"/>
      <c r="E168" s="63"/>
      <c r="F168" s="53" t="e">
        <f t="shared" si="4"/>
        <v>#DIV/0!</v>
      </c>
      <c r="G168" s="62" t="e">
        <f t="shared" si="5"/>
        <v>#DIV/0!</v>
      </c>
    </row>
    <row r="169" spans="1:7" s="12" customFormat="1">
      <c r="A169" s="112" t="s">
        <v>50</v>
      </c>
      <c r="B169" s="112"/>
      <c r="C169" s="106">
        <v>32705680</v>
      </c>
      <c r="D169" s="107">
        <v>31664703</v>
      </c>
      <c r="E169" s="99">
        <v>2381100</v>
      </c>
      <c r="F169" s="53">
        <f t="shared" si="4"/>
        <v>96.817136962142357</v>
      </c>
      <c r="G169" s="62">
        <f t="shared" si="5"/>
        <v>1329.835076225274</v>
      </c>
    </row>
    <row r="170" spans="1:7" s="4" customFormat="1" ht="17.25" customHeight="1">
      <c r="A170" s="88" t="s">
        <v>18</v>
      </c>
      <c r="B170" s="88"/>
      <c r="C170" s="113">
        <f>C171+C172+C175+C177</f>
        <v>26336281.359999999</v>
      </c>
      <c r="D170" s="62">
        <f>D171+D172+D175+D177</f>
        <v>25694428.650000002</v>
      </c>
      <c r="E170" s="62">
        <f>E171+E172+E175+E177</f>
        <v>19478989.299999997</v>
      </c>
      <c r="F170" s="53">
        <f t="shared" si="4"/>
        <v>97.562857484599732</v>
      </c>
      <c r="G170" s="62">
        <f t="shared" si="5"/>
        <v>131.90842838031648</v>
      </c>
    </row>
    <row r="171" spans="1:7" ht="15" customHeight="1">
      <c r="A171" s="93" t="s">
        <v>19</v>
      </c>
      <c r="B171" s="93"/>
      <c r="C171" s="91">
        <v>0</v>
      </c>
      <c r="D171" s="92">
        <v>0</v>
      </c>
      <c r="E171" s="63">
        <v>72618.899999999994</v>
      </c>
      <c r="F171" s="53" t="e">
        <f t="shared" si="4"/>
        <v>#DIV/0!</v>
      </c>
      <c r="G171" s="62">
        <f t="shared" si="5"/>
        <v>0</v>
      </c>
    </row>
    <row r="172" spans="1:7" ht="17.25" customHeight="1">
      <c r="A172" s="93" t="s">
        <v>20</v>
      </c>
      <c r="B172" s="93"/>
      <c r="C172" s="91">
        <v>8464087.0299999993</v>
      </c>
      <c r="D172" s="92">
        <v>8034232.1200000001</v>
      </c>
      <c r="E172" s="63">
        <v>8981482.6199999992</v>
      </c>
      <c r="F172" s="53">
        <f t="shared" si="4"/>
        <v>94.921426156460498</v>
      </c>
      <c r="G172" s="62">
        <f t="shared" si="5"/>
        <v>89.453294738992668</v>
      </c>
    </row>
    <row r="173" spans="1:7" ht="15.75" hidden="1" customHeight="1">
      <c r="A173" s="93" t="s">
        <v>49</v>
      </c>
      <c r="B173" s="93"/>
      <c r="C173" s="109"/>
      <c r="D173" s="63"/>
      <c r="E173" s="63"/>
      <c r="F173" s="53" t="e">
        <f t="shared" si="4"/>
        <v>#DIV/0!</v>
      </c>
      <c r="G173" s="62" t="e">
        <f t="shared" si="5"/>
        <v>#DIV/0!</v>
      </c>
    </row>
    <row r="174" spans="1:7" hidden="1">
      <c r="A174" s="114" t="s">
        <v>50</v>
      </c>
      <c r="B174" s="114"/>
      <c r="C174" s="109">
        <v>0</v>
      </c>
      <c r="D174" s="63"/>
      <c r="E174" s="115"/>
      <c r="F174" s="53" t="e">
        <f t="shared" si="4"/>
        <v>#DIV/0!</v>
      </c>
      <c r="G174" s="62" t="e">
        <f t="shared" si="5"/>
        <v>#DIV/0!</v>
      </c>
    </row>
    <row r="175" spans="1:7" ht="14.25" customHeight="1">
      <c r="A175" s="93" t="s">
        <v>35</v>
      </c>
      <c r="B175" s="93"/>
      <c r="C175" s="91">
        <v>17411593.5</v>
      </c>
      <c r="D175" s="92">
        <v>17314595.960000001</v>
      </c>
      <c r="E175" s="63">
        <v>10192437.779999999</v>
      </c>
      <c r="F175" s="53">
        <f t="shared" si="4"/>
        <v>99.442914056085684</v>
      </c>
      <c r="G175" s="62">
        <f t="shared" si="5"/>
        <v>169.87688650869549</v>
      </c>
    </row>
    <row r="176" spans="1:7">
      <c r="A176" s="114" t="s">
        <v>50</v>
      </c>
      <c r="B176" s="114"/>
      <c r="C176" s="106">
        <v>2941895.5</v>
      </c>
      <c r="D176" s="106">
        <v>2941895.5</v>
      </c>
      <c r="E176" s="115"/>
      <c r="F176" s="53">
        <f t="shared" si="4"/>
        <v>100</v>
      </c>
      <c r="G176" s="62" t="e">
        <f t="shared" si="5"/>
        <v>#DIV/0!</v>
      </c>
    </row>
    <row r="177" spans="1:9" ht="15" customHeight="1">
      <c r="A177" s="93" t="s">
        <v>75</v>
      </c>
      <c r="B177" s="93"/>
      <c r="C177" s="91">
        <v>460600.83</v>
      </c>
      <c r="D177" s="92">
        <v>345600.57</v>
      </c>
      <c r="E177" s="63">
        <v>232450</v>
      </c>
      <c r="F177" s="53">
        <f t="shared" si="4"/>
        <v>75.032554761136666</v>
      </c>
      <c r="G177" s="62">
        <f t="shared" si="5"/>
        <v>148.67738008173802</v>
      </c>
    </row>
    <row r="178" spans="1:9" s="4" customFormat="1" ht="13.5" customHeight="1">
      <c r="A178" s="88" t="s">
        <v>45</v>
      </c>
      <c r="B178" s="88"/>
      <c r="C178" s="89">
        <v>32305917</v>
      </c>
      <c r="D178" s="90">
        <v>15949796.550000001</v>
      </c>
      <c r="E178" s="62">
        <v>315244.99</v>
      </c>
      <c r="F178" s="53">
        <f t="shared" si="4"/>
        <v>49.371130836496611</v>
      </c>
      <c r="G178" s="62">
        <f t="shared" si="5"/>
        <v>5059.4924759946234</v>
      </c>
    </row>
    <row r="179" spans="1:9" ht="15.75" customHeight="1">
      <c r="A179" s="93" t="s">
        <v>183</v>
      </c>
      <c r="B179" s="93"/>
      <c r="C179" s="109">
        <v>300000</v>
      </c>
      <c r="D179" s="63">
        <v>230000</v>
      </c>
      <c r="E179" s="63">
        <v>315244.99</v>
      </c>
      <c r="F179" s="53">
        <f t="shared" si="4"/>
        <v>76.666666666666671</v>
      </c>
      <c r="G179" s="62">
        <f t="shared" si="5"/>
        <v>72.9591293425472</v>
      </c>
    </row>
    <row r="180" spans="1:9" s="4" customFormat="1" ht="15" customHeight="1">
      <c r="A180" s="116" t="s">
        <v>21</v>
      </c>
      <c r="B180" s="116"/>
      <c r="C180" s="113">
        <v>67823272.530000001</v>
      </c>
      <c r="D180" s="62">
        <v>63469357.950000003</v>
      </c>
      <c r="E180" s="62">
        <f>E181+E182+E183</f>
        <v>64683056.600000001</v>
      </c>
      <c r="F180" s="53">
        <f t="shared" si="4"/>
        <v>93.580500589861472</v>
      </c>
      <c r="G180" s="62">
        <f t="shared" si="5"/>
        <v>98.123621990368335</v>
      </c>
    </row>
    <row r="181" spans="1:9" s="16" customFormat="1" ht="16.5" customHeight="1">
      <c r="A181" s="97" t="s">
        <v>184</v>
      </c>
      <c r="B181" s="97"/>
      <c r="C181" s="106">
        <v>40975900</v>
      </c>
      <c r="D181" s="106">
        <v>40975900</v>
      </c>
      <c r="E181" s="99">
        <v>41143900</v>
      </c>
      <c r="F181" s="53">
        <f t="shared" si="4"/>
        <v>100</v>
      </c>
      <c r="G181" s="62">
        <f t="shared" si="5"/>
        <v>99.591677016520066</v>
      </c>
    </row>
    <row r="182" spans="1:9" s="16" customFormat="1">
      <c r="A182" s="97" t="s">
        <v>145</v>
      </c>
      <c r="B182" s="97"/>
      <c r="C182" s="106">
        <v>0</v>
      </c>
      <c r="D182" s="107">
        <v>0</v>
      </c>
      <c r="E182" s="99">
        <v>14414943</v>
      </c>
      <c r="F182" s="53" t="e">
        <f t="shared" si="4"/>
        <v>#DIV/0!</v>
      </c>
      <c r="G182" s="62">
        <f t="shared" si="5"/>
        <v>0</v>
      </c>
    </row>
    <row r="183" spans="1:9" s="16" customFormat="1">
      <c r="A183" s="97" t="s">
        <v>104</v>
      </c>
      <c r="B183" s="97"/>
      <c r="C183" s="106">
        <v>26847372.530000001</v>
      </c>
      <c r="D183" s="107">
        <v>22493457.949999999</v>
      </c>
      <c r="E183" s="99">
        <v>9124213.5999999996</v>
      </c>
      <c r="F183" s="53">
        <f t="shared" si="4"/>
        <v>83.782716259720331</v>
      </c>
      <c r="G183" s="62">
        <f t="shared" si="5"/>
        <v>246.5248944851532</v>
      </c>
    </row>
    <row r="184" spans="1:9" s="5" customFormat="1" ht="16.5" customHeight="1">
      <c r="A184" s="78" t="s">
        <v>22</v>
      </c>
      <c r="B184" s="78"/>
      <c r="C184" s="117">
        <f>C131+C136+C139+C142+C152+C162+C166+C170+C178+C180+C161</f>
        <v>815791173.56000006</v>
      </c>
      <c r="D184" s="117">
        <f>D131+D136+D139+D142+D152+D162+D166+D170+D178+D180+D161</f>
        <v>743558556.11000001</v>
      </c>
      <c r="E184" s="117">
        <f>E131+E136+E139+E142+E152+E162+E166+E170+E178+E180+E161</f>
        <v>656099812.78999996</v>
      </c>
      <c r="F184" s="118">
        <f t="shared" si="4"/>
        <v>91.145697601165892</v>
      </c>
      <c r="G184" s="117">
        <f t="shared" si="5"/>
        <v>113.33009728323049</v>
      </c>
      <c r="H184" s="15"/>
      <c r="I184" s="15"/>
    </row>
    <row r="185" spans="1:9" hidden="1">
      <c r="A185" s="93" t="s">
        <v>49</v>
      </c>
      <c r="B185" s="93"/>
      <c r="C185" s="96"/>
      <c r="D185" s="63"/>
      <c r="E185" s="63"/>
      <c r="F185" s="53" t="e">
        <f t="shared" si="4"/>
        <v>#DIV/0!</v>
      </c>
      <c r="G185" s="62" t="e">
        <f t="shared" si="5"/>
        <v>#DIV/0!</v>
      </c>
    </row>
    <row r="186" spans="1:9" ht="15" customHeight="1">
      <c r="A186" s="114" t="s">
        <v>50</v>
      </c>
      <c r="B186" s="114"/>
      <c r="C186" s="99">
        <f>C135+C138+C145+C149+C154+C158+C169+C174+C176+C180+C141+C156+C151+C160+C147</f>
        <v>173108770.76000002</v>
      </c>
      <c r="D186" s="99">
        <f>D135+D138+D145+D149+D154+D158+D169+D174+D176+D180+D141+D156+D151+D160+D147</f>
        <v>155993001.42000002</v>
      </c>
      <c r="E186" s="99">
        <f>E135+E138+E145+E149+E154+E158+E169+E174+E176+E180+E141+E156+E151+E160</f>
        <v>108425587.29000001</v>
      </c>
      <c r="F186" s="53">
        <f t="shared" si="4"/>
        <v>90.11270817483333</v>
      </c>
      <c r="G186" s="62">
        <f t="shared" si="5"/>
        <v>143.87102280827315</v>
      </c>
    </row>
    <row r="187" spans="1:9" ht="20.25" customHeight="1">
      <c r="A187" s="93" t="s">
        <v>24</v>
      </c>
      <c r="B187" s="93"/>
      <c r="C187" s="63">
        <f>C128-C184</f>
        <v>-29725455.040000081</v>
      </c>
      <c r="D187" s="63">
        <f>D128-D184</f>
        <v>45634405.659999967</v>
      </c>
      <c r="E187" s="63">
        <f>E128-E184</f>
        <v>25037513.169999957</v>
      </c>
      <c r="F187" s="53"/>
      <c r="G187" s="62"/>
    </row>
    <row r="188" spans="1:9">
      <c r="C188" s="9"/>
      <c r="G188" s="119"/>
    </row>
    <row r="189" spans="1:9" s="3" customFormat="1">
      <c r="A189" s="131" t="s">
        <v>185</v>
      </c>
      <c r="B189" s="131"/>
      <c r="C189" s="131"/>
      <c r="D189" s="131"/>
      <c r="E189" s="131"/>
      <c r="F189" s="131"/>
      <c r="G189" s="131"/>
    </row>
  </sheetData>
  <mergeCells count="4">
    <mergeCell ref="A1:G1"/>
    <mergeCell ref="F2:G2"/>
    <mergeCell ref="A130:G130"/>
    <mergeCell ref="A189:G189"/>
  </mergeCells>
  <phoneticPr fontId="1" type="noConversion"/>
  <pageMargins left="0.74803149606299213" right="0.19685039370078741" top="0.39370078740157483" bottom="0.19685039370078741" header="0.35433070866141736" footer="0.19685039370078741"/>
  <pageSetup paperSize="9" scale="51" fitToHeight="3" orientation="portrait" r:id="rId1"/>
  <headerFooter alignWithMargins="0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01.01.2023</vt:lpstr>
      <vt:lpstr>'01.01.2023'!Область_печати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2023-02-06T05:56:11Z</cp:lastPrinted>
  <dcterms:created xsi:type="dcterms:W3CDTF">2006-03-13T07:15:44Z</dcterms:created>
  <dcterms:modified xsi:type="dcterms:W3CDTF">2023-02-06T05:56:12Z</dcterms:modified>
</cp:coreProperties>
</file>