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10.2022" sheetId="29" r:id="rId1"/>
  </sheets>
  <definedNames>
    <definedName name="_xlnm.Print_Area" localSheetId="0">'01.10.2022'!$A$1:$F$251</definedName>
  </definedNames>
  <calcPr calcId="125725"/>
</workbook>
</file>

<file path=xl/calcChain.xml><?xml version="1.0" encoding="utf-8"?>
<calcChain xmlns="http://schemas.openxmlformats.org/spreadsheetml/2006/main">
  <c r="C194" i="29"/>
  <c r="C160"/>
  <c r="C82"/>
  <c r="C77" s="1"/>
  <c r="C78"/>
  <c r="C6"/>
  <c r="C5" s="1"/>
  <c r="B170"/>
  <c r="B160" s="1"/>
  <c r="C98"/>
  <c r="B114"/>
  <c r="B82" s="1"/>
  <c r="C25"/>
  <c r="D223"/>
  <c r="C170"/>
  <c r="B98"/>
  <c r="B34"/>
  <c r="D69"/>
  <c r="E150"/>
  <c r="F150"/>
  <c r="D8"/>
  <c r="C34"/>
  <c r="B194"/>
  <c r="C76" l="1"/>
  <c r="B77"/>
  <c r="C114"/>
  <c r="C211"/>
  <c r="C207"/>
  <c r="C204"/>
  <c r="C53"/>
  <c r="B6"/>
  <c r="B223" l="1"/>
  <c r="E120"/>
  <c r="D170"/>
  <c r="D160" s="1"/>
  <c r="D108"/>
  <c r="F247"/>
  <c r="E247"/>
  <c r="F246"/>
  <c r="E246"/>
  <c r="F245"/>
  <c r="E245"/>
  <c r="F244"/>
  <c r="E244"/>
  <c r="F243"/>
  <c r="E243"/>
  <c r="F242"/>
  <c r="E242"/>
  <c r="D241"/>
  <c r="C241"/>
  <c r="B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D229"/>
  <c r="C229"/>
  <c r="B229"/>
  <c r="F228"/>
  <c r="E228"/>
  <c r="F227"/>
  <c r="E227"/>
  <c r="F226"/>
  <c r="E226"/>
  <c r="F225"/>
  <c r="E225"/>
  <c r="F224"/>
  <c r="E224"/>
  <c r="C223"/>
  <c r="F222"/>
  <c r="E222"/>
  <c r="F221"/>
  <c r="E221"/>
  <c r="D220"/>
  <c r="C220"/>
  <c r="B220"/>
  <c r="F219"/>
  <c r="E219"/>
  <c r="F218"/>
  <c r="E218"/>
  <c r="F217"/>
  <c r="E217"/>
  <c r="F214"/>
  <c r="E214"/>
  <c r="F213"/>
  <c r="E213"/>
  <c r="F212"/>
  <c r="E212"/>
  <c r="D211"/>
  <c r="B211"/>
  <c r="F210"/>
  <c r="E210"/>
  <c r="F209"/>
  <c r="E209"/>
  <c r="F208"/>
  <c r="E208"/>
  <c r="D207"/>
  <c r="B207"/>
  <c r="F206"/>
  <c r="E206"/>
  <c r="F205"/>
  <c r="E205"/>
  <c r="D204"/>
  <c r="F204" s="1"/>
  <c r="B204"/>
  <c r="E204" s="1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D194"/>
  <c r="F193"/>
  <c r="E193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E115"/>
  <c r="D114"/>
  <c r="D82" s="1"/>
  <c r="F113"/>
  <c r="E113"/>
  <c r="F112"/>
  <c r="E112"/>
  <c r="F111"/>
  <c r="E111"/>
  <c r="F110"/>
  <c r="E110"/>
  <c r="F109"/>
  <c r="E109"/>
  <c r="C108"/>
  <c r="F108" s="1"/>
  <c r="B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C83"/>
  <c r="F83" s="1"/>
  <c r="B83"/>
  <c r="F81"/>
  <c r="E81"/>
  <c r="F80"/>
  <c r="E80"/>
  <c r="F79"/>
  <c r="E79"/>
  <c r="D78"/>
  <c r="B78"/>
  <c r="F74"/>
  <c r="E74"/>
  <c r="F73"/>
  <c r="E73"/>
  <c r="F72"/>
  <c r="E72"/>
  <c r="F71"/>
  <c r="E71"/>
  <c r="F70"/>
  <c r="E70"/>
  <c r="C69"/>
  <c r="B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D58"/>
  <c r="C58"/>
  <c r="B58"/>
  <c r="F57"/>
  <c r="E57"/>
  <c r="F56"/>
  <c r="E56"/>
  <c r="F55"/>
  <c r="E55"/>
  <c r="F54"/>
  <c r="E54"/>
  <c r="D53"/>
  <c r="B53"/>
  <c r="E53" s="1"/>
  <c r="F52"/>
  <c r="E52"/>
  <c r="F51"/>
  <c r="E51"/>
  <c r="F50"/>
  <c r="E50"/>
  <c r="F49"/>
  <c r="E49"/>
  <c r="F48"/>
  <c r="E48"/>
  <c r="F47"/>
  <c r="E47"/>
  <c r="D46"/>
  <c r="C46"/>
  <c r="B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D34"/>
  <c r="F32"/>
  <c r="E32"/>
  <c r="F31"/>
  <c r="E31"/>
  <c r="F30"/>
  <c r="E30"/>
  <c r="F29"/>
  <c r="E29"/>
  <c r="F28"/>
  <c r="E28"/>
  <c r="F27"/>
  <c r="E27"/>
  <c r="F26"/>
  <c r="E26"/>
  <c r="B25"/>
  <c r="F24"/>
  <c r="E24"/>
  <c r="D23"/>
  <c r="C23"/>
  <c r="B23"/>
  <c r="F22"/>
  <c r="E22"/>
  <c r="F21"/>
  <c r="E21"/>
  <c r="F20"/>
  <c r="E20"/>
  <c r="D19"/>
  <c r="C19"/>
  <c r="B19"/>
  <c r="F18"/>
  <c r="E18"/>
  <c r="F17"/>
  <c r="E17"/>
  <c r="F16"/>
  <c r="E16"/>
  <c r="F15"/>
  <c r="E15"/>
  <c r="D14"/>
  <c r="C14"/>
  <c r="B14"/>
  <c r="F13"/>
  <c r="E13"/>
  <c r="F12"/>
  <c r="E12"/>
  <c r="F11"/>
  <c r="E11"/>
  <c r="F10"/>
  <c r="E10"/>
  <c r="D9"/>
  <c r="C9"/>
  <c r="B9"/>
  <c r="C8"/>
  <c r="B8"/>
  <c r="F7"/>
  <c r="E7"/>
  <c r="D6"/>
  <c r="E6"/>
  <c r="C248" l="1"/>
  <c r="D33"/>
  <c r="E8"/>
  <c r="E83"/>
  <c r="E14"/>
  <c r="B5"/>
  <c r="E19"/>
  <c r="B76"/>
  <c r="B33"/>
  <c r="B4" s="1"/>
  <c r="B75" s="1"/>
  <c r="E69"/>
  <c r="C33"/>
  <c r="C4" s="1"/>
  <c r="E229"/>
  <c r="F9"/>
  <c r="F6"/>
  <c r="F8"/>
  <c r="E34"/>
  <c r="E25"/>
  <c r="E170"/>
  <c r="D248"/>
  <c r="F223"/>
  <c r="F220"/>
  <c r="B248"/>
  <c r="F229"/>
  <c r="E223"/>
  <c r="E220"/>
  <c r="E23"/>
  <c r="F23"/>
  <c r="F14"/>
  <c r="E9"/>
  <c r="F78"/>
  <c r="F53"/>
  <c r="E194"/>
  <c r="E78"/>
  <c r="F46"/>
  <c r="E46"/>
  <c r="E207"/>
  <c r="E108"/>
  <c r="E211"/>
  <c r="F211"/>
  <c r="F170"/>
  <c r="E114"/>
  <c r="F114"/>
  <c r="D77"/>
  <c r="D76" s="1"/>
  <c r="E58"/>
  <c r="F58"/>
  <c r="F34"/>
  <c r="F25"/>
  <c r="F19"/>
  <c r="F194"/>
  <c r="F207"/>
  <c r="F241"/>
  <c r="D5"/>
  <c r="F69"/>
  <c r="E241"/>
  <c r="F82" l="1"/>
  <c r="B215"/>
  <c r="B249" s="1"/>
  <c r="F248"/>
  <c r="E248"/>
  <c r="E82"/>
  <c r="D4"/>
  <c r="D75" s="1"/>
  <c r="E160"/>
  <c r="F160"/>
  <c r="F33"/>
  <c r="E33"/>
  <c r="F5"/>
  <c r="C75"/>
  <c r="E5"/>
  <c r="D215" l="1"/>
  <c r="D249" s="1"/>
  <c r="E77"/>
  <c r="F77"/>
  <c r="E4"/>
  <c r="F4"/>
  <c r="E76" l="1"/>
  <c r="F76"/>
  <c r="E75"/>
  <c r="F75"/>
  <c r="C215"/>
  <c r="E215" l="1"/>
  <c r="F215"/>
  <c r="C249"/>
</calcChain>
</file>

<file path=xl/sharedStrings.xml><?xml version="1.0" encoding="utf-8"?>
<sst xmlns="http://schemas.openxmlformats.org/spreadsheetml/2006/main" count="255" uniqueCount="247">
  <si>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</si>
  <si>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</si>
  <si>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</si>
  <si>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</si>
  <si>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</si>
  <si>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</si>
  <si>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</si>
  <si>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</si>
  <si>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</si>
  <si>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</si>
  <si>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</si>
  <si>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</si>
  <si>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</si>
  <si>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</si>
  <si>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</si>
  <si>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</si>
  <si>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</si>
  <si>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</si>
  <si>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</si>
  <si>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</si>
  <si>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</si>
  <si>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</si>
  <si>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</si>
  <si>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</si>
  <si>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</si>
  <si>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</si>
  <si>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</si>
  <si>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</si>
  <si>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</si>
  <si>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</si>
  <si>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</si>
  <si>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</si>
  <si>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</si>
  <si>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</si>
  <si>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</si>
  <si>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</si>
  <si>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</si>
  <si>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</si>
  <si>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</si>
  <si>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</si>
  <si>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</si>
  <si>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</si>
  <si>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</si>
  <si>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</si>
  <si>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</si>
  <si>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</si>
  <si>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</si>
  <si>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</si>
  <si>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</si>
  <si>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</si>
  <si>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</si>
  <si>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</si>
  <si>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</si>
  <si>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</si>
  <si>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</si>
  <si>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</si>
  <si>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</si>
  <si>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</si>
  <si>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</si>
  <si>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</si>
  <si>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</si>
  <si>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</si>
  <si>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</si>
  <si>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</si>
  <si>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</si>
  <si>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</si>
  <si>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</si>
  <si>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</si>
  <si>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</si>
  <si>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</si>
  <si>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</si>
  <si>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</si>
  <si>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</si>
  <si>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</si>
  <si>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</si>
  <si>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</si>
  <si>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</si>
  <si>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</si>
  <si>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</si>
  <si>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</si>
  <si>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</si>
  <si>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</si>
  <si>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</si>
  <si>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</si>
  <si>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</si>
  <si>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</si>
  <si>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</si>
  <si>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</si>
  <si>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</si>
  <si>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</si>
  <si>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</si>
  <si>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</si>
  <si>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</si>
  <si>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</si>
  <si>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</si>
  <si>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</si>
  <si>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</si>
  <si>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</si>
  <si>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</si>
  <si>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</si>
  <si>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</si>
  <si>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</si>
  <si>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</si>
  <si>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</si>
  <si>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</si>
  <si>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</si>
  <si>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</si>
  <si>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</si>
  <si>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</si>
  <si>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</si>
  <si>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</si>
  <si>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</si>
  <si>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</si>
  <si>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</si>
  <si>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</si>
  <si>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</si>
  <si>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</si>
  <si>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</si>
  <si>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</si>
  <si>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</si>
  <si>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</si>
  <si>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</si>
  <si>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</si>
  <si>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</si>
  <si>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</si>
  <si>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</si>
  <si>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</si>
  <si>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</si>
  <si>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</si>
  <si>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</si>
  <si>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</si>
  <si>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</si>
  <si>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</si>
  <si>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</si>
  <si>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</si>
  <si>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</si>
  <si>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</si>
  <si>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</si>
  <si>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</si>
  <si>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</si>
  <si>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</si>
  <si>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</si>
  <si>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</si>
  <si>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</si>
  <si>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</si>
  <si>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</si>
  <si>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</si>
  <si>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</si>
  <si>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</si>
  <si>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</si>
  <si>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</si>
  <si>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</si>
  <si>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</si>
  <si>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</si>
  <si>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</si>
  <si>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</si>
  <si>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</si>
  <si>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</si>
  <si>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</si>
  <si>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</si>
  <si>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</si>
  <si>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</si>
  <si>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</si>
  <si>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</si>
  <si>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</si>
  <si>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</si>
  <si>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</si>
  <si>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</si>
  <si>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</si>
  <si>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</si>
  <si>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</si>
  <si>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</si>
  <si>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</si>
  <si>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</si>
  <si>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</si>
  <si>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</si>
  <si>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</si>
  <si>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</si>
  <si>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</si>
  <si>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</si>
  <si>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</si>
  <si>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</si>
  <si>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</si>
  <si>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</si>
  <si>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</si>
  <si>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</si>
  <si>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</si>
  <si>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</si>
  <si>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</si>
  <si>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</si>
  <si>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</si>
  <si>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</si>
  <si>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</si>
  <si>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</si>
  <si>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</si>
  <si>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</si>
  <si>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</si>
  <si>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</si>
  <si>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</si>
  <si>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</si>
  <si>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</si>
  <si>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</si>
  <si>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</si>
  <si>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</si>
  <si>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</si>
  <si>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</si>
  <si>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</si>
  <si>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</si>
  <si>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</si>
  <si>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</si>
  <si>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</si>
  <si>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</si>
  <si>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</si>
  <si>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</si>
  <si>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</si>
  <si>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</si>
  <si>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</si>
  <si>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</si>
  <si>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</si>
  <si>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</si>
  <si>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</si>
  <si>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</si>
  <si>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</si>
  <si>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</si>
  <si>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</si>
  <si>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</si>
  <si>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</si>
  <si>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</si>
  <si>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</si>
  <si>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</si>
  <si>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</si>
  <si>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</si>
  <si>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</si>
  <si>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</si>
  <si>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</si>
  <si>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</si>
  <si>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</si>
  <si>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</si>
  <si>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</si>
  <si>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</si>
  <si>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</si>
  <si>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% исп. 2022 г. к 2021 г.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</si>
  <si>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</si>
  <si>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</si>
  <si>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 xml:space="preserve"> ИСПОЛНЕНИЕ   КОНСОЛИДИРОВАННОГО БЮДЖЕТА  НА 01 ОКТЯБРЯ 2022 г.</t>
  </si>
  <si>
    <t>Исполнено на 01.10.2022г.</t>
  </si>
  <si>
    <t>Исполнено на 01.10.2021г.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</si>
</sst>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4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/>
    <xf numFmtId="0" fontId="6" fillId="0" borderId="0"/>
    <xf numFmtId="0" fontId="8" fillId="5" borderId="0"/>
    <xf numFmtId="0" fontId="10" fillId="5" borderId="0">
      <alignment vertical="center"/>
    </xf>
    <xf numFmtId="0" fontId="8" fillId="0" borderId="0">
      <alignment wrapText="1"/>
    </xf>
    <xf numFmtId="0" fontId="11" fillId="0" borderId="0">
      <alignment horizontal="center" vertical="center"/>
    </xf>
    <xf numFmtId="0" fontId="8" fillId="0" borderId="0"/>
    <xf numFmtId="0" fontId="12" fillId="0" borderId="0">
      <alignment horizontal="center" vertical="center" wrapText="1"/>
    </xf>
    <xf numFmtId="0" fontId="13" fillId="0" borderId="0">
      <alignment horizontal="center" wrapText="1"/>
    </xf>
    <xf numFmtId="0" fontId="10" fillId="0" borderId="0">
      <alignment vertical="center"/>
    </xf>
    <xf numFmtId="0" fontId="13" fillId="0" borderId="0">
      <alignment horizontal="center"/>
    </xf>
    <xf numFmtId="0" fontId="10" fillId="0" borderId="0">
      <alignment horizontal="center" vertical="center"/>
    </xf>
    <xf numFmtId="0" fontId="8" fillId="0" borderId="0">
      <alignment horizontal="right"/>
    </xf>
    <xf numFmtId="0" fontId="10" fillId="0" borderId="0">
      <alignment horizontal="center" vertical="center"/>
    </xf>
    <xf numFmtId="0" fontId="8" fillId="5" borderId="14"/>
    <xf numFmtId="0" fontId="10" fillId="0" borderId="0">
      <alignment vertical="center" wrapText="1"/>
    </xf>
    <xf numFmtId="0" fontId="8" fillId="0" borderId="15">
      <alignment horizontal="center" vertical="center" wrapText="1"/>
    </xf>
    <xf numFmtId="0" fontId="14" fillId="0" borderId="0">
      <alignment vertical="center"/>
    </xf>
    <xf numFmtId="0" fontId="8" fillId="5" borderId="16"/>
    <xf numFmtId="0" fontId="15" fillId="0" borderId="0">
      <alignment vertical="center" wrapText="1"/>
    </xf>
    <xf numFmtId="49" fontId="8" fillId="0" borderId="15">
      <alignment horizontal="left" vertical="top" wrapText="1" indent="2"/>
    </xf>
    <xf numFmtId="0" fontId="14" fillId="0" borderId="14">
      <alignment vertical="center"/>
    </xf>
    <xf numFmtId="49" fontId="8" fillId="0" borderId="15">
      <alignment horizontal="center" vertical="top" shrinkToFit="1"/>
    </xf>
    <xf numFmtId="0" fontId="14" fillId="0" borderId="15">
      <alignment horizontal="center" vertical="center" wrapText="1"/>
    </xf>
    <xf numFmtId="4" fontId="8" fillId="0" borderId="15">
      <alignment horizontal="right" vertical="top" shrinkToFit="1"/>
    </xf>
    <xf numFmtId="0" fontId="14" fillId="0" borderId="15">
      <alignment horizontal="center" vertical="center" wrapText="1"/>
    </xf>
    <xf numFmtId="10" fontId="8" fillId="0" borderId="15">
      <alignment horizontal="right" vertical="top" shrinkToFit="1"/>
    </xf>
    <xf numFmtId="0" fontId="10" fillId="5" borderId="16">
      <alignment vertical="center"/>
    </xf>
    <xf numFmtId="0" fontId="8" fillId="5" borderId="16">
      <alignment shrinkToFit="1"/>
    </xf>
    <xf numFmtId="49" fontId="16" fillId="0" borderId="17">
      <alignment vertical="center" wrapText="1"/>
    </xf>
    <xf numFmtId="0" fontId="17" fillId="0" borderId="15">
      <alignment horizontal="left"/>
    </xf>
    <xf numFmtId="0" fontId="10" fillId="5" borderId="18">
      <alignment vertical="center"/>
    </xf>
    <xf numFmtId="4" fontId="17" fillId="6" borderId="15">
      <alignment horizontal="right" vertical="top" shrinkToFit="1"/>
    </xf>
    <xf numFmtId="49" fontId="18" fillId="0" borderId="19">
      <alignment horizontal="left" vertical="center" wrapText="1" indent="1"/>
    </xf>
    <xf numFmtId="10" fontId="17" fillId="6" borderId="15">
      <alignment horizontal="right" vertical="top" shrinkToFit="1"/>
    </xf>
    <xf numFmtId="0" fontId="10" fillId="5" borderId="20">
      <alignment vertical="center"/>
    </xf>
    <xf numFmtId="0" fontId="8" fillId="5" borderId="18"/>
    <xf numFmtId="0" fontId="16" fillId="0" borderId="0">
      <alignment horizontal="left" vertical="center" wrapText="1"/>
    </xf>
    <xf numFmtId="0" fontId="8" fillId="0" borderId="0">
      <alignment horizontal="left" wrapText="1"/>
    </xf>
    <xf numFmtId="0" fontId="11" fillId="0" borderId="0">
      <alignment vertical="center"/>
    </xf>
    <xf numFmtId="0" fontId="17" fillId="0" borderId="15">
      <alignment vertical="top" wrapText="1"/>
    </xf>
    <xf numFmtId="0" fontId="10" fillId="0" borderId="14">
      <alignment horizontal="left" vertical="center" wrapText="1"/>
    </xf>
    <xf numFmtId="4" fontId="17" fillId="7" borderId="15">
      <alignment horizontal="right" vertical="top" shrinkToFit="1"/>
    </xf>
    <xf numFmtId="0" fontId="10" fillId="0" borderId="16">
      <alignment horizontal="left" vertical="center" wrapText="1"/>
    </xf>
    <xf numFmtId="10" fontId="17" fillId="7" borderId="15">
      <alignment horizontal="right" vertical="top" shrinkToFit="1"/>
    </xf>
    <xf numFmtId="0" fontId="10" fillId="0" borderId="18">
      <alignment vertical="center" wrapText="1"/>
    </xf>
    <xf numFmtId="0" fontId="8" fillId="5" borderId="16">
      <alignment horizontal="center"/>
    </xf>
    <xf numFmtId="0" fontId="14" fillId="0" borderId="21">
      <alignment horizontal="center" vertical="center" wrapText="1"/>
    </xf>
    <xf numFmtId="0" fontId="8" fillId="5" borderId="16">
      <alignment horizontal="left"/>
    </xf>
    <xf numFmtId="0" fontId="10" fillId="5" borderId="22">
      <alignment vertical="center"/>
    </xf>
    <xf numFmtId="0" fontId="8" fillId="5" borderId="18">
      <alignment horizontal="center"/>
    </xf>
    <xf numFmtId="49" fontId="16" fillId="0" borderId="23">
      <alignment horizontal="center" vertical="center" shrinkToFit="1"/>
    </xf>
    <xf numFmtId="0" fontId="8" fillId="5" borderId="18">
      <alignment horizontal="left"/>
    </xf>
    <xf numFmtId="49" fontId="18" fillId="0" borderId="23">
      <alignment horizontal="center" vertical="center" shrinkToFit="1"/>
    </xf>
    <xf numFmtId="0" fontId="10" fillId="5" borderId="24">
      <alignment vertical="center"/>
    </xf>
    <xf numFmtId="0" fontId="10" fillId="0" borderId="25">
      <alignment vertical="center"/>
    </xf>
    <xf numFmtId="0" fontId="10" fillId="5" borderId="0">
      <alignment vertical="center" shrinkToFit="1"/>
    </xf>
    <xf numFmtId="0" fontId="14" fillId="0" borderId="0">
      <alignment vertical="center" wrapText="1"/>
    </xf>
    <xf numFmtId="1" fontId="16" fillId="0" borderId="15">
      <alignment horizontal="center" vertical="center" shrinkToFit="1"/>
    </xf>
    <xf numFmtId="1" fontId="18" fillId="0" borderId="15">
      <alignment horizontal="center" vertical="center" shrinkToFit="1"/>
    </xf>
    <xf numFmtId="49" fontId="14" fillId="0" borderId="0">
      <alignment vertical="center" wrapText="1"/>
    </xf>
    <xf numFmtId="49" fontId="10" fillId="0" borderId="18">
      <alignment vertical="center" wrapText="1"/>
    </xf>
    <xf numFmtId="49" fontId="10" fillId="0" borderId="0">
      <alignment vertical="center" wrapText="1"/>
    </xf>
    <xf numFmtId="49" fontId="14" fillId="0" borderId="15">
      <alignment horizontal="center" vertical="center" wrapText="1"/>
    </xf>
    <xf numFmtId="49" fontId="14" fillId="0" borderId="15">
      <alignment horizontal="center" vertical="center" wrapText="1"/>
    </xf>
    <xf numFmtId="4" fontId="16" fillId="0" borderId="15">
      <alignment horizontal="right" vertical="center" shrinkToFit="1"/>
    </xf>
    <xf numFmtId="4" fontId="19" fillId="0" borderId="15">
      <alignment horizontal="right" vertical="center" shrinkToFit="1"/>
    </xf>
    <xf numFmtId="4" fontId="18" fillId="0" borderId="15">
      <alignment horizontal="right" vertical="center" shrinkToFit="1"/>
    </xf>
    <xf numFmtId="0" fontId="10" fillId="0" borderId="18">
      <alignment vertical="center"/>
    </xf>
    <xf numFmtId="0" fontId="14" fillId="0" borderId="0">
      <alignment horizontal="right" vertical="center"/>
    </xf>
    <xf numFmtId="0" fontId="16" fillId="0" borderId="0">
      <alignment horizontal="left" vertical="center" wrapText="1"/>
    </xf>
    <xf numFmtId="0" fontId="20" fillId="0" borderId="0">
      <alignment vertical="center"/>
    </xf>
    <xf numFmtId="0" fontId="20" fillId="0" borderId="14">
      <alignment vertical="center"/>
    </xf>
    <xf numFmtId="0" fontId="20" fillId="0" borderId="18">
      <alignment vertical="center"/>
    </xf>
    <xf numFmtId="0" fontId="14" fillId="0" borderId="15">
      <alignment horizontal="center" vertical="center" wrapText="1"/>
    </xf>
    <xf numFmtId="0" fontId="21" fillId="0" borderId="0">
      <alignment horizontal="center" vertical="center" wrapText="1"/>
    </xf>
    <xf numFmtId="0" fontId="14" fillId="0" borderId="26">
      <alignment vertical="center"/>
    </xf>
    <xf numFmtId="0" fontId="14" fillId="0" borderId="27">
      <alignment horizontal="right" vertical="center"/>
    </xf>
    <xf numFmtId="0" fontId="16" fillId="0" borderId="27">
      <alignment horizontal="right" vertical="center"/>
    </xf>
    <xf numFmtId="0" fontId="16" fillId="0" borderId="21">
      <alignment horizontal="center" vertical="center"/>
    </xf>
    <xf numFmtId="49" fontId="14" fillId="0" borderId="28">
      <alignment horizontal="center" vertical="center"/>
    </xf>
    <xf numFmtId="0" fontId="14" fillId="0" borderId="29">
      <alignment horizontal="center" vertical="center" shrinkToFit="1"/>
    </xf>
    <xf numFmtId="1" fontId="16" fillId="0" borderId="29">
      <alignment horizontal="center" vertical="center" shrinkToFit="1"/>
    </xf>
    <xf numFmtId="0" fontId="16" fillId="0" borderId="29">
      <alignment vertical="center"/>
    </xf>
    <xf numFmtId="49" fontId="16" fillId="0" borderId="29">
      <alignment horizontal="center" vertical="center"/>
    </xf>
    <xf numFmtId="49" fontId="16" fillId="0" borderId="30">
      <alignment horizontal="center" vertical="center"/>
    </xf>
    <xf numFmtId="0" fontId="20" fillId="0" borderId="25">
      <alignment vertical="center"/>
    </xf>
    <xf numFmtId="4" fontId="16" fillId="0" borderId="17">
      <alignment horizontal="right" vertical="center" shrinkToFit="1"/>
    </xf>
    <xf numFmtId="4" fontId="18" fillId="0" borderId="17">
      <alignment horizontal="right" vertical="center" shrinkToFit="1"/>
    </xf>
    <xf numFmtId="0" fontId="14" fillId="0" borderId="23">
      <alignment horizontal="center" vertical="center" wrapText="1"/>
    </xf>
    <xf numFmtId="0" fontId="14" fillId="0" borderId="15">
      <alignment horizontal="center" vertical="center" wrapText="1"/>
    </xf>
    <xf numFmtId="0" fontId="15" fillId="0" borderId="0">
      <alignment horizontal="left" vertical="center" wrapText="1"/>
    </xf>
    <xf numFmtId="0" fontId="14" fillId="0" borderId="23">
      <alignment horizontal="center" vertical="center" wrapText="1"/>
    </xf>
    <xf numFmtId="49" fontId="10" fillId="5" borderId="18">
      <alignment vertical="center"/>
    </xf>
    <xf numFmtId="1" fontId="16" fillId="0" borderId="23">
      <alignment horizontal="center" vertical="center" shrinkToFit="1"/>
    </xf>
    <xf numFmtId="0" fontId="18" fillId="0" borderId="23">
      <alignment horizontal="center" vertical="center" shrinkToFit="1"/>
    </xf>
    <xf numFmtId="0" fontId="14" fillId="0" borderId="15">
      <alignment horizontal="center" vertical="center" wrapText="1"/>
    </xf>
    <xf numFmtId="0" fontId="12" fillId="0" borderId="0">
      <alignment vertical="center" wrapText="1"/>
    </xf>
    <xf numFmtId="49" fontId="14" fillId="0" borderId="15">
      <alignment horizontal="center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31" applyNumberFormat="0" applyAlignment="0" applyProtection="0"/>
    <xf numFmtId="0" fontId="23" fillId="15" borderId="32" applyNumberFormat="0" applyAlignment="0" applyProtection="0"/>
    <xf numFmtId="0" fontId="24" fillId="15" borderId="31" applyNumberFormat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29" fillId="16" borderId="37" applyNumberFormat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6" borderId="38" applyNumberFormat="0" applyFont="0" applyAlignment="0" applyProtection="0"/>
    <xf numFmtId="0" fontId="34" fillId="0" borderId="39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37" fillId="3" borderId="0" xfId="0" applyFont="1" applyFill="1" applyAlignment="1"/>
    <xf numFmtId="164" fontId="38" fillId="0" borderId="0" xfId="0" applyNumberFormat="1" applyFont="1" applyFill="1" applyAlignment="1">
      <alignment horizontal="center"/>
    </xf>
    <xf numFmtId="0" fontId="37" fillId="3" borderId="3" xfId="0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 wrapText="1"/>
    </xf>
    <xf numFmtId="164" fontId="39" fillId="4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/>
    </xf>
    <xf numFmtId="164" fontId="39" fillId="0" borderId="3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 vertical="center"/>
    </xf>
    <xf numFmtId="164" fontId="37" fillId="0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3" xfId="128" applyFont="1" applyFill="1" applyBorder="1" applyAlignment="1">
      <alignment horizontal="left" vertical="center" wrapText="1"/>
    </xf>
    <xf numFmtId="2" fontId="37" fillId="0" borderId="3" xfId="41" applyNumberFormat="1" applyFont="1" applyFill="1" applyBorder="1" applyAlignment="1" applyProtection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164" fontId="39" fillId="3" borderId="3" xfId="0" applyNumberFormat="1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164" fontId="39" fillId="4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 wrapText="1"/>
    </xf>
    <xf numFmtId="164" fontId="37" fillId="0" borderId="7" xfId="0" applyNumberFormat="1" applyFont="1" applyFill="1" applyBorder="1" applyAlignment="1">
      <alignment horizontal="center" vertical="center" wrapText="1"/>
    </xf>
    <xf numFmtId="164" fontId="37" fillId="3" borderId="3" xfId="0" applyNumberFormat="1" applyFont="1" applyFill="1" applyBorder="1" applyAlignment="1">
      <alignment horizontal="center" vertical="center" wrapText="1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0" fillId="20" borderId="3" xfId="0" applyNumberFormat="1" applyFont="1" applyFill="1" applyBorder="1" applyAlignment="1">
      <alignment horizontal="center" vertical="center" wrapText="1"/>
    </xf>
    <xf numFmtId="164" fontId="39" fillId="0" borderId="6" xfId="0" applyNumberFormat="1" applyFont="1" applyFill="1" applyBorder="1" applyAlignment="1">
      <alignment horizontal="center" vertical="center"/>
    </xf>
    <xf numFmtId="0" fontId="39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/>
    </xf>
    <xf numFmtId="164" fontId="39" fillId="20" borderId="3" xfId="0" applyNumberFormat="1" applyFont="1" applyFill="1" applyBorder="1" applyAlignment="1">
      <alignment horizontal="right" vertical="center"/>
    </xf>
    <xf numFmtId="0" fontId="37" fillId="20" borderId="3" xfId="0" applyFont="1" applyFill="1" applyBorder="1" applyAlignment="1">
      <alignment vertical="center" wrapText="1"/>
    </xf>
    <xf numFmtId="164" fontId="37" fillId="20" borderId="3" xfId="0" applyNumberFormat="1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 wrapText="1"/>
    </xf>
    <xf numFmtId="0" fontId="40" fillId="20" borderId="3" xfId="0" applyFont="1" applyFill="1" applyBorder="1" applyAlignment="1">
      <alignment horizontal="left" vertical="center" wrapText="1"/>
    </xf>
    <xf numFmtId="49" fontId="37" fillId="20" borderId="3" xfId="42" applyNumberFormat="1" applyFont="1" applyFill="1" applyBorder="1" applyAlignment="1" applyProtection="1">
      <alignment vertical="center" wrapText="1"/>
    </xf>
    <xf numFmtId="0" fontId="37" fillId="20" borderId="3" xfId="0" applyNumberFormat="1" applyFont="1" applyFill="1" applyBorder="1" applyAlignment="1">
      <alignment horizontal="left" vertical="center" wrapText="1"/>
    </xf>
    <xf numFmtId="0" fontId="40" fillId="20" borderId="3" xfId="0" applyNumberFormat="1" applyFont="1" applyFill="1" applyBorder="1" applyAlignment="1">
      <alignment horizontal="left" vertical="center" wrapText="1"/>
    </xf>
    <xf numFmtId="2" fontId="37" fillId="20" borderId="3" xfId="41" applyNumberFormat="1" applyFont="1" applyFill="1" applyBorder="1" applyAlignment="1" applyProtection="1">
      <alignment horizontal="left" vertical="center" wrapText="1"/>
    </xf>
    <xf numFmtId="0" fontId="40" fillId="20" borderId="3" xfId="0" applyFont="1" applyFill="1" applyBorder="1" applyAlignment="1">
      <alignment vertical="center"/>
    </xf>
    <xf numFmtId="0" fontId="40" fillId="20" borderId="3" xfId="0" applyFont="1" applyFill="1" applyBorder="1" applyAlignment="1">
      <alignment vertical="center" wrapText="1"/>
    </xf>
    <xf numFmtId="49" fontId="40" fillId="20" borderId="3" xfId="0" applyNumberFormat="1" applyFont="1" applyFill="1" applyBorder="1" applyAlignment="1">
      <alignment horizontal="left" vertical="center" wrapText="1"/>
    </xf>
    <xf numFmtId="2" fontId="40" fillId="20" borderId="3" xfId="0" applyNumberFormat="1" applyFont="1" applyFill="1" applyBorder="1" applyAlignment="1">
      <alignment horizontal="left" vertical="center" wrapText="1"/>
    </xf>
    <xf numFmtId="0" fontId="0" fillId="20" borderId="0" xfId="0" applyFont="1" applyFill="1" applyAlignment="1">
      <alignment vertical="center"/>
    </xf>
    <xf numFmtId="0" fontId="37" fillId="20" borderId="9" xfId="0" applyFont="1" applyFill="1" applyBorder="1" applyAlignment="1">
      <alignment horizontal="left" vertical="center" wrapText="1"/>
    </xf>
    <xf numFmtId="164" fontId="37" fillId="20" borderId="0" xfId="0" applyNumberFormat="1" applyFont="1" applyFill="1" applyAlignment="1">
      <alignment horizontal="center"/>
    </xf>
    <xf numFmtId="164" fontId="37" fillId="20" borderId="0" xfId="0" applyNumberFormat="1" applyFont="1" applyFill="1" applyAlignment="1">
      <alignment horizontal="right"/>
    </xf>
    <xf numFmtId="164" fontId="37" fillId="20" borderId="3" xfId="0" applyNumberFormat="1" applyFont="1" applyFill="1" applyBorder="1" applyAlignment="1">
      <alignment horizontal="center" vertical="center"/>
    </xf>
    <xf numFmtId="4" fontId="37" fillId="20" borderId="4" xfId="75" applyNumberFormat="1" applyFont="1" applyFill="1" applyBorder="1" applyAlignment="1" applyProtection="1">
      <alignment horizontal="center" vertical="center" shrinkToFit="1"/>
    </xf>
    <xf numFmtId="4" fontId="37" fillId="20" borderId="11" xfId="67" applyNumberFormat="1" applyFont="1" applyFill="1" applyBorder="1" applyAlignment="1" applyProtection="1">
      <alignment horizontal="center" vertical="center" shrinkToFit="1"/>
    </xf>
    <xf numFmtId="4" fontId="37" fillId="20" borderId="5" xfId="75" applyNumberFormat="1" applyFont="1" applyFill="1" applyBorder="1" applyAlignment="1" applyProtection="1">
      <alignment horizontal="center" vertical="center" shrinkToFit="1"/>
    </xf>
    <xf numFmtId="4" fontId="37" fillId="20" borderId="6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 applyProtection="1">
      <alignment horizontal="center" vertical="center"/>
      <protection locked="0"/>
    </xf>
    <xf numFmtId="4" fontId="37" fillId="20" borderId="3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>
      <alignment horizontal="center" vertical="center"/>
    </xf>
    <xf numFmtId="4" fontId="37" fillId="20" borderId="15" xfId="75" applyNumberFormat="1" applyFont="1" applyFill="1" applyAlignment="1" applyProtection="1">
      <alignment horizontal="center" vertical="center" shrinkToFit="1"/>
    </xf>
    <xf numFmtId="4" fontId="37" fillId="20" borderId="1" xfId="75" applyNumberFormat="1" applyFont="1" applyFill="1" applyBorder="1" applyAlignment="1" applyProtection="1">
      <alignment horizontal="center" vertical="center" shrinkToFit="1"/>
    </xf>
    <xf numFmtId="4" fontId="37" fillId="20" borderId="7" xfId="75" applyNumberFormat="1" applyFont="1" applyFill="1" applyBorder="1" applyAlignment="1" applyProtection="1">
      <alignment horizontal="center" vertical="center" shrinkToFit="1"/>
    </xf>
    <xf numFmtId="4" fontId="37" fillId="20" borderId="2" xfId="75" applyNumberFormat="1" applyFont="1" applyFill="1" applyBorder="1" applyAlignment="1" applyProtection="1">
      <alignment horizontal="center" vertical="center" shrinkToFit="1"/>
    </xf>
    <xf numFmtId="4" fontId="37" fillId="20" borderId="9" xfId="75" applyNumberFormat="1" applyFont="1" applyFill="1" applyBorder="1" applyAlignment="1" applyProtection="1">
      <alignment horizontal="center" vertical="center" shrinkToFit="1"/>
    </xf>
    <xf numFmtId="4" fontId="37" fillId="20" borderId="0" xfId="75" applyNumberFormat="1" applyFont="1" applyFill="1" applyBorder="1" applyAlignment="1" applyProtection="1">
      <alignment horizontal="center" vertical="center" shrinkToFit="1"/>
    </xf>
    <xf numFmtId="4" fontId="37" fillId="20" borderId="12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>
      <alignment horizontal="center" vertical="center" shrinkToFit="1"/>
    </xf>
    <xf numFmtId="4" fontId="39" fillId="20" borderId="4" xfId="51" applyNumberFormat="1" applyFont="1" applyFill="1" applyBorder="1" applyAlignment="1" applyProtection="1">
      <alignment horizontal="center" vertical="center" shrinkToFit="1"/>
    </xf>
    <xf numFmtId="4" fontId="39" fillId="20" borderId="15" xfId="51" applyNumberFormat="1" applyFont="1" applyFill="1" applyAlignment="1" applyProtection="1">
      <alignment horizontal="center" vertical="center" shrinkToFit="1"/>
    </xf>
    <xf numFmtId="4" fontId="37" fillId="20" borderId="4" xfId="51" applyNumberFormat="1" applyFont="1" applyFill="1" applyBorder="1" applyAlignment="1" applyProtection="1">
      <alignment horizontal="center" vertical="center" shrinkToFit="1"/>
    </xf>
    <xf numFmtId="4" fontId="37" fillId="20" borderId="15" xfId="51" applyNumberFormat="1" applyFont="1" applyFill="1" applyAlignment="1" applyProtection="1">
      <alignment horizontal="center" vertical="center" shrinkToFit="1"/>
    </xf>
    <xf numFmtId="164" fontId="37" fillId="20" borderId="6" xfId="0" applyNumberFormat="1" applyFont="1" applyFill="1" applyBorder="1" applyAlignment="1">
      <alignment horizontal="center" vertical="center"/>
    </xf>
    <xf numFmtId="4" fontId="41" fillId="20" borderId="4" xfId="51" applyNumberFormat="1" applyFont="1" applyFill="1" applyBorder="1" applyAlignment="1" applyProtection="1">
      <alignment horizontal="center" vertical="center" shrinkToFit="1"/>
    </xf>
    <xf numFmtId="164" fontId="39" fillId="20" borderId="6" xfId="0" applyNumberFormat="1" applyFont="1" applyFill="1" applyBorder="1" applyAlignment="1">
      <alignment horizontal="center" vertical="center"/>
    </xf>
    <xf numFmtId="4" fontId="42" fillId="20" borderId="10" xfId="51" applyNumberFormat="1" applyFont="1" applyFill="1" applyBorder="1" applyAlignment="1" applyProtection="1">
      <alignment horizontal="center" vertical="center" shrinkToFit="1"/>
    </xf>
    <xf numFmtId="4" fontId="37" fillId="20" borderId="11" xfId="51" applyNumberFormat="1" applyFont="1" applyFill="1" applyBorder="1" applyAlignment="1" applyProtection="1">
      <alignment horizontal="center" vertical="center" shrinkToFit="1"/>
    </xf>
    <xf numFmtId="4" fontId="42" fillId="20" borderId="4" xfId="51" applyNumberFormat="1" applyFont="1" applyFill="1" applyBorder="1" applyAlignment="1" applyProtection="1">
      <alignment horizontal="center" vertical="center" shrinkToFit="1"/>
    </xf>
    <xf numFmtId="164" fontId="38" fillId="20" borderId="6" xfId="0" applyNumberFormat="1" applyFont="1" applyFill="1" applyBorder="1" applyAlignment="1">
      <alignment horizontal="center" vertical="center"/>
    </xf>
    <xf numFmtId="164" fontId="39" fillId="20" borderId="0" xfId="0" applyNumberFormat="1" applyFont="1" applyFill="1" applyBorder="1" applyAlignment="1">
      <alignment horizontal="center" wrapText="1"/>
    </xf>
    <xf numFmtId="164" fontId="39" fillId="20" borderId="0" xfId="0" applyNumberFormat="1" applyFont="1" applyFill="1" applyBorder="1" applyAlignment="1">
      <alignment horizontal="right" wrapText="1"/>
    </xf>
    <xf numFmtId="0" fontId="37" fillId="20" borderId="0" xfId="0" applyFont="1" applyFill="1"/>
    <xf numFmtId="164" fontId="39" fillId="21" borderId="3" xfId="0" applyNumberFormat="1" applyFont="1" applyFill="1" applyBorder="1" applyAlignment="1">
      <alignment horizontal="left" vertical="center" wrapText="1"/>
    </xf>
    <xf numFmtId="164" fontId="39" fillId="21" borderId="3" xfId="0" applyNumberFormat="1" applyFont="1" applyFill="1" applyBorder="1" applyAlignment="1">
      <alignment horizontal="center" vertical="center"/>
    </xf>
    <xf numFmtId="164" fontId="39" fillId="21" borderId="3" xfId="0" applyNumberFormat="1" applyFont="1" applyFill="1" applyBorder="1" applyAlignment="1">
      <alignment horizontal="right" vertical="center"/>
    </xf>
    <xf numFmtId="0" fontId="39" fillId="21" borderId="3" xfId="0" applyFont="1" applyFill="1" applyBorder="1" applyAlignment="1">
      <alignment horizontal="left" vertical="center" wrapText="1"/>
    </xf>
    <xf numFmtId="164" fontId="39" fillId="21" borderId="3" xfId="0" applyNumberFormat="1" applyFont="1" applyFill="1" applyBorder="1" applyAlignment="1">
      <alignment horizontal="left" vertical="center"/>
    </xf>
    <xf numFmtId="4" fontId="39" fillId="21" borderId="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37" fillId="0" borderId="13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topLeftCell="A211" zoomScaleNormal="100" zoomScaleSheetLayoutView="75" workbookViewId="0">
      <selection activeCell="C243" sqref="C243"/>
    </sheetView>
  </sheetViews>
  <sheetFormatPr defaultRowHeight="12.75"/>
  <cols>
    <col min="1" max="1" width="105.7109375" style="2" customWidth="1"/>
    <col min="2" max="2" width="19.140625" style="87" customWidth="1"/>
    <col min="3" max="3" width="18.7109375" style="87" customWidth="1"/>
    <col min="4" max="4" width="19.140625" style="2" customWidth="1"/>
    <col min="5" max="5" width="10.28515625" style="2" bestFit="1" customWidth="1"/>
    <col min="6" max="6" width="12.85546875" style="2" customWidth="1"/>
  </cols>
  <sheetData>
    <row r="1" spans="1:6">
      <c r="A1" s="94" t="s">
        <v>244</v>
      </c>
      <c r="B1" s="94"/>
      <c r="C1" s="94"/>
      <c r="D1" s="94"/>
      <c r="E1" s="94"/>
      <c r="F1" s="94"/>
    </row>
    <row r="2" spans="1:6">
      <c r="A2" s="3"/>
      <c r="B2" s="56"/>
      <c r="C2" s="57"/>
      <c r="D2" s="4"/>
      <c r="E2" s="95" t="s">
        <v>90</v>
      </c>
      <c r="F2" s="95"/>
    </row>
    <row r="3" spans="1:6" ht="25.5">
      <c r="A3" s="5" t="s">
        <v>0</v>
      </c>
      <c r="B3" s="42" t="s">
        <v>215</v>
      </c>
      <c r="C3" s="42" t="s">
        <v>245</v>
      </c>
      <c r="D3" s="6" t="s">
        <v>246</v>
      </c>
      <c r="E3" s="6" t="s">
        <v>14</v>
      </c>
      <c r="F3" s="6" t="s">
        <v>241</v>
      </c>
    </row>
    <row r="4" spans="1:6" s="1" customFormat="1">
      <c r="A4" s="92" t="s">
        <v>12</v>
      </c>
      <c r="B4" s="89">
        <f>B5+B33</f>
        <v>140319149.16</v>
      </c>
      <c r="C4" s="89">
        <f>C5+C33</f>
        <v>119760946.61</v>
      </c>
      <c r="D4" s="28">
        <f>D5+D33</f>
        <v>95420677.960000023</v>
      </c>
      <c r="E4" s="7">
        <f t="shared" ref="E4:E69" si="0">C4/B4*100</f>
        <v>85.348968638230303</v>
      </c>
      <c r="F4" s="7">
        <f>C4/D4*100</f>
        <v>125.50837949422591</v>
      </c>
    </row>
    <row r="5" spans="1:6" s="1" customFormat="1">
      <c r="A5" s="8" t="s">
        <v>8</v>
      </c>
      <c r="B5" s="39">
        <f>B6+B9+B14+B19+B23+B25</f>
        <v>126875904</v>
      </c>
      <c r="C5" s="39">
        <f>C6+C9+C14+C19+C23+C25</f>
        <v>107433627.66</v>
      </c>
      <c r="D5" s="29">
        <f>D6+D9+D14+D19+D23+D25</f>
        <v>83348345.450000018</v>
      </c>
      <c r="E5" s="9">
        <f t="shared" si="0"/>
        <v>84.676147537045338</v>
      </c>
      <c r="F5" s="9">
        <f t="shared" ref="F5:F70" si="1">C5/D5*100</f>
        <v>128.8971329664229</v>
      </c>
    </row>
    <row r="6" spans="1:6" s="1" customFormat="1">
      <c r="A6" s="8" t="s">
        <v>13</v>
      </c>
      <c r="B6" s="39">
        <f>B7</f>
        <v>72234200</v>
      </c>
      <c r="C6" s="39">
        <f>C7</f>
        <v>68415446.950000003</v>
      </c>
      <c r="D6" s="29">
        <f>D7</f>
        <v>54827043.869999997</v>
      </c>
      <c r="E6" s="9">
        <f t="shared" si="0"/>
        <v>94.713372543753522</v>
      </c>
      <c r="F6" s="9">
        <f t="shared" si="1"/>
        <v>124.78412498806131</v>
      </c>
    </row>
    <row r="7" spans="1:6" s="1" customFormat="1">
      <c r="A7" s="10" t="s">
        <v>1</v>
      </c>
      <c r="B7" s="58">
        <v>72234200</v>
      </c>
      <c r="C7" s="58">
        <v>68415446.950000003</v>
      </c>
      <c r="D7" s="30">
        <v>54827043.869999997</v>
      </c>
      <c r="E7" s="9">
        <f t="shared" si="0"/>
        <v>94.713372543753522</v>
      </c>
      <c r="F7" s="9">
        <f t="shared" si="1"/>
        <v>124.78412498806131</v>
      </c>
    </row>
    <row r="8" spans="1:6" s="1" customFormat="1">
      <c r="A8" s="10" t="s">
        <v>69</v>
      </c>
      <c r="B8" s="58">
        <f>B7*49.99/64.99</f>
        <v>55562204.308355138</v>
      </c>
      <c r="C8" s="58">
        <f>C7*49.99/64.99</f>
        <v>52624837.560093872</v>
      </c>
      <c r="D8" s="30">
        <f>D7*49.99/64.99</f>
        <v>42172702.308990613</v>
      </c>
      <c r="E8" s="9">
        <f t="shared" si="0"/>
        <v>94.713372543753522</v>
      </c>
      <c r="F8" s="9">
        <f t="shared" si="1"/>
        <v>124.78412498806134</v>
      </c>
    </row>
    <row r="9" spans="1:6" s="1" customFormat="1" ht="21" customHeight="1">
      <c r="A9" s="12" t="s">
        <v>70</v>
      </c>
      <c r="B9" s="39">
        <f>B10+B11+B12+B13</f>
        <v>8127650</v>
      </c>
      <c r="C9" s="39">
        <f>C10+C11+C12+C13</f>
        <v>6991570.96</v>
      </c>
      <c r="D9" s="29">
        <f>D10+D11+D12+D13</f>
        <v>5648782.1100000003</v>
      </c>
      <c r="E9" s="9">
        <f t="shared" si="0"/>
        <v>86.022047701365096</v>
      </c>
      <c r="F9" s="9">
        <f t="shared" si="1"/>
        <v>123.77129837638576</v>
      </c>
    </row>
    <row r="10" spans="1:6" s="1" customFormat="1" ht="32.25" customHeight="1">
      <c r="A10" s="13" t="s">
        <v>71</v>
      </c>
      <c r="B10" s="59">
        <v>3674600</v>
      </c>
      <c r="C10" s="59">
        <v>3418534.91</v>
      </c>
      <c r="D10" s="30">
        <v>2562128.21</v>
      </c>
      <c r="E10" s="9">
        <f t="shared" si="0"/>
        <v>93.031483971044466</v>
      </c>
      <c r="F10" s="9">
        <f t="shared" si="1"/>
        <v>133.4255989476811</v>
      </c>
    </row>
    <row r="11" spans="1:6" s="1" customFormat="1" ht="49.5" customHeight="1">
      <c r="A11" s="13" t="s">
        <v>72</v>
      </c>
      <c r="B11" s="59">
        <v>21070</v>
      </c>
      <c r="C11" s="60">
        <v>19339.169999999998</v>
      </c>
      <c r="D11" s="30">
        <v>18313.25</v>
      </c>
      <c r="E11" s="9">
        <f t="shared" si="0"/>
        <v>91.785334598955842</v>
      </c>
      <c r="F11" s="9">
        <f t="shared" si="1"/>
        <v>105.60206407928685</v>
      </c>
    </row>
    <row r="12" spans="1:6" s="1" customFormat="1" ht="33" customHeight="1">
      <c r="A12" s="13" t="s">
        <v>73</v>
      </c>
      <c r="B12" s="61">
        <v>4892850</v>
      </c>
      <c r="C12" s="60">
        <v>3935309.63</v>
      </c>
      <c r="D12" s="30">
        <v>3520646.62</v>
      </c>
      <c r="E12" s="9">
        <f t="shared" si="0"/>
        <v>80.429803284384349</v>
      </c>
      <c r="F12" s="9">
        <f t="shared" si="1"/>
        <v>111.77803553598345</v>
      </c>
    </row>
    <row r="13" spans="1:6" s="1" customFormat="1" ht="27.75" customHeight="1">
      <c r="A13" s="13" t="s">
        <v>74</v>
      </c>
      <c r="B13" s="62">
        <v>-460870</v>
      </c>
      <c r="C13" s="60">
        <v>-381612.75</v>
      </c>
      <c r="D13" s="30">
        <v>-452305.97</v>
      </c>
      <c r="E13" s="9">
        <f t="shared" si="0"/>
        <v>82.80268839369019</v>
      </c>
      <c r="F13" s="9">
        <f t="shared" si="1"/>
        <v>84.370487084218681</v>
      </c>
    </row>
    <row r="14" spans="1:6" s="1" customFormat="1">
      <c r="A14" s="8" t="s">
        <v>2</v>
      </c>
      <c r="B14" s="39">
        <f>B16+B17+B18+B15</f>
        <v>24195254</v>
      </c>
      <c r="C14" s="39">
        <f>C16+C17+C18+C15</f>
        <v>24691325.390000001</v>
      </c>
      <c r="D14" s="29">
        <f>D16+D17+D18+D15</f>
        <v>19119936.950000003</v>
      </c>
      <c r="E14" s="9">
        <f t="shared" si="0"/>
        <v>102.0502838697209</v>
      </c>
      <c r="F14" s="9">
        <f t="shared" si="1"/>
        <v>129.1391569677744</v>
      </c>
    </row>
    <row r="15" spans="1:6" s="1" customFormat="1">
      <c r="A15" s="13" t="s">
        <v>204</v>
      </c>
      <c r="B15" s="58">
        <v>12183600</v>
      </c>
      <c r="C15" s="58">
        <v>10191908.050000001</v>
      </c>
      <c r="D15" s="30">
        <v>11554345.380000001</v>
      </c>
      <c r="E15" s="9">
        <f t="shared" si="0"/>
        <v>83.652681063068385</v>
      </c>
      <c r="F15" s="9">
        <f t="shared" si="1"/>
        <v>88.2084420606094</v>
      </c>
    </row>
    <row r="16" spans="1:6" s="1" customFormat="1" ht="19.5" customHeight="1">
      <c r="A16" s="13" t="s">
        <v>6</v>
      </c>
      <c r="B16" s="42">
        <v>0</v>
      </c>
      <c r="C16" s="63">
        <v>-79759.649999999994</v>
      </c>
      <c r="D16" s="6">
        <v>1672803.57</v>
      </c>
      <c r="E16" s="9" t="e">
        <f t="shared" si="0"/>
        <v>#DIV/0!</v>
      </c>
      <c r="F16" s="9">
        <f t="shared" si="1"/>
        <v>-4.7680224642275242</v>
      </c>
    </row>
    <row r="17" spans="1:6" s="1" customFormat="1">
      <c r="A17" s="13" t="s">
        <v>3</v>
      </c>
      <c r="B17" s="42">
        <v>10153754</v>
      </c>
      <c r="C17" s="64">
        <v>13301015.98</v>
      </c>
      <c r="D17" s="6">
        <v>4298636.45</v>
      </c>
      <c r="E17" s="9">
        <f t="shared" si="0"/>
        <v>130.99604323681666</v>
      </c>
      <c r="F17" s="9">
        <f t="shared" si="1"/>
        <v>309.42407283593383</v>
      </c>
    </row>
    <row r="18" spans="1:6" s="1" customFormat="1">
      <c r="A18" s="13" t="s">
        <v>52</v>
      </c>
      <c r="B18" s="42">
        <v>1857900</v>
      </c>
      <c r="C18" s="64">
        <v>1278161.01</v>
      </c>
      <c r="D18" s="6">
        <v>1594151.55</v>
      </c>
      <c r="E18" s="9">
        <f t="shared" si="0"/>
        <v>68.796006781850465</v>
      </c>
      <c r="F18" s="9">
        <f t="shared" si="1"/>
        <v>80.178136764976955</v>
      </c>
    </row>
    <row r="19" spans="1:6" s="1" customFormat="1">
      <c r="A19" s="12" t="s">
        <v>10</v>
      </c>
      <c r="B19" s="39">
        <f>B21+B20+B22</f>
        <v>19136400</v>
      </c>
      <c r="C19" s="39">
        <f>C21+C20+C22</f>
        <v>2364225.2000000002</v>
      </c>
      <c r="D19" s="29">
        <f>D21+D20+D22</f>
        <v>2633763.48</v>
      </c>
      <c r="E19" s="9">
        <f t="shared" si="0"/>
        <v>12.354597520954831</v>
      </c>
      <c r="F19" s="9">
        <f t="shared" si="1"/>
        <v>89.766040798773631</v>
      </c>
    </row>
    <row r="20" spans="1:6" s="1" customFormat="1">
      <c r="A20" s="13" t="s">
        <v>21</v>
      </c>
      <c r="B20" s="42">
        <v>8617000</v>
      </c>
      <c r="C20" s="64">
        <v>276037.55</v>
      </c>
      <c r="D20" s="6">
        <v>433491.02</v>
      </c>
      <c r="E20" s="9">
        <f t="shared" si="0"/>
        <v>3.2034066380410815</v>
      </c>
      <c r="F20" s="9">
        <f t="shared" si="1"/>
        <v>63.677801214890216</v>
      </c>
    </row>
    <row r="21" spans="1:6" s="1" customFormat="1">
      <c r="A21" s="14" t="s">
        <v>75</v>
      </c>
      <c r="B21" s="65">
        <v>2491400</v>
      </c>
      <c r="C21" s="63">
        <v>339137.67</v>
      </c>
      <c r="D21" s="31">
        <v>399836.8</v>
      </c>
      <c r="E21" s="9">
        <f t="shared" si="0"/>
        <v>13.612333226298464</v>
      </c>
      <c r="F21" s="9">
        <f t="shared" si="1"/>
        <v>84.819023661653958</v>
      </c>
    </row>
    <row r="22" spans="1:6" s="1" customFormat="1">
      <c r="A22" s="13" t="s">
        <v>11</v>
      </c>
      <c r="B22" s="42">
        <v>8028000</v>
      </c>
      <c r="C22" s="63">
        <v>1749049.98</v>
      </c>
      <c r="D22" s="6">
        <v>1800435.66</v>
      </c>
      <c r="E22" s="9">
        <f t="shared" si="0"/>
        <v>21.786870702541105</v>
      </c>
      <c r="F22" s="9">
        <f t="shared" si="1"/>
        <v>97.14593077988691</v>
      </c>
    </row>
    <row r="23" spans="1:6" s="1" customFormat="1">
      <c r="A23" s="12" t="s">
        <v>7</v>
      </c>
      <c r="B23" s="44">
        <f>B24</f>
        <v>1250000</v>
      </c>
      <c r="C23" s="44">
        <f>C24</f>
        <v>3506243</v>
      </c>
      <c r="D23" s="32">
        <f>D24</f>
        <v>0</v>
      </c>
      <c r="E23" s="9">
        <f t="shared" si="0"/>
        <v>280.49943999999999</v>
      </c>
      <c r="F23" s="9" t="e">
        <f t="shared" si="1"/>
        <v>#DIV/0!</v>
      </c>
    </row>
    <row r="24" spans="1:6" s="1" customFormat="1">
      <c r="A24" s="13" t="s">
        <v>4</v>
      </c>
      <c r="B24" s="42">
        <v>1250000</v>
      </c>
      <c r="C24" s="64">
        <v>3506243</v>
      </c>
      <c r="D24" s="6">
        <v>0</v>
      </c>
      <c r="E24" s="9">
        <f t="shared" si="0"/>
        <v>280.49943999999999</v>
      </c>
      <c r="F24" s="9" t="e">
        <f t="shared" si="1"/>
        <v>#DIV/0!</v>
      </c>
    </row>
    <row r="25" spans="1:6" s="1" customFormat="1">
      <c r="A25" s="12" t="s">
        <v>15</v>
      </c>
      <c r="B25" s="39">
        <f>B26+B27+B29+B32+B28+B30+B31</f>
        <v>1932400</v>
      </c>
      <c r="C25" s="39">
        <f>C26+C27+C29+C32+C28+C30+C31</f>
        <v>1464816.16</v>
      </c>
      <c r="D25" s="29">
        <v>1118819.04</v>
      </c>
      <c r="E25" s="9">
        <f t="shared" si="0"/>
        <v>75.802947629890284</v>
      </c>
      <c r="F25" s="9">
        <f t="shared" si="1"/>
        <v>130.92520842333894</v>
      </c>
    </row>
    <row r="26" spans="1:6" s="1" customFormat="1" ht="26.25" customHeight="1">
      <c r="A26" s="13" t="s">
        <v>53</v>
      </c>
      <c r="B26" s="42">
        <v>1905400</v>
      </c>
      <c r="C26" s="64">
        <v>1455666.16</v>
      </c>
      <c r="D26" s="6">
        <v>1112569.04</v>
      </c>
      <c r="E26" s="9">
        <f t="shared" si="0"/>
        <v>76.396880445050911</v>
      </c>
      <c r="F26" s="9">
        <f t="shared" si="1"/>
        <v>130.83827678685</v>
      </c>
    </row>
    <row r="27" spans="1:6" s="1" customFormat="1" ht="38.25" hidden="1">
      <c r="A27" s="13" t="s">
        <v>93</v>
      </c>
      <c r="B27" s="42">
        <v>0</v>
      </c>
      <c r="C27" s="42">
        <v>0</v>
      </c>
      <c r="D27" s="6">
        <v>0</v>
      </c>
      <c r="E27" s="9" t="e">
        <f t="shared" si="0"/>
        <v>#DIV/0!</v>
      </c>
      <c r="F27" s="9" t="e">
        <f t="shared" si="1"/>
        <v>#DIV/0!</v>
      </c>
    </row>
    <row r="28" spans="1:6" s="1" customFormat="1" ht="30" customHeight="1">
      <c r="A28" s="13" t="s">
        <v>150</v>
      </c>
      <c r="B28" s="42">
        <v>22000</v>
      </c>
      <c r="C28" s="42">
        <v>4150</v>
      </c>
      <c r="D28" s="6">
        <v>6250</v>
      </c>
      <c r="E28" s="9">
        <f t="shared" si="0"/>
        <v>18.863636363636363</v>
      </c>
      <c r="F28" s="9">
        <f t="shared" si="1"/>
        <v>66.400000000000006</v>
      </c>
    </row>
    <row r="29" spans="1:6" s="1" customFormat="1" ht="25.5" hidden="1">
      <c r="A29" s="13" t="s">
        <v>176</v>
      </c>
      <c r="B29" s="42">
        <v>0</v>
      </c>
      <c r="C29" s="42">
        <v>0</v>
      </c>
      <c r="D29" s="6">
        <v>0</v>
      </c>
      <c r="E29" s="9" t="e">
        <f t="shared" si="0"/>
        <v>#DIV/0!</v>
      </c>
      <c r="F29" s="9" t="e">
        <f t="shared" si="1"/>
        <v>#DIV/0!</v>
      </c>
    </row>
    <row r="30" spans="1:6" s="1" customFormat="1" hidden="1">
      <c r="A30" s="13" t="s">
        <v>177</v>
      </c>
      <c r="B30" s="42">
        <v>0</v>
      </c>
      <c r="C30" s="42">
        <v>0</v>
      </c>
      <c r="D30" s="6">
        <v>0</v>
      </c>
      <c r="E30" s="9" t="e">
        <f t="shared" si="0"/>
        <v>#DIV/0!</v>
      </c>
      <c r="F30" s="9" t="e">
        <f t="shared" si="1"/>
        <v>#DIV/0!</v>
      </c>
    </row>
    <row r="31" spans="1:6" s="1" customFormat="1" ht="38.25" hidden="1">
      <c r="A31" s="13" t="s">
        <v>178</v>
      </c>
      <c r="B31" s="42">
        <v>0</v>
      </c>
      <c r="C31" s="42">
        <v>0</v>
      </c>
      <c r="D31" s="6">
        <v>0</v>
      </c>
      <c r="E31" s="9" t="e">
        <f t="shared" si="0"/>
        <v>#DIV/0!</v>
      </c>
      <c r="F31" s="9" t="e">
        <f t="shared" si="1"/>
        <v>#DIV/0!</v>
      </c>
    </row>
    <row r="32" spans="1:6" s="1" customFormat="1" ht="17.25" customHeight="1">
      <c r="A32" s="13" t="s">
        <v>66</v>
      </c>
      <c r="B32" s="42">
        <v>5000</v>
      </c>
      <c r="C32" s="42">
        <v>5000</v>
      </c>
      <c r="D32" s="6">
        <v>0</v>
      </c>
      <c r="E32" s="9">
        <f t="shared" si="0"/>
        <v>100</v>
      </c>
      <c r="F32" s="9" t="e">
        <f t="shared" si="1"/>
        <v>#DIV/0!</v>
      </c>
    </row>
    <row r="33" spans="1:6" s="1" customFormat="1">
      <c r="A33" s="12" t="s">
        <v>9</v>
      </c>
      <c r="B33" s="39">
        <f>B34+B46+B53+B58+B68+B69</f>
        <v>13443245.16</v>
      </c>
      <c r="C33" s="39">
        <f>C34+C46+C53+C58+C68+C69</f>
        <v>12327318.949999999</v>
      </c>
      <c r="D33" s="29">
        <f>D34+D46+D53+D58+D68+D69</f>
        <v>12072332.510000002</v>
      </c>
      <c r="E33" s="9">
        <f t="shared" si="0"/>
        <v>91.698981929449531</v>
      </c>
      <c r="F33" s="9">
        <f t="shared" si="1"/>
        <v>102.11215554068596</v>
      </c>
    </row>
    <row r="34" spans="1:6" s="1" customFormat="1" ht="25.5">
      <c r="A34" s="12" t="s">
        <v>129</v>
      </c>
      <c r="B34" s="44">
        <f>B35+B36+B37+B38+B39+B40+B42+B41+B44+B45+B43</f>
        <v>3924910</v>
      </c>
      <c r="C34" s="44">
        <f>C35+C36+C37+C38+C39+C40+C42+C41+C44+C45+C43</f>
        <v>3047456.57</v>
      </c>
      <c r="D34" s="32">
        <f>D35+D36+D37+D38+D39+D42+D40+D41+D44+D45</f>
        <v>3663241.02</v>
      </c>
      <c r="E34" s="9">
        <f t="shared" si="0"/>
        <v>77.64398597674851</v>
      </c>
      <c r="F34" s="9">
        <f t="shared" si="1"/>
        <v>83.190173765852833</v>
      </c>
    </row>
    <row r="35" spans="1:6" s="1" customFormat="1" ht="25.5" hidden="1">
      <c r="A35" s="13" t="s">
        <v>128</v>
      </c>
      <c r="B35" s="42">
        <v>0</v>
      </c>
      <c r="C35" s="42">
        <v>0</v>
      </c>
      <c r="D35" s="6">
        <v>0</v>
      </c>
      <c r="E35" s="9" t="e">
        <f t="shared" si="0"/>
        <v>#DIV/0!</v>
      </c>
      <c r="F35" s="9" t="e">
        <f t="shared" si="1"/>
        <v>#DIV/0!</v>
      </c>
    </row>
    <row r="36" spans="1:6" s="1" customFormat="1" ht="36.75" customHeight="1">
      <c r="A36" s="13" t="s">
        <v>120</v>
      </c>
      <c r="B36" s="59">
        <v>3018032.41</v>
      </c>
      <c r="C36" s="66">
        <v>2483181.0299999998</v>
      </c>
      <c r="D36" s="6">
        <v>3265806.3</v>
      </c>
      <c r="E36" s="9">
        <f t="shared" si="0"/>
        <v>82.278143262218961</v>
      </c>
      <c r="F36" s="9">
        <f t="shared" si="1"/>
        <v>76.035771931727851</v>
      </c>
    </row>
    <row r="37" spans="1:6" s="1" customFormat="1" ht="49.5" customHeight="1">
      <c r="A37" s="13" t="s">
        <v>64</v>
      </c>
      <c r="B37" s="59">
        <v>34590</v>
      </c>
      <c r="C37" s="66">
        <v>22783.3</v>
      </c>
      <c r="D37" s="6">
        <v>34821.050000000003</v>
      </c>
      <c r="E37" s="9">
        <f t="shared" si="0"/>
        <v>65.866724486845911</v>
      </c>
      <c r="F37" s="9">
        <f t="shared" si="1"/>
        <v>65.429675440574016</v>
      </c>
    </row>
    <row r="38" spans="1:6" s="1" customFormat="1" ht="32.25" customHeight="1">
      <c r="A38" s="13" t="s">
        <v>79</v>
      </c>
      <c r="B38" s="59">
        <v>580930</v>
      </c>
      <c r="C38" s="66">
        <v>333789.45</v>
      </c>
      <c r="D38" s="6">
        <v>201636.49</v>
      </c>
      <c r="E38" s="9">
        <f t="shared" si="0"/>
        <v>57.457774602792078</v>
      </c>
      <c r="F38" s="9">
        <f t="shared" si="1"/>
        <v>165.5402005857174</v>
      </c>
    </row>
    <row r="39" spans="1:6" s="1" customFormat="1" ht="24.75" customHeight="1">
      <c r="A39" s="13" t="s">
        <v>54</v>
      </c>
      <c r="B39" s="61">
        <v>0</v>
      </c>
      <c r="C39" s="66">
        <v>0</v>
      </c>
      <c r="D39" s="6">
        <v>58736.23</v>
      </c>
      <c r="E39" s="9" t="e">
        <f t="shared" si="0"/>
        <v>#DIV/0!</v>
      </c>
      <c r="F39" s="9">
        <f t="shared" si="1"/>
        <v>0</v>
      </c>
    </row>
    <row r="40" spans="1:6" s="1" customFormat="1" ht="25.5" hidden="1">
      <c r="A40" s="13" t="s">
        <v>137</v>
      </c>
      <c r="B40" s="64">
        <v>0</v>
      </c>
      <c r="C40" s="67">
        <v>0</v>
      </c>
      <c r="D40" s="6">
        <v>0</v>
      </c>
      <c r="E40" s="9" t="e">
        <f t="shared" si="0"/>
        <v>#DIV/0!</v>
      </c>
      <c r="F40" s="9" t="e">
        <f t="shared" si="1"/>
        <v>#DIV/0!</v>
      </c>
    </row>
    <row r="41" spans="1:6" s="1" customFormat="1">
      <c r="A41" s="13" t="s">
        <v>172</v>
      </c>
      <c r="B41" s="68">
        <v>53000</v>
      </c>
      <c r="C41" s="69">
        <v>52471.44</v>
      </c>
      <c r="D41" s="6">
        <v>0</v>
      </c>
      <c r="E41" s="9">
        <f t="shared" si="0"/>
        <v>99.002716981132082</v>
      </c>
      <c r="F41" s="9" t="e">
        <f t="shared" si="1"/>
        <v>#DIV/0!</v>
      </c>
    </row>
    <row r="42" spans="1:6" s="1" customFormat="1">
      <c r="A42" s="13" t="s">
        <v>89</v>
      </c>
      <c r="B42" s="64">
        <v>205857</v>
      </c>
      <c r="C42" s="64">
        <v>149317.75</v>
      </c>
      <c r="D42" s="6">
        <v>71154.77</v>
      </c>
      <c r="E42" s="9">
        <f t="shared" si="0"/>
        <v>72.534696415472879</v>
      </c>
      <c r="F42" s="9">
        <f t="shared" si="1"/>
        <v>209.84924833570537</v>
      </c>
    </row>
    <row r="43" spans="1:6" s="1" customFormat="1" ht="64.5" customHeight="1">
      <c r="A43" s="13" t="s">
        <v>240</v>
      </c>
      <c r="B43" s="70">
        <v>0.59</v>
      </c>
      <c r="C43" s="71">
        <v>67.67</v>
      </c>
      <c r="D43" s="6">
        <v>0</v>
      </c>
      <c r="E43" s="9">
        <f t="shared" si="0"/>
        <v>11469.491525423729</v>
      </c>
      <c r="F43" s="9" t="e">
        <f t="shared" si="1"/>
        <v>#DIV/0!</v>
      </c>
    </row>
    <row r="44" spans="1:6" s="1" customFormat="1" ht="29.25" customHeight="1">
      <c r="A44" s="13" t="s">
        <v>193</v>
      </c>
      <c r="B44" s="64">
        <v>2500</v>
      </c>
      <c r="C44" s="64">
        <v>0</v>
      </c>
      <c r="D44" s="6">
        <v>500</v>
      </c>
      <c r="E44" s="9">
        <f t="shared" si="0"/>
        <v>0</v>
      </c>
      <c r="F44" s="9">
        <f t="shared" si="1"/>
        <v>0</v>
      </c>
    </row>
    <row r="45" spans="1:6" s="1" customFormat="1" ht="36.75" customHeight="1">
      <c r="A45" s="13" t="s">
        <v>216</v>
      </c>
      <c r="B45" s="64">
        <v>30000</v>
      </c>
      <c r="C45" s="64">
        <v>5845.93</v>
      </c>
      <c r="D45" s="6">
        <v>30586.18</v>
      </c>
      <c r="E45" s="9">
        <f t="shared" si="0"/>
        <v>19.486433333333334</v>
      </c>
      <c r="F45" s="9">
        <f t="shared" si="1"/>
        <v>19.112978475899901</v>
      </c>
    </row>
    <row r="46" spans="1:6" s="1" customFormat="1">
      <c r="A46" s="12" t="s">
        <v>5</v>
      </c>
      <c r="B46" s="44">
        <f>B47+B48+B49+B50+B51+B52</f>
        <v>177000</v>
      </c>
      <c r="C46" s="44">
        <f>C47+C48+C49+C50+C51+C52</f>
        <v>269639.02999999997</v>
      </c>
      <c r="D46" s="32">
        <f>D47+D48+D49+D50+D51+D52</f>
        <v>166545.4</v>
      </c>
      <c r="E46" s="9">
        <f t="shared" si="0"/>
        <v>152.33843502824857</v>
      </c>
      <c r="F46" s="9">
        <f t="shared" si="1"/>
        <v>161.90121732572618</v>
      </c>
    </row>
    <row r="47" spans="1:6" s="1" customFormat="1" ht="16.5" customHeight="1">
      <c r="A47" s="13" t="s">
        <v>130</v>
      </c>
      <c r="B47" s="42">
        <v>95000</v>
      </c>
      <c r="C47" s="42">
        <v>145981.79999999999</v>
      </c>
      <c r="D47" s="6">
        <v>87257.99</v>
      </c>
      <c r="E47" s="9">
        <f t="shared" si="0"/>
        <v>153.66505263157893</v>
      </c>
      <c r="F47" s="9">
        <f t="shared" si="1"/>
        <v>167.29906338663082</v>
      </c>
    </row>
    <row r="48" spans="1:6" s="1" customFormat="1" hidden="1">
      <c r="A48" s="13" t="s">
        <v>131</v>
      </c>
      <c r="B48" s="42"/>
      <c r="C48" s="42"/>
      <c r="D48" s="6"/>
      <c r="E48" s="9" t="e">
        <f t="shared" si="0"/>
        <v>#DIV/0!</v>
      </c>
      <c r="F48" s="9" t="e">
        <f t="shared" si="1"/>
        <v>#DIV/0!</v>
      </c>
    </row>
    <row r="49" spans="1:6" s="1" customFormat="1">
      <c r="A49" s="13" t="s">
        <v>132</v>
      </c>
      <c r="B49" s="42">
        <v>79500</v>
      </c>
      <c r="C49" s="42">
        <v>117278.54</v>
      </c>
      <c r="D49" s="6">
        <v>77598.5</v>
      </c>
      <c r="E49" s="9">
        <f t="shared" si="0"/>
        <v>147.52017610062893</v>
      </c>
      <c r="F49" s="9">
        <f t="shared" si="1"/>
        <v>151.13506060039819</v>
      </c>
    </row>
    <row r="50" spans="1:6" s="1" customFormat="1" ht="12.75" hidden="1" customHeight="1">
      <c r="A50" s="13" t="s">
        <v>55</v>
      </c>
      <c r="B50" s="42"/>
      <c r="C50" s="42"/>
      <c r="D50" s="6"/>
      <c r="E50" s="9" t="e">
        <f t="shared" si="0"/>
        <v>#DIV/0!</v>
      </c>
      <c r="F50" s="9" t="e">
        <f t="shared" si="1"/>
        <v>#DIV/0!</v>
      </c>
    </row>
    <row r="51" spans="1:6" s="1" customFormat="1">
      <c r="A51" s="15" t="s">
        <v>154</v>
      </c>
      <c r="B51" s="42">
        <v>2500</v>
      </c>
      <c r="C51" s="42">
        <v>6378.69</v>
      </c>
      <c r="D51" s="6">
        <v>1688.91</v>
      </c>
      <c r="E51" s="9">
        <f t="shared" si="0"/>
        <v>255.14759999999995</v>
      </c>
      <c r="F51" s="9">
        <f t="shared" si="1"/>
        <v>377.68087109437442</v>
      </c>
    </row>
    <row r="52" spans="1:6" s="1" customFormat="1" hidden="1">
      <c r="A52" s="15" t="s">
        <v>155</v>
      </c>
      <c r="B52" s="42">
        <v>0</v>
      </c>
      <c r="C52" s="42">
        <v>0</v>
      </c>
      <c r="D52" s="6">
        <v>0</v>
      </c>
      <c r="E52" s="9" t="e">
        <f t="shared" si="0"/>
        <v>#DIV/0!</v>
      </c>
      <c r="F52" s="9" t="e">
        <f t="shared" si="1"/>
        <v>#DIV/0!</v>
      </c>
    </row>
    <row r="53" spans="1:6" s="1" customFormat="1">
      <c r="A53" s="12" t="s">
        <v>133</v>
      </c>
      <c r="B53" s="39">
        <f>B54+B55+B56+B57</f>
        <v>3034200</v>
      </c>
      <c r="C53" s="39">
        <f>C54+C55+C56+C57</f>
        <v>2182571.42</v>
      </c>
      <c r="D53" s="29">
        <f>D54+D55+D56+D57</f>
        <v>2261969.79</v>
      </c>
      <c r="E53" s="9">
        <f t="shared" si="0"/>
        <v>71.932351855513815</v>
      </c>
      <c r="F53" s="9">
        <f t="shared" si="1"/>
        <v>96.489857187703649</v>
      </c>
    </row>
    <row r="54" spans="1:6" s="1" customFormat="1" ht="25.5" customHeight="1">
      <c r="A54" s="13" t="s">
        <v>82</v>
      </c>
      <c r="B54" s="59">
        <v>149500</v>
      </c>
      <c r="C54" s="66">
        <v>107477.09</v>
      </c>
      <c r="D54" s="30">
        <v>124933.58</v>
      </c>
      <c r="E54" s="9">
        <f t="shared" si="0"/>
        <v>71.891030100334447</v>
      </c>
      <c r="F54" s="9">
        <f t="shared" si="1"/>
        <v>86.027383510502133</v>
      </c>
    </row>
    <row r="55" spans="1:6" s="1" customFormat="1" ht="27" customHeight="1">
      <c r="A55" s="13" t="s">
        <v>83</v>
      </c>
      <c r="B55" s="59">
        <v>136200</v>
      </c>
      <c r="C55" s="66">
        <v>75614.33</v>
      </c>
      <c r="D55" s="30">
        <v>115233.07</v>
      </c>
      <c r="E55" s="9">
        <f t="shared" si="0"/>
        <v>55.517129221732752</v>
      </c>
      <c r="F55" s="9">
        <f t="shared" si="1"/>
        <v>65.618602368226405</v>
      </c>
    </row>
    <row r="56" spans="1:6" s="1" customFormat="1">
      <c r="A56" s="13" t="s">
        <v>56</v>
      </c>
      <c r="B56" s="58">
        <v>2748500</v>
      </c>
      <c r="C56" s="58">
        <v>1984680</v>
      </c>
      <c r="D56" s="30">
        <v>1959086.06</v>
      </c>
      <c r="E56" s="9">
        <f t="shared" si="0"/>
        <v>72.209568855739491</v>
      </c>
      <c r="F56" s="9">
        <f t="shared" si="1"/>
        <v>101.30642244475978</v>
      </c>
    </row>
    <row r="57" spans="1:6" s="1" customFormat="1">
      <c r="A57" s="13" t="s">
        <v>100</v>
      </c>
      <c r="B57" s="58">
        <v>0</v>
      </c>
      <c r="C57" s="66">
        <v>14800</v>
      </c>
      <c r="D57" s="6">
        <v>62717.08</v>
      </c>
      <c r="E57" s="9" t="e">
        <f t="shared" si="0"/>
        <v>#DIV/0!</v>
      </c>
      <c r="F57" s="9">
        <f t="shared" si="1"/>
        <v>23.598037408629356</v>
      </c>
    </row>
    <row r="58" spans="1:6" s="1" customFormat="1" ht="27.75" customHeight="1">
      <c r="A58" s="12" t="s">
        <v>134</v>
      </c>
      <c r="B58" s="44">
        <f>B60+B61+B65+B64+B63+B67+B62+B66</f>
        <v>2627500</v>
      </c>
      <c r="C58" s="44">
        <f>C60+C61+C65+C64+C63+C67+C62+C66</f>
        <v>3652811.3800000004</v>
      </c>
      <c r="D58" s="32">
        <f>D60+D61+D65+D64+D62+D63+D67</f>
        <v>4520408.2300000004</v>
      </c>
      <c r="E58" s="9">
        <f t="shared" si="0"/>
        <v>139.0223170313987</v>
      </c>
      <c r="F58" s="9">
        <f t="shared" si="1"/>
        <v>80.807112856707633</v>
      </c>
    </row>
    <row r="59" spans="1:6" s="1" customFormat="1" ht="63.75" hidden="1" customHeight="1">
      <c r="A59" s="13" t="s">
        <v>116</v>
      </c>
      <c r="B59" s="42">
        <v>0</v>
      </c>
      <c r="C59" s="42">
        <v>0</v>
      </c>
      <c r="D59" s="6">
        <v>0</v>
      </c>
      <c r="E59" s="9" t="e">
        <f t="shared" si="0"/>
        <v>#DIV/0!</v>
      </c>
      <c r="F59" s="9" t="e">
        <f t="shared" si="1"/>
        <v>#DIV/0!</v>
      </c>
    </row>
    <row r="60" spans="1:6" s="1" customFormat="1" ht="38.25" customHeight="1">
      <c r="A60" s="16" t="s">
        <v>135</v>
      </c>
      <c r="B60" s="64">
        <v>100000</v>
      </c>
      <c r="C60" s="59">
        <v>0</v>
      </c>
      <c r="D60" s="6">
        <v>339000</v>
      </c>
      <c r="E60" s="9">
        <f t="shared" si="0"/>
        <v>0</v>
      </c>
      <c r="F60" s="9">
        <f t="shared" si="1"/>
        <v>0</v>
      </c>
    </row>
    <row r="61" spans="1:6" s="1" customFormat="1" ht="38.25" hidden="1">
      <c r="A61" s="16" t="s">
        <v>136</v>
      </c>
      <c r="B61" s="64">
        <v>0</v>
      </c>
      <c r="C61" s="59">
        <v>0</v>
      </c>
      <c r="D61" s="6">
        <v>0</v>
      </c>
      <c r="E61" s="9" t="e">
        <f t="shared" si="0"/>
        <v>#DIV/0!</v>
      </c>
      <c r="F61" s="9" t="e">
        <f t="shared" si="1"/>
        <v>#DIV/0!</v>
      </c>
    </row>
    <row r="62" spans="1:6" s="1" customFormat="1" ht="38.25" hidden="1">
      <c r="A62" s="16" t="s">
        <v>156</v>
      </c>
      <c r="B62" s="62">
        <v>0</v>
      </c>
      <c r="C62" s="59">
        <v>0</v>
      </c>
      <c r="D62" s="6">
        <v>0</v>
      </c>
      <c r="E62" s="9" t="e">
        <f t="shared" si="0"/>
        <v>#DIV/0!</v>
      </c>
      <c r="F62" s="9" t="e">
        <f t="shared" si="1"/>
        <v>#DIV/0!</v>
      </c>
    </row>
    <row r="63" spans="1:6" s="1" customFormat="1" ht="45.75" customHeight="1">
      <c r="A63" s="16" t="s">
        <v>160</v>
      </c>
      <c r="B63" s="62">
        <v>927500</v>
      </c>
      <c r="C63" s="59">
        <v>934300</v>
      </c>
      <c r="D63" s="6">
        <v>847700</v>
      </c>
      <c r="E63" s="9">
        <f t="shared" si="0"/>
        <v>100.73315363881402</v>
      </c>
      <c r="F63" s="9">
        <f t="shared" si="1"/>
        <v>110.21587825881798</v>
      </c>
    </row>
    <row r="64" spans="1:6" s="1" customFormat="1" ht="37.5" customHeight="1">
      <c r="A64" s="16" t="s">
        <v>153</v>
      </c>
      <c r="B64" s="62">
        <v>0</v>
      </c>
      <c r="C64" s="59">
        <v>27200</v>
      </c>
      <c r="D64" s="6">
        <v>45675.6</v>
      </c>
      <c r="E64" s="9" t="e">
        <f t="shared" si="0"/>
        <v>#DIV/0!</v>
      </c>
      <c r="F64" s="9">
        <f t="shared" si="1"/>
        <v>59.5503945213637</v>
      </c>
    </row>
    <row r="65" spans="1:6" s="1" customFormat="1" ht="25.5">
      <c r="A65" s="15" t="s">
        <v>121</v>
      </c>
      <c r="B65" s="72">
        <v>1500000</v>
      </c>
      <c r="C65" s="61">
        <v>2597078.7000000002</v>
      </c>
      <c r="D65" s="33">
        <v>3288032.63</v>
      </c>
      <c r="E65" s="9">
        <f t="shared" si="0"/>
        <v>173.13858000000002</v>
      </c>
      <c r="F65" s="9">
        <f t="shared" si="1"/>
        <v>78.985794614818047</v>
      </c>
    </row>
    <row r="66" spans="1:6" s="1" customFormat="1" ht="39" customHeight="1">
      <c r="A66" s="15" t="s">
        <v>230</v>
      </c>
      <c r="B66" s="64">
        <v>100000</v>
      </c>
      <c r="C66" s="64">
        <v>94232.68</v>
      </c>
      <c r="D66" s="6">
        <v>0</v>
      </c>
      <c r="E66" s="9">
        <f t="shared" si="0"/>
        <v>94.232679999999988</v>
      </c>
      <c r="F66" s="9" t="e">
        <f t="shared" si="1"/>
        <v>#DIV/0!</v>
      </c>
    </row>
    <row r="67" spans="1:6" s="1" customFormat="1" ht="38.25" hidden="1" customHeight="1">
      <c r="A67" s="15" t="s">
        <v>161</v>
      </c>
      <c r="B67" s="64">
        <v>0</v>
      </c>
      <c r="C67" s="64">
        <v>0</v>
      </c>
      <c r="D67" s="6">
        <v>0</v>
      </c>
      <c r="E67" s="9" t="e">
        <f t="shared" si="0"/>
        <v>#DIV/0!</v>
      </c>
      <c r="F67" s="9" t="e">
        <f t="shared" si="1"/>
        <v>#DIV/0!</v>
      </c>
    </row>
    <row r="68" spans="1:6" s="1" customFormat="1">
      <c r="A68" s="12" t="s">
        <v>122</v>
      </c>
      <c r="B68" s="44">
        <v>980000</v>
      </c>
      <c r="C68" s="44">
        <v>1216450.68</v>
      </c>
      <c r="D68" s="32">
        <v>534342.28</v>
      </c>
      <c r="E68" s="9">
        <f t="shared" si="0"/>
        <v>124.12762040816325</v>
      </c>
      <c r="F68" s="9">
        <f t="shared" si="1"/>
        <v>227.65383267069939</v>
      </c>
    </row>
    <row r="69" spans="1:6" s="1" customFormat="1">
      <c r="A69" s="17" t="s">
        <v>138</v>
      </c>
      <c r="B69" s="44">
        <f>B70+B71+B72+B73+B74</f>
        <v>2699635.16</v>
      </c>
      <c r="C69" s="44">
        <f>C70+C71+C72+C73+C74</f>
        <v>1958389.87</v>
      </c>
      <c r="D69" s="32">
        <f>D70+D71+D72+D73+D74</f>
        <v>925825.79</v>
      </c>
      <c r="E69" s="9">
        <f t="shared" si="0"/>
        <v>72.542760555837475</v>
      </c>
      <c r="F69" s="9">
        <f t="shared" si="1"/>
        <v>211.52898214252596</v>
      </c>
    </row>
    <row r="70" spans="1:6" s="1" customFormat="1">
      <c r="A70" s="18" t="s">
        <v>141</v>
      </c>
      <c r="B70" s="42">
        <v>0</v>
      </c>
      <c r="C70" s="42">
        <v>15712.57</v>
      </c>
      <c r="D70" s="6">
        <v>0</v>
      </c>
      <c r="E70" s="9" t="e">
        <f>C70/B70*100</f>
        <v>#DIV/0!</v>
      </c>
      <c r="F70" s="9" t="e">
        <f t="shared" si="1"/>
        <v>#DIV/0!</v>
      </c>
    </row>
    <row r="71" spans="1:6" s="1" customFormat="1">
      <c r="A71" s="19" t="s">
        <v>139</v>
      </c>
      <c r="B71" s="42">
        <v>0</v>
      </c>
      <c r="C71" s="42">
        <v>0</v>
      </c>
      <c r="D71" s="6">
        <v>-2004.67</v>
      </c>
      <c r="E71" s="9" t="e">
        <f>C71/B71*100</f>
        <v>#DIV/0!</v>
      </c>
      <c r="F71" s="9">
        <f>C71/D71*100</f>
        <v>0</v>
      </c>
    </row>
    <row r="72" spans="1:6" s="1" customFormat="1">
      <c r="A72" s="19" t="s">
        <v>142</v>
      </c>
      <c r="B72" s="42">
        <v>106000</v>
      </c>
      <c r="C72" s="42">
        <v>1326.8</v>
      </c>
      <c r="D72" s="6">
        <v>84394.93</v>
      </c>
      <c r="E72" s="9">
        <f>C72/B72*100</f>
        <v>1.2516981132075471</v>
      </c>
      <c r="F72" s="9">
        <f>C72/D72*100</f>
        <v>1.5721323543961705</v>
      </c>
    </row>
    <row r="73" spans="1:6" s="1" customFormat="1">
      <c r="A73" s="20" t="s">
        <v>140</v>
      </c>
      <c r="B73" s="42">
        <v>84762</v>
      </c>
      <c r="C73" s="42">
        <v>0</v>
      </c>
      <c r="D73" s="6">
        <v>84763.53</v>
      </c>
      <c r="E73" s="9">
        <f>C73/B73*100</f>
        <v>0</v>
      </c>
      <c r="F73" s="9">
        <f>C73/D73*100</f>
        <v>0</v>
      </c>
    </row>
    <row r="74" spans="1:6" s="1" customFormat="1" ht="19.5" customHeight="1">
      <c r="A74" s="21" t="s">
        <v>217</v>
      </c>
      <c r="B74" s="42">
        <v>2508873.16</v>
      </c>
      <c r="C74" s="42">
        <v>1941350.5</v>
      </c>
      <c r="D74" s="34">
        <v>758672</v>
      </c>
      <c r="E74" s="22">
        <f>C74/B74*100</f>
        <v>77.379380151685311</v>
      </c>
      <c r="F74" s="22">
        <f>C74/D74*100</f>
        <v>255.8879858489571</v>
      </c>
    </row>
    <row r="75" spans="1:6" s="1" customFormat="1">
      <c r="A75" s="88" t="s">
        <v>18</v>
      </c>
      <c r="B75" s="89">
        <f>B4</f>
        <v>140319149.16</v>
      </c>
      <c r="C75" s="89">
        <f>C4</f>
        <v>119760946.61</v>
      </c>
      <c r="D75" s="89">
        <f>D4</f>
        <v>95420677.960000023</v>
      </c>
      <c r="E75" s="90">
        <f t="shared" ref="E75:E145" si="2">C75/B75*100</f>
        <v>85.348968638230303</v>
      </c>
      <c r="F75" s="90">
        <f t="shared" ref="F75:F170" si="3">C75/D75*100</f>
        <v>125.50837949422591</v>
      </c>
    </row>
    <row r="76" spans="1:6" s="1" customFormat="1">
      <c r="A76" s="91" t="s">
        <v>17</v>
      </c>
      <c r="B76" s="89">
        <f>B77+B204+B207+B211</f>
        <v>571557657.31999993</v>
      </c>
      <c r="C76" s="89">
        <f>C77+C204+C207+C211</f>
        <v>413912023.37999994</v>
      </c>
      <c r="D76" s="89">
        <f>D77+D204+D211+D206+D207</f>
        <v>334177986.13000005</v>
      </c>
      <c r="E76" s="90">
        <f t="shared" si="2"/>
        <v>72.418244787552837</v>
      </c>
      <c r="F76" s="90">
        <f t="shared" si="3"/>
        <v>123.85975155735787</v>
      </c>
    </row>
    <row r="77" spans="1:6" s="54" customFormat="1" ht="23.25" customHeight="1">
      <c r="A77" s="38" t="s">
        <v>50</v>
      </c>
      <c r="B77" s="39">
        <f>B78+B82+B160+B194</f>
        <v>570866289.31999993</v>
      </c>
      <c r="C77" s="39">
        <f>C78+C82+C160+C194</f>
        <v>412880223.46999991</v>
      </c>
      <c r="D77" s="39">
        <f>D78+D82+D160+D194</f>
        <v>344332932.29000002</v>
      </c>
      <c r="E77" s="40">
        <f t="shared" si="2"/>
        <v>72.325206654225696</v>
      </c>
      <c r="F77" s="40">
        <f t="shared" si="3"/>
        <v>119.90727135046984</v>
      </c>
    </row>
    <row r="78" spans="1:6" s="54" customFormat="1" ht="16.5" customHeight="1">
      <c r="A78" s="38" t="s">
        <v>57</v>
      </c>
      <c r="B78" s="39">
        <f>B79+B80+B81</f>
        <v>29069300</v>
      </c>
      <c r="C78" s="39">
        <f>C79+C80+C81</f>
        <v>21801600</v>
      </c>
      <c r="D78" s="39">
        <f>D79+D80+D81</f>
        <v>25218000</v>
      </c>
      <c r="E78" s="40">
        <f t="shared" si="2"/>
        <v>74.998709979256461</v>
      </c>
      <c r="F78" s="40">
        <f t="shared" si="3"/>
        <v>86.452533904354027</v>
      </c>
    </row>
    <row r="79" spans="1:6" s="54" customFormat="1" ht="15.75" customHeight="1">
      <c r="A79" s="41" t="s">
        <v>218</v>
      </c>
      <c r="B79" s="42">
        <v>24288100</v>
      </c>
      <c r="C79" s="42">
        <v>18216000</v>
      </c>
      <c r="D79" s="42">
        <v>25218000</v>
      </c>
      <c r="E79" s="40">
        <f t="shared" si="2"/>
        <v>74.999691206804968</v>
      </c>
      <c r="F79" s="40">
        <f t="shared" si="3"/>
        <v>72.234118486795154</v>
      </c>
    </row>
    <row r="80" spans="1:6" s="54" customFormat="1" ht="15.75" customHeight="1">
      <c r="A80" s="43" t="s">
        <v>58</v>
      </c>
      <c r="B80" s="42">
        <v>4781200</v>
      </c>
      <c r="C80" s="42">
        <v>3585600</v>
      </c>
      <c r="D80" s="42">
        <v>0</v>
      </c>
      <c r="E80" s="40">
        <f t="shared" si="2"/>
        <v>74.993725424579608</v>
      </c>
      <c r="F80" s="40" t="e">
        <f t="shared" si="3"/>
        <v>#DIV/0!</v>
      </c>
    </row>
    <row r="81" spans="1:6" s="54" customFormat="1" hidden="1">
      <c r="A81" s="43" t="s">
        <v>143</v>
      </c>
      <c r="B81" s="42"/>
      <c r="C81" s="42"/>
      <c r="D81" s="42"/>
      <c r="E81" s="40" t="e">
        <f t="shared" si="2"/>
        <v>#DIV/0!</v>
      </c>
      <c r="F81" s="40" t="e">
        <f t="shared" si="3"/>
        <v>#DIV/0!</v>
      </c>
    </row>
    <row r="82" spans="1:6" s="54" customFormat="1">
      <c r="A82" s="38" t="s">
        <v>16</v>
      </c>
      <c r="B82" s="44">
        <f>B88+B90+B91+B92+B94+B93+B96+B98+B108+B113+B114+B97+B102+B103</f>
        <v>195576696.81999999</v>
      </c>
      <c r="C82" s="44">
        <f>C88+C90+C91+C92+C94+C93+C96+C98+C108+C113+C114+C97+C102+C103</f>
        <v>131319184.00999999</v>
      </c>
      <c r="D82" s="44">
        <f>SUM(D83:D98)+D114+D113+D108</f>
        <v>94244684.75999999</v>
      </c>
      <c r="E82" s="40">
        <f t="shared" si="2"/>
        <v>67.144596542020679</v>
      </c>
      <c r="F82" s="40">
        <f t="shared" si="3"/>
        <v>139.33855722942099</v>
      </c>
    </row>
    <row r="83" spans="1:6" s="54" customFormat="1" hidden="1">
      <c r="A83" s="43" t="s">
        <v>94</v>
      </c>
      <c r="B83" s="42">
        <f>B85+B86+B87</f>
        <v>0</v>
      </c>
      <c r="C83" s="42">
        <f>C85+C86+C87</f>
        <v>0</v>
      </c>
      <c r="D83" s="42">
        <v>0</v>
      </c>
      <c r="E83" s="40" t="e">
        <f t="shared" si="2"/>
        <v>#DIV/0!</v>
      </c>
      <c r="F83" s="40" t="e">
        <f t="shared" si="3"/>
        <v>#DIV/0!</v>
      </c>
    </row>
    <row r="84" spans="1:6" s="54" customFormat="1" hidden="1">
      <c r="A84" s="45" t="s">
        <v>123</v>
      </c>
      <c r="B84" s="36"/>
      <c r="C84" s="36"/>
      <c r="D84" s="42"/>
      <c r="E84" s="40" t="e">
        <f t="shared" si="2"/>
        <v>#DIV/0!</v>
      </c>
      <c r="F84" s="40" t="e">
        <f t="shared" si="3"/>
        <v>#DIV/0!</v>
      </c>
    </row>
    <row r="85" spans="1:6" s="54" customFormat="1" hidden="1">
      <c r="A85" s="45" t="s">
        <v>111</v>
      </c>
      <c r="B85" s="42">
        <v>0</v>
      </c>
      <c r="C85" s="42">
        <v>0</v>
      </c>
      <c r="D85" s="42">
        <v>0</v>
      </c>
      <c r="E85" s="40" t="e">
        <f t="shared" si="2"/>
        <v>#DIV/0!</v>
      </c>
      <c r="F85" s="40" t="e">
        <f t="shared" si="3"/>
        <v>#DIV/0!</v>
      </c>
    </row>
    <row r="86" spans="1:6" s="54" customFormat="1" hidden="1">
      <c r="A86" s="45" t="s">
        <v>112</v>
      </c>
      <c r="B86" s="42">
        <v>0</v>
      </c>
      <c r="C86" s="42">
        <v>0</v>
      </c>
      <c r="D86" s="42">
        <v>0</v>
      </c>
      <c r="E86" s="40" t="e">
        <f t="shared" si="2"/>
        <v>#DIV/0!</v>
      </c>
      <c r="F86" s="40" t="e">
        <f t="shared" si="3"/>
        <v>#DIV/0!</v>
      </c>
    </row>
    <row r="87" spans="1:6" s="54" customFormat="1" hidden="1">
      <c r="A87" s="45" t="s">
        <v>114</v>
      </c>
      <c r="B87" s="42">
        <v>0</v>
      </c>
      <c r="C87" s="42">
        <v>0</v>
      </c>
      <c r="D87" s="42">
        <v>0</v>
      </c>
      <c r="E87" s="40" t="e">
        <f t="shared" si="2"/>
        <v>#DIV/0!</v>
      </c>
      <c r="F87" s="40" t="e">
        <f t="shared" si="3"/>
        <v>#DIV/0!</v>
      </c>
    </row>
    <row r="88" spans="1:6" s="54" customFormat="1" ht="30.75" customHeight="1">
      <c r="A88" s="43" t="s">
        <v>151</v>
      </c>
      <c r="B88" s="42">
        <v>0</v>
      </c>
      <c r="C88" s="42">
        <v>0</v>
      </c>
      <c r="D88" s="42">
        <v>450000</v>
      </c>
      <c r="E88" s="40" t="e">
        <f t="shared" si="2"/>
        <v>#DIV/0!</v>
      </c>
      <c r="F88" s="40">
        <f t="shared" si="3"/>
        <v>0</v>
      </c>
    </row>
    <row r="89" spans="1:6" s="54" customFormat="1" hidden="1">
      <c r="A89" s="43" t="s">
        <v>157</v>
      </c>
      <c r="B89" s="42"/>
      <c r="C89" s="42"/>
      <c r="D89" s="42"/>
      <c r="E89" s="40" t="e">
        <f t="shared" si="2"/>
        <v>#DIV/0!</v>
      </c>
      <c r="F89" s="40" t="e">
        <f t="shared" si="3"/>
        <v>#DIV/0!</v>
      </c>
    </row>
    <row r="90" spans="1:6" s="54" customFormat="1" ht="17.25" customHeight="1">
      <c r="A90" s="43" t="s">
        <v>152</v>
      </c>
      <c r="B90" s="42">
        <v>6384368.1500000004</v>
      </c>
      <c r="C90" s="42">
        <v>6384368.1500000004</v>
      </c>
      <c r="D90" s="42">
        <v>7539028.1100000003</v>
      </c>
      <c r="E90" s="40">
        <f t="shared" si="2"/>
        <v>100</v>
      </c>
      <c r="F90" s="40">
        <f t="shared" si="3"/>
        <v>84.684233257222857</v>
      </c>
    </row>
    <row r="91" spans="1:6" s="54" customFormat="1">
      <c r="A91" s="43" t="s">
        <v>162</v>
      </c>
      <c r="B91" s="42">
        <v>5181203.97</v>
      </c>
      <c r="C91" s="42">
        <v>3552843.02</v>
      </c>
      <c r="D91" s="42">
        <v>5254376.3099999996</v>
      </c>
      <c r="E91" s="40">
        <f t="shared" si="2"/>
        <v>68.571765183759027</v>
      </c>
      <c r="F91" s="40">
        <f t="shared" si="3"/>
        <v>67.61683614548727</v>
      </c>
    </row>
    <row r="92" spans="1:6" s="54" customFormat="1" ht="18.75" customHeight="1">
      <c r="A92" s="43" t="s">
        <v>197</v>
      </c>
      <c r="B92" s="42">
        <v>958585.86</v>
      </c>
      <c r="C92" s="42">
        <v>958585.86</v>
      </c>
      <c r="D92" s="42">
        <v>1621140.84</v>
      </c>
      <c r="E92" s="40">
        <f t="shared" si="2"/>
        <v>100</v>
      </c>
      <c r="F92" s="40">
        <f t="shared" si="3"/>
        <v>59.13032577724708</v>
      </c>
    </row>
    <row r="93" spans="1:6" s="54" customFormat="1" ht="26.25" customHeight="1">
      <c r="A93" s="43" t="s">
        <v>242</v>
      </c>
      <c r="B93" s="42">
        <v>216565.66</v>
      </c>
      <c r="C93" s="42">
        <v>0</v>
      </c>
      <c r="D93" s="42">
        <v>0</v>
      </c>
      <c r="E93" s="40">
        <f t="shared" si="2"/>
        <v>0</v>
      </c>
      <c r="F93" s="40" t="e">
        <f t="shared" si="3"/>
        <v>#DIV/0!</v>
      </c>
    </row>
    <row r="94" spans="1:6" s="54" customFormat="1" ht="25.5" customHeight="1">
      <c r="A94" s="43" t="s">
        <v>209</v>
      </c>
      <c r="B94" s="42">
        <v>10786460</v>
      </c>
      <c r="C94" s="42">
        <v>6347484.3300000001</v>
      </c>
      <c r="D94" s="42">
        <v>4453222.0199999996</v>
      </c>
      <c r="E94" s="40">
        <f t="shared" si="2"/>
        <v>58.846779480941848</v>
      </c>
      <c r="F94" s="40">
        <f t="shared" si="3"/>
        <v>142.53689354567595</v>
      </c>
    </row>
    <row r="95" spans="1:6" s="54" customFormat="1" ht="25.5" hidden="1">
      <c r="A95" s="43" t="s">
        <v>163</v>
      </c>
      <c r="B95" s="42"/>
      <c r="C95" s="42"/>
      <c r="D95" s="42"/>
      <c r="E95" s="40" t="e">
        <f t="shared" si="2"/>
        <v>#DIV/0!</v>
      </c>
      <c r="F95" s="40" t="e">
        <f t="shared" si="3"/>
        <v>#DIV/0!</v>
      </c>
    </row>
    <row r="96" spans="1:6" s="54" customFormat="1" ht="25.5" hidden="1">
      <c r="A96" s="43" t="s">
        <v>95</v>
      </c>
      <c r="B96" s="42">
        <v>0</v>
      </c>
      <c r="C96" s="42">
        <v>0</v>
      </c>
      <c r="D96" s="42">
        <v>0</v>
      </c>
      <c r="E96" s="40" t="e">
        <f t="shared" si="2"/>
        <v>#DIV/0!</v>
      </c>
      <c r="F96" s="40" t="e">
        <f t="shared" si="3"/>
        <v>#DIV/0!</v>
      </c>
    </row>
    <row r="97" spans="1:6" s="54" customFormat="1" ht="28.5" customHeight="1">
      <c r="A97" s="46" t="s">
        <v>118</v>
      </c>
      <c r="B97" s="42">
        <v>52713670</v>
      </c>
      <c r="C97" s="42">
        <v>23962690.620000001</v>
      </c>
      <c r="D97" s="42">
        <v>0</v>
      </c>
      <c r="E97" s="40">
        <f t="shared" si="2"/>
        <v>45.458209644670923</v>
      </c>
      <c r="F97" s="40" t="e">
        <f t="shared" si="3"/>
        <v>#DIV/0!</v>
      </c>
    </row>
    <row r="98" spans="1:6" s="54" customFormat="1" ht="33.75" customHeight="1">
      <c r="A98" s="47" t="s">
        <v>101</v>
      </c>
      <c r="B98" s="42">
        <f>B99+B100+B101</f>
        <v>22312689</v>
      </c>
      <c r="C98" s="42">
        <f>C99+C100+C101</f>
        <v>18237779.68</v>
      </c>
      <c r="D98" s="42">
        <v>9429372</v>
      </c>
      <c r="E98" s="40">
        <f t="shared" si="2"/>
        <v>81.737255783021041</v>
      </c>
      <c r="F98" s="40">
        <f t="shared" si="3"/>
        <v>193.41457395041789</v>
      </c>
    </row>
    <row r="99" spans="1:6" s="54" customFormat="1" ht="25.5">
      <c r="A99" s="48" t="s">
        <v>233</v>
      </c>
      <c r="B99" s="36">
        <v>13584100</v>
      </c>
      <c r="C99" s="36">
        <v>11880077</v>
      </c>
      <c r="D99" s="42">
        <v>5532559</v>
      </c>
      <c r="E99" s="40">
        <f t="shared" si="2"/>
        <v>87.455753417598515</v>
      </c>
      <c r="F99" s="40">
        <f t="shared" si="3"/>
        <v>214.73023604447778</v>
      </c>
    </row>
    <row r="100" spans="1:6" s="54" customFormat="1" ht="25.5">
      <c r="A100" s="48" t="s">
        <v>234</v>
      </c>
      <c r="B100" s="36">
        <v>7902789</v>
      </c>
      <c r="C100" s="36">
        <v>5531902.6799999997</v>
      </c>
      <c r="D100" s="36">
        <v>3299138</v>
      </c>
      <c r="E100" s="40">
        <f t="shared" si="2"/>
        <v>69.999372120399514</v>
      </c>
      <c r="F100" s="40">
        <f t="shared" si="3"/>
        <v>167.67721386616745</v>
      </c>
    </row>
    <row r="101" spans="1:6" s="54" customFormat="1" ht="25.5">
      <c r="A101" s="48" t="s">
        <v>235</v>
      </c>
      <c r="B101" s="36">
        <v>825800</v>
      </c>
      <c r="C101" s="36">
        <v>825800</v>
      </c>
      <c r="D101" s="42">
        <v>597675</v>
      </c>
      <c r="E101" s="40">
        <f t="shared" si="2"/>
        <v>100</v>
      </c>
      <c r="F101" s="40">
        <f t="shared" si="3"/>
        <v>138.16873718994435</v>
      </c>
    </row>
    <row r="102" spans="1:6" s="54" customFormat="1" ht="27" customHeight="1">
      <c r="A102" s="47" t="s">
        <v>231</v>
      </c>
      <c r="B102" s="42">
        <v>10240200</v>
      </c>
      <c r="C102" s="42">
        <v>8951249.2400000002</v>
      </c>
      <c r="D102" s="42">
        <v>0</v>
      </c>
      <c r="E102" s="40">
        <f t="shared" si="2"/>
        <v>87.412836077420366</v>
      </c>
      <c r="F102" s="40" t="e">
        <f t="shared" si="3"/>
        <v>#DIV/0!</v>
      </c>
    </row>
    <row r="103" spans="1:6" s="54" customFormat="1" ht="42" customHeight="1">
      <c r="A103" s="47" t="s">
        <v>232</v>
      </c>
      <c r="B103" s="42">
        <v>6052348.5599999996</v>
      </c>
      <c r="C103" s="42">
        <v>5945480.2300000004</v>
      </c>
      <c r="D103" s="42">
        <v>0</v>
      </c>
      <c r="E103" s="40">
        <f t="shared" si="2"/>
        <v>98.234266765362904</v>
      </c>
      <c r="F103" s="40" t="e">
        <f t="shared" si="3"/>
        <v>#DIV/0!</v>
      </c>
    </row>
    <row r="104" spans="1:6" s="54" customFormat="1" ht="25.5" hidden="1">
      <c r="A104" s="48" t="s">
        <v>179</v>
      </c>
      <c r="B104" s="36"/>
      <c r="C104" s="36">
        <v>0</v>
      </c>
      <c r="D104" s="36">
        <v>0</v>
      </c>
      <c r="E104" s="40" t="e">
        <f t="shared" si="2"/>
        <v>#DIV/0!</v>
      </c>
      <c r="F104" s="40" t="e">
        <f t="shared" si="3"/>
        <v>#DIV/0!</v>
      </c>
    </row>
    <row r="105" spans="1:6" s="54" customFormat="1" hidden="1">
      <c r="A105" s="48" t="s">
        <v>180</v>
      </c>
      <c r="B105" s="36"/>
      <c r="C105" s="36">
        <v>0</v>
      </c>
      <c r="D105" s="36">
        <v>0</v>
      </c>
      <c r="E105" s="40" t="e">
        <f t="shared" si="2"/>
        <v>#DIV/0!</v>
      </c>
      <c r="F105" s="40" t="e">
        <f t="shared" si="3"/>
        <v>#DIV/0!</v>
      </c>
    </row>
    <row r="106" spans="1:6" s="54" customFormat="1" ht="51" hidden="1">
      <c r="A106" s="49" t="s">
        <v>102</v>
      </c>
      <c r="B106" s="42">
        <v>0</v>
      </c>
      <c r="C106" s="42">
        <v>0</v>
      </c>
      <c r="D106" s="42">
        <v>0</v>
      </c>
      <c r="E106" s="40" t="e">
        <f t="shared" si="2"/>
        <v>#DIV/0!</v>
      </c>
      <c r="F106" s="40" t="e">
        <f t="shared" si="3"/>
        <v>#DIV/0!</v>
      </c>
    </row>
    <row r="107" spans="1:6" s="54" customFormat="1" ht="25.5" hidden="1">
      <c r="A107" s="43" t="s">
        <v>97</v>
      </c>
      <c r="B107" s="42">
        <v>0</v>
      </c>
      <c r="C107" s="42">
        <v>0</v>
      </c>
      <c r="D107" s="42">
        <v>0</v>
      </c>
      <c r="E107" s="40" t="e">
        <f t="shared" si="2"/>
        <v>#DIV/0!</v>
      </c>
      <c r="F107" s="40" t="e">
        <f t="shared" si="3"/>
        <v>#DIV/0!</v>
      </c>
    </row>
    <row r="108" spans="1:6" s="54" customFormat="1">
      <c r="A108" s="43" t="s">
        <v>96</v>
      </c>
      <c r="B108" s="42">
        <f>B109+B110+B111+B112</f>
        <v>300000</v>
      </c>
      <c r="C108" s="42">
        <f>C109+C110+C111+C112</f>
        <v>300000</v>
      </c>
      <c r="D108" s="42">
        <f>D109+D110+D111+D112</f>
        <v>375000</v>
      </c>
      <c r="E108" s="40">
        <f t="shared" si="2"/>
        <v>100</v>
      </c>
      <c r="F108" s="40">
        <f t="shared" si="3"/>
        <v>80</v>
      </c>
    </row>
    <row r="109" spans="1:6" s="54" customFormat="1" hidden="1">
      <c r="A109" s="50" t="s">
        <v>113</v>
      </c>
      <c r="B109" s="36"/>
      <c r="C109" s="36"/>
      <c r="D109" s="36"/>
      <c r="E109" s="40" t="e">
        <f t="shared" si="2"/>
        <v>#DIV/0!</v>
      </c>
      <c r="F109" s="40" t="e">
        <f t="shared" si="3"/>
        <v>#DIV/0!</v>
      </c>
    </row>
    <row r="110" spans="1:6" s="54" customFormat="1">
      <c r="A110" s="45" t="s">
        <v>221</v>
      </c>
      <c r="B110" s="36">
        <v>0</v>
      </c>
      <c r="C110" s="36">
        <v>0</v>
      </c>
      <c r="D110" s="36">
        <v>75000</v>
      </c>
      <c r="E110" s="40" t="e">
        <f t="shared" si="2"/>
        <v>#DIV/0!</v>
      </c>
      <c r="F110" s="40">
        <f t="shared" si="3"/>
        <v>0</v>
      </c>
    </row>
    <row r="111" spans="1:6" s="54" customFormat="1" ht="18" customHeight="1">
      <c r="A111" s="51" t="s">
        <v>222</v>
      </c>
      <c r="B111" s="36">
        <v>300000</v>
      </c>
      <c r="C111" s="36">
        <v>300000</v>
      </c>
      <c r="D111" s="36">
        <v>300000</v>
      </c>
      <c r="E111" s="40">
        <f t="shared" si="2"/>
        <v>100</v>
      </c>
      <c r="F111" s="40">
        <f t="shared" si="3"/>
        <v>100</v>
      </c>
    </row>
    <row r="112" spans="1:6" s="54" customFormat="1" ht="38.25" hidden="1" customHeight="1">
      <c r="A112" s="51" t="s">
        <v>181</v>
      </c>
      <c r="B112" s="36">
        <v>0</v>
      </c>
      <c r="C112" s="36">
        <v>0</v>
      </c>
      <c r="D112" s="36">
        <v>0</v>
      </c>
      <c r="E112" s="40" t="e">
        <f t="shared" si="2"/>
        <v>#DIV/0!</v>
      </c>
      <c r="F112" s="40" t="e">
        <f t="shared" si="3"/>
        <v>#DIV/0!</v>
      </c>
    </row>
    <row r="113" spans="1:6" s="54" customFormat="1" ht="29.25" customHeight="1">
      <c r="A113" s="41" t="s">
        <v>198</v>
      </c>
      <c r="B113" s="42">
        <v>9468282.8300000001</v>
      </c>
      <c r="C113" s="42">
        <v>8746813.8399999999</v>
      </c>
      <c r="D113" s="42">
        <v>0</v>
      </c>
      <c r="E113" s="40">
        <f t="shared" si="2"/>
        <v>92.38014956931741</v>
      </c>
      <c r="F113" s="40" t="e">
        <f t="shared" si="3"/>
        <v>#DIV/0!</v>
      </c>
    </row>
    <row r="114" spans="1:6" s="54" customFormat="1">
      <c r="A114" s="43" t="s">
        <v>51</v>
      </c>
      <c r="B114" s="42">
        <f>SUM(B116:B159)</f>
        <v>70962322.789999992</v>
      </c>
      <c r="C114" s="42">
        <f>SUM(C116:C159)</f>
        <v>47931889.039999999</v>
      </c>
      <c r="D114" s="42">
        <f>SUM(D116:D159)</f>
        <v>65122545.479999997</v>
      </c>
      <c r="E114" s="40">
        <f t="shared" si="2"/>
        <v>67.545546926142279</v>
      </c>
      <c r="F114" s="40">
        <f t="shared" si="3"/>
        <v>73.6026036554737</v>
      </c>
    </row>
    <row r="115" spans="1:6" s="54" customFormat="1">
      <c r="A115" s="43" t="s">
        <v>22</v>
      </c>
      <c r="B115" s="42"/>
      <c r="C115" s="42"/>
      <c r="D115" s="42"/>
      <c r="E115" s="40" t="e">
        <f t="shared" si="2"/>
        <v>#DIV/0!</v>
      </c>
      <c r="F115" s="40" t="e">
        <f t="shared" si="3"/>
        <v>#DIV/0!</v>
      </c>
    </row>
    <row r="116" spans="1:6" s="54" customFormat="1">
      <c r="A116" s="45" t="s">
        <v>219</v>
      </c>
      <c r="B116" s="36">
        <v>67000</v>
      </c>
      <c r="C116" s="36">
        <v>67000</v>
      </c>
      <c r="D116" s="36">
        <v>173000</v>
      </c>
      <c r="E116" s="40">
        <f t="shared" si="2"/>
        <v>100</v>
      </c>
      <c r="F116" s="40">
        <f t="shared" si="3"/>
        <v>38.728323699421964</v>
      </c>
    </row>
    <row r="117" spans="1:6" s="54" customFormat="1" ht="20.25" customHeight="1">
      <c r="A117" s="45" t="s">
        <v>173</v>
      </c>
      <c r="B117" s="36">
        <v>0</v>
      </c>
      <c r="C117" s="36">
        <v>0</v>
      </c>
      <c r="D117" s="36">
        <v>9582469.0399999991</v>
      </c>
      <c r="E117" s="40" t="e">
        <f t="shared" si="2"/>
        <v>#DIV/0!</v>
      </c>
      <c r="F117" s="40">
        <f t="shared" si="3"/>
        <v>0</v>
      </c>
    </row>
    <row r="118" spans="1:6" s="54" customFormat="1" ht="25.5">
      <c r="A118" s="45" t="s">
        <v>194</v>
      </c>
      <c r="B118" s="36">
        <v>10865300</v>
      </c>
      <c r="C118" s="36">
        <v>8645811</v>
      </c>
      <c r="D118" s="36">
        <v>7458479</v>
      </c>
      <c r="E118" s="40">
        <f t="shared" si="2"/>
        <v>79.572685521798761</v>
      </c>
      <c r="F118" s="40">
        <f t="shared" si="3"/>
        <v>115.91922428151906</v>
      </c>
    </row>
    <row r="119" spans="1:6" s="54" customFormat="1" ht="30" customHeight="1">
      <c r="A119" s="45" t="s">
        <v>237</v>
      </c>
      <c r="B119" s="36">
        <v>4245100</v>
      </c>
      <c r="C119" s="36">
        <v>0</v>
      </c>
      <c r="D119" s="36">
        <v>0</v>
      </c>
      <c r="E119" s="40">
        <f t="shared" si="2"/>
        <v>0</v>
      </c>
      <c r="F119" s="40" t="e">
        <f t="shared" si="3"/>
        <v>#DIV/0!</v>
      </c>
    </row>
    <row r="120" spans="1:6" s="54" customFormat="1" ht="23.25" customHeight="1">
      <c r="A120" s="45" t="s">
        <v>238</v>
      </c>
      <c r="B120" s="36">
        <v>5394300</v>
      </c>
      <c r="C120" s="36">
        <v>0</v>
      </c>
      <c r="D120" s="36">
        <v>0</v>
      </c>
      <c r="E120" s="40">
        <f t="shared" si="2"/>
        <v>0</v>
      </c>
      <c r="F120" s="40" t="e">
        <f t="shared" si="3"/>
        <v>#DIV/0!</v>
      </c>
    </row>
    <row r="121" spans="1:6" s="54" customFormat="1" ht="30.75" customHeight="1">
      <c r="A121" s="45" t="s">
        <v>220</v>
      </c>
      <c r="B121" s="36">
        <v>319800</v>
      </c>
      <c r="C121" s="36">
        <v>16106.76</v>
      </c>
      <c r="D121" s="36">
        <v>191000</v>
      </c>
      <c r="E121" s="40">
        <f t="shared" si="2"/>
        <v>5.0365103189493432</v>
      </c>
      <c r="F121" s="40">
        <f t="shared" si="3"/>
        <v>8.4328586387434559</v>
      </c>
    </row>
    <row r="122" spans="1:6" s="54" customFormat="1" hidden="1">
      <c r="A122" s="45" t="s">
        <v>239</v>
      </c>
      <c r="B122" s="36">
        <v>0</v>
      </c>
      <c r="C122" s="36">
        <v>0</v>
      </c>
      <c r="D122" s="36">
        <v>0</v>
      </c>
      <c r="E122" s="40" t="e">
        <f t="shared" si="2"/>
        <v>#DIV/0!</v>
      </c>
      <c r="F122" s="40" t="e">
        <f t="shared" si="3"/>
        <v>#DIV/0!</v>
      </c>
    </row>
    <row r="123" spans="1:6" s="54" customFormat="1">
      <c r="A123" s="45" t="s">
        <v>208</v>
      </c>
      <c r="B123" s="36">
        <v>1473130</v>
      </c>
      <c r="C123" s="36">
        <v>1274257.8</v>
      </c>
      <c r="D123" s="36">
        <v>0</v>
      </c>
      <c r="E123" s="40">
        <f t="shared" si="2"/>
        <v>86.500023758935058</v>
      </c>
      <c r="F123" s="40" t="e">
        <f t="shared" si="3"/>
        <v>#DIV/0!</v>
      </c>
    </row>
    <row r="124" spans="1:6" s="54" customFormat="1" ht="20.25" customHeight="1">
      <c r="A124" s="45" t="s">
        <v>195</v>
      </c>
      <c r="B124" s="36">
        <v>2656700</v>
      </c>
      <c r="C124" s="36">
        <v>2046704</v>
      </c>
      <c r="D124" s="36">
        <v>2026828.4</v>
      </c>
      <c r="E124" s="40">
        <f t="shared" si="2"/>
        <v>77.039334512741377</v>
      </c>
      <c r="F124" s="40">
        <f t="shared" si="3"/>
        <v>100.98062569085771</v>
      </c>
    </row>
    <row r="125" spans="1:6" s="54" customFormat="1" ht="12.75" hidden="1" customHeight="1">
      <c r="A125" s="45" t="s">
        <v>182</v>
      </c>
      <c r="B125" s="36">
        <v>0</v>
      </c>
      <c r="C125" s="36">
        <v>0</v>
      </c>
      <c r="D125" s="36">
        <v>0</v>
      </c>
      <c r="E125" s="40" t="e">
        <f t="shared" si="2"/>
        <v>#DIV/0!</v>
      </c>
      <c r="F125" s="40" t="e">
        <f t="shared" si="3"/>
        <v>#DIV/0!</v>
      </c>
    </row>
    <row r="126" spans="1:6" s="54" customFormat="1" hidden="1">
      <c r="A126" s="45" t="s">
        <v>210</v>
      </c>
      <c r="B126" s="36">
        <v>0</v>
      </c>
      <c r="C126" s="36">
        <v>0</v>
      </c>
      <c r="D126" s="36">
        <v>0</v>
      </c>
      <c r="E126" s="40" t="e">
        <f t="shared" si="2"/>
        <v>#DIV/0!</v>
      </c>
      <c r="F126" s="40" t="e">
        <f t="shared" si="3"/>
        <v>#DIV/0!</v>
      </c>
    </row>
    <row r="127" spans="1:6" s="54" customFormat="1" ht="17.25" customHeight="1">
      <c r="A127" s="45" t="s">
        <v>183</v>
      </c>
      <c r="B127" s="36">
        <v>5212500</v>
      </c>
      <c r="C127" s="36">
        <v>5212500</v>
      </c>
      <c r="D127" s="36">
        <v>0</v>
      </c>
      <c r="E127" s="40">
        <f t="shared" si="2"/>
        <v>100</v>
      </c>
      <c r="F127" s="40" t="e">
        <f t="shared" si="3"/>
        <v>#DIV/0!</v>
      </c>
    </row>
    <row r="128" spans="1:6" s="54" customFormat="1" hidden="1">
      <c r="A128" s="45" t="s">
        <v>184</v>
      </c>
      <c r="B128" s="36">
        <v>0</v>
      </c>
      <c r="C128" s="36">
        <v>0</v>
      </c>
      <c r="D128" s="36">
        <v>0</v>
      </c>
      <c r="E128" s="40" t="e">
        <f t="shared" si="2"/>
        <v>#DIV/0!</v>
      </c>
      <c r="F128" s="40" t="e">
        <f t="shared" si="3"/>
        <v>#DIV/0!</v>
      </c>
    </row>
    <row r="129" spans="1:6" s="54" customFormat="1" hidden="1">
      <c r="A129" s="45" t="s">
        <v>207</v>
      </c>
      <c r="B129" s="36"/>
      <c r="C129" s="36"/>
      <c r="D129" s="36"/>
      <c r="E129" s="40" t="e">
        <f t="shared" si="2"/>
        <v>#DIV/0!</v>
      </c>
      <c r="F129" s="40" t="e">
        <f t="shared" si="3"/>
        <v>#DIV/0!</v>
      </c>
    </row>
    <row r="130" spans="1:6" s="54" customFormat="1" hidden="1">
      <c r="A130" s="45" t="s">
        <v>115</v>
      </c>
      <c r="B130" s="36"/>
      <c r="C130" s="36"/>
      <c r="D130" s="36"/>
      <c r="E130" s="40" t="e">
        <f t="shared" si="2"/>
        <v>#DIV/0!</v>
      </c>
      <c r="F130" s="40" t="e">
        <f t="shared" si="3"/>
        <v>#DIV/0!</v>
      </c>
    </row>
    <row r="131" spans="1:6" s="54" customFormat="1" hidden="1">
      <c r="A131" s="45" t="s">
        <v>127</v>
      </c>
      <c r="B131" s="36"/>
      <c r="C131" s="36"/>
      <c r="D131" s="36"/>
      <c r="E131" s="40" t="e">
        <f t="shared" si="2"/>
        <v>#DIV/0!</v>
      </c>
      <c r="F131" s="40" t="e">
        <f t="shared" si="3"/>
        <v>#DIV/0!</v>
      </c>
    </row>
    <row r="132" spans="1:6" s="54" customFormat="1" ht="39.75" customHeight="1">
      <c r="A132" s="45" t="s">
        <v>199</v>
      </c>
      <c r="B132" s="36">
        <v>3955303</v>
      </c>
      <c r="C132" s="36">
        <v>2192117</v>
      </c>
      <c r="D132" s="36">
        <v>1752488</v>
      </c>
      <c r="E132" s="40">
        <f t="shared" si="2"/>
        <v>55.422226818021272</v>
      </c>
      <c r="F132" s="40">
        <f t="shared" si="3"/>
        <v>125.08599202961732</v>
      </c>
    </row>
    <row r="133" spans="1:6" s="54" customFormat="1" ht="17.25" customHeight="1">
      <c r="A133" s="45" t="s">
        <v>119</v>
      </c>
      <c r="B133" s="36">
        <v>15994189.789999999</v>
      </c>
      <c r="C133" s="36">
        <v>12746456.18</v>
      </c>
      <c r="D133" s="36">
        <v>7778449</v>
      </c>
      <c r="E133" s="40">
        <f t="shared" si="2"/>
        <v>79.694291160465212</v>
      </c>
      <c r="F133" s="40">
        <f t="shared" si="3"/>
        <v>163.86886614542306</v>
      </c>
    </row>
    <row r="134" spans="1:6" s="54" customFormat="1" ht="0.75" hidden="1" customHeight="1">
      <c r="A134" s="45" t="s">
        <v>227</v>
      </c>
      <c r="B134" s="36">
        <v>0</v>
      </c>
      <c r="C134" s="36">
        <v>0</v>
      </c>
      <c r="D134" s="36">
        <v>0</v>
      </c>
      <c r="E134" s="40" t="e">
        <f t="shared" si="2"/>
        <v>#DIV/0!</v>
      </c>
      <c r="F134" s="40" t="e">
        <f t="shared" si="3"/>
        <v>#DIV/0!</v>
      </c>
    </row>
    <row r="135" spans="1:6" s="54" customFormat="1" hidden="1">
      <c r="A135" s="45" t="s">
        <v>145</v>
      </c>
      <c r="B135" s="36"/>
      <c r="C135" s="36"/>
      <c r="D135" s="36"/>
      <c r="E135" s="40" t="e">
        <f t="shared" si="2"/>
        <v>#DIV/0!</v>
      </c>
      <c r="F135" s="40" t="e">
        <f t="shared" si="3"/>
        <v>#DIV/0!</v>
      </c>
    </row>
    <row r="136" spans="1:6" s="54" customFormat="1" hidden="1">
      <c r="A136" s="45" t="s">
        <v>159</v>
      </c>
      <c r="B136" s="36"/>
      <c r="C136" s="36"/>
      <c r="D136" s="36"/>
      <c r="E136" s="40" t="e">
        <f t="shared" si="2"/>
        <v>#DIV/0!</v>
      </c>
      <c r="F136" s="40" t="e">
        <f t="shared" si="3"/>
        <v>#DIV/0!</v>
      </c>
    </row>
    <row r="137" spans="1:6" s="54" customFormat="1" hidden="1">
      <c r="A137" s="45" t="s">
        <v>144</v>
      </c>
      <c r="B137" s="36"/>
      <c r="C137" s="36"/>
      <c r="D137" s="36"/>
      <c r="E137" s="40" t="e">
        <f t="shared" si="2"/>
        <v>#DIV/0!</v>
      </c>
      <c r="F137" s="40" t="e">
        <f t="shared" si="3"/>
        <v>#DIV/0!</v>
      </c>
    </row>
    <row r="138" spans="1:6" s="54" customFormat="1" ht="20.25" customHeight="1">
      <c r="A138" s="52" t="s">
        <v>124</v>
      </c>
      <c r="B138" s="36">
        <v>3908500</v>
      </c>
      <c r="C138" s="36">
        <v>3908500</v>
      </c>
      <c r="D138" s="36">
        <v>0</v>
      </c>
      <c r="E138" s="40">
        <f t="shared" si="2"/>
        <v>100</v>
      </c>
      <c r="F138" s="40" t="e">
        <f t="shared" si="3"/>
        <v>#DIV/0!</v>
      </c>
    </row>
    <row r="139" spans="1:6" s="54" customFormat="1" ht="0.75" customHeight="1">
      <c r="A139" s="52" t="s">
        <v>126</v>
      </c>
      <c r="B139" s="36"/>
      <c r="C139" s="36"/>
      <c r="D139" s="36"/>
      <c r="E139" s="40" t="e">
        <f t="shared" si="2"/>
        <v>#DIV/0!</v>
      </c>
      <c r="F139" s="40" t="e">
        <f t="shared" si="3"/>
        <v>#DIV/0!</v>
      </c>
    </row>
    <row r="140" spans="1:6" s="54" customFormat="1" hidden="1">
      <c r="A140" s="52" t="s">
        <v>228</v>
      </c>
      <c r="B140" s="36">
        <v>0</v>
      </c>
      <c r="C140" s="36">
        <v>0</v>
      </c>
      <c r="D140" s="36">
        <v>0</v>
      </c>
      <c r="E140" s="40" t="e">
        <f t="shared" si="2"/>
        <v>#DIV/0!</v>
      </c>
      <c r="F140" s="40" t="e">
        <f t="shared" si="3"/>
        <v>#DIV/0!</v>
      </c>
    </row>
    <row r="141" spans="1:6" s="54" customFormat="1" hidden="1">
      <c r="A141" s="52" t="s">
        <v>171</v>
      </c>
      <c r="B141" s="36"/>
      <c r="C141" s="36"/>
      <c r="D141" s="36"/>
      <c r="E141" s="40" t="e">
        <f t="shared" si="2"/>
        <v>#DIV/0!</v>
      </c>
      <c r="F141" s="40" t="e">
        <f t="shared" si="3"/>
        <v>#DIV/0!</v>
      </c>
    </row>
    <row r="142" spans="1:6" s="54" customFormat="1" ht="28.5" customHeight="1">
      <c r="A142" s="52" t="s">
        <v>196</v>
      </c>
      <c r="B142" s="36">
        <v>0</v>
      </c>
      <c r="C142" s="36">
        <v>0</v>
      </c>
      <c r="D142" s="36">
        <v>4571041.55</v>
      </c>
      <c r="E142" s="40" t="e">
        <f t="shared" si="2"/>
        <v>#DIV/0!</v>
      </c>
      <c r="F142" s="40">
        <f t="shared" si="3"/>
        <v>0</v>
      </c>
    </row>
    <row r="143" spans="1:6" s="54" customFormat="1" ht="25.5">
      <c r="A143" s="52" t="s">
        <v>223</v>
      </c>
      <c r="B143" s="36">
        <v>0</v>
      </c>
      <c r="C143" s="36">
        <v>0</v>
      </c>
      <c r="D143" s="36">
        <v>14793151.49</v>
      </c>
      <c r="E143" s="40" t="e">
        <f t="shared" si="2"/>
        <v>#DIV/0!</v>
      </c>
      <c r="F143" s="40">
        <f t="shared" si="3"/>
        <v>0</v>
      </c>
    </row>
    <row r="144" spans="1:6" s="54" customFormat="1" ht="25.5">
      <c r="A144" s="52" t="s">
        <v>224</v>
      </c>
      <c r="B144" s="36">
        <v>0</v>
      </c>
      <c r="C144" s="36">
        <v>0</v>
      </c>
      <c r="D144" s="36">
        <v>827206</v>
      </c>
      <c r="E144" s="40" t="e">
        <f t="shared" si="2"/>
        <v>#DIV/0!</v>
      </c>
      <c r="F144" s="40">
        <f t="shared" si="3"/>
        <v>0</v>
      </c>
    </row>
    <row r="145" spans="1:6" s="54" customFormat="1" ht="13.5" customHeight="1">
      <c r="A145" s="52" t="s">
        <v>146</v>
      </c>
      <c r="B145" s="36">
        <v>1763100</v>
      </c>
      <c r="C145" s="36">
        <v>1763100</v>
      </c>
      <c r="D145" s="36">
        <v>0</v>
      </c>
      <c r="E145" s="40">
        <f t="shared" si="2"/>
        <v>100</v>
      </c>
      <c r="F145" s="40" t="e">
        <f t="shared" si="3"/>
        <v>#DIV/0!</v>
      </c>
    </row>
    <row r="146" spans="1:6" s="54" customFormat="1" hidden="1">
      <c r="A146" s="52" t="s">
        <v>169</v>
      </c>
      <c r="B146" s="36">
        <v>0</v>
      </c>
      <c r="C146" s="36">
        <v>0</v>
      </c>
      <c r="D146" s="36">
        <v>0</v>
      </c>
      <c r="E146" s="40" t="e">
        <f t="shared" ref="E146:E210" si="4">C146/B146*100</f>
        <v>#DIV/0!</v>
      </c>
      <c r="F146" s="40" t="e">
        <f t="shared" si="3"/>
        <v>#DIV/0!</v>
      </c>
    </row>
    <row r="147" spans="1:6" s="54" customFormat="1" ht="25.5" hidden="1">
      <c r="A147" s="52" t="s">
        <v>165</v>
      </c>
      <c r="B147" s="42"/>
      <c r="C147" s="42"/>
      <c r="D147" s="42"/>
      <c r="E147" s="40" t="e">
        <f t="shared" si="4"/>
        <v>#DIV/0!</v>
      </c>
      <c r="F147" s="40" t="e">
        <f t="shared" si="3"/>
        <v>#DIV/0!</v>
      </c>
    </row>
    <row r="148" spans="1:6" s="54" customFormat="1" ht="25.5" hidden="1">
      <c r="A148" s="52" t="s">
        <v>164</v>
      </c>
      <c r="B148" s="42"/>
      <c r="C148" s="42"/>
      <c r="D148" s="36"/>
      <c r="E148" s="40" t="e">
        <f t="shared" si="4"/>
        <v>#DIV/0!</v>
      </c>
      <c r="F148" s="40" t="e">
        <f t="shared" si="3"/>
        <v>#DIV/0!</v>
      </c>
    </row>
    <row r="149" spans="1:6" s="54" customFormat="1" ht="25.5" hidden="1">
      <c r="A149" s="52" t="s">
        <v>200</v>
      </c>
      <c r="B149" s="36">
        <v>0</v>
      </c>
      <c r="C149" s="36">
        <v>0</v>
      </c>
      <c r="D149" s="36">
        <v>0</v>
      </c>
      <c r="E149" s="40" t="e">
        <f t="shared" si="4"/>
        <v>#DIV/0!</v>
      </c>
      <c r="F149" s="40" t="e">
        <f t="shared" si="3"/>
        <v>#DIV/0!</v>
      </c>
    </row>
    <row r="150" spans="1:6" s="54" customFormat="1" ht="18.75" customHeight="1">
      <c r="A150" s="52" t="s">
        <v>174</v>
      </c>
      <c r="B150" s="36"/>
      <c r="C150" s="36"/>
      <c r="D150" s="36"/>
      <c r="E150" s="40" t="e">
        <f t="shared" si="4"/>
        <v>#DIV/0!</v>
      </c>
      <c r="F150" s="40" t="e">
        <f t="shared" si="3"/>
        <v>#DIV/0!</v>
      </c>
    </row>
    <row r="151" spans="1:6" s="54" customFormat="1" ht="25.5" hidden="1">
      <c r="A151" s="52" t="s">
        <v>175</v>
      </c>
      <c r="B151" s="36"/>
      <c r="C151" s="36"/>
      <c r="D151" s="36"/>
      <c r="E151" s="40" t="e">
        <f t="shared" si="4"/>
        <v>#DIV/0!</v>
      </c>
      <c r="F151" s="40" t="e">
        <f t="shared" si="3"/>
        <v>#DIV/0!</v>
      </c>
    </row>
    <row r="152" spans="1:6" s="54" customFormat="1" ht="38.25">
      <c r="A152" s="53" t="s">
        <v>225</v>
      </c>
      <c r="B152" s="36">
        <v>0</v>
      </c>
      <c r="C152" s="36">
        <v>0</v>
      </c>
      <c r="D152" s="36">
        <v>9504133</v>
      </c>
      <c r="E152" s="40" t="e">
        <f t="shared" si="4"/>
        <v>#DIV/0!</v>
      </c>
      <c r="F152" s="40">
        <f t="shared" si="3"/>
        <v>0</v>
      </c>
    </row>
    <row r="153" spans="1:6" s="54" customFormat="1">
      <c r="A153" s="52" t="s">
        <v>201</v>
      </c>
      <c r="B153" s="36">
        <v>9450200</v>
      </c>
      <c r="C153" s="36">
        <v>9450200</v>
      </c>
      <c r="D153" s="36">
        <v>6464300</v>
      </c>
      <c r="E153" s="40">
        <f t="shared" si="4"/>
        <v>100</v>
      </c>
      <c r="F153" s="40">
        <f t="shared" si="3"/>
        <v>146.19061615333447</v>
      </c>
    </row>
    <row r="154" spans="1:6" s="54" customFormat="1" ht="25.5">
      <c r="A154" s="52" t="s">
        <v>202</v>
      </c>
      <c r="B154" s="36"/>
      <c r="C154" s="36"/>
      <c r="D154" s="36"/>
      <c r="E154" s="40" t="e">
        <f t="shared" si="4"/>
        <v>#DIV/0!</v>
      </c>
      <c r="F154" s="40" t="e">
        <f t="shared" si="3"/>
        <v>#DIV/0!</v>
      </c>
    </row>
    <row r="155" spans="1:6" s="54" customFormat="1" ht="25.5">
      <c r="A155" s="52" t="s">
        <v>185</v>
      </c>
      <c r="B155" s="36">
        <v>0</v>
      </c>
      <c r="C155" s="36">
        <v>0</v>
      </c>
      <c r="D155" s="36">
        <v>0</v>
      </c>
      <c r="E155" s="40" t="e">
        <f t="shared" si="4"/>
        <v>#DIV/0!</v>
      </c>
      <c r="F155" s="40" t="e">
        <f t="shared" si="3"/>
        <v>#DIV/0!</v>
      </c>
    </row>
    <row r="156" spans="1:6" s="54" customFormat="1">
      <c r="A156" s="52" t="s">
        <v>205</v>
      </c>
      <c r="B156" s="36">
        <v>0</v>
      </c>
      <c r="C156" s="36">
        <v>0</v>
      </c>
      <c r="D156" s="36">
        <v>0</v>
      </c>
      <c r="E156" s="40" t="e">
        <f t="shared" si="4"/>
        <v>#DIV/0!</v>
      </c>
      <c r="F156" s="40" t="e">
        <f t="shared" si="3"/>
        <v>#DIV/0!</v>
      </c>
    </row>
    <row r="157" spans="1:6" s="54" customFormat="1" ht="38.25">
      <c r="A157" s="53" t="s">
        <v>211</v>
      </c>
      <c r="B157" s="36">
        <v>0</v>
      </c>
      <c r="C157" s="36">
        <v>0</v>
      </c>
      <c r="D157" s="36">
        <v>0</v>
      </c>
      <c r="E157" s="40" t="e">
        <f t="shared" si="4"/>
        <v>#DIV/0!</v>
      </c>
      <c r="F157" s="40" t="e">
        <f t="shared" si="3"/>
        <v>#DIV/0!</v>
      </c>
    </row>
    <row r="158" spans="1:6" s="54" customFormat="1" ht="37.5" customHeight="1">
      <c r="A158" s="53" t="s">
        <v>226</v>
      </c>
      <c r="B158" s="36">
        <v>5657200</v>
      </c>
      <c r="C158" s="36">
        <v>609136.30000000005</v>
      </c>
      <c r="D158" s="36">
        <v>0</v>
      </c>
      <c r="E158" s="40">
        <f t="shared" si="4"/>
        <v>10.767452096443471</v>
      </c>
      <c r="F158" s="40" t="e">
        <f t="shared" si="3"/>
        <v>#DIV/0!</v>
      </c>
    </row>
    <row r="159" spans="1:6" s="1" customFormat="1" ht="51">
      <c r="A159" s="24" t="s">
        <v>212</v>
      </c>
      <c r="B159" s="36">
        <v>0</v>
      </c>
      <c r="C159" s="36">
        <v>0</v>
      </c>
      <c r="D159" s="35">
        <v>0</v>
      </c>
      <c r="E159" s="9" t="e">
        <f t="shared" si="4"/>
        <v>#DIV/0!</v>
      </c>
      <c r="F159" s="9" t="e">
        <f t="shared" si="3"/>
        <v>#DIV/0!</v>
      </c>
    </row>
    <row r="160" spans="1:6" s="1" customFormat="1">
      <c r="A160" s="12" t="s">
        <v>19</v>
      </c>
      <c r="B160" s="44">
        <f>B163+B165+B169+B170+B188+B189+B190+B193+B192</f>
        <v>322907411.5</v>
      </c>
      <c r="C160" s="44">
        <f>C163+C165+C169+C170+C188+C189+C190+C193+C192</f>
        <v>239436520.42999998</v>
      </c>
      <c r="D160" s="32">
        <f>D163+D165+D170+D188+D190+D189+D169+D193</f>
        <v>212193135.32000002</v>
      </c>
      <c r="E160" s="9">
        <f t="shared" si="4"/>
        <v>74.150208977163715</v>
      </c>
      <c r="F160" s="9">
        <f t="shared" si="3"/>
        <v>112.83895686300845</v>
      </c>
    </row>
    <row r="161" spans="1:6" s="1" customFormat="1" hidden="1">
      <c r="A161" s="13" t="s">
        <v>85</v>
      </c>
      <c r="B161" s="42"/>
      <c r="C161" s="42"/>
      <c r="D161" s="6"/>
      <c r="E161" s="9" t="e">
        <f t="shared" si="4"/>
        <v>#DIV/0!</v>
      </c>
      <c r="F161" s="9" t="e">
        <f t="shared" si="3"/>
        <v>#DIV/0!</v>
      </c>
    </row>
    <row r="162" spans="1:6" s="1" customFormat="1" hidden="1">
      <c r="A162" s="13" t="s">
        <v>88</v>
      </c>
      <c r="B162" s="42"/>
      <c r="C162" s="42"/>
      <c r="D162" s="6"/>
      <c r="E162" s="9" t="e">
        <f t="shared" si="4"/>
        <v>#DIV/0!</v>
      </c>
      <c r="F162" s="9" t="e">
        <f t="shared" si="3"/>
        <v>#DIV/0!</v>
      </c>
    </row>
    <row r="163" spans="1:6" s="1" customFormat="1" ht="18.75" customHeight="1">
      <c r="A163" s="13" t="s">
        <v>59</v>
      </c>
      <c r="B163" s="42">
        <v>1244500</v>
      </c>
      <c r="C163" s="42">
        <v>820000</v>
      </c>
      <c r="D163" s="6">
        <v>828900</v>
      </c>
      <c r="E163" s="9">
        <f t="shared" si="4"/>
        <v>65.889915628766573</v>
      </c>
      <c r="F163" s="9">
        <f t="shared" si="3"/>
        <v>98.926287851369281</v>
      </c>
    </row>
    <row r="164" spans="1:6" s="1" customFormat="1" ht="25.5" hidden="1">
      <c r="A164" s="13" t="s">
        <v>67</v>
      </c>
      <c r="B164" s="42"/>
      <c r="C164" s="42"/>
      <c r="D164" s="6"/>
      <c r="E164" s="9" t="e">
        <f t="shared" si="4"/>
        <v>#DIV/0!</v>
      </c>
      <c r="F164" s="9" t="e">
        <f t="shared" si="3"/>
        <v>#DIV/0!</v>
      </c>
    </row>
    <row r="165" spans="1:6" s="1" customFormat="1" ht="29.25" customHeight="1">
      <c r="A165" s="13" t="s">
        <v>60</v>
      </c>
      <c r="B165" s="42">
        <v>1547900</v>
      </c>
      <c r="C165" s="42">
        <v>1181900</v>
      </c>
      <c r="D165" s="6">
        <v>1088400</v>
      </c>
      <c r="E165" s="9">
        <f t="shared" si="4"/>
        <v>76.355061696492015</v>
      </c>
      <c r="F165" s="9">
        <f t="shared" si="3"/>
        <v>108.59059169423007</v>
      </c>
    </row>
    <row r="166" spans="1:6" s="1" customFormat="1" ht="25.5" hidden="1" customHeight="1">
      <c r="A166" s="13" t="s">
        <v>62</v>
      </c>
      <c r="B166" s="42"/>
      <c r="C166" s="42"/>
      <c r="D166" s="6"/>
      <c r="E166" s="9" t="e">
        <f t="shared" si="4"/>
        <v>#DIV/0!</v>
      </c>
      <c r="F166" s="9" t="e">
        <f t="shared" si="3"/>
        <v>#DIV/0!</v>
      </c>
    </row>
    <row r="167" spans="1:6" s="1" customFormat="1" hidden="1">
      <c r="A167" s="13" t="s">
        <v>88</v>
      </c>
      <c r="B167" s="42"/>
      <c r="C167" s="42"/>
      <c r="D167" s="6"/>
      <c r="E167" s="9" t="e">
        <f t="shared" si="4"/>
        <v>#DIV/0!</v>
      </c>
      <c r="F167" s="9" t="e">
        <f t="shared" si="3"/>
        <v>#DIV/0!</v>
      </c>
    </row>
    <row r="168" spans="1:6" s="1" customFormat="1" hidden="1">
      <c r="A168" s="13" t="s">
        <v>45</v>
      </c>
      <c r="B168" s="42"/>
      <c r="C168" s="42"/>
      <c r="D168" s="6"/>
      <c r="E168" s="9" t="e">
        <f t="shared" si="4"/>
        <v>#DIV/0!</v>
      </c>
      <c r="F168" s="9" t="e">
        <f t="shared" si="3"/>
        <v>#DIV/0!</v>
      </c>
    </row>
    <row r="169" spans="1:6" s="1" customFormat="1" ht="25.5">
      <c r="A169" s="13" t="s">
        <v>67</v>
      </c>
      <c r="B169" s="42">
        <v>28100</v>
      </c>
      <c r="C169" s="42">
        <v>28100</v>
      </c>
      <c r="D169" s="6">
        <v>3100</v>
      </c>
      <c r="E169" s="9">
        <f t="shared" si="4"/>
        <v>100</v>
      </c>
      <c r="F169" s="9">
        <f t="shared" si="3"/>
        <v>906.45161290322585</v>
      </c>
    </row>
    <row r="170" spans="1:6" s="1" customFormat="1" ht="15.75" customHeight="1">
      <c r="A170" s="13" t="s">
        <v>63</v>
      </c>
      <c r="B170" s="42">
        <f>SUM(B172:B187)</f>
        <v>312634395.5</v>
      </c>
      <c r="C170" s="42">
        <f>SUM(C172:C187)</f>
        <v>230174484.41999999</v>
      </c>
      <c r="D170" s="34">
        <f>SUM(D172:D187)</f>
        <v>207985622.98000002</v>
      </c>
      <c r="E170" s="9">
        <f t="shared" si="4"/>
        <v>73.624171790784288</v>
      </c>
      <c r="F170" s="9">
        <f t="shared" si="3"/>
        <v>110.66845925313484</v>
      </c>
    </row>
    <row r="171" spans="1:6" s="1" customFormat="1" ht="13.5" customHeight="1">
      <c r="A171" s="13" t="s">
        <v>22</v>
      </c>
      <c r="B171" s="42"/>
      <c r="C171" s="42"/>
      <c r="D171" s="6"/>
      <c r="E171" s="9"/>
      <c r="F171" s="9"/>
    </row>
    <row r="172" spans="1:6" s="1" customFormat="1" ht="25.5" hidden="1">
      <c r="A172" s="23" t="s">
        <v>158</v>
      </c>
      <c r="B172" s="36">
        <v>0</v>
      </c>
      <c r="C172" s="36">
        <v>0</v>
      </c>
      <c r="D172" s="35">
        <v>0</v>
      </c>
      <c r="E172" s="9" t="e">
        <f t="shared" si="4"/>
        <v>#DIV/0!</v>
      </c>
      <c r="F172" s="9" t="e">
        <f t="shared" ref="F172:F214" si="5">C172/D172*100</f>
        <v>#DIV/0!</v>
      </c>
    </row>
    <row r="173" spans="1:6" s="1" customFormat="1" ht="18" customHeight="1">
      <c r="A173" s="24" t="s">
        <v>117</v>
      </c>
      <c r="B173" s="36">
        <v>2100</v>
      </c>
      <c r="C173" s="36">
        <v>0</v>
      </c>
      <c r="D173" s="35">
        <v>0</v>
      </c>
      <c r="E173" s="9">
        <f t="shared" si="4"/>
        <v>0</v>
      </c>
      <c r="F173" s="9" t="e">
        <f t="shared" si="5"/>
        <v>#DIV/0!</v>
      </c>
    </row>
    <row r="174" spans="1:6" s="1" customFormat="1" ht="22.5" customHeight="1">
      <c r="A174" s="23" t="s">
        <v>147</v>
      </c>
      <c r="B174" s="36">
        <v>700</v>
      </c>
      <c r="C174" s="36">
        <v>700</v>
      </c>
      <c r="D174" s="35">
        <v>100</v>
      </c>
      <c r="E174" s="9">
        <f t="shared" si="4"/>
        <v>100</v>
      </c>
      <c r="F174" s="9">
        <f t="shared" si="5"/>
        <v>700</v>
      </c>
    </row>
    <row r="175" spans="1:6" s="1" customFormat="1" ht="38.25" hidden="1">
      <c r="A175" s="23" t="s">
        <v>148</v>
      </c>
      <c r="B175" s="36"/>
      <c r="C175" s="36"/>
      <c r="D175" s="35"/>
      <c r="E175" s="9" t="e">
        <f t="shared" si="4"/>
        <v>#DIV/0!</v>
      </c>
      <c r="F175" s="9" t="e">
        <f t="shared" si="5"/>
        <v>#DIV/0!</v>
      </c>
    </row>
    <row r="176" spans="1:6" s="54" customFormat="1" ht="40.5" customHeight="1">
      <c r="A176" s="45" t="s">
        <v>149</v>
      </c>
      <c r="B176" s="36">
        <v>2941995.5</v>
      </c>
      <c r="C176" s="36">
        <v>0</v>
      </c>
      <c r="D176" s="36">
        <v>0</v>
      </c>
      <c r="E176" s="40">
        <f t="shared" si="4"/>
        <v>0</v>
      </c>
      <c r="F176" s="40" t="e">
        <f t="shared" si="5"/>
        <v>#DIV/0!</v>
      </c>
    </row>
    <row r="177" spans="1:6" s="54" customFormat="1" ht="16.5" customHeight="1">
      <c r="A177" s="45" t="s">
        <v>103</v>
      </c>
      <c r="B177" s="36">
        <v>60100</v>
      </c>
      <c r="C177" s="36">
        <v>39713.269999999997</v>
      </c>
      <c r="D177" s="36">
        <v>39692.43</v>
      </c>
      <c r="E177" s="40">
        <f t="shared" si="4"/>
        <v>66.078652246256226</v>
      </c>
      <c r="F177" s="40">
        <f t="shared" si="5"/>
        <v>100.05250371418428</v>
      </c>
    </row>
    <row r="178" spans="1:6" s="54" customFormat="1" ht="15.75" customHeight="1">
      <c r="A178" s="45" t="s">
        <v>104</v>
      </c>
      <c r="B178" s="36">
        <v>670800</v>
      </c>
      <c r="C178" s="36">
        <v>451018.56</v>
      </c>
      <c r="D178" s="36">
        <v>451367.4</v>
      </c>
      <c r="E178" s="40">
        <f t="shared" si="4"/>
        <v>67.23592128801431</v>
      </c>
      <c r="F178" s="40">
        <f t="shared" si="5"/>
        <v>99.92271484382789</v>
      </c>
    </row>
    <row r="179" spans="1:6" s="54" customFormat="1">
      <c r="A179" s="45" t="s">
        <v>105</v>
      </c>
      <c r="B179" s="36">
        <v>960000</v>
      </c>
      <c r="C179" s="36">
        <v>590846.68000000005</v>
      </c>
      <c r="D179" s="36">
        <v>595918.31999999995</v>
      </c>
      <c r="E179" s="40">
        <f t="shared" si="4"/>
        <v>61.546529166666673</v>
      </c>
      <c r="F179" s="40">
        <f t="shared" si="5"/>
        <v>99.148937055668981</v>
      </c>
    </row>
    <row r="180" spans="1:6" s="54" customFormat="1" ht="26.25" customHeight="1">
      <c r="A180" s="45" t="s">
        <v>106</v>
      </c>
      <c r="B180" s="36">
        <v>38998200</v>
      </c>
      <c r="C180" s="36">
        <v>32362500</v>
      </c>
      <c r="D180" s="36">
        <v>30090500</v>
      </c>
      <c r="E180" s="40">
        <f t="shared" si="4"/>
        <v>82.984599289197959</v>
      </c>
      <c r="F180" s="40">
        <f t="shared" si="5"/>
        <v>107.55055582326646</v>
      </c>
    </row>
    <row r="181" spans="1:6" s="54" customFormat="1" ht="35.25" customHeight="1">
      <c r="A181" s="45" t="s">
        <v>110</v>
      </c>
      <c r="B181" s="36">
        <v>220321700</v>
      </c>
      <c r="C181" s="36">
        <v>160762254.31</v>
      </c>
      <c r="D181" s="36">
        <v>140850802.33000001</v>
      </c>
      <c r="E181" s="40">
        <f t="shared" si="4"/>
        <v>72.96705422570723</v>
      </c>
      <c r="F181" s="40">
        <f t="shared" si="5"/>
        <v>114.13655559685726</v>
      </c>
    </row>
    <row r="182" spans="1:6" s="54" customFormat="1" ht="25.5" customHeight="1">
      <c r="A182" s="45" t="s">
        <v>125</v>
      </c>
      <c r="B182" s="36">
        <v>300000</v>
      </c>
      <c r="C182" s="36">
        <v>0</v>
      </c>
      <c r="D182" s="36">
        <v>0</v>
      </c>
      <c r="E182" s="40">
        <f t="shared" si="4"/>
        <v>0</v>
      </c>
      <c r="F182" s="40" t="e">
        <f t="shared" si="5"/>
        <v>#DIV/0!</v>
      </c>
    </row>
    <row r="183" spans="1:6" s="54" customFormat="1" ht="30" customHeight="1">
      <c r="A183" s="45" t="s">
        <v>186</v>
      </c>
      <c r="B183" s="36">
        <v>186900</v>
      </c>
      <c r="C183" s="36">
        <v>164361.1</v>
      </c>
      <c r="D183" s="36">
        <v>85300</v>
      </c>
      <c r="E183" s="40">
        <f t="shared" si="4"/>
        <v>87.940663456393793</v>
      </c>
      <c r="F183" s="40">
        <f t="shared" si="5"/>
        <v>192.68593200468933</v>
      </c>
    </row>
    <row r="184" spans="1:6" s="54" customFormat="1" ht="25.5">
      <c r="A184" s="45" t="s">
        <v>107</v>
      </c>
      <c r="B184" s="36">
        <v>41120000</v>
      </c>
      <c r="C184" s="36">
        <v>30840300</v>
      </c>
      <c r="D184" s="36">
        <v>30962700</v>
      </c>
      <c r="E184" s="40">
        <f t="shared" si="4"/>
        <v>75.000729571984436</v>
      </c>
      <c r="F184" s="40">
        <f t="shared" si="5"/>
        <v>99.604685637880422</v>
      </c>
    </row>
    <row r="185" spans="1:6" s="54" customFormat="1" ht="38.25" hidden="1">
      <c r="A185" s="45" t="s">
        <v>229</v>
      </c>
      <c r="B185" s="36">
        <v>0</v>
      </c>
      <c r="C185" s="36">
        <v>0</v>
      </c>
      <c r="D185" s="36">
        <v>0</v>
      </c>
      <c r="E185" s="40" t="e">
        <f t="shared" si="4"/>
        <v>#DIV/0!</v>
      </c>
      <c r="F185" s="40" t="e">
        <f t="shared" si="5"/>
        <v>#DIV/0!</v>
      </c>
    </row>
    <row r="186" spans="1:6" s="54" customFormat="1" ht="25.5" customHeight="1">
      <c r="A186" s="45" t="s">
        <v>108</v>
      </c>
      <c r="B186" s="36">
        <v>935400</v>
      </c>
      <c r="C186" s="36">
        <v>667447.5</v>
      </c>
      <c r="D186" s="36">
        <v>601525</v>
      </c>
      <c r="E186" s="40">
        <f t="shared" si="4"/>
        <v>71.354233483001934</v>
      </c>
      <c r="F186" s="40">
        <f t="shared" si="5"/>
        <v>110.9592286272391</v>
      </c>
    </row>
    <row r="187" spans="1:6" s="54" customFormat="1" ht="23.25" customHeight="1">
      <c r="A187" s="45" t="s">
        <v>109</v>
      </c>
      <c r="B187" s="36">
        <v>6136500</v>
      </c>
      <c r="C187" s="36">
        <v>4295343</v>
      </c>
      <c r="D187" s="36">
        <v>4307717.5</v>
      </c>
      <c r="E187" s="40">
        <f t="shared" si="4"/>
        <v>69.996626741627963</v>
      </c>
      <c r="F187" s="40">
        <f t="shared" si="5"/>
        <v>99.712736501407065</v>
      </c>
    </row>
    <row r="188" spans="1:6" s="54" customFormat="1" ht="38.25">
      <c r="A188" s="43" t="s">
        <v>188</v>
      </c>
      <c r="B188" s="42">
        <v>250200</v>
      </c>
      <c r="C188" s="42">
        <v>29720.01</v>
      </c>
      <c r="D188" s="42">
        <v>117251.34</v>
      </c>
      <c r="E188" s="40">
        <f t="shared" si="4"/>
        <v>11.878501199040766</v>
      </c>
      <c r="F188" s="40">
        <f t="shared" si="5"/>
        <v>25.347266820148924</v>
      </c>
    </row>
    <row r="189" spans="1:6" s="54" customFormat="1" ht="25.5">
      <c r="A189" s="55" t="s">
        <v>61</v>
      </c>
      <c r="B189" s="42">
        <v>0</v>
      </c>
      <c r="C189" s="42">
        <v>0</v>
      </c>
      <c r="D189" s="42">
        <v>91785</v>
      </c>
      <c r="E189" s="40" t="e">
        <f t="shared" si="4"/>
        <v>#DIV/0!</v>
      </c>
      <c r="F189" s="40">
        <f t="shared" si="5"/>
        <v>0</v>
      </c>
    </row>
    <row r="190" spans="1:6" s="54" customFormat="1" ht="33" customHeight="1">
      <c r="A190" s="55" t="s">
        <v>168</v>
      </c>
      <c r="B190" s="42">
        <v>7202316</v>
      </c>
      <c r="C190" s="42">
        <v>7202316</v>
      </c>
      <c r="D190" s="42">
        <v>2078076</v>
      </c>
      <c r="E190" s="40">
        <f t="shared" si="4"/>
        <v>100</v>
      </c>
      <c r="F190" s="40">
        <f t="shared" si="5"/>
        <v>346.58578415803851</v>
      </c>
    </row>
    <row r="191" spans="1:6" s="1" customFormat="1" hidden="1">
      <c r="A191" s="13" t="s">
        <v>47</v>
      </c>
      <c r="B191" s="73"/>
      <c r="C191" s="42"/>
      <c r="D191" s="6"/>
      <c r="E191" s="9" t="e">
        <f t="shared" si="4"/>
        <v>#DIV/0!</v>
      </c>
      <c r="F191" s="9" t="e">
        <f t="shared" si="5"/>
        <v>#DIV/0!</v>
      </c>
    </row>
    <row r="192" spans="1:6" s="1" customFormat="1" hidden="1">
      <c r="A192" s="13" t="s">
        <v>236</v>
      </c>
      <c r="B192" s="73">
        <v>0</v>
      </c>
      <c r="C192" s="42">
        <v>0</v>
      </c>
      <c r="D192" s="6">
        <v>0</v>
      </c>
      <c r="E192" s="9"/>
      <c r="F192" s="9"/>
    </row>
    <row r="193" spans="1:6" s="1" customFormat="1" hidden="1">
      <c r="A193" s="13" t="s">
        <v>187</v>
      </c>
      <c r="B193" s="42">
        <v>0</v>
      </c>
      <c r="C193" s="42">
        <v>0</v>
      </c>
      <c r="D193" s="6">
        <v>0</v>
      </c>
      <c r="E193" s="9" t="e">
        <f t="shared" si="4"/>
        <v>#DIV/0!</v>
      </c>
      <c r="F193" s="9" t="e">
        <f t="shared" si="5"/>
        <v>#DIV/0!</v>
      </c>
    </row>
    <row r="194" spans="1:6" s="1" customFormat="1" ht="17.25" customHeight="1">
      <c r="A194" s="12" t="s">
        <v>20</v>
      </c>
      <c r="B194" s="44">
        <f>B195+B196+B198+B203+B199+B200+B201+B202</f>
        <v>23312881</v>
      </c>
      <c r="C194" s="44">
        <f>C195+C196+C198+C203+C199+C200+C201+C202</f>
        <v>20322919.030000001</v>
      </c>
      <c r="D194" s="32">
        <f>D195+D196+D198+D203+D199+D200+D201+D202</f>
        <v>12677112.210000001</v>
      </c>
      <c r="E194" s="9">
        <f t="shared" si="4"/>
        <v>87.174635472981649</v>
      </c>
      <c r="F194" s="9">
        <f t="shared" si="5"/>
        <v>160.31189669496504</v>
      </c>
    </row>
    <row r="195" spans="1:6" s="1" customFormat="1" ht="38.25" hidden="1" customHeight="1">
      <c r="A195" s="13" t="s">
        <v>213</v>
      </c>
      <c r="B195" s="42"/>
      <c r="C195" s="42"/>
      <c r="D195" s="6"/>
      <c r="E195" s="9" t="e">
        <f t="shared" si="4"/>
        <v>#DIV/0!</v>
      </c>
      <c r="F195" s="9" t="e">
        <f t="shared" si="5"/>
        <v>#DIV/0!</v>
      </c>
    </row>
    <row r="196" spans="1:6" s="1" customFormat="1" ht="38.25" hidden="1">
      <c r="A196" s="13" t="s">
        <v>84</v>
      </c>
      <c r="B196" s="42"/>
      <c r="C196" s="42"/>
      <c r="D196" s="6"/>
      <c r="E196" s="9" t="e">
        <f t="shared" si="4"/>
        <v>#DIV/0!</v>
      </c>
      <c r="F196" s="9" t="e">
        <f t="shared" si="5"/>
        <v>#DIV/0!</v>
      </c>
    </row>
    <row r="197" spans="1:6" s="1" customFormat="1" ht="25.5" hidden="1">
      <c r="A197" s="13" t="s">
        <v>78</v>
      </c>
      <c r="B197" s="42"/>
      <c r="C197" s="42"/>
      <c r="D197" s="6"/>
      <c r="E197" s="9" t="e">
        <f t="shared" si="4"/>
        <v>#DIV/0!</v>
      </c>
      <c r="F197" s="9" t="e">
        <f t="shared" si="5"/>
        <v>#DIV/0!</v>
      </c>
    </row>
    <row r="198" spans="1:6" s="1" customFormat="1" ht="25.5" hidden="1">
      <c r="A198" s="13" t="s">
        <v>76</v>
      </c>
      <c r="B198" s="42"/>
      <c r="C198" s="42"/>
      <c r="D198" s="6"/>
      <c r="E198" s="9" t="e">
        <f t="shared" si="4"/>
        <v>#DIV/0!</v>
      </c>
      <c r="F198" s="9" t="e">
        <f t="shared" si="5"/>
        <v>#DIV/0!</v>
      </c>
    </row>
    <row r="199" spans="1:6" s="1" customFormat="1" ht="38.25" hidden="1">
      <c r="A199" s="13" t="s">
        <v>84</v>
      </c>
      <c r="B199" s="42"/>
      <c r="C199" s="42"/>
      <c r="D199" s="6"/>
      <c r="E199" s="9" t="e">
        <f t="shared" si="4"/>
        <v>#DIV/0!</v>
      </c>
      <c r="F199" s="9" t="e">
        <f t="shared" si="5"/>
        <v>#DIV/0!</v>
      </c>
    </row>
    <row r="200" spans="1:6" s="1" customFormat="1" ht="25.5" hidden="1">
      <c r="A200" s="13" t="s">
        <v>86</v>
      </c>
      <c r="B200" s="42"/>
      <c r="C200" s="42"/>
      <c r="D200" s="6"/>
      <c r="E200" s="9" t="e">
        <f t="shared" si="4"/>
        <v>#DIV/0!</v>
      </c>
      <c r="F200" s="9" t="e">
        <f t="shared" si="5"/>
        <v>#DIV/0!</v>
      </c>
    </row>
    <row r="201" spans="1:6" s="1" customFormat="1" ht="25.5" hidden="1">
      <c r="A201" s="13" t="s">
        <v>214</v>
      </c>
      <c r="B201" s="42">
        <v>0</v>
      </c>
      <c r="C201" s="42">
        <v>0</v>
      </c>
      <c r="D201" s="6">
        <v>0</v>
      </c>
      <c r="E201" s="9" t="e">
        <f t="shared" si="4"/>
        <v>#DIV/0!</v>
      </c>
      <c r="F201" s="9" t="e">
        <f t="shared" si="5"/>
        <v>#DIV/0!</v>
      </c>
    </row>
    <row r="202" spans="1:6" s="1" customFormat="1" ht="32.25" customHeight="1">
      <c r="A202" s="13" t="s">
        <v>206</v>
      </c>
      <c r="B202" s="42">
        <v>16014600</v>
      </c>
      <c r="C202" s="42">
        <v>13144639</v>
      </c>
      <c r="D202" s="6">
        <v>10458058.210000001</v>
      </c>
      <c r="E202" s="9">
        <f t="shared" si="4"/>
        <v>82.079096574375882</v>
      </c>
      <c r="F202" s="9">
        <f t="shared" si="5"/>
        <v>125.68909768957958</v>
      </c>
    </row>
    <row r="203" spans="1:6" s="1" customFormat="1" ht="18.75" customHeight="1">
      <c r="A203" s="13" t="s">
        <v>203</v>
      </c>
      <c r="B203" s="42">
        <v>7298281</v>
      </c>
      <c r="C203" s="42">
        <v>7178280.0300000003</v>
      </c>
      <c r="D203" s="6">
        <v>2219054</v>
      </c>
      <c r="E203" s="9">
        <f t="shared" si="4"/>
        <v>98.355763912077379</v>
      </c>
      <c r="F203" s="9">
        <f t="shared" si="5"/>
        <v>323.48379219252894</v>
      </c>
    </row>
    <row r="204" spans="1:6" s="1" customFormat="1" ht="18" customHeight="1">
      <c r="A204" s="12" t="s">
        <v>166</v>
      </c>
      <c r="B204" s="44">
        <f>B205</f>
        <v>691368</v>
      </c>
      <c r="C204" s="44">
        <f>C205</f>
        <v>1053566.1100000001</v>
      </c>
      <c r="D204" s="32">
        <f>D205</f>
        <v>1560798.79</v>
      </c>
      <c r="E204" s="9">
        <f t="shared" si="4"/>
        <v>152.38861358928966</v>
      </c>
      <c r="F204" s="9">
        <f t="shared" si="5"/>
        <v>67.50172519034308</v>
      </c>
    </row>
    <row r="205" spans="1:6" s="1" customFormat="1">
      <c r="A205" s="13" t="s">
        <v>48</v>
      </c>
      <c r="B205" s="42">
        <v>691368</v>
      </c>
      <c r="C205" s="42">
        <v>1053566.1100000001</v>
      </c>
      <c r="D205" s="6">
        <v>1560798.79</v>
      </c>
      <c r="E205" s="9">
        <f t="shared" si="4"/>
        <v>152.38861358928966</v>
      </c>
      <c r="F205" s="9">
        <f t="shared" si="5"/>
        <v>67.50172519034308</v>
      </c>
    </row>
    <row r="206" spans="1:6" s="1" customFormat="1" ht="38.25">
      <c r="A206" s="12" t="s">
        <v>77</v>
      </c>
      <c r="B206" s="44">
        <v>0</v>
      </c>
      <c r="C206" s="44">
        <v>0</v>
      </c>
      <c r="D206" s="32">
        <v>0</v>
      </c>
      <c r="E206" s="9" t="e">
        <f t="shared" si="4"/>
        <v>#DIV/0!</v>
      </c>
      <c r="F206" s="9" t="e">
        <f t="shared" si="5"/>
        <v>#DIV/0!</v>
      </c>
    </row>
    <row r="207" spans="1:6" s="1" customFormat="1" ht="26.25" customHeight="1">
      <c r="A207" s="12" t="s">
        <v>189</v>
      </c>
      <c r="B207" s="39">
        <f>B209+B210+B208</f>
        <v>2319394.2599999998</v>
      </c>
      <c r="C207" s="39">
        <f>C209+C210+C208</f>
        <v>2319394.2599999998</v>
      </c>
      <c r="D207" s="32">
        <f>D209+D210+D208</f>
        <v>0</v>
      </c>
      <c r="E207" s="9">
        <f t="shared" si="4"/>
        <v>100</v>
      </c>
      <c r="F207" s="9" t="e">
        <f t="shared" si="5"/>
        <v>#DIV/0!</v>
      </c>
    </row>
    <row r="208" spans="1:6" s="1" customFormat="1" ht="16.5" customHeight="1">
      <c r="A208" s="13" t="s">
        <v>80</v>
      </c>
      <c r="B208" s="58">
        <v>2319394.2599999998</v>
      </c>
      <c r="C208" s="42">
        <v>2319394.2599999998</v>
      </c>
      <c r="D208" s="6">
        <v>0</v>
      </c>
      <c r="E208" s="9">
        <f t="shared" si="4"/>
        <v>100</v>
      </c>
      <c r="F208" s="9" t="e">
        <f t="shared" si="5"/>
        <v>#DIV/0!</v>
      </c>
    </row>
    <row r="209" spans="1:6" s="1" customFormat="1" ht="25.5" hidden="1" customHeight="1">
      <c r="A209" s="13" t="s">
        <v>192</v>
      </c>
      <c r="B209" s="42"/>
      <c r="C209" s="42"/>
      <c r="D209" s="6"/>
      <c r="E209" s="9" t="e">
        <f t="shared" si="4"/>
        <v>#DIV/0!</v>
      </c>
      <c r="F209" s="9" t="e">
        <f t="shared" si="5"/>
        <v>#DIV/0!</v>
      </c>
    </row>
    <row r="210" spans="1:6" s="1" customFormat="1" ht="25.5" hidden="1">
      <c r="A210" s="13" t="s">
        <v>167</v>
      </c>
      <c r="B210" s="42">
        <v>0</v>
      </c>
      <c r="C210" s="42">
        <v>0</v>
      </c>
      <c r="D210" s="6">
        <v>0</v>
      </c>
      <c r="E210" s="9" t="e">
        <f t="shared" si="4"/>
        <v>#DIV/0!</v>
      </c>
      <c r="F210" s="9" t="e">
        <f t="shared" si="5"/>
        <v>#DIV/0!</v>
      </c>
    </row>
    <row r="211" spans="1:6" s="1" customFormat="1">
      <c r="A211" s="12" t="s">
        <v>190</v>
      </c>
      <c r="B211" s="44">
        <f>B212+B213+B214</f>
        <v>-2319394.2599999998</v>
      </c>
      <c r="C211" s="44">
        <f>C212+C213+C214</f>
        <v>-2341160.46</v>
      </c>
      <c r="D211" s="32">
        <f>D212+D213+D214</f>
        <v>-11715744.949999999</v>
      </c>
      <c r="E211" s="9">
        <f>C211/B211*100</f>
        <v>100.93844329855331</v>
      </c>
      <c r="F211" s="9">
        <f t="shared" si="5"/>
        <v>19.983026858228079</v>
      </c>
    </row>
    <row r="212" spans="1:6" s="1" customFormat="1" hidden="1">
      <c r="A212" s="13" t="s">
        <v>80</v>
      </c>
      <c r="B212" s="42">
        <v>0</v>
      </c>
      <c r="C212" s="42">
        <v>0</v>
      </c>
      <c r="D212" s="6">
        <v>0</v>
      </c>
      <c r="E212" s="9" t="e">
        <f>C212/B212*100</f>
        <v>#DIV/0!</v>
      </c>
      <c r="F212" s="9" t="e">
        <f t="shared" si="5"/>
        <v>#DIV/0!</v>
      </c>
    </row>
    <row r="213" spans="1:6" s="1" customFormat="1" hidden="1">
      <c r="A213" s="13" t="s">
        <v>81</v>
      </c>
      <c r="B213" s="42">
        <v>0</v>
      </c>
      <c r="C213" s="42">
        <v>0</v>
      </c>
      <c r="D213" s="6">
        <v>0</v>
      </c>
      <c r="E213" s="9" t="e">
        <f>C213/B213*100</f>
        <v>#DIV/0!</v>
      </c>
      <c r="F213" s="9" t="e">
        <f t="shared" si="5"/>
        <v>#DIV/0!</v>
      </c>
    </row>
    <row r="214" spans="1:6" s="1" customFormat="1" ht="29.25" customHeight="1">
      <c r="A214" s="13" t="s">
        <v>191</v>
      </c>
      <c r="B214" s="42">
        <v>-2319394.2599999998</v>
      </c>
      <c r="C214" s="42">
        <v>-2341160.46</v>
      </c>
      <c r="D214" s="6">
        <v>-11715744.949999999</v>
      </c>
      <c r="E214" s="9">
        <f>C214/B214*100</f>
        <v>100.93844329855331</v>
      </c>
      <c r="F214" s="9">
        <f t="shared" si="5"/>
        <v>19.983026858228079</v>
      </c>
    </row>
    <row r="215" spans="1:6" s="1" customFormat="1">
      <c r="A215" s="92" t="s">
        <v>92</v>
      </c>
      <c r="B215" s="93">
        <f>B75+B76</f>
        <v>711876806.4799999</v>
      </c>
      <c r="C215" s="93">
        <f>C75+C76</f>
        <v>533672969.98999995</v>
      </c>
      <c r="D215" s="89">
        <f>D75+D76</f>
        <v>429598664.09000009</v>
      </c>
      <c r="E215" s="90">
        <f>C215/B215*100</f>
        <v>74.967039961428142</v>
      </c>
      <c r="F215" s="90">
        <f>C215/D215*100</f>
        <v>124.22593797409867</v>
      </c>
    </row>
    <row r="216" spans="1:6" s="1" customFormat="1">
      <c r="A216" s="13" t="s">
        <v>23</v>
      </c>
      <c r="B216" s="58"/>
      <c r="C216" s="58"/>
      <c r="D216" s="30"/>
      <c r="E216" s="9"/>
      <c r="F216" s="9"/>
    </row>
    <row r="217" spans="1:6" s="1" customFormat="1">
      <c r="A217" s="12" t="s">
        <v>24</v>
      </c>
      <c r="B217" s="74">
        <v>71576638.159999996</v>
      </c>
      <c r="C217" s="75">
        <v>48854500.689999998</v>
      </c>
      <c r="D217" s="29">
        <v>45956799.640000001</v>
      </c>
      <c r="E217" s="9">
        <f t="shared" ref="E217:E248" si="6">C217/B217*100</f>
        <v>68.254813226617742</v>
      </c>
      <c r="F217" s="9">
        <f t="shared" ref="F217:F246" si="7">C217/D217*100</f>
        <v>106.30527163052905</v>
      </c>
    </row>
    <row r="218" spans="1:6" s="1" customFormat="1">
      <c r="A218" s="13" t="s">
        <v>25</v>
      </c>
      <c r="B218" s="76">
        <v>54899422.149999999</v>
      </c>
      <c r="C218" s="77">
        <v>39608973.079999998</v>
      </c>
      <c r="D218" s="30">
        <v>38032999.630000003</v>
      </c>
      <c r="E218" s="9">
        <f t="shared" si="6"/>
        <v>72.14825134548343</v>
      </c>
      <c r="F218" s="9">
        <f t="shared" si="7"/>
        <v>104.14370011656111</v>
      </c>
    </row>
    <row r="219" spans="1:6" s="1" customFormat="1">
      <c r="A219" s="13" t="s">
        <v>26</v>
      </c>
      <c r="B219" s="78">
        <v>2365146.83</v>
      </c>
      <c r="C219" s="77">
        <v>1221210.94</v>
      </c>
      <c r="D219" s="30">
        <v>1386595.02</v>
      </c>
      <c r="E219" s="9">
        <f t="shared" si="6"/>
        <v>51.633620564690261</v>
      </c>
      <c r="F219" s="9">
        <f t="shared" si="7"/>
        <v>88.072647195862558</v>
      </c>
    </row>
    <row r="220" spans="1:6" s="1" customFormat="1">
      <c r="A220" s="13" t="s">
        <v>27</v>
      </c>
      <c r="B220" s="78">
        <f>B217-B218-B219</f>
        <v>14312069.179999998</v>
      </c>
      <c r="C220" s="58">
        <f>C217-C218-C219</f>
        <v>8024316.6699999999</v>
      </c>
      <c r="D220" s="30">
        <f>D217-D218-D219</f>
        <v>6537204.9899999984</v>
      </c>
      <c r="E220" s="9">
        <f t="shared" si="6"/>
        <v>56.066782301565155</v>
      </c>
      <c r="F220" s="9">
        <f t="shared" si="7"/>
        <v>122.74843273654177</v>
      </c>
    </row>
    <row r="221" spans="1:6" s="1" customFormat="1">
      <c r="A221" s="12" t="s">
        <v>28</v>
      </c>
      <c r="B221" s="79">
        <v>1547900</v>
      </c>
      <c r="C221" s="75">
        <v>1181900</v>
      </c>
      <c r="D221" s="29">
        <v>1088400</v>
      </c>
      <c r="E221" s="9">
        <f t="shared" si="6"/>
        <v>76.355061696492015</v>
      </c>
      <c r="F221" s="9">
        <f t="shared" si="7"/>
        <v>108.59059169423007</v>
      </c>
    </row>
    <row r="222" spans="1:6" s="1" customFormat="1">
      <c r="A222" s="12" t="s">
        <v>29</v>
      </c>
      <c r="B222" s="79">
        <v>5433776.1799999997</v>
      </c>
      <c r="C222" s="75">
        <v>3840671.63</v>
      </c>
      <c r="D222" s="29">
        <v>3069438.09</v>
      </c>
      <c r="E222" s="9">
        <f t="shared" si="6"/>
        <v>70.681446985915414</v>
      </c>
      <c r="F222" s="9">
        <f t="shared" si="7"/>
        <v>125.12621259613026</v>
      </c>
    </row>
    <row r="223" spans="1:6" s="1" customFormat="1">
      <c r="A223" s="12" t="s">
        <v>30</v>
      </c>
      <c r="B223" s="80">
        <f>SUM(B224:B228)</f>
        <v>84362913.530000001</v>
      </c>
      <c r="C223" s="80">
        <f>SUM(C224:C228)</f>
        <v>57648113.530000001</v>
      </c>
      <c r="D223" s="80">
        <f>SUM(D224:D228)</f>
        <v>33293204.470000003</v>
      </c>
      <c r="E223" s="9">
        <f t="shared" si="6"/>
        <v>68.333478678993174</v>
      </c>
      <c r="F223" s="9">
        <f t="shared" si="7"/>
        <v>173.15279333338381</v>
      </c>
    </row>
    <row r="224" spans="1:6" s="1" customFormat="1">
      <c r="A224" s="13" t="s">
        <v>170</v>
      </c>
      <c r="B224" s="58">
        <v>240000</v>
      </c>
      <c r="C224" s="58">
        <v>176318.13</v>
      </c>
      <c r="D224" s="30">
        <v>153826.37</v>
      </c>
      <c r="E224" s="9">
        <f t="shared" si="6"/>
        <v>73.465887500000008</v>
      </c>
      <c r="F224" s="9">
        <f t="shared" si="7"/>
        <v>114.62152425491156</v>
      </c>
    </row>
    <row r="225" spans="1:6" s="1" customFormat="1">
      <c r="A225" s="13" t="s">
        <v>31</v>
      </c>
      <c r="B225" s="81">
        <v>11138047.66</v>
      </c>
      <c r="C225" s="82">
        <v>693231.09</v>
      </c>
      <c r="D225" s="30">
        <v>491427.8</v>
      </c>
      <c r="E225" s="9">
        <f t="shared" si="6"/>
        <v>6.2239910544609751</v>
      </c>
      <c r="F225" s="9">
        <f t="shared" si="7"/>
        <v>141.06468742712562</v>
      </c>
    </row>
    <row r="226" spans="1:6" s="1" customFormat="1">
      <c r="A226" s="13" t="s">
        <v>32</v>
      </c>
      <c r="B226" s="83">
        <v>60840855.869999997</v>
      </c>
      <c r="C226" s="77">
        <v>46595898.649999999</v>
      </c>
      <c r="D226" s="30">
        <v>29285387.710000001</v>
      </c>
      <c r="E226" s="9">
        <f t="shared" si="6"/>
        <v>76.586527233545965</v>
      </c>
      <c r="F226" s="9">
        <f t="shared" si="7"/>
        <v>159.10972090046471</v>
      </c>
    </row>
    <row r="227" spans="1:6" s="1" customFormat="1">
      <c r="A227" s="13" t="s">
        <v>65</v>
      </c>
      <c r="B227" s="78">
        <v>10973975</v>
      </c>
      <c r="C227" s="58">
        <v>9387417.1699999999</v>
      </c>
      <c r="D227" s="30">
        <v>363188.72</v>
      </c>
      <c r="E227" s="9">
        <f t="shared" si="6"/>
        <v>85.542541968612113</v>
      </c>
      <c r="F227" s="9">
        <f t="shared" si="7"/>
        <v>2584.7215656917983</v>
      </c>
    </row>
    <row r="228" spans="1:6" s="1" customFormat="1">
      <c r="A228" s="13" t="s">
        <v>33</v>
      </c>
      <c r="B228" s="83">
        <v>1170035</v>
      </c>
      <c r="C228" s="77">
        <v>795248.49</v>
      </c>
      <c r="D228" s="30">
        <v>2999373.87</v>
      </c>
      <c r="E228" s="9">
        <f t="shared" si="6"/>
        <v>67.967923181785167</v>
      </c>
      <c r="F228" s="9">
        <f t="shared" si="7"/>
        <v>26.513816698683179</v>
      </c>
    </row>
    <row r="229" spans="1:6" s="1" customFormat="1">
      <c r="A229" s="12" t="s">
        <v>34</v>
      </c>
      <c r="B229" s="80">
        <f>B230+B231+B232+B233</f>
        <v>67075254.239999995</v>
      </c>
      <c r="C229" s="80">
        <f>C230+C231+C232+C233</f>
        <v>49769155.919999994</v>
      </c>
      <c r="D229" s="29">
        <f>D230+D231+D232+D233</f>
        <v>32012971.140000001</v>
      </c>
      <c r="E229" s="9">
        <f t="shared" si="6"/>
        <v>74.198982149098441</v>
      </c>
      <c r="F229" s="9">
        <f t="shared" si="7"/>
        <v>155.46559456274196</v>
      </c>
    </row>
    <row r="230" spans="1:6" s="1" customFormat="1">
      <c r="A230" s="13" t="s">
        <v>35</v>
      </c>
      <c r="B230" s="83">
        <v>214550</v>
      </c>
      <c r="C230" s="77">
        <v>176127.04</v>
      </c>
      <c r="D230" s="30">
        <v>118888.76</v>
      </c>
      <c r="E230" s="9">
        <f t="shared" si="6"/>
        <v>82.091372640410171</v>
      </c>
      <c r="F230" s="9">
        <f t="shared" si="7"/>
        <v>148.14439985748024</v>
      </c>
    </row>
    <row r="231" spans="1:6" s="1" customFormat="1">
      <c r="A231" s="13" t="s">
        <v>36</v>
      </c>
      <c r="B231" s="83">
        <v>17549908.050000001</v>
      </c>
      <c r="C231" s="77">
        <v>10508141.67</v>
      </c>
      <c r="D231" s="30">
        <v>2152208.13</v>
      </c>
      <c r="E231" s="9">
        <f t="shared" si="6"/>
        <v>59.875764819178066</v>
      </c>
      <c r="F231" s="9">
        <f t="shared" si="7"/>
        <v>488.24932512451761</v>
      </c>
    </row>
    <row r="232" spans="1:6" s="1" customFormat="1">
      <c r="A232" s="13" t="s">
        <v>37</v>
      </c>
      <c r="B232" s="83">
        <v>36259668.189999998</v>
      </c>
      <c r="C232" s="77">
        <v>27800739.809999999</v>
      </c>
      <c r="D232" s="30">
        <v>27772080.829999998</v>
      </c>
      <c r="E232" s="9">
        <f t="shared" si="6"/>
        <v>76.671247139727342</v>
      </c>
      <c r="F232" s="9">
        <f t="shared" si="7"/>
        <v>100.10319349196565</v>
      </c>
    </row>
    <row r="233" spans="1:6" s="1" customFormat="1">
      <c r="A233" s="13" t="s">
        <v>87</v>
      </c>
      <c r="B233" s="83">
        <v>13051128</v>
      </c>
      <c r="C233" s="77">
        <v>11284147.4</v>
      </c>
      <c r="D233" s="30">
        <v>1969793.42</v>
      </c>
      <c r="E233" s="9">
        <f t="shared" si="6"/>
        <v>86.461089033836771</v>
      </c>
      <c r="F233" s="9">
        <f t="shared" si="7"/>
        <v>572.85943213273606</v>
      </c>
    </row>
    <row r="234" spans="1:6" s="1" customFormat="1">
      <c r="A234" s="12" t="s">
        <v>98</v>
      </c>
      <c r="B234" s="80">
        <v>1960000</v>
      </c>
      <c r="C234" s="39">
        <v>0</v>
      </c>
      <c r="D234" s="29">
        <v>50000</v>
      </c>
      <c r="E234" s="9">
        <f t="shared" si="6"/>
        <v>0</v>
      </c>
      <c r="F234" s="9">
        <f t="shared" si="7"/>
        <v>0</v>
      </c>
    </row>
    <row r="235" spans="1:6" s="1" customFormat="1">
      <c r="A235" s="12" t="s">
        <v>38</v>
      </c>
      <c r="B235" s="79">
        <v>393936926.31999999</v>
      </c>
      <c r="C235" s="75">
        <v>285232492.73000002</v>
      </c>
      <c r="D235" s="29">
        <v>264996522.15000001</v>
      </c>
      <c r="E235" s="9">
        <f t="shared" si="6"/>
        <v>72.405624777176143</v>
      </c>
      <c r="F235" s="9">
        <f t="shared" si="7"/>
        <v>107.63631553192442</v>
      </c>
    </row>
    <row r="236" spans="1:6" s="1" customFormat="1">
      <c r="A236" s="13" t="s">
        <v>49</v>
      </c>
      <c r="B236" s="78">
        <v>377565974.70999998</v>
      </c>
      <c r="C236" s="58">
        <v>274051931.94</v>
      </c>
      <c r="D236" s="30">
        <v>259467602.27000001</v>
      </c>
      <c r="E236" s="9">
        <f t="shared" si="6"/>
        <v>72.583852967813954</v>
      </c>
      <c r="F236" s="9">
        <f t="shared" si="7"/>
        <v>105.62086732309017</v>
      </c>
    </row>
    <row r="237" spans="1:6" s="1" customFormat="1">
      <c r="A237" s="13" t="s">
        <v>25</v>
      </c>
      <c r="B237" s="76">
        <v>5309601.76</v>
      </c>
      <c r="C237" s="77">
        <v>3597094.79</v>
      </c>
      <c r="D237" s="30">
        <v>3560139.64</v>
      </c>
      <c r="E237" s="9">
        <f t="shared" si="6"/>
        <v>67.74697901260302</v>
      </c>
      <c r="F237" s="9">
        <f t="shared" si="7"/>
        <v>101.03802529498533</v>
      </c>
    </row>
    <row r="238" spans="1:6" s="1" customFormat="1">
      <c r="A238" s="12" t="s">
        <v>46</v>
      </c>
      <c r="B238" s="79">
        <v>85744259.939999998</v>
      </c>
      <c r="C238" s="75">
        <v>57545535.450000003</v>
      </c>
      <c r="D238" s="29">
        <v>36547772.259999998</v>
      </c>
      <c r="E238" s="9">
        <f t="shared" si="6"/>
        <v>67.112988659844746</v>
      </c>
      <c r="F238" s="9">
        <f t="shared" si="7"/>
        <v>157.45292227559702</v>
      </c>
    </row>
    <row r="239" spans="1:6" s="1" customFormat="1">
      <c r="A239" s="13" t="s">
        <v>49</v>
      </c>
      <c r="B239" s="78">
        <v>37604333</v>
      </c>
      <c r="C239" s="58">
        <v>30473296.219999999</v>
      </c>
      <c r="D239" s="30">
        <v>26479590</v>
      </c>
      <c r="E239" s="9">
        <f t="shared" si="6"/>
        <v>81.03666197190627</v>
      </c>
      <c r="F239" s="9">
        <f t="shared" si="7"/>
        <v>115.08220565348633</v>
      </c>
    </row>
    <row r="240" spans="1:6" s="1" customFormat="1" hidden="1">
      <c r="A240" s="13" t="s">
        <v>27</v>
      </c>
      <c r="B240" s="84">
        <v>0</v>
      </c>
      <c r="C240" s="58">
        <v>0</v>
      </c>
      <c r="D240" s="30"/>
      <c r="E240" s="9" t="e">
        <f t="shared" si="6"/>
        <v>#DIV/0!</v>
      </c>
      <c r="F240" s="9" t="e">
        <f t="shared" si="7"/>
        <v>#DIV/0!</v>
      </c>
    </row>
    <row r="241" spans="1:6" s="1" customFormat="1">
      <c r="A241" s="12" t="s">
        <v>39</v>
      </c>
      <c r="B241" s="80">
        <f>B242+B243+B244+B245</f>
        <v>26534722.509999998</v>
      </c>
      <c r="C241" s="80">
        <f>C242+C243+C244+C245</f>
        <v>20619012.630000003</v>
      </c>
      <c r="D241" s="37">
        <f>D242+D243+D244+D245</f>
        <v>16905326.850000001</v>
      </c>
      <c r="E241" s="9">
        <f t="shared" si="6"/>
        <v>77.705778239171053</v>
      </c>
      <c r="F241" s="9">
        <f t="shared" si="7"/>
        <v>121.96754793889124</v>
      </c>
    </row>
    <row r="242" spans="1:6" s="1" customFormat="1">
      <c r="A242" s="13" t="s">
        <v>40</v>
      </c>
      <c r="B242" s="83">
        <v>100000</v>
      </c>
      <c r="C242" s="77">
        <v>0</v>
      </c>
      <c r="D242" s="30">
        <v>65357.01</v>
      </c>
      <c r="E242" s="9">
        <f t="shared" si="6"/>
        <v>0</v>
      </c>
      <c r="F242" s="9">
        <f t="shared" si="7"/>
        <v>0</v>
      </c>
    </row>
    <row r="243" spans="1:6" s="1" customFormat="1">
      <c r="A243" s="13" t="s">
        <v>41</v>
      </c>
      <c r="B243" s="83">
        <v>8344185.8600000003</v>
      </c>
      <c r="C243" s="77">
        <v>5935070.4500000002</v>
      </c>
      <c r="D243" s="30">
        <v>6553542.5</v>
      </c>
      <c r="E243" s="9">
        <f t="shared" si="6"/>
        <v>71.128214898127879</v>
      </c>
      <c r="F243" s="9">
        <f t="shared" si="7"/>
        <v>90.562782647705419</v>
      </c>
    </row>
    <row r="244" spans="1:6" s="1" customFormat="1">
      <c r="A244" s="13" t="s">
        <v>42</v>
      </c>
      <c r="B244" s="83">
        <v>17468879.649999999</v>
      </c>
      <c r="C244" s="77">
        <v>14288036.01</v>
      </c>
      <c r="D244" s="30">
        <v>10149512.34</v>
      </c>
      <c r="E244" s="9">
        <f t="shared" si="6"/>
        <v>81.791370118002973</v>
      </c>
      <c r="F244" s="9">
        <f t="shared" si="7"/>
        <v>140.77559129308867</v>
      </c>
    </row>
    <row r="245" spans="1:6" s="1" customFormat="1">
      <c r="A245" s="13" t="s">
        <v>68</v>
      </c>
      <c r="B245" s="83">
        <v>621657</v>
      </c>
      <c r="C245" s="77">
        <v>395906.17</v>
      </c>
      <c r="D245" s="30">
        <v>136915</v>
      </c>
      <c r="E245" s="9">
        <f t="shared" si="6"/>
        <v>63.685628891816549</v>
      </c>
      <c r="F245" s="9">
        <f t="shared" si="7"/>
        <v>289.16201292772882</v>
      </c>
    </row>
    <row r="246" spans="1:6" s="1" customFormat="1">
      <c r="A246" s="12" t="s">
        <v>43</v>
      </c>
      <c r="B246" s="79">
        <v>32815817</v>
      </c>
      <c r="C246" s="75">
        <v>16232976.550000001</v>
      </c>
      <c r="D246" s="29">
        <v>326618</v>
      </c>
      <c r="E246" s="9">
        <f t="shared" si="6"/>
        <v>49.466927945143041</v>
      </c>
      <c r="F246" s="9">
        <f t="shared" si="7"/>
        <v>4970.0189671114276</v>
      </c>
    </row>
    <row r="247" spans="1:6" s="1" customFormat="1" hidden="1">
      <c r="A247" s="21" t="s">
        <v>99</v>
      </c>
      <c r="B247" s="58">
        <v>0</v>
      </c>
      <c r="C247" s="58">
        <v>0</v>
      </c>
      <c r="D247" s="30">
        <v>0</v>
      </c>
      <c r="E247" s="9" t="e">
        <f t="shared" si="6"/>
        <v>#DIV/0!</v>
      </c>
      <c r="F247" s="9" t="e">
        <f>C247/D247*100</f>
        <v>#DIV/0!</v>
      </c>
    </row>
    <row r="248" spans="1:6" s="1" customFormat="1">
      <c r="A248" s="92" t="s">
        <v>91</v>
      </c>
      <c r="B248" s="89">
        <f>B247+B246+B241+B238+B235+B234+B229+B223+B222+B221+B217</f>
        <v>770988207.87999988</v>
      </c>
      <c r="C248" s="89">
        <f>C247+C246+C241+C238+C235+C234+C229+C223+C222+C221+C217</f>
        <v>540924359.13000011</v>
      </c>
      <c r="D248" s="89">
        <f>D217+D221+D222+D223+D229+D235+D238+D241+D246+D234</f>
        <v>434247052.60000002</v>
      </c>
      <c r="E248" s="90">
        <f t="shared" si="6"/>
        <v>70.159874509285885</v>
      </c>
      <c r="F248" s="90">
        <f>C248/D248*100</f>
        <v>124.56604043511246</v>
      </c>
    </row>
    <row r="249" spans="1:6" s="1" customFormat="1">
      <c r="A249" s="21" t="s">
        <v>44</v>
      </c>
      <c r="B249" s="42">
        <f>B215-B248</f>
        <v>-59111401.399999976</v>
      </c>
      <c r="C249" s="42">
        <f>C215-C248</f>
        <v>-7251389.1400001645</v>
      </c>
      <c r="D249" s="6">
        <f>D215-D248</f>
        <v>-4648388.5099999309</v>
      </c>
      <c r="E249" s="11"/>
      <c r="F249" s="11"/>
    </row>
    <row r="250" spans="1:6">
      <c r="A250" s="25"/>
      <c r="B250" s="85"/>
      <c r="C250" s="86"/>
      <c r="D250" s="26"/>
      <c r="E250" s="27"/>
      <c r="F250" s="27"/>
    </row>
    <row r="251" spans="1:6">
      <c r="A251" s="96" t="s">
        <v>243</v>
      </c>
      <c r="B251" s="96"/>
      <c r="C251" s="96"/>
      <c r="D251" s="96"/>
      <c r="E251" s="96"/>
      <c r="F251" s="96"/>
    </row>
  </sheetData>
  <mergeCells count="3">
    <mergeCell ref="A1:F1"/>
    <mergeCell ref="E2:F2"/>
    <mergeCell ref="A251:F251"/>
  </mergeCells>
  <pageMargins left="0.70866141732283472" right="0.39370078740157483" top="0.26" bottom="0.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01.10.2022</vt:lpstr>
      <vt:lpstr>'01.10.2022'!Область_печати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2022-08-02T06:33:25Z</cp:lastPrinted>
  <dcterms:created xsi:type="dcterms:W3CDTF">2006-03-13T07:15:44Z</dcterms:created>
  <dcterms:modified xsi:type="dcterms:W3CDTF">2022-10-04T12:45:30Z</dcterms:modified>
</cp:coreProperties>
</file>