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48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54.xml" ContentType="application/vnd.openxmlformats-officedocument.spreadsheetml.revisionLog+xml"/>
  <Override PartName="/xl/revisions/revisionLog1412.xml" ContentType="application/vnd.openxmlformats-officedocument.spreadsheetml.revisionLog+xml"/>
  <Override PartName="/xl/revisions/revisionLog1204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2022.xml" ContentType="application/vnd.openxmlformats-officedocument.spreadsheetml.revisionLog+xml"/>
  <Override PartName="/xl/revisions/revisionLog1912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172111.xml" ContentType="application/vnd.openxmlformats-officedocument.spreadsheetml.revisionLog+xml"/>
  <Override PartName="/xl/revisions/revisionLog1233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1205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20212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210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292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10121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5111.xml" ContentType="application/vnd.openxmlformats-officedocument.spreadsheetml.revisionLog+xml"/>
  <Override PartName="/xl/revisions/revisionLog1223.xml" ContentType="application/vnd.openxmlformats-officedocument.spreadsheetml.revisionLog+xml"/>
  <Override PartName="/xl/revisions/revisionLog11821111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46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12112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1531111.xml" ContentType="application/vnd.openxmlformats-officedocument.spreadsheetml.revisionLog+xml"/>
  <Override PartName="/xl/revisions/revisionLog113131.xml" ContentType="application/vnd.openxmlformats-officedocument.spreadsheetml.revisionLog+xml"/>
  <Override PartName="/xl/calcChain.xml" ContentType="application/vnd.openxmlformats-officedocument.spreadsheetml.calcChain+xml"/>
  <Override PartName="/xl/revisions/revisionLog15212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322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501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10112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2111111.xml" ContentType="application/vnd.openxmlformats-officedocument.spreadsheetml.revisionLog+xml"/>
  <Override PartName="/xl/revisions/revisionLog12921.xml" ContentType="application/vnd.openxmlformats-officedocument.spreadsheetml.revisionLog+xml"/>
  <Override PartName="/xl/revisions/revisionLog1202121111.xml" ContentType="application/vnd.openxmlformats-officedocument.spreadsheetml.revisionLog+xml"/>
  <Override PartName="/xl/revisions/revisionLog110112111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2821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21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8211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821111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711112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2322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120212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124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10112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151211.xml" ContentType="application/vnd.openxmlformats-officedocument.spreadsheetml.revisionLog+xml"/>
  <Override PartName="/xl/revisions/revisionLog128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0112.xml" ContentType="application/vnd.openxmlformats-officedocument.spreadsheetml.revisionLog+xml"/>
  <Override PartName="/xl/revisions/revisionLog1322111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141212.xml" ContentType="application/vnd.openxmlformats-officedocument.spreadsheetml.revisionLog+xml"/>
  <Override PartName="/xl/revisions/revisionLog1225.xml" ContentType="application/vnd.openxmlformats-officedocument.spreadsheetml.revisionLog+xml"/>
  <Override PartName="/xl/revisions/revisionLog1271111.xml" ContentType="application/vnd.openxmlformats-officedocument.spreadsheetml.revisionLog+xml"/>
  <Override PartName="/xl/revisions/revisionLog11232.xml" ContentType="application/vnd.openxmlformats-officedocument.spreadsheetml.revisionLog+xml"/>
  <Override PartName="/xl/revisions/revisionLog1236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64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231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1721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58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20212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131211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523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234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271111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292111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4321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821111.xml" ContentType="application/vnd.openxmlformats-officedocument.spreadsheetml.revisionLog+xml"/>
  <Override PartName="/xl/revisions/revisionLog1123112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2921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314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72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91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2212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1721.xml" ContentType="application/vnd.openxmlformats-officedocument.spreadsheetml.revisionLog+xml"/>
  <Override PartName="/xl/revisions/revisionLog128212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441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7112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2051.xml" ContentType="application/vnd.openxmlformats-officedocument.spreadsheetml.revisionLog+xml"/>
  <Override PartName="/xl/revisions/revisionLog12141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54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512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3012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22211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1931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0112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4911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10113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2311111.xml" ContentType="application/vnd.openxmlformats-officedocument.spreadsheetml.revisionLog+xml"/>
  <Override PartName="/xl/revisions/revisionLog1223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13121111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2712.xml" ContentType="application/vnd.openxmlformats-officedocument.spreadsheetml.revisionLog+xml"/>
  <Override PartName="/xl/revisions/revisionLog1205.xml" ContentType="application/vnd.openxmlformats-officedocument.spreadsheetml.revisionLog+xml"/>
  <Override PartName="/xl/revisions/revisionLog115311111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22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21111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1182111.xml" ContentType="application/vnd.openxmlformats-officedocument.spreadsheetml.revisionLog+xml"/>
  <Override PartName="/xl/revisions/revisionLog12231111.xml" ContentType="application/vnd.openxmlformats-officedocument.spreadsheetml.revisionLog+xml"/>
  <Override PartName="/xl/revisions/revisionLog11011211111.xml" ContentType="application/vnd.openxmlformats-officedocument.spreadsheetml.revisionLog+xml"/>
  <Override PartName="/xl/revisions/revisionLog11313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71111211.xml" ContentType="application/vnd.openxmlformats-officedocument.spreadsheetml.revisionLog+xml"/>
  <Override PartName="/xl/revisions/revisionLog12332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20.xml" ContentType="application/vnd.openxmlformats-officedocument.spreadsheetml.revisionLog+xml"/>
  <Override PartName="/xl/revisions/revisionLog1232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131111.xml" ContentType="application/vnd.openxmlformats-officedocument.spreadsheetml.revisionLog+xml"/>
  <Override PartName="/xl/revisions/revisionLog1812.xml" ContentType="application/vnd.openxmlformats-officedocument.spreadsheetml.revisionLog+xml"/>
  <Override PartName="/xl/revisions/revisionLog116112.xml" ContentType="application/vnd.openxmlformats-officedocument.spreadsheetml.revisionLog+xml"/>
  <Override PartName="/xl/revisions/revisionLog148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20212111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34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23.xml" ContentType="application/vnd.openxmlformats-officedocument.spreadsheetml.revisionLog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5011.xml" ContentType="application/vnd.openxmlformats-officedocument.spreadsheetml.revisionLog+xml"/>
  <Override PartName="/xl/revisions/revisionLog1153111.xml" ContentType="application/vnd.openxmlformats-officedocument.spreadsheetml.revisionLog+xml"/>
  <Override PartName="/xl/revisions/revisionLog14312.xml" ContentType="application/vnd.openxmlformats-officedocument.spreadsheetml.revisionLog+xml"/>
  <Override PartName="/xl/revisions/revisionLog1312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1931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27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35.xml" ContentType="application/vnd.openxmlformats-officedocument.spreadsheetml.revisionLog+xml"/>
  <Override PartName="/xl/revisions/revisionLog1432.xml" ContentType="application/vnd.openxmlformats-officedocument.spreadsheetml.revisionLog+xml"/>
  <Override PartName="/xl/revisions/revisionLog1913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411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224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18211111.xml" ContentType="application/vnd.openxmlformats-officedocument.spreadsheetml.revisionLog+xml"/>
  <Override PartName="/xl/revisions/revisionLog1511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2921111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29211.xml" ContentType="application/vnd.openxmlformats-officedocument.spreadsheetml.revisionLog+xml"/>
  <Override PartName="/xl/revisions/revisionLog17111111.xml" ContentType="application/vnd.openxmlformats-officedocument.spreadsheetml.revisionLog+xml"/>
  <Override PartName="/xl/revisions/revisionLog11011311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7111121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19212.xml" ContentType="application/vnd.openxmlformats-officedocument.spreadsheetml.revisionLog+xml"/>
  <Override PartName="/xl/revisions/revisionLog1203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51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2351.xml" ContentType="application/vnd.openxmlformats-officedocument.spreadsheetml.revisionLog+xml"/>
  <Override PartName="/xl/revisions/revisionLog11241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314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23221.xml" ContentType="application/vnd.openxmlformats-officedocument.spreadsheetml.revisionLog+xml"/>
  <Override PartName="/xl/revisions/revisionLog13312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51211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82111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3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422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2922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123111.xml" ContentType="application/vnd.openxmlformats-officedocument.spreadsheetml.revisionLog+xml"/>
  <Override PartName="/xl/revisions/revisionLog131111.xml" ContentType="application/vnd.openxmlformats-officedocument.spreadsheetml.revisionLog+xml"/>
  <Override PartName="/xl/revisions/revisionLog1282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1214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311111.xml" ContentType="application/vnd.openxmlformats-officedocument.spreadsheetml.revisionLog+xml"/>
  <Override PartName="/xl/revisions/revisionLog126111112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231111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23111111.xml" ContentType="application/vnd.openxmlformats-officedocument.spreadsheetml.revisionLog+xml"/>
  <Override PartName="/xl/revisions/revisionLog1522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231121.xml" ContentType="application/vnd.openxmlformats-officedocument.spreadsheetml.revisionLog+xml"/>
  <Override PartName="/xl/revisions/revisionLog1194.xml" ContentType="application/vnd.openxmlformats-officedocument.spreadsheetml.revisionLog+xml"/>
  <Override PartName="/xl/revisions/revisionLog1333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3331.xml" ContentType="application/vnd.openxmlformats-officedocument.spreadsheetml.revisionLog+xml"/>
  <Override PartName="/xl/revisions/revisionLog11721111.xml" ContentType="application/vnd.openxmlformats-officedocument.spreadsheetml.revisionLog+xml"/>
  <Override PartName="/xl/revisions/revisionLog12312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2621.xml" ContentType="application/vnd.openxmlformats-officedocument.spreadsheetml.revisionLog+xml"/>
  <Override PartName="/xl/revisions/revisionLog119311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71112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10113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22311.xml" ContentType="application/vnd.openxmlformats-officedocument.spreadsheetml.revisionLog+xml"/>
  <Override PartName="/xl/revisions/revisionLog112312.xml" ContentType="application/vnd.openxmlformats-officedocument.spreadsheetml.revisionLog+xml"/>
  <Override PartName="/xl/revisions/revisionLog1262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2241.xml" ContentType="application/vnd.openxmlformats-officedocument.spreadsheetml.revisionLog+xml"/>
  <Override PartName="/xl/revisions/revisionLog11014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20213.xml" ContentType="application/vnd.openxmlformats-officedocument.spreadsheetml.revisionLog+xml"/>
  <Override PartName="/xl/revisions/revisionLog1571.xml" ContentType="application/vnd.openxmlformats-officedocument.spreadsheetml.revisionLog+xml"/>
  <Override PartName="/xl/revisions/revisionLog12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45111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2311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411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1161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133.xml" ContentType="application/vnd.openxmlformats-officedocument.spreadsheetml.revisionLog+xml"/>
  <Override PartName="/xl/revisions/revisionLog18211111.xml" ContentType="application/vnd.openxmlformats-officedocument.spreadsheetml.revisionLog+xml"/>
  <Override PartName="/xl/revisions/revisionLog11941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3131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1241.xml" ContentType="application/vnd.openxmlformats-officedocument.spreadsheetml.revisionLog+xml"/>
  <Override PartName="/xl/revisions/revisionLog126211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281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234.xml" ContentType="application/vnd.openxmlformats-officedocument.spreadsheetml.revisionLog+xml"/>
  <Override PartName="/docProps/app.xml" ContentType="application/vnd.openxmlformats-officedocument.extended-properties+xml"/>
  <Override PartName="/xl/revisions/revisionLog35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7111121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3221111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193111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22211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05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2611111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1213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61111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8211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state="hidden" r:id="rId22"/>
    <sheet name="Лист4" sheetId="23" state="hidden" r:id="rId23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5" hidden="1">Иль!$A$1:$F$103</definedName>
    <definedName name="Z_1718F1EE_9F48_4DBE_9531_3B70F9C4A5DD_.wvu.PrintArea" localSheetId="0" hidden="1">Консол!$A$1:$K$52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5" hidden="1">Иль!$19:$24,Иль!$57:$57,Иль!$59:$61,Иль!$67:$68,Иль!$77:$78,Иль!$80:$80,Иль!$85:$89,Иль!$92:$99,Иль!$142:$142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19" hidden="1">Лист1!$82:$84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9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4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Яро!$19:$24,Яро!$28:$33,Яро!$44:$45,Яро!$47:$48,Яро!$55:$55,Яро!$57:$58,Яро!$65:$66,Яро!$76:$77,Яро!$81:$85,Яро!$88:$95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5" hidden="1">Иль!$A$1:$F$103</definedName>
    <definedName name="Z_1A52382B_3765_4E8C_903F_6B8919B7242E_.wvu.PrintArea" localSheetId="0" hidden="1">Консол!$A$1:$K$52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Хор!$A$1:$F$98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Иль!$19:$24,Иль!$30:$31,Иль!$34:$34,Иль!$46:$46,Иль!#REF!,Иль!$59:$60,Иль!$67:$68,Иль!$77:$78,Иль!$80:$80,Иль!$92:$96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Мос!$19:$24,Мос!$44:$44,Мос!$58:$58,Мос!$60:$61,Мос!$68:$69,Мос!$82:$82,Мос!$86:$90,Мос!$95:$100</definedName>
    <definedName name="Z_1A52382B_3765_4E8C_903F_6B8919B7242E_.wvu.Rows" localSheetId="9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район!$18:$19,район!$21:$21,район!$29:$31,район!$51:$52,район!#REF!,район!$64:$64,район!$72:$72,район!$89:$89,район!#REF!,район!$123:$125</definedName>
    <definedName name="Z_1A52382B_3765_4E8C_903F_6B8919B7242E_.wvu.Rows" localSheetId="1" hidden="1">Справка!#REF!</definedName>
    <definedName name="Z_1A52382B_3765_4E8C_903F_6B8919B7242E_.wvu.Rows" localSheetId="4" hidden="1">Сун!$19:$24,Сун!$50:$52,Сун!$59:$59,Сун!$61:$62,Сун!$69:$70,Сун!$80:$81,Сун!$83:$83,Сун!$89:$90,Сун!$94:$98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Юсь!$20:$24,Юсь!$38:$38,Юсь!#REF!,Юсь!$45:$50,Юсь!$59:$59,Юсь!$61:$62,Юсь!$69:$70,Юсь!$80:$81,Юсь!$85:$89,Юсь!$92:$99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Яро!$19:$24,Яро!$44:$44,Яро!$55:$55,Яро!$57:$59,Яро!$65:$66,Яро!$76:$77,Яро!$81:$85,Яро!$88:$95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5" hidden="1">Иль!$A$1:$F$103</definedName>
    <definedName name="Z_3DCB9AAA_F09C_4EA6_B992_F93E466D374A_.wvu.PrintArea" localSheetId="0" hidden="1">Консол!$A$1:$K$52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Справка!$A$1:$FE$31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Иль!$19:$24,Иль!$30:$31,Иль!$34:$34,Иль!$46:$46,Иль!#REF!,Иль!$59:$60,Иль!$67:$68,Иль!$77:$78,Иль!$80:$80,Иль!$82:$89,Иль!$92:$96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Мос!$19:$24,Мос!$44:$44,Мос!$58:$58,Мос!$60:$61,Мос!$68:$69,Мос!$82:$82,Мос!$84:$90,Мос!$95:$100</definedName>
    <definedName name="Z_3DCB9AAA_F09C_4EA6_B992_F93E466D374A_.wvu.Rows" localSheetId="9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район!$18:$19,район!$21:$21,район!$29:$31,район!$51:$52,район!$64:$64,район!$72:$72,район!$89:$89,район!#REF!,район!$123:$125</definedName>
    <definedName name="Z_3DCB9AAA_F09C_4EA6_B992_F93E466D374A_.wvu.Rows" localSheetId="1" hidden="1">Справка!#REF!</definedName>
    <definedName name="Z_3DCB9AAA_F09C_4EA6_B992_F93E466D374A_.wvu.Rows" localSheetId="4" hidden="1">Сун!$19:$24,Сун!$50:$52,Сун!$59:$59,Сун!$61:$62,Сун!$69:$70,Сун!$80:$81,Сун!$83:$86,Сун!$89:$90,Сун!$94:$98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Хор!$19:$22,Хор!$30:$30,Хор!$39:$39,Хор!$43:$43,Хор!$54:$54,Хор!$56:$57,Хор!$64:$65,Хор!$80:$84,Хор!$87:$94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Юсь!$20:$24,Юсь!#REF!,Юсь!$45:$50,Юсь!$59:$59,Юсь!$61:$62,Юсь!$69:$70,Юсь!$80:$81,Юсь!$84:$89,Юсь!$92:$99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Яро!$19:$24,Яро!$29:$30,Яро!$32:$32,Яро!$44:$44,Яро!$55:$55,Яро!$57:$58,Яро!$65:$66,Яро!$76:$77,Яро!$81:$86,Яро!$88:$95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5" hidden="1">Иль!$A$1:$F$103</definedName>
    <definedName name="Z_42584DC0_1D41_4C93_9B38_C388E7B8DAC4_.wvu.PrintArea" localSheetId="0" hidden="1">Консол!$A$1:$K$52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Иль!$19:$24,Иль!$30:$40,Иль!$46:$46,Иль!$48:$50,Иль!$57:$57,Иль!$59:$61,Иль!$67:$68,Иль!$77:$78,Иль!$80:$80,Иль!$85:$89,Иль!$92:$99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9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$58:$60,район!$64:$64,район!$72:$72,район!$83:$83,район!$89:$89,район!$92:$92,район!#REF!,район!$103:$103,район!$123:$125,район!$128:$129</definedName>
    <definedName name="Z_42584DC0_1D41_4C93_9B38_C388E7B8DAC4_.wvu.Rows" localSheetId="1" hidden="1">Справка!#REF!</definedName>
    <definedName name="Z_42584DC0_1D41_4C93_9B38_C388E7B8DAC4_.wvu.Rows" localSheetId="4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Юсь!$19:$24,Юсь!$31:$33,Юсь!$38:$38,Юсь!#REF!,Юсь!$45:$50,Юсь!$59:$59,Юсь!$61:$63,Юсь!$69:$70,Юсь!$80:$81,Юсь!$85:$89,Юсь!$92:$99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Яро!$19:$24,Яро!$28:$37,Яро!$44:$45,Яро!$47:$48,Яро!$55:$55,Яро!$57:$59,Яро!$65:$66,Яро!$76:$77,Яро!$81:$85,Яро!$88:$95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5" hidden="1">Иль!$A$1:$F$103</definedName>
    <definedName name="Z_5BFCA170_DEAE_4D2C_98A0_1E68B427AC01_.wvu.PrintArea" localSheetId="0" hidden="1">Консол!$A$1:$K$52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Иль!$19:$24,Иль!$30:$31,Иль!$34:$34,Иль!$46:$46,Иль!#REF!,Иль!$59:$60,Иль!$67:$68,Иль!$77:$78,Иль!$80:$80,Иль!$92:$96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Мос!$19:$24,Мос!$44:$44,Мос!$58:$58,Мос!$60:$61,Мос!$68:$69,Мос!$82:$82,Мос!$84:$90,Мос!$95:$100</definedName>
    <definedName name="Z_5BFCA170_DEAE_4D2C_98A0_1E68B427AC01_.wvu.Rows" localSheetId="9" hidden="1">Ори!$19:$24,Ори!$33:$33,Ори!$45:$45,Ори!$49:$51,Ори!$58:$58,Ори!$60:$61,Ори!$68:$69,Ори!$79:$80,Ори!$82:$82,Ори!$84:$88,Ори!$92:$99</definedName>
    <definedName name="Z_5BFCA170_DEAE_4D2C_98A0_1E68B427AC01_.wvu.Rows" localSheetId="4" hidden="1">Сун!$19:$24,Сун!$50:$52,Сун!$59:$59,Сун!$61:$62,Сун!$69:$70,Сун!$80:$81,Сун!$83:$83,Сун!$89:$90,Сун!$94:$98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Хор!$19:$22,Хор!$30:$30,Хор!$39:$39,Хор!$43:$43,Хор!$54:$54,Хор!$56:$57,Хор!$64:$65,Хор!$80:$84,Хор!$87:$94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Яро!$19:$24,Яро!$44:$44,Яро!$55:$55,Яро!$57:$58,Яро!$65:$66,Яро!$76:$77,Яро!$81:$86,Яро!$88:$95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3" hidden="1">Але!$A$1:$F$97</definedName>
    <definedName name="Z_5C539BE6_C8E0_453F_AB5E_9E58094195EA_.wvu.PrintArea" localSheetId="5" hidden="1">Иль!$A$1:$F$103</definedName>
    <definedName name="Z_5C539BE6_C8E0_453F_AB5E_9E58094195EA_.wvu.PrintArea" localSheetId="0" hidden="1">Консол!$A$1:$K$52</definedName>
    <definedName name="Z_5C539BE6_C8E0_453F_AB5E_9E58094195EA_.wvu.PrintArea" localSheetId="7" hidden="1">Мор!$A$1:$F$101</definedName>
    <definedName name="Z_5C539BE6_C8E0_453F_AB5E_9E58094195EA_.wvu.PrintArea" localSheetId="2" hidden="1">район!$A$1:$F$137</definedName>
    <definedName name="Z_5C539BE6_C8E0_453F_AB5E_9E58094195EA_.wvu.PrintArea" localSheetId="1" hidden="1">Справка!$A$1:$FE$31</definedName>
    <definedName name="Z_5C539BE6_C8E0_453F_AB5E_9E58094195EA_.wvu.PrintArea" localSheetId="4" hidden="1">Сун!$A$1:$F$105</definedName>
    <definedName name="Z_5C539BE6_C8E0_453F_AB5E_9E58094195EA_.wvu.PrintArea" localSheetId="11" hidden="1">Тор!$A$1:$F$101</definedName>
    <definedName name="Z_5C539BE6_C8E0_453F_AB5E_9E58094195EA_.wvu.PrintArea" localSheetId="15" hidden="1">Юнг!$A$1:$F$100</definedName>
    <definedName name="Z_5C539BE6_C8E0_453F_AB5E_9E58094195EA_.wvu.PrintArea" localSheetId="17" hidden="1">Яра!$A$1:$F$102</definedName>
    <definedName name="Z_5C539BE6_C8E0_453F_AB5E_9E58094195EA_.wvu.Rows" localSheetId="3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5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6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19" hidden="1">Лист1!$82:$84</definedName>
    <definedName name="Z_5C539BE6_C8E0_453F_AB5E_9E58094195EA_.wvu.Rows" localSheetId="7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8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9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район!$19:$19,район!$26:$27,район!$36:$36,район!$39:$39,район!$51:$52,район!$72:$72,район!$123:$124</definedName>
    <definedName name="Z_5C539BE6_C8E0_453F_AB5E_9E58094195EA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0" hidden="1">Сят!$19:$24,Сят!$38:$38,Сят!$45:$47,Сят!$57:$57,Сят!$59:$60,Сят!$67:$68,Сят!$78:$78,Сят!$83:$87,Сят!$90:$97,Сят!$143:$143</definedName>
    <definedName name="Z_5C539BE6_C8E0_453F_AB5E_9E58094195EA_.wvu.Rows" localSheetId="11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2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3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4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5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6" hidden="1">Юсь!$19:$24,Юсь!$38:$38,Юсь!$45:$50,Юсь!$59:$59,Юсь!$61:$62,Юсь!$69:$70,Юсь!$85:$89,Юсь!$92:$99,Юсь!$143:$143</definedName>
    <definedName name="Z_5C539BE6_C8E0_453F_AB5E_9E58094195EA_.wvu.Rows" localSheetId="17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8" hidden="1">Яро!$19:$24,Яро!$28:$28,Яро!$41:$41,Яро!$44:$44,Яро!$47:$48,Яро!$55:$55,Яро!$57:$58,Яро!$65:$66,Яро!$76:$76,Яро!$83:$85,Яро!$88:$91,Яро!$93:$95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3" hidden="1">Але!$A$1:$F$97</definedName>
    <definedName name="Z_61528DAC_5C4C_48F4_ADE2_8A724B05A086_.wvu.PrintArea" localSheetId="5" hidden="1">Иль!$A$1:$F$103</definedName>
    <definedName name="Z_61528DAC_5C4C_48F4_ADE2_8A724B05A086_.wvu.PrintArea" localSheetId="0" hidden="1">Консол!$A$1:$K$52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район!$A$1:$F$137</definedName>
    <definedName name="Z_61528DAC_5C4C_48F4_ADE2_8A724B05A086_.wvu.PrintArea" localSheetId="1" hidden="1">Справка!$A$1:$FE$31</definedName>
    <definedName name="Z_61528DAC_5C4C_48F4_ADE2_8A724B05A086_.wvu.PrintArea" localSheetId="4" hidden="1">Сун!$A$1:$F$105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Але!$19:$24,Але!$28:$28,Але!$40:$40,Але!$55:$56,Але!$63:$64,Але!$69:$70,Але!$74:$74,Але!$79:$82,Але!$86:$93,Але!$142:$142</definedName>
    <definedName name="Z_61528DAC_5C4C_48F4_ADE2_8A724B05A086_.wvu.Rows" localSheetId="5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Консол!$22:$22,Консол!$45:$47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8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9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район!$19:$19,район!$26:$27,район!$36:$36,район!$39:$39,район!$51:$52,район!$64:$65,район!$123:$124</definedName>
    <definedName name="Z_61528DAC_5C4C_48F4_ADE2_8A724B05A086_.wvu.Rows" localSheetId="4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2" hidden="1">Хор!$20:$22,Хор!$26:$31,Хор!$39:$39,Хор!$45:$47,Хор!$54:$54,Хор!$56:$57,Хор!$64:$65,Хор!$70:$71,Хор!$75:$75,Хор!$80:$84,Хор!$87:$94,Хор!$141:$141</definedName>
    <definedName name="Z_61528DAC_5C4C_48F4_ADE2_8A724B05A086_.wvu.Rows" localSheetId="13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4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5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6" hidden="1">Юсь!$19:$24,Юсь!$45:$50,Юсь!$59:$59,Юсь!$61:$62,Юсь!$69:$70,Юсь!$85:$89,Юсь!$92:$99,Юсь!$143:$143</definedName>
    <definedName name="Z_61528DAC_5C4C_48F4_ADE2_8A724B05A086_.wvu.Rows" localSheetId="17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8" hidden="1">Яро!$19:$24,Яро!$28:$28,Яро!$41:$41,Яро!$44:$44,Яро!$47:$48,Яро!$55:$55,Яро!$57:$58,Яро!$65:$66,Яро!$71:$71,Яро!$76:$76,Яро!$83:$85,Яро!$88:$95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5" hidden="1">Иль!$A$1:$F$103</definedName>
    <definedName name="Z_A54C432C_6C68_4B53_A75C_446EB3A61B2B_.wvu.PrintArea" localSheetId="0" hidden="1">Консол!$A$1:$K$52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9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район!$18:$19,район!$21:$21,район!$26:$26,район!$28:$32,район!$36:$36,район!$39:$39,район!$51:$52,район!#REF!,район!$64:$64,район!$72:$72,район!$89:$89,район!#REF!,район!$123:$125,район!$128:$129</definedName>
    <definedName name="Z_A54C432C_6C68_4B53_A75C_446EB3A61B2B_.wvu.Rows" localSheetId="1" hidden="1">Справка!#REF!</definedName>
    <definedName name="Z_A54C432C_6C68_4B53_A75C_446EB3A61B2B_.wvu.Rows" localSheetId="4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Яро!$19:$24,Яро!$28:$37,Яро!$44:$44,Яро!$47:$47,Яро!$55:$55,Яро!$57:$59,Яро!$65:$66,Яро!$76:$76,Яро!$81:$85,Яро!$88:$95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3" hidden="1">Але!$A$1:$F$97</definedName>
    <definedName name="Z_B30CE22D_C12F_4E12_8BB9_3AAE0A6991CC_.wvu.PrintArea" localSheetId="5" hidden="1">Иль!$A$1:$F$103</definedName>
    <definedName name="Z_B30CE22D_C12F_4E12_8BB9_3AAE0A6991CC_.wvu.PrintArea" localSheetId="0" hidden="1">Консол!$A$1:$K$52</definedName>
    <definedName name="Z_B30CE22D_C12F_4E12_8BB9_3AAE0A6991CC_.wvu.PrintArea" localSheetId="7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4" hidden="1">Сун!$A$1:$F$105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Юсь!$A$1:$F$103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9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4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2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3" hidden="1">Чум!$19:$24,Чум!$47:$49,Чум!$57:$57,Чум!$59:$61,Чум!$67:$68,Чум!$78:$78,Чум!$83:$87,Чум!$90:$97,Чум!$142:$142</definedName>
    <definedName name="Z_B30CE22D_C12F_4E12_8BB9_3AAE0A6991CC_.wvu.Rows" localSheetId="14" hidden="1">Шать!$19:$25,Шать!$57:$57,Шать!$59:$60,Шать!$67:$67,Шать!$78:$78,Шать!$84:$86,Шать!$90:$97,Шать!$142:$142</definedName>
    <definedName name="Z_B30CE22D_C12F_4E12_8BB9_3AAE0A6991CC_.wvu.Rows" localSheetId="15" hidden="1">Юнг!$19:$24,Юнг!$38:$38,Юнг!$46:$46,Юнг!$56:$56,Юнг!$58:$60,Юнг!$66:$67,Юнг!$77:$77,Юнг!$82:$86,Юнг!$89:$96,Юнг!$142:$142</definedName>
    <definedName name="Z_B30CE22D_C12F_4E12_8BB9_3AAE0A6991CC_.wvu.Rows" localSheetId="16" hidden="1">Юсь!$19:$24,Юсь!$45:$50,Юсь!$59:$59,Юсь!$61:$62,Юсь!$69:$70,Юсь!$80:$80,Юсь!$85:$89,Юсь!$92:$99,Юсь!$143:$143</definedName>
    <definedName name="Z_B30CE22D_C12F_4E12_8BB9_3AAE0A6991CC_.wvu.Rows" localSheetId="17" hidden="1">Яра!$19:$24,Яра!$46:$46,Яра!$48:$50,Яра!$58:$58,Яра!$60:$61,Яра!$68:$69,Яра!$79:$79,Яра!$84:$88,Яра!$91:$98,Яра!$143:$143</definedName>
    <definedName name="Z_B30CE22D_C12F_4E12_8BB9_3AAE0A6991CC_.wvu.Rows" localSheetId="18" hidden="1">Яро!$19:$24,Яро!$28:$28,Яро!$37:$37,Яро!$44:$44,Яро!$55:$55,Яро!$57:$59,Яро!$65:$66,Яро!$76:$76,Яро!$81:$85,Яро!$88:$91,Яро!$93:$95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5" hidden="1">Иль!$A$1:$F$103</definedName>
    <definedName name="Z_B31C8DB7_3E78_4144_A6B5_8DE36DE63F0E_.wvu.PrintArea" localSheetId="0" hidden="1">Консол!$A$1:$K$52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Иль!$19:$24,Иль!$34:$34,Иль!$46:$46,Иль!#REF!,Иль!$59:$60,Иль!$67:$68,Иль!$77:$78,Иль!$80:$80,Иль!$92:$96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Мос!$19:$24,Мос!$44:$44,Мос!$58:$58,Мос!$60:$61,Мос!$68:$69,Мос!$82:$82,Мос!$84:$90,Мос!$95:$100</definedName>
    <definedName name="Z_B31C8DB7_3E78_4144_A6B5_8DE36DE63F0E_.wvu.Rows" localSheetId="9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район!$18:$19,район!$21:$21,район!$29:$31,район!$51:$52,район!$64:$64,район!$72:$72,район!$89:$89,район!#REF!,район!$123:$125</definedName>
    <definedName name="Z_B31C8DB7_3E78_4144_A6B5_8DE36DE63F0E_.wvu.Rows" localSheetId="4" hidden="1">Сун!$19:$24,Сун!$50:$52,Сун!$59:$59,Сун!$61:$62,Сун!$69:$70,Сун!$80:$81,Сун!$83:$83,Сун!$89:$90,Сун!$94:$98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Хор!$19:$22,Хор!$30:$30,Хор!$39:$39,Хор!$54:$54,Хор!$56:$57,Хор!$64:$65,Хор!$80:$84,Хор!$87:$94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Юсь!$20:$24,Юсь!#REF!,Юсь!$45:$50,Юсь!$69:$70,Юсь!$85:$89,Юсь!$92:$99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Яро!$19:$24,Яро!$55:$55,Яро!$57:$58,Яро!$65:$66,Яро!$76:$77,Яро!$81:$86,Яро!$88:$95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3" hidden="1">Але!$A$1:$F$97</definedName>
    <definedName name="Z_F85EE840_0C31_454A_8951_832C2E9E0600_.wvu.PrintArea" localSheetId="5" hidden="1">Иль!$A$1:$F$103</definedName>
    <definedName name="Z_F85EE840_0C31_454A_8951_832C2E9E0600_.wvu.PrintArea" localSheetId="0" hidden="1">Консол!$A$1:$K$52</definedName>
    <definedName name="Z_F85EE840_0C31_454A_8951_832C2E9E0600_.wvu.PrintArea" localSheetId="7" hidden="1">Мор!$A$1:$F$101</definedName>
    <definedName name="Z_F85EE840_0C31_454A_8951_832C2E9E0600_.wvu.PrintArea" localSheetId="2" hidden="1">район!$A$1:$F$137</definedName>
    <definedName name="Z_F85EE840_0C31_454A_8951_832C2E9E0600_.wvu.PrintArea" localSheetId="1" hidden="1">Справка!$A$1:$FE$31</definedName>
    <definedName name="Z_F85EE840_0C31_454A_8951_832C2E9E0600_.wvu.PrintArea" localSheetId="4" hidden="1">Сун!$A$1:$F$105</definedName>
    <definedName name="Z_F85EE840_0C31_454A_8951_832C2E9E0600_.wvu.PrintArea" localSheetId="11" hidden="1">Тор!$A$1:$F$101</definedName>
    <definedName name="Z_F85EE840_0C31_454A_8951_832C2E9E0600_.wvu.PrintArea" localSheetId="15" hidden="1">Юнг!$A$1:$F$100</definedName>
    <definedName name="Z_F85EE840_0C31_454A_8951_832C2E9E0600_.wvu.PrintArea" localSheetId="17" hidden="1">Яра!$A$1:$F$102</definedName>
    <definedName name="Z_F85EE840_0C31_454A_8951_832C2E9E0600_.wvu.Rows" localSheetId="3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5" hidden="1">Иль!$19:$23,Иль!$35:$35,Иль!#REF!,Иль!$44:$44,Иль!$46:$46,Иль!$50:$50,Иль!$57:$57,Иль!$59:$61,Иль!$67:$68,Иль!$74:$74,Иль!$77:$78,Иль!$80:$80,Иль!$85:$89,Иль!$92:$99,Иль!$142:$142</definedName>
    <definedName name="Z_F85EE840_0C31_454A_8951_832C2E9E0600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19" hidden="1">Лист1!$82:$84</definedName>
    <definedName name="Z_F85EE840_0C31_454A_8951_832C2E9E0600_.wvu.Rows" localSheetId="7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8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9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2" hidden="1">район!$19:$19,район!$26:$27,район!$36:$36,район!$39:$39,район!$51:$52,район!$123:$124</definedName>
    <definedName name="Z_F85EE840_0C31_454A_8951_832C2E9E0600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0" hidden="1">Сят!$19:$24,Сят!$38:$38,Сят!$45:$47,Сят!$57:$57,Сят!$59:$60,Сят!$67:$68,Сят!$78:$78,Сят!$83:$87,Сят!$90:$97,Сят!$143:$143</definedName>
    <definedName name="Z_F85EE840_0C31_454A_8951_832C2E9E0600_.wvu.Rows" localSheetId="11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2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3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5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6" hidden="1">Юсь!$19:$24,Юсь!$38:$38,Юсь!$45:$50,Юсь!$59:$59,Юсь!$61:$62,Юсь!$69:$70,Юсь!$75:$76,Юсь!$85:$89,Юсь!$92:$99,Юсь!$143:$143</definedName>
    <definedName name="Z_F85EE840_0C31_454A_8951_832C2E9E0600_.wvu.Rows" localSheetId="17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8" hidden="1">Яро!$19:$24,Яро!$28:$28,Яро!$41:$41,Яро!$44:$44,Яро!$47:$48,Яро!$55:$55,Яро!$57:$58,Яро!$65:$66,Яро!$76:$76,Яро!$83:$85,Яро!$88:$95</definedName>
    <definedName name="_xlnm.Print_Area" localSheetId="3">Але!$A$1:$F$97</definedName>
    <definedName name="_xlnm.Print_Area" localSheetId="5">Иль!$A$1:$F$103</definedName>
    <definedName name="_xlnm.Print_Area" localSheetId="0">Консол!$A$1:$K$52</definedName>
    <definedName name="_xlnm.Print_Area" localSheetId="7">Мор!$A$1:$F$101</definedName>
    <definedName name="_xlnm.Print_Area" localSheetId="2">район!$A$1:$F$137</definedName>
    <definedName name="_xlnm.Print_Area" localSheetId="1">Справка!$A$1:$FE$31</definedName>
    <definedName name="_xlnm.Print_Area" localSheetId="4">Сун!$A$1:$F$105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1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1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Admin - Личное представление" guid="{1718F1EE-9F48-4DBE-9531-3B70F9C4A5DD}" mergeInterval="0" personalView="1" maximized="1" xWindow="1" yWindow="1" windowWidth="1280" windowHeight="804" tabRatio="695" activeSheetId="6"/>
  </customWorkbookViews>
</workbook>
</file>

<file path=xl/calcChain.xml><?xml version="1.0" encoding="utf-8"?>
<calcChain xmlns="http://schemas.openxmlformats.org/spreadsheetml/2006/main">
  <c r="D26" i="10"/>
  <c r="CX28" i="2"/>
  <c r="BX14"/>
  <c r="CY16"/>
  <c r="CX16"/>
  <c r="D42" i="6"/>
  <c r="C42"/>
  <c r="C26" i="1"/>
  <c r="D26"/>
  <c r="K26"/>
  <c r="E26" l="1"/>
  <c r="EU19" i="2"/>
  <c r="ET19"/>
  <c r="C39" i="6"/>
  <c r="D39"/>
  <c r="D34" i="19" l="1"/>
  <c r="D29" i="17"/>
  <c r="D62" i="3"/>
  <c r="D34" i="17"/>
  <c r="F34" s="1"/>
  <c r="C31" i="7"/>
  <c r="D31"/>
  <c r="E32"/>
  <c r="F32"/>
  <c r="E33"/>
  <c r="F33"/>
  <c r="C34"/>
  <c r="D34"/>
  <c r="E35"/>
  <c r="F35"/>
  <c r="BU23" i="2"/>
  <c r="E97" i="3"/>
  <c r="F97"/>
  <c r="C34"/>
  <c r="D74" i="13"/>
  <c r="D35" i="10"/>
  <c r="D77" i="15"/>
  <c r="C41" i="18"/>
  <c r="E34" i="7" l="1"/>
  <c r="E34" i="17"/>
  <c r="BU27" i="2"/>
  <c r="F31" i="7"/>
  <c r="F34"/>
  <c r="E31"/>
  <c r="D73" i="4"/>
  <c r="D53" i="13" l="1"/>
  <c r="C36" i="19"/>
  <c r="D36"/>
  <c r="BX29" i="2" s="1"/>
  <c r="D30" i="6"/>
  <c r="E32"/>
  <c r="F32"/>
  <c r="D30" i="5"/>
  <c r="BF15" i="2" s="1"/>
  <c r="C73" i="4"/>
  <c r="E69"/>
  <c r="F69"/>
  <c r="CJ19" i="2"/>
  <c r="CI19"/>
  <c r="DB18"/>
  <c r="J28" i="1" s="1"/>
  <c r="D53" i="3"/>
  <c r="C53"/>
  <c r="E57"/>
  <c r="F57"/>
  <c r="D68" i="5"/>
  <c r="C68"/>
  <c r="F72"/>
  <c r="E72"/>
  <c r="D12" i="3"/>
  <c r="C12"/>
  <c r="F13"/>
  <c r="E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22" i="1"/>
  <c r="CV17" i="2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78" i="3"/>
  <c r="CM19" i="2"/>
  <c r="CL19"/>
  <c r="CM17"/>
  <c r="CL17"/>
  <c r="CJ17"/>
  <c r="CI17"/>
  <c r="D68" i="17"/>
  <c r="D65" i="16"/>
  <c r="D66" i="14"/>
  <c r="D63" i="13"/>
  <c r="D67" i="10"/>
  <c r="D66" i="8"/>
  <c r="D65" i="7"/>
  <c r="D34" i="3"/>
  <c r="C58" i="17"/>
  <c r="D40" i="7"/>
  <c r="C62" i="3"/>
  <c r="D54" i="19"/>
  <c r="CS14" i="2"/>
  <c r="D37" i="13"/>
  <c r="BV23" i="2"/>
  <c r="BV27"/>
  <c r="BV14"/>
  <c r="D82" i="18"/>
  <c r="D94" i="3"/>
  <c r="C94"/>
  <c r="F95"/>
  <c r="E95"/>
  <c r="CU17" i="2"/>
  <c r="CU14"/>
  <c r="F133" i="3"/>
  <c r="E133"/>
  <c r="F132"/>
  <c r="E132"/>
  <c r="F131"/>
  <c r="E131"/>
  <c r="D130"/>
  <c r="C130"/>
  <c r="F129"/>
  <c r="C128"/>
  <c r="F128" s="1"/>
  <c r="F127"/>
  <c r="E127"/>
  <c r="D126"/>
  <c r="C126"/>
  <c r="E125"/>
  <c r="E124"/>
  <c r="E123"/>
  <c r="F122"/>
  <c r="E122"/>
  <c r="F121"/>
  <c r="E121"/>
  <c r="D120"/>
  <c r="C120"/>
  <c r="F119"/>
  <c r="E119"/>
  <c r="F118"/>
  <c r="E118"/>
  <c r="F117"/>
  <c r="E117"/>
  <c r="F116"/>
  <c r="E116"/>
  <c r="D115"/>
  <c r="C115"/>
  <c r="F114"/>
  <c r="E114"/>
  <c r="F113"/>
  <c r="E113"/>
  <c r="D112"/>
  <c r="C112"/>
  <c r="F111"/>
  <c r="E111"/>
  <c r="F110"/>
  <c r="E110"/>
  <c r="F109"/>
  <c r="E109"/>
  <c r="F108"/>
  <c r="E108"/>
  <c r="F107"/>
  <c r="E107"/>
  <c r="D106"/>
  <c r="C106"/>
  <c r="F105"/>
  <c r="E105"/>
  <c r="D104"/>
  <c r="C104"/>
  <c r="F103"/>
  <c r="E103"/>
  <c r="F102"/>
  <c r="E102"/>
  <c r="F101"/>
  <c r="E101"/>
  <c r="D100"/>
  <c r="C100"/>
  <c r="F99"/>
  <c r="E99"/>
  <c r="F98"/>
  <c r="E98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E72"/>
  <c r="F71"/>
  <c r="E71"/>
  <c r="F70"/>
  <c r="E70"/>
  <c r="F68"/>
  <c r="E68"/>
  <c r="F67"/>
  <c r="E67"/>
  <c r="F66"/>
  <c r="E66"/>
  <c r="F65"/>
  <c r="E65"/>
  <c r="F64"/>
  <c r="E64"/>
  <c r="F63"/>
  <c r="E63"/>
  <c r="F60"/>
  <c r="E60"/>
  <c r="F59"/>
  <c r="E59"/>
  <c r="D58"/>
  <c r="G19" i="1" s="1"/>
  <c r="C58" i="3"/>
  <c r="F56"/>
  <c r="E56"/>
  <c r="F55"/>
  <c r="E55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F40"/>
  <c r="E40"/>
  <c r="F39"/>
  <c r="E39"/>
  <c r="F38"/>
  <c r="E38"/>
  <c r="F37"/>
  <c r="E37"/>
  <c r="F36"/>
  <c r="F35"/>
  <c r="E35"/>
  <c r="F32"/>
  <c r="E32"/>
  <c r="F31"/>
  <c r="F30"/>
  <c r="F29"/>
  <c r="D28"/>
  <c r="C28"/>
  <c r="F27"/>
  <c r="F26"/>
  <c r="F25"/>
  <c r="E25"/>
  <c r="D24"/>
  <c r="C24"/>
  <c r="F23"/>
  <c r="E23"/>
  <c r="D22"/>
  <c r="C22"/>
  <c r="F21"/>
  <c r="F20"/>
  <c r="E20"/>
  <c r="F19"/>
  <c r="E19"/>
  <c r="F18"/>
  <c r="D17"/>
  <c r="C17"/>
  <c r="F16"/>
  <c r="E16"/>
  <c r="F15"/>
  <c r="E15"/>
  <c r="F14"/>
  <c r="F11"/>
  <c r="F10"/>
  <c r="E10"/>
  <c r="F9"/>
  <c r="E9"/>
  <c r="F8"/>
  <c r="E8"/>
  <c r="D7"/>
  <c r="C7"/>
  <c r="F6"/>
  <c r="E6"/>
  <c r="D5"/>
  <c r="C5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F42" i="5" l="1"/>
  <c r="E42"/>
  <c r="D25" i="4"/>
  <c r="C25"/>
  <c r="CW17" i="2"/>
  <c r="CW14"/>
  <c r="E104" i="3"/>
  <c r="E130"/>
  <c r="F120"/>
  <c r="E24"/>
  <c r="F126"/>
  <c r="F7"/>
  <c r="F24"/>
  <c r="E43"/>
  <c r="E45"/>
  <c r="E78"/>
  <c r="F12"/>
  <c r="E7"/>
  <c r="E86"/>
  <c r="F88"/>
  <c r="F112"/>
  <c r="C4"/>
  <c r="E12"/>
  <c r="E53"/>
  <c r="F62"/>
  <c r="F78"/>
  <c r="F94"/>
  <c r="E120"/>
  <c r="E100"/>
  <c r="F104"/>
  <c r="D4"/>
  <c r="E48"/>
  <c r="F58"/>
  <c r="F115"/>
  <c r="E106"/>
  <c r="C33"/>
  <c r="F51"/>
  <c r="E17"/>
  <c r="E5"/>
  <c r="E22"/>
  <c r="E34"/>
  <c r="F45"/>
  <c r="F48"/>
  <c r="F100"/>
  <c r="E126"/>
  <c r="E51"/>
  <c r="F53"/>
  <c r="E58"/>
  <c r="E88"/>
  <c r="E94"/>
  <c r="E112"/>
  <c r="E115"/>
  <c r="C134"/>
  <c r="F106"/>
  <c r="E62"/>
  <c r="D33"/>
  <c r="F86"/>
  <c r="F5"/>
  <c r="F17"/>
  <c r="F22"/>
  <c r="F28"/>
  <c r="F34"/>
  <c r="F43"/>
  <c r="F130"/>
  <c r="D134"/>
  <c r="D40" i="16"/>
  <c r="F4" i="3" l="1"/>
  <c r="E4"/>
  <c r="C61"/>
  <c r="C73" s="1"/>
  <c r="D61"/>
  <c r="D73" s="1"/>
  <c r="F134"/>
  <c r="E134"/>
  <c r="E33"/>
  <c r="F33"/>
  <c r="D34" i="15"/>
  <c r="D36" i="7"/>
  <c r="D66" i="12"/>
  <c r="D34" i="11"/>
  <c r="D26"/>
  <c r="D14"/>
  <c r="DB26" i="2"/>
  <c r="AZ18"/>
  <c r="AW18"/>
  <c r="C74" i="3" l="1"/>
  <c r="F61"/>
  <c r="E61"/>
  <c r="D74"/>
  <c r="F73" s="1"/>
  <c r="E73"/>
  <c r="C34" i="11"/>
  <c r="BT21" i="2" s="1"/>
  <c r="C82" i="12"/>
  <c r="C40" i="17"/>
  <c r="D12" i="19"/>
  <c r="D67" i="18" l="1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49"/>
  <c r="F49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D34"/>
  <c r="E34" s="1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26" i="16"/>
  <c r="D67" i="9"/>
  <c r="D57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F31"/>
  <c r="F6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E30"/>
  <c r="F30"/>
  <c r="E32"/>
  <c r="F32"/>
  <c r="E33"/>
  <c r="F33"/>
  <c r="C34"/>
  <c r="BT29" i="2" s="1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D19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D22" i="1"/>
  <c r="E24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BF29" i="2" l="1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C25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BL29" i="2"/>
  <c r="G29" s="1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H32" s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H15" s="1"/>
  <c r="CK27" i="2"/>
  <c r="Z23"/>
  <c r="ED15"/>
  <c r="EV14"/>
  <c r="F30" i="6"/>
  <c r="D100" i="10"/>
  <c r="G18" i="1"/>
  <c r="H18" s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CY33" l="1"/>
  <c r="J25" i="1"/>
  <c r="D25" s="1"/>
  <c r="BA19" i="2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I10" i="1"/>
  <c r="C10" s="1"/>
  <c r="AJ33" i="2"/>
  <c r="CR33"/>
  <c r="I12" i="1"/>
  <c r="C12" s="1"/>
  <c r="AM33" i="2"/>
  <c r="DW33"/>
  <c r="J40" i="1"/>
  <c r="EX33" i="2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I13" i="1"/>
  <c r="C13" s="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I6" i="1"/>
  <c r="C6" s="1"/>
  <c r="C47" i="4"/>
  <c r="E94"/>
  <c r="I8" i="1"/>
  <c r="C8" s="1"/>
  <c r="DN15" i="2"/>
  <c r="CH20"/>
  <c r="C22"/>
  <c r="CH14"/>
  <c r="D28"/>
  <c r="H28"/>
  <c r="CH27"/>
  <c r="F4" i="15"/>
  <c r="DZ32" i="2"/>
  <c r="DZ33" s="1"/>
  <c r="CH28"/>
  <c r="E89" i="18"/>
  <c r="CF31" i="2"/>
  <c r="EA31"/>
  <c r="D27"/>
  <c r="DU31"/>
  <c r="CW31"/>
  <c r="I5" i="1"/>
  <c r="C5" s="1"/>
  <c r="T31" i="2"/>
  <c r="G4" i="1"/>
  <c r="G26" i="2"/>
  <c r="D26" s="1"/>
  <c r="AL31"/>
  <c r="J10" i="1"/>
  <c r="D10" s="1"/>
  <c r="DX31" i="2"/>
  <c r="E4" i="15"/>
  <c r="D40"/>
  <c r="D51" s="1"/>
  <c r="DR25" i="2"/>
  <c r="D29"/>
  <c r="FD29" s="1"/>
  <c r="DN16"/>
  <c r="EJ28"/>
  <c r="F25" i="10"/>
  <c r="D25" i="2"/>
  <c r="AV31"/>
  <c r="H36" i="1"/>
  <c r="D36"/>
  <c r="E36" s="1"/>
  <c r="N31" i="2"/>
  <c r="BW31"/>
  <c r="DM18"/>
  <c r="D39" i="11"/>
  <c r="D51" s="1"/>
  <c r="DM23" i="2"/>
  <c r="J5" i="1"/>
  <c r="D5" s="1"/>
  <c r="C36" i="13"/>
  <c r="C48" s="1"/>
  <c r="E98" i="8"/>
  <c r="D20" i="2"/>
  <c r="W31"/>
  <c r="D24"/>
  <c r="I7" i="1"/>
  <c r="C7" s="1"/>
  <c r="E25" i="9"/>
  <c r="ES18" i="2"/>
  <c r="C20"/>
  <c r="C14"/>
  <c r="J6" i="1"/>
  <c r="D6" s="1"/>
  <c r="AF19" i="2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J13" i="1"/>
  <c r="D13" s="1"/>
  <c r="BD32" i="2"/>
  <c r="BD33" s="1"/>
  <c r="F25" i="5"/>
  <c r="CT31" i="2"/>
  <c r="C40" i="18"/>
  <c r="C52" s="1"/>
  <c r="AI31" i="2"/>
  <c r="J8" i="1"/>
  <c r="D8" s="1"/>
  <c r="AC31" i="2"/>
  <c r="CK31"/>
  <c r="BA18"/>
  <c r="DN20"/>
  <c r="DI31"/>
  <c r="DH32"/>
  <c r="DH33" s="1"/>
  <c r="CH15"/>
  <c r="F4" i="18"/>
  <c r="E4"/>
  <c r="J32" i="1"/>
  <c r="D32" s="1"/>
  <c r="DR28" i="2"/>
  <c r="E25" i="18"/>
  <c r="E25" i="10"/>
  <c r="C39" i="9"/>
  <c r="I18" i="1"/>
  <c r="C18" s="1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F30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I25" i="1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J12" i="1"/>
  <c r="D12" s="1"/>
  <c r="AO31" i="2"/>
  <c r="DP31"/>
  <c r="DP33" s="1"/>
  <c r="FC19" l="1"/>
  <c r="K25" i="1"/>
  <c r="CF33" i="2"/>
  <c r="I24" i="1"/>
  <c r="C49" i="13"/>
  <c r="C52" i="12"/>
  <c r="G51"/>
  <c r="D53" i="18"/>
  <c r="F51" i="11"/>
  <c r="E10" i="1"/>
  <c r="C52" i="8"/>
  <c r="DQ33" i="2"/>
  <c r="I15" i="1"/>
  <c r="C15" s="1"/>
  <c r="AV33" i="2"/>
  <c r="AU33"/>
  <c r="J17" i="1"/>
  <c r="D17" s="1"/>
  <c r="BF33" i="2"/>
  <c r="I32" i="1"/>
  <c r="C32" s="1"/>
  <c r="E32" s="1"/>
  <c r="EE33" i="2"/>
  <c r="I20" i="1"/>
  <c r="C20" s="1"/>
  <c r="BT33" i="2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J20" i="1"/>
  <c r="D20" s="1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I21" i="1"/>
  <c r="C21" s="1"/>
  <c r="I4"/>
  <c r="E27" i="2"/>
  <c r="FD20"/>
  <c r="K8" i="1"/>
  <c r="DO23" i="2"/>
  <c r="E8" i="1"/>
  <c r="FD28" i="2"/>
  <c r="BW32"/>
  <c r="BW33" s="1"/>
  <c r="F40" i="18"/>
  <c r="K5" i="1"/>
  <c r="C4"/>
  <c r="FC27" i="2"/>
  <c r="J31" i="1"/>
  <c r="D31" s="1"/>
  <c r="D51" i="16"/>
  <c r="K10" i="1"/>
  <c r="H14"/>
  <c r="AX31" i="2"/>
  <c r="H29"/>
  <c r="FD24"/>
  <c r="E29"/>
  <c r="FD18"/>
  <c r="I39" i="1"/>
  <c r="E39" i="11"/>
  <c r="E100" i="6"/>
  <c r="E40" i="18"/>
  <c r="C48" i="4"/>
  <c r="E20" i="2"/>
  <c r="K6" i="1"/>
  <c r="DO20" i="2"/>
  <c r="DO22"/>
  <c r="C51" i="15"/>
  <c r="C52" s="1"/>
  <c r="F40"/>
  <c r="E40"/>
  <c r="D53" i="5"/>
  <c r="E41"/>
  <c r="F41"/>
  <c r="E97" i="7"/>
  <c r="FD21" i="2"/>
  <c r="F97" i="7"/>
  <c r="DI32" i="2"/>
  <c r="DI33" s="1"/>
  <c r="J15" i="1"/>
  <c r="BA31" i="2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J35"/>
  <c r="F98" i="15"/>
  <c r="E98"/>
  <c r="F99" i="18"/>
  <c r="E99"/>
  <c r="D17" i="2"/>
  <c r="H17"/>
  <c r="EZ32"/>
  <c r="EZ33" s="1"/>
  <c r="I43" i="1"/>
  <c r="DM16" i="2"/>
  <c r="EM16"/>
  <c r="EK31"/>
  <c r="EK33" s="1"/>
  <c r="E98" i="14"/>
  <c r="F98"/>
  <c r="F47" i="4"/>
  <c r="E47"/>
  <c r="D48"/>
  <c r="BJ32" i="2"/>
  <c r="BJ33" s="1"/>
  <c r="E38" i="19"/>
  <c r="F38"/>
  <c r="E41" i="1"/>
  <c r="J21"/>
  <c r="D21" s="1"/>
  <c r="BY31" i="2"/>
  <c r="I40" i="1"/>
  <c r="EY31" i="2"/>
  <c r="J33" i="1"/>
  <c r="D33" s="1"/>
  <c r="EJ31" i="2"/>
  <c r="BG31"/>
  <c r="I17" i="1"/>
  <c r="C17" s="1"/>
  <c r="J34"/>
  <c r="I33"/>
  <c r="C33" s="1"/>
  <c r="EM25" i="2"/>
  <c r="DM25"/>
  <c r="DO25" s="1"/>
  <c r="J18" i="1"/>
  <c r="D18" s="1"/>
  <c r="BM31" i="2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J43" i="1"/>
  <c r="FA32" i="2"/>
  <c r="FA33" s="1"/>
  <c r="FB31"/>
  <c r="FD26"/>
  <c r="F39" i="8"/>
  <c r="D51"/>
  <c r="G51" s="1"/>
  <c r="E39"/>
  <c r="DM26" i="2"/>
  <c r="FC26" s="1"/>
  <c r="EM26"/>
  <c r="J38" i="1"/>
  <c r="E19" i="2"/>
  <c r="FD19"/>
  <c r="C18"/>
  <c r="H18"/>
  <c r="F31"/>
  <c r="F33" s="1"/>
  <c r="J39" i="1"/>
  <c r="EV31" i="2"/>
  <c r="E4" i="9"/>
  <c r="F4"/>
  <c r="D39"/>
  <c r="F40" i="12"/>
  <c r="D51"/>
  <c r="H51" s="1"/>
  <c r="E40"/>
  <c r="E100" i="17"/>
  <c r="H25" i="2"/>
  <c r="C25"/>
  <c r="C25" i="1"/>
  <c r="E25" s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J7" i="1"/>
  <c r="AF31" i="2"/>
  <c r="F100" i="17"/>
  <c r="C52" i="14"/>
  <c r="I31" i="1"/>
  <c r="C31" s="1"/>
  <c r="FD27" i="2"/>
  <c r="DO27"/>
  <c r="K12" i="1"/>
  <c r="DN31" i="2"/>
  <c r="DN33" s="1"/>
  <c r="DR31"/>
  <c r="CH31"/>
  <c r="D15" i="1" l="1"/>
  <c r="E15" s="1"/>
  <c r="J14"/>
  <c r="J4"/>
  <c r="K4" s="1"/>
  <c r="D7"/>
  <c r="E7" s="1"/>
  <c r="E50" i="16"/>
  <c r="C53" i="18"/>
  <c r="E20" i="1"/>
  <c r="E39"/>
  <c r="K32"/>
  <c r="ES31" i="2"/>
  <c r="EQ33"/>
  <c r="E33" i="1"/>
  <c r="E31"/>
  <c r="D30"/>
  <c r="K40"/>
  <c r="DO28" i="2"/>
  <c r="FE28"/>
  <c r="F50" i="16"/>
  <c r="C51"/>
  <c r="F39"/>
  <c r="E39"/>
  <c r="FE20" i="2"/>
  <c r="FE19"/>
  <c r="FD22"/>
  <c r="FE22" s="1"/>
  <c r="DO17"/>
  <c r="D31"/>
  <c r="D33" s="1"/>
  <c r="FE27"/>
  <c r="K31" i="1"/>
  <c r="E52" i="18"/>
  <c r="F52"/>
  <c r="D52" i="6"/>
  <c r="E51" i="15"/>
  <c r="F51"/>
  <c r="D54" i="5"/>
  <c r="E53"/>
  <c r="F53"/>
  <c r="I38" i="1"/>
  <c r="K38" s="1"/>
  <c r="K15"/>
  <c r="FE15" i="2"/>
  <c r="DO26"/>
  <c r="FC21"/>
  <c r="FE21" s="1"/>
  <c r="DM31"/>
  <c r="J30" i="1"/>
  <c r="I14"/>
  <c r="I34"/>
  <c r="K34" s="1"/>
  <c r="H31" i="2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K33" i="1"/>
  <c r="F39" i="7"/>
  <c r="D50"/>
  <c r="E39"/>
  <c r="I35" i="1"/>
  <c r="K35" s="1"/>
  <c r="FD17" i="2"/>
  <c r="FE17" s="1"/>
  <c r="E17"/>
  <c r="D49" i="13"/>
  <c r="E48"/>
  <c r="F48"/>
  <c r="K7" i="1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K24"/>
  <c r="J23" l="1"/>
  <c r="J29" s="1"/>
  <c r="DO31" i="2"/>
  <c r="DM33"/>
  <c r="E40" i="1"/>
  <c r="C30"/>
  <c r="E30" s="1"/>
  <c r="E31" i="2"/>
  <c r="I30" i="1"/>
  <c r="K30" s="1"/>
  <c r="FE14" i="2"/>
  <c r="FD31"/>
  <c r="FD33" s="1"/>
  <c r="D53" i="9"/>
  <c r="F52"/>
  <c r="E52"/>
  <c r="E18" i="1"/>
  <c r="D14"/>
  <c r="D4"/>
  <c r="E4" s="1"/>
  <c r="K14"/>
  <c r="I23"/>
  <c r="I29" s="1"/>
  <c r="G45"/>
  <c r="H29"/>
  <c r="F50" i="7"/>
  <c r="D51"/>
  <c r="E50"/>
  <c r="FC31" i="2"/>
  <c r="FC33" s="1"/>
  <c r="E17" i="1"/>
  <c r="C14"/>
  <c r="C23" s="1"/>
  <c r="C29" s="1"/>
  <c r="J45" l="1"/>
  <c r="G46" s="1"/>
  <c r="C45"/>
  <c r="D23"/>
  <c r="D29" s="1"/>
  <c r="I45"/>
  <c r="F46" s="1"/>
  <c r="F47" s="1"/>
  <c r="E14"/>
  <c r="FE31" i="2"/>
  <c r="K23" i="1"/>
  <c r="K29" l="1"/>
  <c r="E23"/>
  <c r="G47"/>
  <c r="C46"/>
  <c r="E29"/>
  <c r="D45"/>
  <c r="D46" s="1"/>
</calcChain>
</file>

<file path=xl/sharedStrings.xml><?xml version="1.0" encoding="utf-8"?>
<sst xmlns="http://schemas.openxmlformats.org/spreadsheetml/2006/main" count="2854" uniqueCount="443">
  <si>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</si>
  <si>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</si>
  <si>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</si>
  <si>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</si>
  <si>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</si>
  <si>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</si>
  <si>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</si>
  <si>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</si>
  <si>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</si>
  <si>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</si>
  <si>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</si>
  <si>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</si>
  <si>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</si>
  <si>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</si>
  <si>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</si>
  <si>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</si>
  <si>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</si>
  <si>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</si>
  <si>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</si>
  <si>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</si>
  <si>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</si>
  <si>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</si>
  <si>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</si>
  <si>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</si>
  <si>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</si>
  <si>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</si>
  <si>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</si>
  <si>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</si>
  <si>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</si>
  <si>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</si>
  <si>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</si>
  <si>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</si>
  <si>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</si>
  <si>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</si>
  <si>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</si>
  <si>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</si>
  <si>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</si>
  <si>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</si>
  <si>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</si>
  <si>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</si>
  <si>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</si>
  <si>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</si>
  <si>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</si>
  <si>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</si>
  <si>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</si>
  <si>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</si>
  <si>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</si>
  <si>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</si>
  <si>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</si>
  <si>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</si>
  <si>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</si>
  <si>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</si>
  <si>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</si>
  <si>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</si>
  <si>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</si>
  <si>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</si>
  <si>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</si>
  <si>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</si>
  <si>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</si>
  <si>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</si>
  <si>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</si>
  <si>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</si>
  <si>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</si>
  <si>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</si>
  <si>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</si>
  <si>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</si>
  <si>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</si>
  <si>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</si>
  <si>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</si>
  <si>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</si>
  <si>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</si>
  <si>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</si>
  <si>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</si>
  <si>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</si>
  <si>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</si>
  <si>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</si>
  <si>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</si>
  <si>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</si>
  <si>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</si>
  <si>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</si>
  <si>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</si>
  <si>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</si>
  <si>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</si>
  <si>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</si>
  <si>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</si>
  <si>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</si>
  <si>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</si>
  <si>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</si>
  <si>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</si>
  <si>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</si>
  <si>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</si>
  <si>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</si>
  <si>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</si>
  <si>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</si>
  <si>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</si>
  <si>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</si>
  <si>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</si>
  <si>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</si>
  <si>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</si>
  <si>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</si>
  <si>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</si>
  <si>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</si>
  <si>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</si>
  <si>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</si>
  <si>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</si>
  <si>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</si>
  <si>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</si>
  <si>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</si>
  <si>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</si>
  <si>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</si>
  <si>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</si>
  <si>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</si>
  <si>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</si>
  <si>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</si>
  <si>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</si>
  <si>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</si>
  <si>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</si>
  <si>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</si>
  <si>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</si>
  <si>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</si>
  <si>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</si>
  <si>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</si>
  <si>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</si>
  <si>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</si>
  <si>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</si>
  <si>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</si>
  <si>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</si>
  <si>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</si>
  <si>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</si>
  <si>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</si>
  <si>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</si>
  <si>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</si>
  <si>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</si>
  <si>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</si>
  <si>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</si>
  <si>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</si>
  <si>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</si>
  <si>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</si>
  <si>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</si>
  <si>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</si>
  <si>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</si>
  <si>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</si>
  <si>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</si>
  <si>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</si>
  <si>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</si>
  <si>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</si>
  <si>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</si>
  <si>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</si>
  <si>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</si>
  <si>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</si>
  <si>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</si>
  <si>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</si>
  <si>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</si>
  <si>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</si>
  <si>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</si>
  <si>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</si>
  <si>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</si>
  <si>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</si>
  <si>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</si>
  <si>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</si>
  <si>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</si>
  <si>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</si>
  <si>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</si>
  <si>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</si>
  <si>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</si>
  <si>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</si>
  <si>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</si>
  <si>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</si>
  <si>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</si>
  <si>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</si>
  <si>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</si>
  <si>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</si>
  <si>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</si>
  <si>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</si>
  <si>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</si>
  <si>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</si>
  <si>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</si>
  <si>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</si>
  <si>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</si>
  <si>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</si>
  <si>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</si>
  <si>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</si>
  <si>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</si>
  <si>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</si>
  <si>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</si>
  <si>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</si>
  <si>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</si>
  <si>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</si>
  <si>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</si>
  <si>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</si>
  <si>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</si>
  <si>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</si>
  <si>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</si>
  <si>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</si>
  <si>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</si>
  <si>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</si>
  <si>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</si>
  <si>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</si>
  <si>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</si>
  <si>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</si>
  <si>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</si>
  <si>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</si>
  <si>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</si>
  <si>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</si>
  <si>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</si>
  <si>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</si>
  <si>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</si>
  <si>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</si>
  <si>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</si>
  <si>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</si>
  <si>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</si>
  <si>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</si>
  <si>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</si>
  <si>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</si>
  <si>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</si>
  <si>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</si>
  <si>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</si>
  <si>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</si>
  <si>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</si>
  <si>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</si>
  <si>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</si>
  <si>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</si>
  <si>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</si>
  <si>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</si>
  <si>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</si>
  <si>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</si>
  <si>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</si>
  <si>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</si>
  <si>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</si>
  <si>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</si>
  <si>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</si>
  <si>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</si>
  <si>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</si>
  <si>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</si>
  <si>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</si>
  <si>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</si>
  <si>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</si>
  <si>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</si>
  <si>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</si>
  <si>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</si>
  <si>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</si>
  <si>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</si>
  <si>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</si>
  <si>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</si>
  <si>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</si>
  <si>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</si>
  <si>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</si>
  <si>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</si>
  <si>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</si>
  <si>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</si>
  <si>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</si>
  <si>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</si>
  <si>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</si>
  <si>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</si>
  <si>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</si>
  <si>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</si>
  <si>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</si>
  <si>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</si>
  <si>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</si>
  <si>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</si>
  <si>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</si>
  <si>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</si>
  <si>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</si>
  <si>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</si>
  <si>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</si>
  <si>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</si>
  <si>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</si>
  <si>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</si>
  <si>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</si>
  <si>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</si>
  <si>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</si>
  <si>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</si>
  <si>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</si>
  <si>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</si>
  <si>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</si>
  <si>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</si>
  <si>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</si>
  <si>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</si>
  <si>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</si>
  <si>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</si>
  <si>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</si>
  <si>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</si>
  <si>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</si>
  <si>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</si>
  <si>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</si>
  <si>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</si>
  <si>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</si>
  <si>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</si>
  <si>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</si>
  <si>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</si>
  <si>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</si>
  <si>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</si>
  <si>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</si>
  <si>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</si>
  <si>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</si>
  <si>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</si>
  <si>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</si>
  <si>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</si>
  <si>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</si>
  <si>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</si>
  <si>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</si>
  <si>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</si>
  <si>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</si>
  <si>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</si>
  <si>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</si>
  <si>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</si>
  <si>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</si>
  <si>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</si>
  <si>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</si>
  <si>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</si>
  <si>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</si>
  <si>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</si>
  <si>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</si>
  <si>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</si>
  <si>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</si>
  <si>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</si>
  <si>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</si>
  <si>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</si>
  <si>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</si>
  <si>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</si>
  <si>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</si>
  <si>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</si>
  <si>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</si>
  <si>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</si>
  <si>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</si>
  <si>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</si>
  <si>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</si>
  <si>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</si>
  <si>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</si>
  <si>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</si>
  <si>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</si>
  <si>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</si>
  <si>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</si>
  <si>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</si>
  <si>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</si>
  <si>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</si>
  <si>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</si>
  <si>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</si>
  <si>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</si>
  <si>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</si>
  <si>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</si>
  <si>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</si>
  <si>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</si>
  <si>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</si>
  <si>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</si>
  <si>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</si>
  <si>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</si>
  <si>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</si>
  <si>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</si>
  <si>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</si>
  <si>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</si>
  <si>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</si>
  <si>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</si>
  <si>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</si>
  <si>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</si>
  <si>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</si>
  <si>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</si>
  <si>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</si>
  <si>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</si>
  <si>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</si>
  <si>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</si>
  <si>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</si>
  <si>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</si>
  <si>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</si>
  <si>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</si>
  <si>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</si>
  <si>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</si>
  <si>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</si>
  <si>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</si>
  <si>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</si>
  <si>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</si>
  <si>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</si>
  <si>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</si>
  <si>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</si>
  <si>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</si>
  <si>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</si>
  <si>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</si>
  <si>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</si>
  <si>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</si>
  <si>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</si>
  <si>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</si>
  <si>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</si>
  <si>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</si>
  <si>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</si>
  <si>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</si>
  <si>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</si>
  <si>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</si>
  <si>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</si>
  <si>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</si>
  <si>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</si>
  <si>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</si>
  <si>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</si>
  <si>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</si>
  <si>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</si>
  <si>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</si>
  <si>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</si>
  <si>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</si>
  <si>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</si>
  <si>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</si>
  <si>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</si>
  <si>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</si>
  <si>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</si>
  <si>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</si>
  <si>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Иные штафы, неустойки, пени, уплаченные в соотв с законом или договорам</t>
  </si>
  <si>
    <t>Штрафы, неустойки,пени, уплаченные в случае просрочки исп поставщиком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</si>
  <si>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</si>
  <si>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</si>
  <si>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план на 2022 г.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</si>
  <si>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</si>
  <si>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</si>
  <si>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</si>
  <si>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</si>
  <si>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</si>
  <si>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</si>
  <si>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</si>
  <si>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Излишне уплаченных сумм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</si>
  <si>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</si>
  <si>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</si>
  <si>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</si>
  <si>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</si>
  <si>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 xml:space="preserve">                     Анализ исполнения бюджета Ильинского сельского поселения на 01.11.2022 г.</t>
  </si>
  <si>
    <t xml:space="preserve">                     Анализ исполнения бюджета Александровского сельского поселения на 01.12.2022 г.</t>
  </si>
  <si>
    <t>исполнено на 01.12.2022 г.</t>
  </si>
  <si>
    <t>Анализ исполнения консолидированного бюджета Моргаушского районана 01.12.2022 г.</t>
  </si>
  <si>
    <t>Инициативные платежи, зачисляемые в бюджеты сельских поселений</t>
  </si>
  <si>
    <t xml:space="preserve">                     Анализ исполнения бюджета Большесундырского сельского поселения на 01.12.2022 г.</t>
  </si>
  <si>
    <t>об исполнении бюджетов поселений  Моргаушского района  на 1 декабря 2022 г.</t>
  </si>
  <si>
    <t xml:space="preserve">                     Анализ исполнения бюджета Моргаушского сельского поселения на 01.12.2022 г.</t>
  </si>
  <si>
    <t>Инициативные платежи</t>
  </si>
  <si>
    <t xml:space="preserve">                     Анализ исполнения бюджета Москакасинского сельского поселения на 01.12.2022 г.</t>
  </si>
  <si>
    <t xml:space="preserve">                     Анализ исполнения бюджета Орининского сельского поселения на 01.12.2022 г.</t>
  </si>
  <si>
    <t xml:space="preserve">                     Анализ исполнения бюджета Сятракасинского сельского поселения на 01.12.2022 г.</t>
  </si>
  <si>
    <t xml:space="preserve">                     Анализ исполнения бюджета Тораевского сельского поселения на 01.12.2022 г.</t>
  </si>
  <si>
    <t xml:space="preserve">                     Анализ исполнения бюджета Хорнойского сельского поселения на 01.12.2022 г.</t>
  </si>
  <si>
    <t xml:space="preserve">                     Анализ исполнения бюджета Чуманкасинского сельского поселения на 01.12.2022 г.</t>
  </si>
  <si>
    <t xml:space="preserve">                     Анализ исполнения бюджета Шатьмапосинского сельского поселения на 01.12.2022 г.</t>
  </si>
  <si>
    <t xml:space="preserve">                     Анализ исполнения бюджета Юнгинского сельского поселения на 01.12.2022 г.</t>
  </si>
  <si>
    <t xml:space="preserve">                     Анализ исполнения бюджета Юськасинского сельского поселения на 01.12.2022 г.</t>
  </si>
  <si>
    <t xml:space="preserve">                     Анализ исполнения бюджета Ярабайкасинского сельского поселения на 01.12.2022 г.</t>
  </si>
  <si>
    <t xml:space="preserve">                     Анализ исполнения бюджета Ярославского сельского поселения на 01.12.2022 г.</t>
  </si>
  <si>
    <t>Плата за соглашениям об установлениисервитутав отнош.зем.участ.</t>
  </si>
  <si>
    <t xml:space="preserve">                                                        Моргаушского района на 01.12.2022 г. </t>
  </si>
  <si>
    <t xml:space="preserve">                     Анализ исполнения бюджета Кадикасинского сельского поселения на 01.12.2022 г.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</si>
</sst>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44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</font>
    <font>
      <sz val="14"/>
      <name val="Arial Cyr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41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79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79" fontId="31" fillId="0" borderId="1" xfId="0" applyNumberFormat="1" applyFont="1" applyFill="1" applyBorder="1" applyAlignment="1">
      <alignment vertical="center" wrapText="1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166" fontId="18" fillId="3" borderId="1" xfId="1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2" fontId="18" fillId="0" borderId="1" xfId="11" applyNumberFormat="1" applyFont="1" applyBorder="1" applyAlignment="1">
      <alignment horizontal="right" vertical="center"/>
    </xf>
    <xf numFmtId="0" fontId="18" fillId="0" borderId="1" xfId="9" applyNumberFormat="1" applyFont="1" applyBorder="1" applyAlignment="1">
      <alignment horizontal="center" vertical="center" wrapText="1"/>
    </xf>
    <xf numFmtId="172" fontId="31" fillId="0" borderId="1" xfId="0" applyNumberFormat="1" applyFont="1" applyFill="1" applyBorder="1" applyAlignment="1">
      <alignment vertical="center" wrapText="1"/>
    </xf>
    <xf numFmtId="168" fontId="18" fillId="5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18" fillId="3" borderId="1" xfId="1" applyNumberFormat="1" applyFont="1" applyFill="1" applyBorder="1" applyAlignment="1">
      <alignment horizontal="right" vertical="center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8" fillId="3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168" fontId="18" fillId="5" borderId="1" xfId="11" applyNumberFormat="1" applyFont="1" applyFill="1" applyBorder="1" applyAlignment="1">
      <alignment horizontal="right" vertical="center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9" fillId="0" borderId="1" xfId="9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usernames" Target="revisions/userNam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727" Type="http://schemas.openxmlformats.org/officeDocument/2006/relationships/revisionLog" Target="revisionLog16.xml"/><Relationship Id="rId769" Type="http://schemas.openxmlformats.org/officeDocument/2006/relationships/revisionLog" Target="revisionLog20.xml"/><Relationship Id="rId934" Type="http://schemas.openxmlformats.org/officeDocument/2006/relationships/revisionLog" Target="revisionLog15.xml"/><Relationship Id="rId976" Type="http://schemas.openxmlformats.org/officeDocument/2006/relationships/revisionLog" Target="revisionLog19.xml"/><Relationship Id="rId629" Type="http://schemas.openxmlformats.org/officeDocument/2006/relationships/revisionLog" Target="revisionLog111.xml"/><Relationship Id="rId780" Type="http://schemas.openxmlformats.org/officeDocument/2006/relationships/revisionLog" Target="revisionLog181.xml"/><Relationship Id="rId836" Type="http://schemas.openxmlformats.org/officeDocument/2006/relationships/revisionLog" Target="revisionLog40.xml"/><Relationship Id="rId878" Type="http://schemas.openxmlformats.org/officeDocument/2006/relationships/revisionLog" Target="revisionLog191.xml"/><Relationship Id="rId1021" Type="http://schemas.openxmlformats.org/officeDocument/2006/relationships/revisionLog" Target="revisionLog12.xml"/><Relationship Id="rId1063" Type="http://schemas.openxmlformats.org/officeDocument/2006/relationships/revisionLog" Target="revisionLog13.xml"/><Relationship Id="rId640" Type="http://schemas.openxmlformats.org/officeDocument/2006/relationships/revisionLog" Target="revisionLog142.xml"/><Relationship Id="rId682" Type="http://schemas.openxmlformats.org/officeDocument/2006/relationships/revisionLog" Target="revisionLog1321.xml"/><Relationship Id="rId738" Type="http://schemas.openxmlformats.org/officeDocument/2006/relationships/revisionLog" Target="revisionLog1911.xml"/><Relationship Id="rId903" Type="http://schemas.openxmlformats.org/officeDocument/2006/relationships/revisionLog" Target="revisionLog1121.xml"/><Relationship Id="rId945" Type="http://schemas.openxmlformats.org/officeDocument/2006/relationships/revisionLog" Target="revisionLog114.xml"/><Relationship Id="rId805" Type="http://schemas.openxmlformats.org/officeDocument/2006/relationships/revisionLog" Target="revisionLog31.xml"/><Relationship Id="rId987" Type="http://schemas.openxmlformats.org/officeDocument/2006/relationships/revisionLog" Target="revisionLog116.xml"/><Relationship Id="rId791" Type="http://schemas.openxmlformats.org/officeDocument/2006/relationships/revisionLog" Target="revisionLog25.xml"/><Relationship Id="rId847" Type="http://schemas.openxmlformats.org/officeDocument/2006/relationships/revisionLog" Target="revisionLog1511.xml"/><Relationship Id="rId889" Type="http://schemas.openxmlformats.org/officeDocument/2006/relationships/revisionLog" Target="revisionLog1141.xml"/><Relationship Id="rId1032" Type="http://schemas.openxmlformats.org/officeDocument/2006/relationships/revisionLog" Target="revisionLog131.xml"/><Relationship Id="rId1074" Type="http://schemas.openxmlformats.org/officeDocument/2006/relationships/revisionLog" Target="revisionLog14.xml"/><Relationship Id="rId651" Type="http://schemas.openxmlformats.org/officeDocument/2006/relationships/revisionLog" Target="revisionLog1711111.xml"/><Relationship Id="rId693" Type="http://schemas.openxmlformats.org/officeDocument/2006/relationships/revisionLog" Target="revisionLog1102.xml"/><Relationship Id="rId707" Type="http://schemas.openxmlformats.org/officeDocument/2006/relationships/revisionLog" Target="revisionLog1161.xml"/><Relationship Id="rId749" Type="http://schemas.openxmlformats.org/officeDocument/2006/relationships/revisionLog" Target="revisionLog1122.xml"/><Relationship Id="rId914" Type="http://schemas.openxmlformats.org/officeDocument/2006/relationships/revisionLog" Target="revisionLog1151.xml"/><Relationship Id="rId760" Type="http://schemas.openxmlformats.org/officeDocument/2006/relationships/revisionLog" Target="revisionLog11412.xml"/><Relationship Id="rId956" Type="http://schemas.openxmlformats.org/officeDocument/2006/relationships/revisionLog" Target="revisionLog119.xml"/><Relationship Id="rId998" Type="http://schemas.openxmlformats.org/officeDocument/2006/relationships/revisionLog" Target="revisionLog1211.xml"/><Relationship Id="rId816" Type="http://schemas.openxmlformats.org/officeDocument/2006/relationships/revisionLog" Target="revisionLog35.xml"/><Relationship Id="rId858" Type="http://schemas.openxmlformats.org/officeDocument/2006/relationships/revisionLog" Target="revisionLog1142.xml"/><Relationship Id="rId1001" Type="http://schemas.openxmlformats.org/officeDocument/2006/relationships/revisionLog" Target="revisionLog122.xml"/><Relationship Id="rId1043" Type="http://schemas.openxmlformats.org/officeDocument/2006/relationships/revisionLog" Target="revisionLog141.xml"/><Relationship Id="rId620" Type="http://schemas.openxmlformats.org/officeDocument/2006/relationships/revisionLog" Target="revisionLog2.xml"/><Relationship Id="rId662" Type="http://schemas.openxmlformats.org/officeDocument/2006/relationships/revisionLog" Target="revisionLog133111.xml"/><Relationship Id="rId718" Type="http://schemas.openxmlformats.org/officeDocument/2006/relationships/revisionLog" Target="revisionLog124.xml"/><Relationship Id="rId925" Type="http://schemas.openxmlformats.org/officeDocument/2006/relationships/revisionLog" Target="revisionLog1201.xml"/><Relationship Id="rId1085" Type="http://schemas.openxmlformats.org/officeDocument/2006/relationships/revisionLog" Target="revisionLog17.xml"/><Relationship Id="rId967" Type="http://schemas.openxmlformats.org/officeDocument/2006/relationships/revisionLog" Target="revisionLog1221.xml"/><Relationship Id="rId771" Type="http://schemas.openxmlformats.org/officeDocument/2006/relationships/revisionLog" Target="revisionLog11921.xml"/><Relationship Id="rId827" Type="http://schemas.openxmlformats.org/officeDocument/2006/relationships/revisionLog" Target="revisionLog125.xml"/><Relationship Id="rId869" Type="http://schemas.openxmlformats.org/officeDocument/2006/relationships/revisionLog" Target="revisionLog115111.xml"/><Relationship Id="rId1012" Type="http://schemas.openxmlformats.org/officeDocument/2006/relationships/revisionLog" Target="revisionLog1311.xml"/><Relationship Id="rId631" Type="http://schemas.openxmlformats.org/officeDocument/2006/relationships/revisionLog" Target="revisionLog122121.xml"/><Relationship Id="rId673" Type="http://schemas.openxmlformats.org/officeDocument/2006/relationships/revisionLog" Target="revisionLog12321.xml"/><Relationship Id="rId729" Type="http://schemas.openxmlformats.org/officeDocument/2006/relationships/revisionLog" Target="revisionLog1211111.xml"/><Relationship Id="rId880" Type="http://schemas.openxmlformats.org/officeDocument/2006/relationships/revisionLog" Target="revisionLog11821.xml"/><Relationship Id="rId1054" Type="http://schemas.openxmlformats.org/officeDocument/2006/relationships/revisionLog" Target="revisionLog171.xml"/><Relationship Id="rId936" Type="http://schemas.openxmlformats.org/officeDocument/2006/relationships/revisionLog" Target="revisionLog1222.xml"/><Relationship Id="rId978" Type="http://schemas.openxmlformats.org/officeDocument/2006/relationships/revisionLog" Target="revisionLog126.xml"/><Relationship Id="rId740" Type="http://schemas.openxmlformats.org/officeDocument/2006/relationships/revisionLog" Target="revisionLog114121.xml"/><Relationship Id="rId782" Type="http://schemas.openxmlformats.org/officeDocument/2006/relationships/revisionLog" Target="revisionLog22.xml"/><Relationship Id="rId838" Type="http://schemas.openxmlformats.org/officeDocument/2006/relationships/revisionLog" Target="revisionLog42.xml"/><Relationship Id="rId1023" Type="http://schemas.openxmlformats.org/officeDocument/2006/relationships/revisionLog" Target="revisionLog1411.xml"/><Relationship Id="rId642" Type="http://schemas.openxmlformats.org/officeDocument/2006/relationships/revisionLog" Target="revisionLog15212.xml"/><Relationship Id="rId621" Type="http://schemas.openxmlformats.org/officeDocument/2006/relationships/revisionLog" Target="revisionLog110111.xml"/><Relationship Id="rId663" Type="http://schemas.openxmlformats.org/officeDocument/2006/relationships/revisionLog" Target="revisionLog112111.xml"/><Relationship Id="rId684" Type="http://schemas.openxmlformats.org/officeDocument/2006/relationships/revisionLog" Target="revisionLog11213.xml"/><Relationship Id="rId870" Type="http://schemas.openxmlformats.org/officeDocument/2006/relationships/revisionLog" Target="revisionLog118211.xml"/><Relationship Id="rId1044" Type="http://schemas.openxmlformats.org/officeDocument/2006/relationships/revisionLog" Target="revisionLog1711.xml"/><Relationship Id="rId1065" Type="http://schemas.openxmlformats.org/officeDocument/2006/relationships/revisionLog" Target="revisionLog18.xml"/><Relationship Id="rId1086" Type="http://schemas.openxmlformats.org/officeDocument/2006/relationships/revisionLog" Target="revisionLog110.xml"/><Relationship Id="rId719" Type="http://schemas.openxmlformats.org/officeDocument/2006/relationships/revisionLog" Target="revisionLog1281.xml"/><Relationship Id="rId891" Type="http://schemas.openxmlformats.org/officeDocument/2006/relationships/revisionLog" Target="revisionLog12021.xml"/><Relationship Id="rId905" Type="http://schemas.openxmlformats.org/officeDocument/2006/relationships/revisionLog" Target="revisionLog1203.xml"/><Relationship Id="rId926" Type="http://schemas.openxmlformats.org/officeDocument/2006/relationships/revisionLog" Target="revisionLog12221.xml"/><Relationship Id="rId947" Type="http://schemas.openxmlformats.org/officeDocument/2006/relationships/revisionLog" Target="revisionLog1232.xml"/><Relationship Id="rId968" Type="http://schemas.openxmlformats.org/officeDocument/2006/relationships/revisionLog" Target="revisionLog1261.xml"/><Relationship Id="rId989" Type="http://schemas.openxmlformats.org/officeDocument/2006/relationships/revisionLog" Target="revisionLog1271.xml"/><Relationship Id="rId730" Type="http://schemas.openxmlformats.org/officeDocument/2006/relationships/revisionLog" Target="revisionLog122211.xml"/><Relationship Id="rId751" Type="http://schemas.openxmlformats.org/officeDocument/2006/relationships/revisionLog" Target="revisionLog11012.xml"/><Relationship Id="rId772" Type="http://schemas.openxmlformats.org/officeDocument/2006/relationships/revisionLog" Target="revisionLog120211.xml"/><Relationship Id="rId793" Type="http://schemas.openxmlformats.org/officeDocument/2006/relationships/revisionLog" Target="revisionLog123111.xml"/><Relationship Id="rId807" Type="http://schemas.openxmlformats.org/officeDocument/2006/relationships/revisionLog" Target="revisionLog12322.xml"/><Relationship Id="rId828" Type="http://schemas.openxmlformats.org/officeDocument/2006/relationships/revisionLog" Target="revisionLog12611.xml"/><Relationship Id="rId849" Type="http://schemas.openxmlformats.org/officeDocument/2006/relationships/revisionLog" Target="revisionLog115121.xml"/><Relationship Id="rId1013" Type="http://schemas.openxmlformats.org/officeDocument/2006/relationships/revisionLog" Target="revisionLog14111.xml"/><Relationship Id="rId632" Type="http://schemas.openxmlformats.org/officeDocument/2006/relationships/revisionLog" Target="revisionLog12111111.xml"/><Relationship Id="rId653" Type="http://schemas.openxmlformats.org/officeDocument/2006/relationships/revisionLog" Target="revisionLog15111.xml"/><Relationship Id="rId1034" Type="http://schemas.openxmlformats.org/officeDocument/2006/relationships/revisionLog" Target="revisionLog17111.xml"/><Relationship Id="rId1055" Type="http://schemas.openxmlformats.org/officeDocument/2006/relationships/revisionLog" Target="revisionLog182.xml"/><Relationship Id="rId1076" Type="http://schemas.openxmlformats.org/officeDocument/2006/relationships/revisionLog" Target="revisionLog1101.xml"/><Relationship Id="rId674" Type="http://schemas.openxmlformats.org/officeDocument/2006/relationships/revisionLog" Target="revisionLog122131.xml"/><Relationship Id="rId695" Type="http://schemas.openxmlformats.org/officeDocument/2006/relationships/revisionLog" Target="revisionLog193.xml"/><Relationship Id="rId709" Type="http://schemas.openxmlformats.org/officeDocument/2006/relationships/revisionLog" Target="revisionLog1123111.xml"/><Relationship Id="rId860" Type="http://schemas.openxmlformats.org/officeDocument/2006/relationships/revisionLog" Target="revisionLog1182111.xml"/><Relationship Id="rId881" Type="http://schemas.openxmlformats.org/officeDocument/2006/relationships/revisionLog" Target="revisionLog120212.xml"/><Relationship Id="rId916" Type="http://schemas.openxmlformats.org/officeDocument/2006/relationships/revisionLog" Target="revisionLog1233.xml"/><Relationship Id="rId937" Type="http://schemas.openxmlformats.org/officeDocument/2006/relationships/revisionLog" Target="revisionLog1262.xml"/><Relationship Id="rId958" Type="http://schemas.openxmlformats.org/officeDocument/2006/relationships/revisionLog" Target="revisionLog12711.xml"/><Relationship Id="rId979" Type="http://schemas.openxmlformats.org/officeDocument/2006/relationships/revisionLog" Target="revisionLog1282.xml"/><Relationship Id="rId720" Type="http://schemas.openxmlformats.org/officeDocument/2006/relationships/revisionLog" Target="revisionLog1141211.xml"/><Relationship Id="rId741" Type="http://schemas.openxmlformats.org/officeDocument/2006/relationships/revisionLog" Target="revisionLog1291.xml"/><Relationship Id="rId762" Type="http://schemas.openxmlformats.org/officeDocument/2006/relationships/revisionLog" Target="revisionLog4.xml"/><Relationship Id="rId783" Type="http://schemas.openxmlformats.org/officeDocument/2006/relationships/revisionLog" Target="revisionLog1231111.xml"/><Relationship Id="rId818" Type="http://schemas.openxmlformats.org/officeDocument/2006/relationships/revisionLog" Target="revisionLog126111.xml"/><Relationship Id="rId839" Type="http://schemas.openxmlformats.org/officeDocument/2006/relationships/revisionLog" Target="revisionLog43.xml"/><Relationship Id="rId990" Type="http://schemas.openxmlformats.org/officeDocument/2006/relationships/revisionLog" Target="revisionLog129.xml"/><Relationship Id="rId643" Type="http://schemas.openxmlformats.org/officeDocument/2006/relationships/revisionLog" Target="revisionLog1521.xml"/><Relationship Id="rId622" Type="http://schemas.openxmlformats.org/officeDocument/2006/relationships/revisionLog" Target="revisionLog19111.xml"/><Relationship Id="rId1003" Type="http://schemas.openxmlformats.org/officeDocument/2006/relationships/revisionLog" Target="revisionLog1210.xml"/><Relationship Id="rId1024" Type="http://schemas.openxmlformats.org/officeDocument/2006/relationships/revisionLog" Target="revisionLog171111.xml"/><Relationship Id="rId1045" Type="http://schemas.openxmlformats.org/officeDocument/2006/relationships/revisionLog" Target="revisionLog1821.xml"/><Relationship Id="rId1066" Type="http://schemas.openxmlformats.org/officeDocument/2006/relationships/revisionLog" Target="revisionLog11011.xml"/><Relationship Id="rId1087" Type="http://schemas.openxmlformats.org/officeDocument/2006/relationships/revisionLog" Target="revisionLog112.xml"/><Relationship Id="rId664" Type="http://schemas.openxmlformats.org/officeDocument/2006/relationships/revisionLog" Target="revisionLog112112.xml"/><Relationship Id="rId685" Type="http://schemas.openxmlformats.org/officeDocument/2006/relationships/revisionLog" Target="revisionLog1912.xml"/><Relationship Id="rId850" Type="http://schemas.openxmlformats.org/officeDocument/2006/relationships/revisionLog" Target="revisionLog127111.xml"/><Relationship Id="rId871" Type="http://schemas.openxmlformats.org/officeDocument/2006/relationships/revisionLog" Target="revisionLog1193.xml"/><Relationship Id="rId892" Type="http://schemas.openxmlformats.org/officeDocument/2006/relationships/revisionLog" Target="revisionLog1223.xml"/><Relationship Id="rId906" Type="http://schemas.openxmlformats.org/officeDocument/2006/relationships/revisionLog" Target="revisionLog12621.xml"/><Relationship Id="rId927" Type="http://schemas.openxmlformats.org/officeDocument/2006/relationships/revisionLog" Target="revisionLog12821.xml"/><Relationship Id="rId948" Type="http://schemas.openxmlformats.org/officeDocument/2006/relationships/revisionLog" Target="revisionLog1292.xml"/><Relationship Id="rId969" Type="http://schemas.openxmlformats.org/officeDocument/2006/relationships/revisionLog" Target="revisionLog130.xml"/><Relationship Id="rId710" Type="http://schemas.openxmlformats.org/officeDocument/2006/relationships/revisionLog" Target="revisionLog1171.xml"/><Relationship Id="rId731" Type="http://schemas.openxmlformats.org/officeDocument/2006/relationships/revisionLog" Target="revisionLog119211.xml"/><Relationship Id="rId752" Type="http://schemas.openxmlformats.org/officeDocument/2006/relationships/revisionLog" Target="revisionLog11013.xml"/><Relationship Id="rId773" Type="http://schemas.openxmlformats.org/officeDocument/2006/relationships/revisionLog" Target="revisionLog12311111.xml"/><Relationship Id="rId808" Type="http://schemas.openxmlformats.org/officeDocument/2006/relationships/revisionLog" Target="revisionLog1261111.xml"/><Relationship Id="rId633" Type="http://schemas.openxmlformats.org/officeDocument/2006/relationships/revisionLog" Target="revisionLog1131111.xml"/><Relationship Id="rId794" Type="http://schemas.openxmlformats.org/officeDocument/2006/relationships/revisionLog" Target="revisionLog12611111.xml"/><Relationship Id="rId829" Type="http://schemas.openxmlformats.org/officeDocument/2006/relationships/revisionLog" Target="revisionLog1132.xml"/><Relationship Id="rId980" Type="http://schemas.openxmlformats.org/officeDocument/2006/relationships/revisionLog" Target="revisionLog132.xml"/><Relationship Id="rId1014" Type="http://schemas.openxmlformats.org/officeDocument/2006/relationships/revisionLog" Target="revisionLog1711112.xml"/><Relationship Id="rId1035" Type="http://schemas.openxmlformats.org/officeDocument/2006/relationships/revisionLog" Target="revisionLog18211.xml"/><Relationship Id="rId1056" Type="http://schemas.openxmlformats.org/officeDocument/2006/relationships/revisionLog" Target="revisionLog110112.xml"/><Relationship Id="rId1077" Type="http://schemas.openxmlformats.org/officeDocument/2006/relationships/revisionLog" Target="revisionLog1123.xml"/><Relationship Id="rId654" Type="http://schemas.openxmlformats.org/officeDocument/2006/relationships/revisionLog" Target="revisionLog123111111.xml"/><Relationship Id="rId675" Type="http://schemas.openxmlformats.org/officeDocument/2006/relationships/revisionLog" Target="revisionLog11711.xml"/><Relationship Id="rId696" Type="http://schemas.openxmlformats.org/officeDocument/2006/relationships/revisionLog" Target="revisionLog1202111.xml"/><Relationship Id="rId840" Type="http://schemas.openxmlformats.org/officeDocument/2006/relationships/revisionLog" Target="revisionLog1541.xml"/><Relationship Id="rId861" Type="http://schemas.openxmlformats.org/officeDocument/2006/relationships/revisionLog" Target="revisionLog119311.xml"/><Relationship Id="rId882" Type="http://schemas.openxmlformats.org/officeDocument/2006/relationships/revisionLog" Target="revisionLog12231.xml"/><Relationship Id="rId917" Type="http://schemas.openxmlformats.org/officeDocument/2006/relationships/revisionLog" Target="revisionLog128211.xml"/><Relationship Id="rId938" Type="http://schemas.openxmlformats.org/officeDocument/2006/relationships/revisionLog" Target="revisionLog12921.xml"/><Relationship Id="rId959" Type="http://schemas.openxmlformats.org/officeDocument/2006/relationships/revisionLog" Target="revisionLog1301.xml"/><Relationship Id="rId700" Type="http://schemas.openxmlformats.org/officeDocument/2006/relationships/revisionLog" Target="revisionLog123221.xml"/><Relationship Id="rId721" Type="http://schemas.openxmlformats.org/officeDocument/2006/relationships/revisionLog" Target="revisionLog125211.xml"/><Relationship Id="rId742" Type="http://schemas.openxmlformats.org/officeDocument/2006/relationships/revisionLog" Target="revisionLog11413.xml"/><Relationship Id="rId763" Type="http://schemas.openxmlformats.org/officeDocument/2006/relationships/revisionLog" Target="revisionLog5.xml"/><Relationship Id="rId784" Type="http://schemas.openxmlformats.org/officeDocument/2006/relationships/revisionLog" Target="revisionLog1351.xml"/><Relationship Id="rId819" Type="http://schemas.openxmlformats.org/officeDocument/2006/relationships/revisionLog" Target="revisionLog36.xml"/><Relationship Id="rId970" Type="http://schemas.openxmlformats.org/officeDocument/2006/relationships/revisionLog" Target="revisionLog1322.xml"/><Relationship Id="rId991" Type="http://schemas.openxmlformats.org/officeDocument/2006/relationships/revisionLog" Target="revisionLog133.xml"/><Relationship Id="rId1004" Type="http://schemas.openxmlformats.org/officeDocument/2006/relationships/revisionLog" Target="revisionLog13111.xml"/><Relationship Id="rId1025" Type="http://schemas.openxmlformats.org/officeDocument/2006/relationships/revisionLog" Target="revisionLog182111.xml"/><Relationship Id="rId1046" Type="http://schemas.openxmlformats.org/officeDocument/2006/relationships/revisionLog" Target="revisionLog1101121.xml"/><Relationship Id="rId1067" Type="http://schemas.openxmlformats.org/officeDocument/2006/relationships/revisionLog" Target="revisionLog11231.xml"/><Relationship Id="rId644" Type="http://schemas.openxmlformats.org/officeDocument/2006/relationships/revisionLog" Target="revisionLog15221.xml"/><Relationship Id="rId623" Type="http://schemas.openxmlformats.org/officeDocument/2006/relationships/revisionLog" Target="revisionLog19121.xml"/><Relationship Id="rId665" Type="http://schemas.openxmlformats.org/officeDocument/2006/relationships/revisionLog" Target="revisionLog11212.xml"/><Relationship Id="rId686" Type="http://schemas.openxmlformats.org/officeDocument/2006/relationships/revisionLog" Target="revisionLog1431.xml"/><Relationship Id="rId830" Type="http://schemas.openxmlformats.org/officeDocument/2006/relationships/revisionLog" Target="revisionLog13011.xml"/><Relationship Id="rId851" Type="http://schemas.openxmlformats.org/officeDocument/2006/relationships/revisionLog" Target="revisionLog131111.xml"/><Relationship Id="rId872" Type="http://schemas.openxmlformats.org/officeDocument/2006/relationships/revisionLog" Target="revisionLog12021211.xml"/><Relationship Id="rId893" Type="http://schemas.openxmlformats.org/officeDocument/2006/relationships/revisionLog" Target="revisionLog1282111.xml"/><Relationship Id="rId907" Type="http://schemas.openxmlformats.org/officeDocument/2006/relationships/revisionLog" Target="revisionLog1224.xml"/><Relationship Id="rId928" Type="http://schemas.openxmlformats.org/officeDocument/2006/relationships/revisionLog" Target="revisionLog13221.xml"/><Relationship Id="rId1088" Type="http://schemas.openxmlformats.org/officeDocument/2006/relationships/revisionLog" Target="revisionLog1.xml"/><Relationship Id="rId711" Type="http://schemas.openxmlformats.org/officeDocument/2006/relationships/revisionLog" Target="revisionLog126111111.xml"/><Relationship Id="rId732" Type="http://schemas.openxmlformats.org/officeDocument/2006/relationships/revisionLog" Target="revisionLog12213.xml"/><Relationship Id="rId753" Type="http://schemas.openxmlformats.org/officeDocument/2006/relationships/revisionLog" Target="revisionLog1302.xml"/><Relationship Id="rId949" Type="http://schemas.openxmlformats.org/officeDocument/2006/relationships/revisionLog" Target="revisionLog134.xml"/><Relationship Id="rId774" Type="http://schemas.openxmlformats.org/officeDocument/2006/relationships/revisionLog" Target="revisionLog1202121111.xml"/><Relationship Id="rId795" Type="http://schemas.openxmlformats.org/officeDocument/2006/relationships/revisionLog" Target="revisionLog12341.xml"/><Relationship Id="rId809" Type="http://schemas.openxmlformats.org/officeDocument/2006/relationships/revisionLog" Target="revisionLog32.xml"/><Relationship Id="rId960" Type="http://schemas.openxmlformats.org/officeDocument/2006/relationships/revisionLog" Target="revisionLog137.xml"/><Relationship Id="rId981" Type="http://schemas.openxmlformats.org/officeDocument/2006/relationships/revisionLog" Target="revisionLog135.xml"/><Relationship Id="rId1015" Type="http://schemas.openxmlformats.org/officeDocument/2006/relationships/revisionLog" Target="revisionLog1821111.xml"/><Relationship Id="rId1036" Type="http://schemas.openxmlformats.org/officeDocument/2006/relationships/revisionLog" Target="revisionLog11011211.xml"/><Relationship Id="rId1057" Type="http://schemas.openxmlformats.org/officeDocument/2006/relationships/revisionLog" Target="revisionLog112311.xml"/><Relationship Id="rId634" Type="http://schemas.openxmlformats.org/officeDocument/2006/relationships/revisionLog" Target="revisionLog132111.xml"/><Relationship Id="rId655" Type="http://schemas.openxmlformats.org/officeDocument/2006/relationships/revisionLog" Target="revisionLog1111.xml"/><Relationship Id="rId676" Type="http://schemas.openxmlformats.org/officeDocument/2006/relationships/revisionLog" Target="revisionLog13311.xml"/><Relationship Id="rId697" Type="http://schemas.openxmlformats.org/officeDocument/2006/relationships/revisionLog" Target="revisionLog11611.xml"/><Relationship Id="rId820" Type="http://schemas.openxmlformats.org/officeDocument/2006/relationships/revisionLog" Target="revisionLog1371.xml"/><Relationship Id="rId841" Type="http://schemas.openxmlformats.org/officeDocument/2006/relationships/revisionLog" Target="revisionLog44.xml"/><Relationship Id="rId862" Type="http://schemas.openxmlformats.org/officeDocument/2006/relationships/revisionLog" Target="revisionLog1322111.xml"/><Relationship Id="rId883" Type="http://schemas.openxmlformats.org/officeDocument/2006/relationships/revisionLog" Target="revisionLog1235.xml"/><Relationship Id="rId918" Type="http://schemas.openxmlformats.org/officeDocument/2006/relationships/revisionLog" Target="revisionLog139.xml"/><Relationship Id="rId1078" Type="http://schemas.openxmlformats.org/officeDocument/2006/relationships/revisionLog" Target="revisionLog113.xml"/><Relationship Id="rId701" Type="http://schemas.openxmlformats.org/officeDocument/2006/relationships/revisionLog" Target="revisionLog13711.xml"/><Relationship Id="rId722" Type="http://schemas.openxmlformats.org/officeDocument/2006/relationships/revisionLog" Target="revisionLog15411.xml"/><Relationship Id="rId939" Type="http://schemas.openxmlformats.org/officeDocument/2006/relationships/revisionLog" Target="revisionLog140.xml"/><Relationship Id="rId743" Type="http://schemas.openxmlformats.org/officeDocument/2006/relationships/revisionLog" Target="revisionLog17111121.xml"/><Relationship Id="rId764" Type="http://schemas.openxmlformats.org/officeDocument/2006/relationships/revisionLog" Target="revisionLog6.xml"/><Relationship Id="rId785" Type="http://schemas.openxmlformats.org/officeDocument/2006/relationships/revisionLog" Target="revisionLog23.xml"/><Relationship Id="rId950" Type="http://schemas.openxmlformats.org/officeDocument/2006/relationships/revisionLog" Target="revisionLog141111.xml"/><Relationship Id="rId971" Type="http://schemas.openxmlformats.org/officeDocument/2006/relationships/revisionLog" Target="revisionLog1352.xml"/><Relationship Id="rId992" Type="http://schemas.openxmlformats.org/officeDocument/2006/relationships/revisionLog" Target="revisionLog136.xml"/><Relationship Id="rId1005" Type="http://schemas.openxmlformats.org/officeDocument/2006/relationships/revisionLog" Target="revisionLog143.xml"/><Relationship Id="rId1026" Type="http://schemas.openxmlformats.org/officeDocument/2006/relationships/revisionLog" Target="revisionLog110112111.xml"/><Relationship Id="rId645" Type="http://schemas.openxmlformats.org/officeDocument/2006/relationships/revisionLog" Target="revisionLog1411111.xml"/><Relationship Id="rId624" Type="http://schemas.openxmlformats.org/officeDocument/2006/relationships/revisionLog" Target="revisionLog1812.xml"/><Relationship Id="rId666" Type="http://schemas.openxmlformats.org/officeDocument/2006/relationships/revisionLog" Target="revisionLog171111211.xml"/><Relationship Id="rId687" Type="http://schemas.openxmlformats.org/officeDocument/2006/relationships/revisionLog" Target="revisionLog1323.xml"/><Relationship Id="rId810" Type="http://schemas.openxmlformats.org/officeDocument/2006/relationships/revisionLog" Target="revisionLog13121.xml"/><Relationship Id="rId831" Type="http://schemas.openxmlformats.org/officeDocument/2006/relationships/revisionLog" Target="revisionLog1381.xml"/><Relationship Id="rId852" Type="http://schemas.openxmlformats.org/officeDocument/2006/relationships/revisionLog" Target="revisionLog1391.xml"/><Relationship Id="rId873" Type="http://schemas.openxmlformats.org/officeDocument/2006/relationships/revisionLog" Target="revisionLog1223111.xml"/><Relationship Id="rId908" Type="http://schemas.openxmlformats.org/officeDocument/2006/relationships/revisionLog" Target="revisionLog1401.xml"/><Relationship Id="rId1047" Type="http://schemas.openxmlformats.org/officeDocument/2006/relationships/revisionLog" Target="revisionLog1123112.xml"/><Relationship Id="rId1068" Type="http://schemas.openxmlformats.org/officeDocument/2006/relationships/revisionLog" Target="revisionLog1131.xml"/><Relationship Id="rId712" Type="http://schemas.openxmlformats.org/officeDocument/2006/relationships/revisionLog" Target="revisionLog11321.xml"/><Relationship Id="rId894" Type="http://schemas.openxmlformats.org/officeDocument/2006/relationships/revisionLog" Target="revisionLog12921111.xml"/><Relationship Id="rId929" Type="http://schemas.openxmlformats.org/officeDocument/2006/relationships/revisionLog" Target="revisionLog1432.xml"/><Relationship Id="rId733" Type="http://schemas.openxmlformats.org/officeDocument/2006/relationships/revisionLog" Target="revisionLog1913.xml"/><Relationship Id="rId754" Type="http://schemas.openxmlformats.org/officeDocument/2006/relationships/revisionLog" Target="revisionLog1101121111.xml"/><Relationship Id="rId775" Type="http://schemas.openxmlformats.org/officeDocument/2006/relationships/revisionLog" Target="revisionLog1142111.xml"/><Relationship Id="rId796" Type="http://schemas.openxmlformats.org/officeDocument/2006/relationships/revisionLog" Target="revisionLog26.xml"/><Relationship Id="rId940" Type="http://schemas.openxmlformats.org/officeDocument/2006/relationships/revisionLog" Target="revisionLog144.xml"/><Relationship Id="rId961" Type="http://schemas.openxmlformats.org/officeDocument/2006/relationships/revisionLog" Target="revisionLog145.xml"/><Relationship Id="rId982" Type="http://schemas.openxmlformats.org/officeDocument/2006/relationships/revisionLog" Target="revisionLog146.xml"/><Relationship Id="rId1016" Type="http://schemas.openxmlformats.org/officeDocument/2006/relationships/revisionLog" Target="revisionLog110113.xml"/><Relationship Id="rId635" Type="http://schemas.openxmlformats.org/officeDocument/2006/relationships/revisionLog" Target="revisionLog13211.xml"/><Relationship Id="rId656" Type="http://schemas.openxmlformats.org/officeDocument/2006/relationships/revisionLog" Target="revisionLog1711112111.xml"/><Relationship Id="rId677" Type="http://schemas.openxmlformats.org/officeDocument/2006/relationships/revisionLog" Target="revisionLog13312.xml"/><Relationship Id="rId800" Type="http://schemas.openxmlformats.org/officeDocument/2006/relationships/revisionLog" Target="revisionLog1152.xml"/><Relationship Id="rId821" Type="http://schemas.openxmlformats.org/officeDocument/2006/relationships/revisionLog" Target="revisionLog155.xml"/><Relationship Id="rId842" Type="http://schemas.openxmlformats.org/officeDocument/2006/relationships/revisionLog" Target="revisionLog13911.xml"/><Relationship Id="rId863" Type="http://schemas.openxmlformats.org/officeDocument/2006/relationships/revisionLog" Target="revisionLog14011.xml"/><Relationship Id="rId1037" Type="http://schemas.openxmlformats.org/officeDocument/2006/relationships/revisionLog" Target="revisionLog1124.xml"/><Relationship Id="rId1058" Type="http://schemas.openxmlformats.org/officeDocument/2006/relationships/revisionLog" Target="revisionLog11312.xml"/><Relationship Id="rId1079" Type="http://schemas.openxmlformats.org/officeDocument/2006/relationships/revisionLog" Target="revisionLog115.xml"/><Relationship Id="rId698" Type="http://schemas.openxmlformats.org/officeDocument/2006/relationships/revisionLog" Target="revisionLog11214.xml"/><Relationship Id="rId702" Type="http://schemas.openxmlformats.org/officeDocument/2006/relationships/revisionLog" Target="revisionLog11512111.xml"/><Relationship Id="rId884" Type="http://schemas.openxmlformats.org/officeDocument/2006/relationships/revisionLog" Target="revisionLog1332.xml"/><Relationship Id="rId919" Type="http://schemas.openxmlformats.org/officeDocument/2006/relationships/revisionLog" Target="revisionLog1441.xml"/><Relationship Id="rId723" Type="http://schemas.openxmlformats.org/officeDocument/2006/relationships/revisionLog" Target="revisionLog118211111.xml"/><Relationship Id="rId744" Type="http://schemas.openxmlformats.org/officeDocument/2006/relationships/revisionLog" Target="revisionLog11221.xml"/><Relationship Id="rId765" Type="http://schemas.openxmlformats.org/officeDocument/2006/relationships/revisionLog" Target="revisionLog7.xml"/><Relationship Id="rId786" Type="http://schemas.openxmlformats.org/officeDocument/2006/relationships/revisionLog" Target="revisionLog11931111.xml"/><Relationship Id="rId930" Type="http://schemas.openxmlformats.org/officeDocument/2006/relationships/revisionLog" Target="revisionLog1451.xml"/><Relationship Id="rId951" Type="http://schemas.openxmlformats.org/officeDocument/2006/relationships/revisionLog" Target="revisionLog1461.xml"/><Relationship Id="rId972" Type="http://schemas.openxmlformats.org/officeDocument/2006/relationships/revisionLog" Target="revisionLog147.xml"/><Relationship Id="rId993" Type="http://schemas.openxmlformats.org/officeDocument/2006/relationships/revisionLog" Target="revisionLog148.xml"/><Relationship Id="rId1006" Type="http://schemas.openxmlformats.org/officeDocument/2006/relationships/revisionLog" Target="revisionLog172.xml"/><Relationship Id="rId646" Type="http://schemas.openxmlformats.org/officeDocument/2006/relationships/revisionLog" Target="revisionLog116112.xml"/><Relationship Id="rId625" Type="http://schemas.openxmlformats.org/officeDocument/2006/relationships/revisionLog" Target="revisionLog162.xml"/><Relationship Id="rId811" Type="http://schemas.openxmlformats.org/officeDocument/2006/relationships/revisionLog" Target="revisionLog33.xml"/><Relationship Id="rId832" Type="http://schemas.openxmlformats.org/officeDocument/2006/relationships/revisionLog" Target="revisionLog1133.xml"/><Relationship Id="rId1027" Type="http://schemas.openxmlformats.org/officeDocument/2006/relationships/revisionLog" Target="revisionLog11241.xml"/><Relationship Id="rId1048" Type="http://schemas.openxmlformats.org/officeDocument/2006/relationships/revisionLog" Target="revisionLog113121.xml"/><Relationship Id="rId1069" Type="http://schemas.openxmlformats.org/officeDocument/2006/relationships/revisionLog" Target="revisionLog1153.xml"/><Relationship Id="rId667" Type="http://schemas.openxmlformats.org/officeDocument/2006/relationships/revisionLog" Target="revisionLog112211.xml"/><Relationship Id="rId688" Type="http://schemas.openxmlformats.org/officeDocument/2006/relationships/revisionLog" Target="revisionLog11911.xml"/><Relationship Id="rId853" Type="http://schemas.openxmlformats.org/officeDocument/2006/relationships/revisionLog" Target="revisionLog11422.xml"/><Relationship Id="rId874" Type="http://schemas.openxmlformats.org/officeDocument/2006/relationships/revisionLog" Target="revisionLog14411.xml"/><Relationship Id="rId895" Type="http://schemas.openxmlformats.org/officeDocument/2006/relationships/revisionLog" Target="revisionLog14511.xml"/><Relationship Id="rId909" Type="http://schemas.openxmlformats.org/officeDocument/2006/relationships/revisionLog" Target="revisionLog14611.xml"/><Relationship Id="rId1080" Type="http://schemas.openxmlformats.org/officeDocument/2006/relationships/revisionLog" Target="revisionLog117.xml"/><Relationship Id="rId713" Type="http://schemas.openxmlformats.org/officeDocument/2006/relationships/revisionLog" Target="revisionLog1241.xml"/><Relationship Id="rId734" Type="http://schemas.openxmlformats.org/officeDocument/2006/relationships/revisionLog" Target="revisionLog1103.xml"/><Relationship Id="rId755" Type="http://schemas.openxmlformats.org/officeDocument/2006/relationships/revisionLog" Target="revisionLog12231111.xml"/><Relationship Id="rId776" Type="http://schemas.openxmlformats.org/officeDocument/2006/relationships/revisionLog" Target="revisionLog21.xml"/><Relationship Id="rId797" Type="http://schemas.openxmlformats.org/officeDocument/2006/relationships/revisionLog" Target="revisionLog120311.xml"/><Relationship Id="rId920" Type="http://schemas.openxmlformats.org/officeDocument/2006/relationships/revisionLog" Target="revisionLog1471.xml"/><Relationship Id="rId941" Type="http://schemas.openxmlformats.org/officeDocument/2006/relationships/revisionLog" Target="revisionLog1481.xml"/><Relationship Id="rId962" Type="http://schemas.openxmlformats.org/officeDocument/2006/relationships/revisionLog" Target="revisionLog149.xml"/><Relationship Id="rId983" Type="http://schemas.openxmlformats.org/officeDocument/2006/relationships/revisionLog" Target="revisionLog150.xml"/><Relationship Id="rId636" Type="http://schemas.openxmlformats.org/officeDocument/2006/relationships/revisionLog" Target="revisionLog13221111.xml"/><Relationship Id="rId801" Type="http://schemas.openxmlformats.org/officeDocument/2006/relationships/revisionLog" Target="revisionLog28.xml"/><Relationship Id="rId822" Type="http://schemas.openxmlformats.org/officeDocument/2006/relationships/revisionLog" Target="revisionLog12351.xml"/><Relationship Id="rId1017" Type="http://schemas.openxmlformats.org/officeDocument/2006/relationships/revisionLog" Target="revisionLog112411.xml"/><Relationship Id="rId1038" Type="http://schemas.openxmlformats.org/officeDocument/2006/relationships/revisionLog" Target="revisionLog1131211.xml"/><Relationship Id="rId1059" Type="http://schemas.openxmlformats.org/officeDocument/2006/relationships/revisionLog" Target="revisionLog11531.xml"/><Relationship Id="rId657" Type="http://schemas.openxmlformats.org/officeDocument/2006/relationships/revisionLog" Target="revisionLog17112.xml"/><Relationship Id="rId678" Type="http://schemas.openxmlformats.org/officeDocument/2006/relationships/revisionLog" Target="revisionLog13321.xml"/><Relationship Id="rId699" Type="http://schemas.openxmlformats.org/officeDocument/2006/relationships/revisionLog" Target="revisionLog12411.xml"/><Relationship Id="rId843" Type="http://schemas.openxmlformats.org/officeDocument/2006/relationships/revisionLog" Target="revisionLog45.xml"/><Relationship Id="rId864" Type="http://schemas.openxmlformats.org/officeDocument/2006/relationships/revisionLog" Target="revisionLog11312111.xml"/><Relationship Id="rId885" Type="http://schemas.openxmlformats.org/officeDocument/2006/relationships/revisionLog" Target="revisionLog145111.xml"/><Relationship Id="rId1070" Type="http://schemas.openxmlformats.org/officeDocument/2006/relationships/revisionLog" Target="revisionLog1172.xml"/><Relationship Id="rId703" Type="http://schemas.openxmlformats.org/officeDocument/2006/relationships/revisionLog" Target="revisionLog12511.xml"/><Relationship Id="rId724" Type="http://schemas.openxmlformats.org/officeDocument/2006/relationships/revisionLog" Target="revisionLog12821111.xml"/><Relationship Id="rId745" Type="http://schemas.openxmlformats.org/officeDocument/2006/relationships/revisionLog" Target="revisionLog129211111.xml"/><Relationship Id="rId766" Type="http://schemas.openxmlformats.org/officeDocument/2006/relationships/revisionLog" Target="revisionLog8.xml"/><Relationship Id="rId910" Type="http://schemas.openxmlformats.org/officeDocument/2006/relationships/revisionLog" Target="revisionLog14711.xml"/><Relationship Id="rId931" Type="http://schemas.openxmlformats.org/officeDocument/2006/relationships/revisionLog" Target="revisionLog14811.xml"/><Relationship Id="rId952" Type="http://schemas.openxmlformats.org/officeDocument/2006/relationships/revisionLog" Target="revisionLog1491.xml"/><Relationship Id="rId626" Type="http://schemas.openxmlformats.org/officeDocument/2006/relationships/revisionLog" Target="revisionLog11011211111.xml"/><Relationship Id="rId787" Type="http://schemas.openxmlformats.org/officeDocument/2006/relationships/revisionLog" Target="revisionLog24.xml"/><Relationship Id="rId812" Type="http://schemas.openxmlformats.org/officeDocument/2006/relationships/revisionLog" Target="revisionLog15112.xml"/><Relationship Id="rId973" Type="http://schemas.openxmlformats.org/officeDocument/2006/relationships/revisionLog" Target="revisionLog1501.xml"/><Relationship Id="rId994" Type="http://schemas.openxmlformats.org/officeDocument/2006/relationships/revisionLog" Target="revisionLog153.xml"/><Relationship Id="rId1007" Type="http://schemas.openxmlformats.org/officeDocument/2006/relationships/revisionLog" Target="revisionLog18211111.xml"/><Relationship Id="rId1028" Type="http://schemas.openxmlformats.org/officeDocument/2006/relationships/revisionLog" Target="revisionLog11313.xml"/><Relationship Id="rId1049" Type="http://schemas.openxmlformats.org/officeDocument/2006/relationships/revisionLog" Target="revisionLog115311.xml"/><Relationship Id="rId647" Type="http://schemas.openxmlformats.org/officeDocument/2006/relationships/revisionLog" Target="revisionLog16111.xml"/><Relationship Id="rId668" Type="http://schemas.openxmlformats.org/officeDocument/2006/relationships/revisionLog" Target="revisionLog113121111.xml"/><Relationship Id="rId689" Type="http://schemas.openxmlformats.org/officeDocument/2006/relationships/revisionLog" Target="revisionLog115112.xml"/><Relationship Id="rId833" Type="http://schemas.openxmlformats.org/officeDocument/2006/relationships/revisionLog" Target="revisionLog126211.xml"/><Relationship Id="rId854" Type="http://schemas.openxmlformats.org/officeDocument/2006/relationships/revisionLog" Target="revisionLog11512.xml"/><Relationship Id="rId875" Type="http://schemas.openxmlformats.org/officeDocument/2006/relationships/revisionLog" Target="revisionLog11941.xml"/><Relationship Id="rId896" Type="http://schemas.openxmlformats.org/officeDocument/2006/relationships/revisionLog" Target="revisionLog1204.xml"/><Relationship Id="rId1060" Type="http://schemas.openxmlformats.org/officeDocument/2006/relationships/revisionLog" Target="revisionLog11721.xml"/><Relationship Id="rId1081" Type="http://schemas.openxmlformats.org/officeDocument/2006/relationships/revisionLog" Target="revisionLog118.xml"/><Relationship Id="rId714" Type="http://schemas.openxmlformats.org/officeDocument/2006/relationships/revisionLog" Target="revisionLog1531.xml"/><Relationship Id="rId735" Type="http://schemas.openxmlformats.org/officeDocument/2006/relationships/revisionLog" Target="revisionLog11231121.xml"/><Relationship Id="rId756" Type="http://schemas.openxmlformats.org/officeDocument/2006/relationships/revisionLog" Target="revisionLog13112.xml"/><Relationship Id="rId900" Type="http://schemas.openxmlformats.org/officeDocument/2006/relationships/revisionLog" Target="revisionLog12241.xml"/><Relationship Id="rId921" Type="http://schemas.openxmlformats.org/officeDocument/2006/relationships/revisionLog" Target="revisionLog148111.xml"/><Relationship Id="rId942" Type="http://schemas.openxmlformats.org/officeDocument/2006/relationships/revisionLog" Target="revisionLog14911.xml"/><Relationship Id="rId777" Type="http://schemas.openxmlformats.org/officeDocument/2006/relationships/revisionLog" Target="revisionLog1212.xml"/><Relationship Id="rId798" Type="http://schemas.openxmlformats.org/officeDocument/2006/relationships/revisionLog" Target="revisionLog27.xml"/><Relationship Id="rId963" Type="http://schemas.openxmlformats.org/officeDocument/2006/relationships/revisionLog" Target="revisionLog15011.xml"/><Relationship Id="rId984" Type="http://schemas.openxmlformats.org/officeDocument/2006/relationships/revisionLog" Target="revisionLog154.xml"/><Relationship Id="rId1018" Type="http://schemas.openxmlformats.org/officeDocument/2006/relationships/revisionLog" Target="revisionLog138.xml"/><Relationship Id="rId1039" Type="http://schemas.openxmlformats.org/officeDocument/2006/relationships/revisionLog" Target="revisionLog1153111.xml"/><Relationship Id="rId637" Type="http://schemas.openxmlformats.org/officeDocument/2006/relationships/revisionLog" Target="revisionLog1311111.xml"/><Relationship Id="rId658" Type="http://schemas.openxmlformats.org/officeDocument/2006/relationships/revisionLog" Target="revisionLog163.xml"/><Relationship Id="rId679" Type="http://schemas.openxmlformats.org/officeDocument/2006/relationships/revisionLog" Target="revisionLog1222111.xml"/><Relationship Id="rId802" Type="http://schemas.openxmlformats.org/officeDocument/2006/relationships/revisionLog" Target="revisionLog29.xml"/><Relationship Id="rId823" Type="http://schemas.openxmlformats.org/officeDocument/2006/relationships/revisionLog" Target="revisionLog37.xml"/><Relationship Id="rId844" Type="http://schemas.openxmlformats.org/officeDocument/2006/relationships/revisionLog" Target="revisionLog1542.xml"/><Relationship Id="rId865" Type="http://schemas.openxmlformats.org/officeDocument/2006/relationships/revisionLog" Target="revisionLog1182112.xml"/><Relationship Id="rId886" Type="http://schemas.openxmlformats.org/officeDocument/2006/relationships/revisionLog" Target="revisionLog120213.xml"/><Relationship Id="rId1050" Type="http://schemas.openxmlformats.org/officeDocument/2006/relationships/revisionLog" Target="revisionLog117211.xml"/><Relationship Id="rId690" Type="http://schemas.openxmlformats.org/officeDocument/2006/relationships/revisionLog" Target="revisionLog14321.xml"/><Relationship Id="rId704" Type="http://schemas.openxmlformats.org/officeDocument/2006/relationships/revisionLog" Target="revisionLog11031.xml"/><Relationship Id="rId725" Type="http://schemas.openxmlformats.org/officeDocument/2006/relationships/revisionLog" Target="revisionLog1141212.xml"/><Relationship Id="rId746" Type="http://schemas.openxmlformats.org/officeDocument/2006/relationships/revisionLog" Target="revisionLog130111.xml"/><Relationship Id="rId911" Type="http://schemas.openxmlformats.org/officeDocument/2006/relationships/revisionLog" Target="revisionLog1225.xml"/><Relationship Id="rId932" Type="http://schemas.openxmlformats.org/officeDocument/2006/relationships/revisionLog" Target="revisionLog149111.xml"/><Relationship Id="rId1071" Type="http://schemas.openxmlformats.org/officeDocument/2006/relationships/revisionLog" Target="revisionLog1181.xml"/><Relationship Id="rId767" Type="http://schemas.openxmlformats.org/officeDocument/2006/relationships/revisionLog" Target="revisionLog9.xml"/><Relationship Id="rId788" Type="http://schemas.openxmlformats.org/officeDocument/2006/relationships/revisionLog" Target="revisionLog1252.xml"/><Relationship Id="rId953" Type="http://schemas.openxmlformats.org/officeDocument/2006/relationships/revisionLog" Target="revisionLog150111.xml"/><Relationship Id="rId974" Type="http://schemas.openxmlformats.org/officeDocument/2006/relationships/revisionLog" Target="revisionLog156.xml"/><Relationship Id="rId995" Type="http://schemas.openxmlformats.org/officeDocument/2006/relationships/revisionLog" Target="revisionLog157.xml"/><Relationship Id="rId1008" Type="http://schemas.openxmlformats.org/officeDocument/2006/relationships/revisionLog" Target="revisionLog1382.xml"/><Relationship Id="rId1029" Type="http://schemas.openxmlformats.org/officeDocument/2006/relationships/revisionLog" Target="revisionLog11531111.xml"/><Relationship Id="rId648" Type="http://schemas.openxmlformats.org/officeDocument/2006/relationships/revisionLog" Target="revisionLog1611.xml"/><Relationship Id="rId627" Type="http://schemas.openxmlformats.org/officeDocument/2006/relationships/revisionLog" Target="revisionLog110121.xml"/><Relationship Id="rId669" Type="http://schemas.openxmlformats.org/officeDocument/2006/relationships/revisionLog" Target="revisionLog113111.xml"/><Relationship Id="rId813" Type="http://schemas.openxmlformats.org/officeDocument/2006/relationships/revisionLog" Target="revisionLog34.xml"/><Relationship Id="rId834" Type="http://schemas.openxmlformats.org/officeDocument/2006/relationships/revisionLog" Target="revisionLog39.xml"/><Relationship Id="rId855" Type="http://schemas.openxmlformats.org/officeDocument/2006/relationships/revisionLog" Target="revisionLog11821111.xml"/><Relationship Id="rId876" Type="http://schemas.openxmlformats.org/officeDocument/2006/relationships/revisionLog" Target="revisionLog1202121.xml"/><Relationship Id="rId1040" Type="http://schemas.openxmlformats.org/officeDocument/2006/relationships/revisionLog" Target="revisionLog1172111.xml"/><Relationship Id="rId680" Type="http://schemas.openxmlformats.org/officeDocument/2006/relationships/revisionLog" Target="revisionLog14311.xml"/><Relationship Id="rId715" Type="http://schemas.openxmlformats.org/officeDocument/2006/relationships/revisionLog" Target="revisionLog1522.xml"/><Relationship Id="rId736" Type="http://schemas.openxmlformats.org/officeDocument/2006/relationships/revisionLog" Target="revisionLog1104.xml"/><Relationship Id="rId897" Type="http://schemas.openxmlformats.org/officeDocument/2006/relationships/revisionLog" Target="revisionLog12332.xml"/><Relationship Id="rId901" Type="http://schemas.openxmlformats.org/officeDocument/2006/relationships/revisionLog" Target="revisionLog1194.xml"/><Relationship Id="rId922" Type="http://schemas.openxmlformats.org/officeDocument/2006/relationships/revisionLog" Target="revisionLog47.xml"/><Relationship Id="rId1061" Type="http://schemas.openxmlformats.org/officeDocument/2006/relationships/revisionLog" Target="revisionLog11811.xml"/><Relationship Id="rId1082" Type="http://schemas.openxmlformats.org/officeDocument/2006/relationships/revisionLog" Target="revisionLog120.xml"/><Relationship Id="rId757" Type="http://schemas.openxmlformats.org/officeDocument/2006/relationships/revisionLog" Target="revisionLog1341.xml"/><Relationship Id="rId778" Type="http://schemas.openxmlformats.org/officeDocument/2006/relationships/revisionLog" Target="revisionLog12521.xml"/><Relationship Id="rId799" Type="http://schemas.openxmlformats.org/officeDocument/2006/relationships/revisionLog" Target="revisionLog1213.xml"/><Relationship Id="rId943" Type="http://schemas.openxmlformats.org/officeDocument/2006/relationships/revisionLog" Target="revisionLog12922.xml"/><Relationship Id="rId964" Type="http://schemas.openxmlformats.org/officeDocument/2006/relationships/revisionLog" Target="revisionLog1561.xml"/><Relationship Id="rId985" Type="http://schemas.openxmlformats.org/officeDocument/2006/relationships/revisionLog" Target="revisionLog1333.xml"/><Relationship Id="rId1019" Type="http://schemas.openxmlformats.org/officeDocument/2006/relationships/revisionLog" Target="revisionLog151.xml"/><Relationship Id="rId638" Type="http://schemas.openxmlformats.org/officeDocument/2006/relationships/revisionLog" Target="revisionLog1151111.xml"/><Relationship Id="rId659" Type="http://schemas.openxmlformats.org/officeDocument/2006/relationships/revisionLog" Target="revisionLog114111.xml"/><Relationship Id="rId803" Type="http://schemas.openxmlformats.org/officeDocument/2006/relationships/revisionLog" Target="revisionLog30.xml"/><Relationship Id="rId824" Type="http://schemas.openxmlformats.org/officeDocument/2006/relationships/revisionLog" Target="revisionLog12712.xml"/><Relationship Id="rId845" Type="http://schemas.openxmlformats.org/officeDocument/2006/relationships/revisionLog" Target="revisionLog46.xml"/><Relationship Id="rId866" Type="http://schemas.openxmlformats.org/officeDocument/2006/relationships/revisionLog" Target="revisionLog11931.xml"/><Relationship Id="rId1030" Type="http://schemas.openxmlformats.org/officeDocument/2006/relationships/revisionLog" Target="revisionLog152.xml"/><Relationship Id="rId670" Type="http://schemas.openxmlformats.org/officeDocument/2006/relationships/revisionLog" Target="revisionLog143111.xml"/><Relationship Id="rId705" Type="http://schemas.openxmlformats.org/officeDocument/2006/relationships/revisionLog" Target="revisionLog12331.xml"/><Relationship Id="rId887" Type="http://schemas.openxmlformats.org/officeDocument/2006/relationships/revisionLog" Target="revisionLog1234.xml"/><Relationship Id="rId1051" Type="http://schemas.openxmlformats.org/officeDocument/2006/relationships/revisionLog" Target="revisionLog118111.xml"/><Relationship Id="rId1072" Type="http://schemas.openxmlformats.org/officeDocument/2006/relationships/revisionLog" Target="revisionLog1202.xml"/><Relationship Id="rId691" Type="http://schemas.openxmlformats.org/officeDocument/2006/relationships/revisionLog" Target="revisionLog11021.xml"/><Relationship Id="rId726" Type="http://schemas.openxmlformats.org/officeDocument/2006/relationships/revisionLog" Target="revisionLog126111112.xml"/><Relationship Id="rId747" Type="http://schemas.openxmlformats.org/officeDocument/2006/relationships/revisionLog" Target="revisionLog12121.xml"/><Relationship Id="rId768" Type="http://schemas.openxmlformats.org/officeDocument/2006/relationships/revisionLog" Target="revisionLog10.xml"/><Relationship Id="rId789" Type="http://schemas.openxmlformats.org/officeDocument/2006/relationships/revisionLog" Target="revisionLog13521.xml"/><Relationship Id="rId912" Type="http://schemas.openxmlformats.org/officeDocument/2006/relationships/revisionLog" Target="revisionLog128212.xml"/><Relationship Id="rId933" Type="http://schemas.openxmlformats.org/officeDocument/2006/relationships/revisionLog" Target="revisionLog129211.xml"/><Relationship Id="rId954" Type="http://schemas.openxmlformats.org/officeDocument/2006/relationships/revisionLog" Target="revisionLog13012.xml"/><Relationship Id="rId975" Type="http://schemas.openxmlformats.org/officeDocument/2006/relationships/revisionLog" Target="revisionLog1571.xml"/><Relationship Id="rId996" Type="http://schemas.openxmlformats.org/officeDocument/2006/relationships/revisionLog" Target="revisionLog158.xml"/><Relationship Id="rId1009" Type="http://schemas.openxmlformats.org/officeDocument/2006/relationships/revisionLog" Target="revisionLog1101131.xml"/><Relationship Id="rId628" Type="http://schemas.openxmlformats.org/officeDocument/2006/relationships/revisionLog" Target="revisionLog192.xml"/><Relationship Id="rId649" Type="http://schemas.openxmlformats.org/officeDocument/2006/relationships/revisionLog" Target="revisionLog151111.xml"/><Relationship Id="rId814" Type="http://schemas.openxmlformats.org/officeDocument/2006/relationships/revisionLog" Target="revisionLog1271111.xml"/><Relationship Id="rId835" Type="http://schemas.openxmlformats.org/officeDocument/2006/relationships/revisionLog" Target="revisionLog114211.xml"/><Relationship Id="rId856" Type="http://schemas.openxmlformats.org/officeDocument/2006/relationships/revisionLog" Target="revisionLog1193111.xml"/><Relationship Id="rId660" Type="http://schemas.openxmlformats.org/officeDocument/2006/relationships/revisionLog" Target="revisionLog110211.xml"/><Relationship Id="rId877" Type="http://schemas.openxmlformats.org/officeDocument/2006/relationships/revisionLog" Target="revisionLog122311.xml"/><Relationship Id="rId898" Type="http://schemas.openxmlformats.org/officeDocument/2006/relationships/revisionLog" Target="revisionLog1292111.xml"/><Relationship Id="rId1020" Type="http://schemas.openxmlformats.org/officeDocument/2006/relationships/revisionLog" Target="revisionLog159.xml"/><Relationship Id="rId1041" Type="http://schemas.openxmlformats.org/officeDocument/2006/relationships/revisionLog" Target="revisionLog1183.xml"/><Relationship Id="rId1062" Type="http://schemas.openxmlformats.org/officeDocument/2006/relationships/revisionLog" Target="revisionLog1205.xml"/><Relationship Id="rId1083" Type="http://schemas.openxmlformats.org/officeDocument/2006/relationships/revisionLog" Target="revisionLog121.xml"/><Relationship Id="rId681" Type="http://schemas.openxmlformats.org/officeDocument/2006/relationships/revisionLog" Target="revisionLog14312.xml"/><Relationship Id="rId716" Type="http://schemas.openxmlformats.org/officeDocument/2006/relationships/revisionLog" Target="revisionLog12711111.xml"/><Relationship Id="rId737" Type="http://schemas.openxmlformats.org/officeDocument/2006/relationships/revisionLog" Target="revisionLog112312.xml"/><Relationship Id="rId758" Type="http://schemas.openxmlformats.org/officeDocument/2006/relationships/revisionLog" Target="revisionLog119212.xml"/><Relationship Id="rId779" Type="http://schemas.openxmlformats.org/officeDocument/2006/relationships/revisionLog" Target="revisionLog120212111.xml"/><Relationship Id="rId902" Type="http://schemas.openxmlformats.org/officeDocument/2006/relationships/revisionLog" Target="revisionLog12031.xml"/><Relationship Id="rId923" Type="http://schemas.openxmlformats.org/officeDocument/2006/relationships/revisionLog" Target="revisionLog132211.xml"/><Relationship Id="rId944" Type="http://schemas.openxmlformats.org/officeDocument/2006/relationships/revisionLog" Target="revisionLog13331.xml"/><Relationship Id="rId965" Type="http://schemas.openxmlformats.org/officeDocument/2006/relationships/revisionLog" Target="revisionLog1361.xml"/><Relationship Id="rId986" Type="http://schemas.openxmlformats.org/officeDocument/2006/relationships/revisionLog" Target="revisionLog1581.xml"/><Relationship Id="rId639" Type="http://schemas.openxmlformats.org/officeDocument/2006/relationships/revisionLog" Target="revisionLog1421.xml"/><Relationship Id="rId790" Type="http://schemas.openxmlformats.org/officeDocument/2006/relationships/revisionLog" Target="revisionLog12131.xml"/><Relationship Id="rId804" Type="http://schemas.openxmlformats.org/officeDocument/2006/relationships/revisionLog" Target="revisionLog13611.xml"/><Relationship Id="rId825" Type="http://schemas.openxmlformats.org/officeDocument/2006/relationships/revisionLog" Target="revisionLog1312.xml"/><Relationship Id="rId650" Type="http://schemas.openxmlformats.org/officeDocument/2006/relationships/revisionLog" Target="revisionLog17111111.xml"/><Relationship Id="rId846" Type="http://schemas.openxmlformats.org/officeDocument/2006/relationships/revisionLog" Target="revisionLog1151211.xml"/><Relationship Id="rId867" Type="http://schemas.openxmlformats.org/officeDocument/2006/relationships/revisionLog" Target="revisionLog13821.xml"/><Relationship Id="rId888" Type="http://schemas.openxmlformats.org/officeDocument/2006/relationships/revisionLog" Target="revisionLog1331.xml"/><Relationship Id="rId1010" Type="http://schemas.openxmlformats.org/officeDocument/2006/relationships/revisionLog" Target="revisionLog1313.xml"/><Relationship Id="rId1031" Type="http://schemas.openxmlformats.org/officeDocument/2006/relationships/revisionLog" Target="revisionLog160.xml"/><Relationship Id="rId1052" Type="http://schemas.openxmlformats.org/officeDocument/2006/relationships/revisionLog" Target="revisionLog12051.xml"/><Relationship Id="rId1073" Type="http://schemas.openxmlformats.org/officeDocument/2006/relationships/revisionLog" Target="revisionLog1214.xml"/><Relationship Id="rId692" Type="http://schemas.openxmlformats.org/officeDocument/2006/relationships/revisionLog" Target="revisionLog12101.xml"/><Relationship Id="rId706" Type="http://schemas.openxmlformats.org/officeDocument/2006/relationships/revisionLog" Target="revisionLog1410.xml"/><Relationship Id="rId748" Type="http://schemas.openxmlformats.org/officeDocument/2006/relationships/revisionLog" Target="revisionLog1721.xml"/><Relationship Id="rId913" Type="http://schemas.openxmlformats.org/officeDocument/2006/relationships/revisionLog" Target="revisionLog1310.xml"/><Relationship Id="rId955" Type="http://schemas.openxmlformats.org/officeDocument/2006/relationships/revisionLog" Target="revisionLog182111111.xml"/><Relationship Id="rId815" Type="http://schemas.openxmlformats.org/officeDocument/2006/relationships/revisionLog" Target="revisionLog13131.xml"/><Relationship Id="rId997" Type="http://schemas.openxmlformats.org/officeDocument/2006/relationships/revisionLog" Target="revisionLog1105.xml"/><Relationship Id="rId857" Type="http://schemas.openxmlformats.org/officeDocument/2006/relationships/revisionLog" Target="revisionLog1512.xml"/><Relationship Id="rId899" Type="http://schemas.openxmlformats.org/officeDocument/2006/relationships/revisionLog" Target="revisionLog11014.xml"/><Relationship Id="rId1000" Type="http://schemas.openxmlformats.org/officeDocument/2006/relationships/revisionLog" Target="revisionLog1124111.xml"/><Relationship Id="rId1042" Type="http://schemas.openxmlformats.org/officeDocument/2006/relationships/revisionLog" Target="revisionLog12141.xml"/><Relationship Id="rId1084" Type="http://schemas.openxmlformats.org/officeDocument/2006/relationships/revisionLog" Target="revisionLog123.xml"/><Relationship Id="rId661" Type="http://schemas.openxmlformats.org/officeDocument/2006/relationships/revisionLog" Target="revisionLog171112.xml"/><Relationship Id="rId717" Type="http://schemas.openxmlformats.org/officeDocument/2006/relationships/revisionLog" Target="revisionLog1523.xml"/><Relationship Id="rId759" Type="http://schemas.openxmlformats.org/officeDocument/2006/relationships/revisionLog" Target="revisionLog11011311.xml"/><Relationship Id="rId924" Type="http://schemas.openxmlformats.org/officeDocument/2006/relationships/revisionLog" Target="revisionLog1134.xml"/><Relationship Id="rId966" Type="http://schemas.openxmlformats.org/officeDocument/2006/relationships/revisionLog" Target="revisionLog115311111.xml"/><Relationship Id="rId619" Type="http://schemas.openxmlformats.org/officeDocument/2006/relationships/revisionLog" Target="revisionLog1811.xml"/><Relationship Id="rId770" Type="http://schemas.openxmlformats.org/officeDocument/2006/relationships/revisionLog" Target="revisionLog11211.xml"/><Relationship Id="rId826" Type="http://schemas.openxmlformats.org/officeDocument/2006/relationships/revisionLog" Target="revisionLog38.xml"/><Relationship Id="rId868" Type="http://schemas.openxmlformats.org/officeDocument/2006/relationships/revisionLog" Target="revisionLog113131.xml"/><Relationship Id="rId1011" Type="http://schemas.openxmlformats.org/officeDocument/2006/relationships/revisionLog" Target="revisionLog121411.xml"/><Relationship Id="rId1053" Type="http://schemas.openxmlformats.org/officeDocument/2006/relationships/revisionLog" Target="revisionLog1314.xml"/><Relationship Id="rId630" Type="http://schemas.openxmlformats.org/officeDocument/2006/relationships/revisionLog" Target="revisionLog12211.xml"/><Relationship Id="rId672" Type="http://schemas.openxmlformats.org/officeDocument/2006/relationships/revisionLog" Target="revisionLog11411.xml"/><Relationship Id="rId728" Type="http://schemas.openxmlformats.org/officeDocument/2006/relationships/revisionLog" Target="revisionLog11721111.xml"/><Relationship Id="rId935" Type="http://schemas.openxmlformats.org/officeDocument/2006/relationships/revisionLog" Target="revisionLog11831.xml"/><Relationship Id="rId977" Type="http://schemas.openxmlformats.org/officeDocument/2006/relationships/revisionLog" Target="revisionLog120511.xml"/><Relationship Id="rId781" Type="http://schemas.openxmlformats.org/officeDocument/2006/relationships/revisionLog" Target="revisionLog1191.xml"/><Relationship Id="rId837" Type="http://schemas.openxmlformats.org/officeDocument/2006/relationships/revisionLog" Target="revisionLog41.xml"/><Relationship Id="rId879" Type="http://schemas.openxmlformats.org/officeDocument/2006/relationships/revisionLog" Target="revisionLog11511.xml"/><Relationship Id="rId1022" Type="http://schemas.openxmlformats.org/officeDocument/2006/relationships/revisionLog" Target="revisionLog13141.xml"/><Relationship Id="rId641" Type="http://schemas.openxmlformats.org/officeDocument/2006/relationships/revisionLog" Target="revisionLog116111.xml"/><Relationship Id="rId683" Type="http://schemas.openxmlformats.org/officeDocument/2006/relationships/revisionLog" Target="revisionLog1181111.xml"/><Relationship Id="rId739" Type="http://schemas.openxmlformats.org/officeDocument/2006/relationships/revisionLog" Target="revisionLog11232.xml"/><Relationship Id="rId890" Type="http://schemas.openxmlformats.org/officeDocument/2006/relationships/revisionLog" Target="revisionLog1182.xml"/><Relationship Id="rId904" Type="http://schemas.openxmlformats.org/officeDocument/2006/relationships/revisionLog" Target="revisionLog1192.xml"/><Relationship Id="rId1064" Type="http://schemas.openxmlformats.org/officeDocument/2006/relationships/revisionLog" Target="revisionLog1231.xml"/><Relationship Id="rId946" Type="http://schemas.openxmlformats.org/officeDocument/2006/relationships/revisionLog" Target="revisionLog12111.xml"/><Relationship Id="rId988" Type="http://schemas.openxmlformats.org/officeDocument/2006/relationships/revisionLog" Target="revisionLog1236.xml"/><Relationship Id="rId750" Type="http://schemas.openxmlformats.org/officeDocument/2006/relationships/revisionLog" Target="revisionLog12212.xml"/><Relationship Id="rId792" Type="http://schemas.openxmlformats.org/officeDocument/2006/relationships/revisionLog" Target="revisionLog12011.xml"/><Relationship Id="rId806" Type="http://schemas.openxmlformats.org/officeDocument/2006/relationships/revisionLog" Target="revisionLog121111.xml"/><Relationship Id="rId848" Type="http://schemas.openxmlformats.org/officeDocument/2006/relationships/revisionLog" Target="revisionLog11421.xml"/><Relationship Id="rId1033" Type="http://schemas.openxmlformats.org/officeDocument/2006/relationships/revisionLog" Target="revisionLog1412.xml"/><Relationship Id="rId652" Type="http://schemas.openxmlformats.org/officeDocument/2006/relationships/revisionLog" Target="revisionLog161.xml"/><Relationship Id="rId694" Type="http://schemas.openxmlformats.org/officeDocument/2006/relationships/revisionLog" Target="revisionLog120111.xml"/><Relationship Id="rId708" Type="http://schemas.openxmlformats.org/officeDocument/2006/relationships/revisionLog" Target="revisionLog1251.xml"/><Relationship Id="rId915" Type="http://schemas.openxmlformats.org/officeDocument/2006/relationships/revisionLog" Target="revisionLog12022.xml"/><Relationship Id="rId1075" Type="http://schemas.openxmlformats.org/officeDocument/2006/relationships/revisionLog" Target="revisionLog164.xml"/><Relationship Id="rId957" Type="http://schemas.openxmlformats.org/officeDocument/2006/relationships/revisionLog" Target="revisionLog12312.xml"/><Relationship Id="rId999" Type="http://schemas.openxmlformats.org/officeDocument/2006/relationships/revisionLog" Target="revisionLog127.xml"/><Relationship Id="rId761" Type="http://schemas.openxmlformats.org/officeDocument/2006/relationships/revisionLog" Target="revisionLog3.xml"/><Relationship Id="rId817" Type="http://schemas.openxmlformats.org/officeDocument/2006/relationships/revisionLog" Target="revisionLog12311.xml"/><Relationship Id="rId859" Type="http://schemas.openxmlformats.org/officeDocument/2006/relationships/revisionLog" Target="revisionLog11311.xml"/><Relationship Id="rId1002" Type="http://schemas.openxmlformats.org/officeDocument/2006/relationships/revisionLog" Target="revisionLog128.xml"/></Relationships>
</file>

<file path=xl/revisions/revisionHeaders.xml><?xml version="1.0" encoding="utf-8"?>
<headers xmlns="http://schemas.openxmlformats.org/spreadsheetml/2006/main" xmlns:r="http://schemas.openxmlformats.org/officeDocument/2006/relationships" guid="{10A12706-2575-4A9E-8215-18A40C4A21F8}" diskRevisions="1" revisionId="44473" version="553">
  <header guid="{DF5C3325-1ADB-4BFA-A596-006AB708A8EC}" dateTime="2022-04-06T14:40:07" maxSheetId="24" userName="morgau_fin3" r:id="rId6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EA5CA7-9BA1-4C55-A6AE-E508D8785962}" dateTime="2022-04-15T16:46:24" maxSheetId="24" userName="Алина Валерьевна Васильева" r:id="rId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E76251-0571-492B-81B3-84D976233AA5}" dateTime="2022-05-05T11:48:26" maxSheetId="24" userName="morgau_fin3" r:id="rId621" minRId="26326" maxRId="263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0E4C70-46A7-4676-A716-207C50FF26AE}" dateTime="2022-05-05T12:06:41" maxSheetId="24" userName="morgau_fin3" r:id="rId622" minRId="26405" maxRId="264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6F93C7-E806-4251-BEDC-B6E4B878FB39}" dateTime="2022-05-05T12:22:52" maxSheetId="24" userName="morgau_fin3" r:id="rId6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BD88AF-08EA-43D3-B5B4-282DBD42DB3E}" dateTime="2022-05-05T13:43:49" maxSheetId="24" userName="morgau_fin3" r:id="rId624" minRId="26487" maxRId="2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6B3E7F-AC92-4DF1-BAEA-C78143FBE201}" dateTime="2022-05-05T14:06:19" maxSheetId="24" userName="morgau_fin3" r:id="rId625" minRId="26540" maxRId="26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8B575-B0D8-456E-AD45-AAF6A6659A76}" dateTime="2022-05-05T14:25:39" maxSheetId="24" userName="morgau_fin3" r:id="rId626" minRId="26589" maxRId="266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852FF-8B87-4177-B9A2-CCF60B06D30E}" dateTime="2022-05-05T14:33:13" maxSheetId="24" userName="morgau_fin3" r:id="rId627" minRId="26642" maxRId="266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642CF9-5712-45BB-9493-CD6561B9A274}" dateTime="2022-05-05T14:37:04" maxSheetId="24" userName="morgau_fin3" r:id="rId628" minRId="26684" maxRId="26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D3F1D0-3398-4F72-A8A8-91ABA51941E0}" dateTime="2022-05-05T15:05:25" maxSheetId="24" userName="morgau_fin3" r:id="rId629" minRId="26720" maxRId="26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7681C6-6477-4A51-98D6-81C749CFC774}" dateTime="2022-05-05T15:06:17" maxSheetId="24" userName="morgau_fin3" r:id="rId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18761B-F64A-4202-A5E5-C1F1AF854359}" dateTime="2022-05-05T15:17:09" maxSheetId="24" userName="morgau_fin3" r:id="rId631" minRId="26806" maxRId="268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E6EBDA-2A1C-40BA-B5DB-0C88691DD279}" dateTime="2022-05-05T15:34:46" maxSheetId="24" userName="morgau_fin3" r:id="rId632" minRId="26857" maxRId="268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A14FE5-30C7-40A6-8D15-7FFA962E99BB}" dateTime="2022-05-05T15:39:49" maxSheetId="24" userName="morgau_fin3" r:id="rId633" minRId="26902" maxRId="269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BF3AEB-2A45-4F64-9E74-3E5FA9CFE8B5}" dateTime="2022-05-05T15:43:33" maxSheetId="24" userName="morgau_fin3" r:id="rId634" minRId="26939" maxRId="26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8191A8-E4C7-410C-A6DE-FA884A45C9BB}" dateTime="2022-05-05T15:46:48" maxSheetId="24" userName="morgau_fin3" r:id="rId635" minRId="26982" maxRId="269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23071A-C56B-45BE-AA76-25A9658E2849}" dateTime="2022-05-05T16:09:03" maxSheetId="24" userName="morgau_fin3" r:id="rId636" minRId="27017" maxRId="270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4B24FF-AF43-4441-A43A-591E1A641AC8}" dateTime="2022-05-05T16:14:04" maxSheetId="24" userName="morgau_fin3" r:id="rId637" minRId="27068" maxRId="27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4389D6-20D1-4BDA-88F7-18C28D7287B5}" dateTime="2022-05-05T16:17:36" maxSheetId="24" userName="morgau_fin3" r:id="rId638" minRId="27112" maxRId="271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FDCF84-E2EE-48E0-9E9B-A46EADB56194}" dateTime="2022-05-05T16:22:39" maxSheetId="24" userName="morgau_fin3" r:id="rId639" minRId="27147" maxRId="271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8090E3-01F7-4FED-91A0-C9E78555EF65}" dateTime="2022-05-05T16:25:52" maxSheetId="24" userName="morgau_fin3" r:id="rId640" minRId="27192" maxRId="272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F8DFB1-4B8A-4DEA-A7BA-2DBFDBAB9EE5}" dateTime="2022-05-05T16:31:12" maxSheetId="24" userName="morgau_fin3" r:id="rId641" minRId="27231" maxRId="272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E5908-1C3B-425B-AE4B-85ECBF900A09}" dateTime="2022-05-05T16:37:35" maxSheetId="24" userName="morgau_fin3" r:id="rId642" minRId="27276" maxRId="272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41F479-02C8-4BF3-800D-BCD9D8C00356}" dateTime="2022-05-05T16:37:43" maxSheetId="24" userName="morgau_fin3" r:id="rId6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8603F4-9F02-461B-B2FF-3858508BE7A6}" dateTime="2022-05-05T16:45:09" maxSheetId="24" userName="morgau_fin3" r:id="rId644" minRId="27346" maxRId="27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235C81-201E-45AA-9816-8275ADDB6372}" dateTime="2022-05-05T16:49:32" maxSheetId="24" userName="morgau_fin3" r:id="rId645" minRId="27390" maxRId="27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7A4FC-B43F-48D1-A3BC-B86B621A7F96}" dateTime="2022-05-05T16:49:39" maxSheetId="24" userName="morgau_fin3" r:id="rId6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479C52-B81E-437D-A080-B515676964D3}" dateTime="2022-05-05T16:55:37" maxSheetId="24" userName="morgau_fin3" r:id="rId647" minRId="27460" maxRId="274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A1CE69-FEC7-4D60-A929-8206378738B8}" dateTime="2022-05-05T16:57:04" maxSheetId="24" userName="morgau_fin3" r:id="rId648" minRId="27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03DDF1-1E51-485C-B0F5-22B2D3FFCB56}" dateTime="2022-05-06T08:58:11" maxSheetId="24" userName="morgau_fin2" r:id="rId649" minRId="27540" maxRId="2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B11AD4-726E-4F21-9901-F43CC84404AE}" dateTime="2022-05-06T08:58:29" maxSheetId="24" userName="morgau_fin2" r:id="rId650" minRId="27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F0015A-1374-44EE-BA3F-C9461F4234F3}" dateTime="2022-05-06T11:19:09" maxSheetId="24" userName="morgau_fin3" r:id="rId651" minRId="27668" maxRId="27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9B6E82-148C-44D9-909F-4E0F9E90CEAC}" dateTime="2022-05-06T13:51:08" maxSheetId="24" userName="morgau_fin3" r:id="rId652" minRId="27741" maxRId="277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AF8A1E-E55F-40C8-A581-6CBCDC808EE0}" dateTime="2022-05-06T13:55:45" maxSheetId="24" userName="morgau_fin3" r:id="rId653" minRId="277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339685-05AC-4BE3-8786-80883853CDDA}" dateTime="2022-05-06T14:31:51" maxSheetId="24" userName="morgau_fin3" r:id="rId654" minRId="27805" maxRId="2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FAB4DD-A0A2-43B0-956C-56223E860EEC}" dateTime="2022-05-06T14:36:36" maxSheetId="24" userName="morgau_fin3" r:id="rId655" minRId="27867" maxRId="278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56FB32-A005-470B-AAC8-43416632FB2B}" dateTime="2022-05-06T14:57:35" maxSheetId="24" userName="morgau_fin3" r:id="rId656" minRId="27904" maxRId="27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59B11E0-6E7A-45DC-9A78-91DC8C87ACE3}" dateTime="2022-05-06T15:13:23" maxSheetId="24" userName="morgau_fin3" r:id="rId657" minRId="27959" maxRId="279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13C6273-798C-4EBB-BAAE-55ED57838041}" dateTime="2022-05-06T16:58:31" maxSheetId="24" userName="morgau_fin3" r:id="rId658" minRId="28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3735B4-E0D4-4B75-ACEA-2D917A5A2613}" dateTime="2022-05-11T15:06:19" maxSheetId="24" userName="morgau_fin3" r:id="rId659" minRId="280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E1F020-71C9-4249-A111-3296EFA9123A}" dateTime="2022-05-11T15:08:46" maxSheetId="24" userName="morgau_fin3" r:id="rId660" minRId="28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BC8087-3715-4D57-A2AC-7D0E7D2C95A9}" dateTime="2022-05-11T15:09:47" maxSheetId="24" userName="morgau_fin3" r:id="rId6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FC4E7C-D20D-4A7E-8625-7859DB665164}" dateTime="2022-05-12T08:35:19" maxSheetId="24" userName="morgau_fin3" r:id="rId6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9DDD92-99DF-4AC6-8D05-F72499EAE987}" dateTime="2022-05-12T08:40:10" maxSheetId="24" userName="morgau_fin3" r:id="rId6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F5BC0D-E840-4EA4-A86E-C840E539D4E5}" dateTime="2022-05-12T17:02:46" maxSheetId="24" userName="morgau_fin7" r:id="rId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2873D2-CA63-42B5-9E1A-359F76155DE1}" dateTime="2022-05-12T17:03:48" maxSheetId="24" userName="morgau_fin7" r:id="rId6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C48330-6AEB-4E2C-96A7-706A68F9C02C}" dateTime="2022-06-01T09:09:11" maxSheetId="24" userName="morgau_fin3" r:id="rId666" minRId="28237" maxRId="28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B8AA78-803B-43E4-8326-C95A0F6B86C8}" dateTime="2022-06-01T09:25:06" maxSheetId="24" userName="morgau_fin3" r:id="rId667" minRId="28308" maxRId="2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9308C3-FD75-4A3F-A8BB-4DAEFDCBCDF2}" dateTime="2022-06-02T13:48:20" maxSheetId="24" userName="morgau_fin3" r:id="rId668" minRId="28353" maxRId="283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64620C-72E6-4630-95DA-48EF24A1EBD4}" dateTime="2022-06-02T14:01:54" maxSheetId="24" userName="morgau_fin3" r:id="rId669" minRId="28395" maxRId="283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06CB4B-4537-4B0C-AC63-AAD0B7EB1EE5}" dateTime="2022-06-02T14:06:04" maxSheetId="24" userName="morgau_fin3" r:id="rId6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565558-44C1-419A-91DD-404E0504E94A}" dateTime="2022-06-02T14:23:43" maxSheetId="24" userName="morgau_fin3" r:id="rId671" minRId="28459" maxRId="28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938033-C11F-4F7D-B034-97EA999D38E2}" dateTime="2022-06-02T16:48:54" maxSheetId="24" userName="morgau_fin3" r:id="rId6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FC5ACE-80E8-48DA-B61D-1FA4D4B5842A}" dateTime="2022-06-03T09:07:32" maxSheetId="24" userName="morgau_fin3" r:id="rId673" minRId="28534" maxRId="285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E28BFD-6A72-4797-AA8C-BF1BCEB9AF9A}" dateTime="2022-06-03T09:26:11" maxSheetId="24" userName="morgau_fin3" r:id="rId674" minRId="28584" maxRId="28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C19E86-9906-4BA3-86DF-33EFE9DE0702}" dateTime="2022-06-03T11:44:32" maxSheetId="24" userName="morgau_fin3" r:id="rId6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2A9897-109C-4201-8D2A-F3E066168242}" dateTime="2022-06-03T11:50:47" maxSheetId="24" userName="morgau_fin3" r:id="rId676" minRId="28668" maxRId="28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5F6CF0-F571-4B9A-8F51-9D2BA3AE8CF2}" dateTime="2022-06-03T13:51:50" maxSheetId="24" userName="morgau_fin3" r:id="rId677" minRId="28710" maxRId="28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38FDE4-B915-454D-89FA-6779237E4AB4}" dateTime="2022-06-03T15:53:14" maxSheetId="24" userName="morgau_fin3" r:id="rId678" minRId="28747" maxRId="28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F74DD8-7C52-4D0E-BC73-19B1FB558A4F}" dateTime="2022-06-03T16:08:23" maxSheetId="24" userName="morgau_fin3" r:id="rId679" minRId="28790" maxRId="288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77620-50F7-4383-9F76-F5C65C91EAD7}" dateTime="2022-06-03T16:25:26" maxSheetId="24" userName="morgau_fin3" r:id="rId680" minRId="28839" maxRId="28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920D2C-05F4-4EAF-9174-B778E142D358}" dateTime="2022-06-03T16:25:33" maxSheetId="24" userName="morgau_fin3" r:id="rId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C568A-700B-49D8-B5A0-60E6F163F2E5}" dateTime="2022-06-03T16:26:14" maxSheetId="24" userName="morgau_fin3" r:id="rId6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18E3E4-3DEF-42AC-985E-1CD84FB9FE26}" dateTime="2022-06-03T16:33:09" maxSheetId="24" userName="morgau_fin3" r:id="rId683" minRId="28954" maxRId="289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8FADC4-43C3-4AA5-8528-461F857E97DF}" dateTime="2022-06-03T16:44:08" maxSheetId="24" userName="morgau_fin3" r:id="rId684" minRId="29006" maxRId="290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2C347D-1E2A-44C5-9E8A-0EBD00A75FAA}" dateTime="2022-06-03T16:44:19" maxSheetId="24" userName="morgau_fin3" r:id="rId6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16C29BC-A739-471E-896B-0A7CD3044F12}" dateTime="2022-06-03T16:49:17" maxSheetId="24" userName="morgau_fin3" r:id="rId686" minRId="29083" maxRId="290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94F966A-164A-4030-8BB4-86E7C0881932}" dateTime="2022-06-03T16:53:36" maxSheetId="24" userName="morgau_fin3" r:id="rId687" minRId="29124" maxRId="29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1852F2-C25E-4533-B205-9A17468043AF}" dateTime="2022-06-06T08:55:06" maxSheetId="24" userName="morgau_fin3" r:id="rId688" minRId="29166" maxRId="291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D1DEBE-F2CB-4162-AC0F-7D13253B8149}" dateTime="2022-06-06T08:59:45" maxSheetId="24" userName="morgau_fin3" r:id="rId689" minRId="29223" maxRId="29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A604F9-8E5D-4EE7-AA9A-2228A441A890}" dateTime="2022-06-06T09:06:20" maxSheetId="24" userName="morgau_fin3" r:id="rId690" minRId="29266" maxRId="29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FEA65F-D847-436A-AA7C-36E2EADE2A17}" dateTime="2022-06-06T09:11:00" maxSheetId="24" userName="morgau_fin3" r:id="rId691" minRId="29309" maxRId="293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41AF0F-8531-436F-A096-D5A3C6220599}" dateTime="2022-06-06T09:14:58" maxSheetId="24" userName="morgau_fin3" r:id="rId692" minRId="29351" maxRId="29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E9FBDB-8496-4661-A1B7-EA555AFAF437}" dateTime="2022-06-06T09:20:13" maxSheetId="24" userName="morgau_fin3" r:id="rId693" minRId="29388" maxRId="29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7C9512-8E58-4CE2-8987-FF2B4433383B}" dateTime="2022-06-06T09:31:26" maxSheetId="24" userName="morgau_fin3" r:id="rId694" minRId="29431" maxRId="29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B22BE4-3668-447B-9199-B143DAE4B052}" dateTime="2022-06-06T09:32:55" maxSheetId="24" userName="morgau_fin3" r:id="rId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DFCBDE-104F-4D34-A634-1D085483EED7}" dateTime="2022-06-06T09:49:25" maxSheetId="24" userName="morgau_fin3" r:id="rId696" minRId="29501" maxRId="29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64FCE9-75EF-479D-A02C-8AECCA283563}" dateTime="2022-06-06T09:59:37" maxSheetId="24" userName="morgau_fin3" r:id="rId697" minRId="29554" maxRId="295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641876-3468-4D87-8DA5-36BD4A2E1134}" dateTime="2022-06-06T10:37:05" maxSheetId="24" userName="morgau_fin3" r:id="rId698" minRId="29594" maxRId="296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1EC8E3-2B67-4DB0-979A-1E4C083E34E1}" dateTime="2022-06-06T11:06:39" maxSheetId="24" userName="morgau_fin3" r:id="rId699" minRId="29640" maxRId="29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769AF9-883E-443F-897B-D0E759767831}" dateTime="2022-06-06T11:19:03" maxSheetId="24" userName="morgau_fin3" r:id="rId700" minRId="29676" maxRId="296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413511F-E124-4DA6-B028-68484DFE30DD}" dateTime="2022-06-06T12:06:28" maxSheetId="24" userName="morgau_fin3" r:id="rId701" minRId="29727" maxRId="2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E4521E-A11F-44AF-B258-F8FFBF9A67B2}" dateTime="2022-06-06T13:54:00" maxSheetId="24" userName="morgau_fin3" r:id="rId702" minRId="29788" maxRId="298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D34A8-EB0E-45F2-928C-8DA937C85D0D}" dateTime="2022-06-06T13:58:22" maxSheetId="24" userName="morgau_fin3" r:id="rId703" minRId="298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9903AF-D5D5-4C3A-B0F2-CE3327D24D91}" dateTime="2022-06-06T14:14:20" maxSheetId="24" userName="morgau_fin3" r:id="rId704" minRId="29874" maxRId="298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815774-8F05-4B28-A525-D79C21CAE5F1}" dateTime="2022-06-06T14:43:19" maxSheetId="24" userName="morgau_fin3" r:id="rId705" minRId="299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961561-D30A-40FF-8850-788BAD390CA4}" dateTime="2022-06-06T14:50:12" maxSheetId="24" userName="morgau_fin3" r:id="rId706" minRId="299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E653F2-BBD9-42A3-8D0E-A633B32BBD69}" dateTime="2022-06-06T14:50:52" maxSheetId="24" userName="morgau_fin3" r:id="rId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55944FB-72C0-47C5-8A74-07CA95025488}" dateTime="2022-06-06T14:55:46" maxSheetId="24" userName="morgau_fin3" r:id="rId7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AD585C-B81A-459F-B1C9-4971615B016F}" dateTime="2022-06-06T15:20:10" maxSheetId="24" userName="morgau_fin3" r:id="rId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A652AE-8E4E-4006-9B63-CECD4FB60CEF}" dateTime="2022-06-07T09:55:52" maxSheetId="24" userName="morgau_fin3" r:id="rId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9A211-6C69-48E0-97B3-7045FD28AB5D}" dateTime="2022-06-07T15:00:00" maxSheetId="24" userName="morgau_fin3" r:id="rId711" minRId="30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D966FC-4225-429E-BD85-239FD2B510EC}" dateTime="2022-06-07T15:18:24" maxSheetId="24" userName="morgau_fin3" r:id="rId712" minRId="30130" maxRId="301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24ADA4-AFFE-496C-8853-BD12CA13A72D}" dateTime="2022-06-07T16:06:23" maxSheetId="24" userName="morgau_fin3" r:id="rId7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9265EB-77C8-4178-B25D-B835E4F39EB7}" dateTime="2022-06-09T14:57:31" maxSheetId="24" userName="morgau_fin3" r:id="rId714" minRId="30192" maxRId="301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3A43E4-4AF6-46B4-85E0-B7FABC437B02}" dateTime="2022-06-09T14:57:57" maxSheetId="24" userName="morgau_fin3" r:id="rId7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808C4A-4BF4-4846-B12C-2106A4B8584A}" dateTime="2022-06-09T15:03:52" maxSheetId="24" userName="morgau_fin3" r:id="rId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D9C899-DC7E-44C6-888A-28CAE2ADD367}" dateTime="2022-06-09T16:19:01" maxSheetId="24" userName="morgau_fin3" r:id="rId7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8EA07-E9C0-4E11-9EB2-06150E7BDEF3}" dateTime="2022-07-04T11:39:27" maxSheetId="24" userName="morgau_fin3" r:id="rId718" minRId="30315" maxRId="303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893A8-5773-404C-A09C-315053C219FD}" dateTime="2022-07-04T11:48:58" maxSheetId="24" userName="morgau_fin3" r:id="rId719" minRId="30363" maxRId="303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E197B4-ECB8-489B-BFE8-FD94B36DF170}" dateTime="2022-07-04T13:38:05" maxSheetId="24" userName="morgau_fin3" r:id="rId720" minRId="30409" maxRId="304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444160-B76F-4FF7-BA84-B5655575BCD5}" dateTime="2022-07-04T13:47:51" maxSheetId="24" userName="morgau_fin3" r:id="rId721" minRId="30445" maxRId="30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626FB-6B6F-4FFC-9CD6-E52D4282DF58}" dateTime="2022-07-04T14:19:04" maxSheetId="24" userName="morgau_fin3" r:id="rId722" minRId="30504" maxRId="30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367A5D-B249-4164-8F32-1B14D47D3A49}" dateTime="2022-07-04T15:41:49" maxSheetId="24" userName="morgau_fin3" r:id="rId723" minRId="30554" maxRId="305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B15150-2647-4CB4-8B19-C58F1BECDD09}" dateTime="2022-07-04T15:44:50" maxSheetId="24" userName="morgau_fin3" r:id="rId7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7D84A8-2E4B-462B-8718-237C1A10B586}" dateTime="2022-07-04T15:55:15" maxSheetId="24" userName="morgau_fin3" r:id="rId725" minRId="30640" maxRId="306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E430FA-F257-4540-9BC8-B2AA5B4DF1EF}" dateTime="2022-07-04T16:08:12" maxSheetId="24" userName="morgau_fin3" r:id="rId726" minRId="30683" maxRId="3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BC4DAC-6B59-40E2-9151-AF83CFF579C8}" dateTime="2022-07-05T08:55:40" maxSheetId="24" userName="morgau_fin3" r:id="rId727" minRId="30733" maxRId="30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4D4FAC-85DD-491D-BC69-C0FA503B3ED1}" dateTime="2022-07-05T09:24:40" maxSheetId="24" userName="morgau_fin3" r:id="rId728" minRId="30785" maxRId="308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6B6A5E-E2C9-4621-8100-3203828FB318}" dateTime="2022-07-05T09:51:42" maxSheetId="24" userName="morgau_fin3" r:id="rId729" minRId="30836" maxRId="30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C3047-2458-4F65-8A31-F58F7B8B2ECE}" dateTime="2022-07-05T10:52:13" maxSheetId="24" userName="morgau_fin3" r:id="rId730" minRId="30887" maxRId="30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5D272E-DFFA-4C7B-A6DF-F0B600C0EDFC}" dateTime="2022-07-05T11:30:57" maxSheetId="24" userName="morgau_fin3" r:id="rId731" minRId="30935" maxRId="309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298874-E7F3-4FFA-B1C8-F2C90470A31C}" dateTime="2022-07-05T11:44:30" maxSheetId="24" userName="morgau_fin3" r:id="rId732" minRId="30983" maxRId="310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1657D-1428-467A-A797-AE14477DB7EF}" dateTime="2022-07-05T11:44:48" maxSheetId="24" userName="morgau_fin3" r:id="rId7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411BDC-B8C4-4C22-B3D5-D77A1D02518C}" dateTime="2022-07-05T11:54:00" maxSheetId="24" userName="morgau_fin3" r:id="rId734" minRId="31068" maxRId="3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EB41B8-C36F-4BCF-AA84-64B5D9BE5171}" dateTime="2022-07-05T11:54:40" maxSheetId="24" userName="morgau_fin3" r:id="rId735" minRId="31112" maxRId="31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A8D364-B15E-4BAA-89A2-324308B7BCD5}" dateTime="2022-07-05T11:58:18" maxSheetId="24" userName="morgau_fin3" r:id="rId736" minRId="31144" maxRId="311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AA570-2EA8-4507-B23C-FA38BE3D8373}" dateTime="2022-07-05T12:15:21" maxSheetId="24" userName="morgau_fin3" r:id="rId737" minRId="31183" maxRId="31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F034A-5052-4411-970F-FEAE7D086381}" dateTime="2022-07-05T12:16:03" maxSheetId="24" userName="morgau_fin3" r:id="rId7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3436E3-512E-4125-A3BB-4F47B98CE11D}" dateTime="2022-07-05T13:46:55" maxSheetId="24" userName="morgau_fin3" r:id="rId739" minRId="31258" maxRId="312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4212A-7D0F-4141-9BB2-E18ADF2C3794}" dateTime="2022-07-05T14:00:53" maxSheetId="24" userName="morgau_fin3" r:id="rId740" minRId="31294" maxRId="313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E340AC-7A16-41D0-AF16-5EF799419C92}" dateTime="2022-07-05T14:25:04" maxSheetId="24" userName="morgau_fin3" r:id="rId741" minRId="31345" maxRId="313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CA5863-F778-440F-836F-D3E6182EBBBB}" dateTime="2022-07-05T15:07:15" maxSheetId="24" userName="morgau_fin3" r:id="rId742" minRId="31396" maxRId="314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7FBA6-8753-433E-B980-9B79378E2CF8}" dateTime="2022-07-05T15:30:27" maxSheetId="24" userName="morgau_fin3" r:id="rId743" minRId="31474" maxRId="31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6D1760-37BE-4566-80EF-BCC69B802C9E}" dateTime="2022-07-05T15:42:43" maxSheetId="24" userName="morgau_fin3" r:id="rId744" minRId="31533" maxRId="315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40D78-EB17-4F8D-96EB-CE0E373D5EFB}" dateTime="2022-07-05T15:42:45" maxSheetId="24" userName="morgau_fin3" r:id="rId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976F3E-2AF1-4009-B348-F522AFB28F71}" dateTime="2022-07-05T15:42:50" maxSheetId="24" userName="morgau_fin3" r:id="rId7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877C52-B425-48CD-8244-AD41D7FE8A85}" dateTime="2022-07-05T15:51:32" maxSheetId="24" userName="morgau_fin3" r:id="rId747" minRId="31633" maxRId="31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21C331-5E72-440F-BC77-AE14B4E09842}" dateTime="2022-07-05T15:51:34" maxSheetId="24" userName="morgau_fin3" r:id="rId7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238A00-660D-4743-8AD2-3A6D698B0C03}" dateTime="2022-07-05T15:51:36" maxSheetId="24" userName="morgau_fin3" r:id="rId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4E1AA-7DC6-4EFF-B6D2-39172C77CA16}" dateTime="2022-07-05T16:04:12" maxSheetId="24" userName="morgau_fin3" r:id="rId750" minRId="31729" maxRId="31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0FFEF29-9A01-4C53-8BA7-011CA7326172}" dateTime="2022-07-05T16:04:25" maxSheetId="24" userName="morgau_fin3" r:id="rId7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DEACA8-4587-4F72-8919-10901DFF3F74}" dateTime="2022-07-05T16:12:37" maxSheetId="24" userName="morgau_fin3" r:id="rId752" minRId="31806" maxRId="318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E15B7A-CF5B-4289-9116-A2BDAC933A2B}" dateTime="2022-07-05T16:17:05" maxSheetId="24" userName="morgau_fin3" r:id="rId753" minRId="3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D0AEF8-BC17-4128-940B-A0C173D5DD17}" dateTime="2022-07-05T16:17:17" maxSheetId="24" userName="morgau_fin3" r:id="rId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130D5-441A-4A9B-97AE-F956666CB902}" dateTime="2022-07-05T16:58:20" maxSheetId="24" userName="morgau_fin2" r:id="rId7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57AA7A-50AD-4A37-8BC7-947DA8BE6EB6}" dateTime="2022-07-06T11:18:24" maxSheetId="24" userName="morgau_fin3" r:id="rId756" minRId="319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7ED67A-8C8C-4DC6-B785-6D12B63DCB6D}" dateTime="2022-07-06T11:56:23" maxSheetId="24" userName="morgau_fin3" r:id="rId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382A0E-0036-44EF-AA02-718B39186603}" dateTime="2022-07-06T15:40:13" maxSheetId="24" userName="morgau_fin3" r:id="rId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E04295-0953-4614-8D49-79FC1ED43E7C}" dateTime="2022-07-08T11:51:14" maxSheetId="24" userName="morgau_fin2" r:id="rId759" minRId="32034" maxRId="32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5D1FC6-DCE9-47B5-9D7B-1CD644223FB2}" dateTime="2022-07-20T16:35:35" maxSheetId="24" userName="morgau_fin3" r:id="rId7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71E295-F1CC-402F-9BE4-E77C75F3765F}" dateTime="2022-08-04T14:08:22" maxSheetId="24" userName="Алина Валерьевна Васильева" r:id="rId761" minRId="32111" maxRId="321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BC801AD-B87B-4DA6-B509-82679757D563}" dateTime="2022-08-05T15:12:19" maxSheetId="24" userName="Алина Валерьевна Васильева" r:id="rId762" minRId="32145" maxRId="321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6A7AEF-BD8C-426F-8527-BE2AFEE179EF}" dateTime="2022-08-05T15:15:56" maxSheetId="24" userName="Алина Валерьевна Васильева" r:id="rId763" minRId="32186" maxRId="321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9EF1D8-0EFC-48A0-98E1-0E755CB9946A}" dateTime="2022-08-05T15:16:13" maxSheetId="24" userName="Алина Валерьевна Васильева" r:id="rId764" minRId="32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983B07-A4A8-4625-9523-6A55EFBE1281}" dateTime="2022-08-05T15:21:54" maxSheetId="24" userName="Алина Валерьевна Васильева" r:id="rId765" minRId="32198" maxRId="32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A11398-D0CE-47E3-97F8-1E869775A03D}" dateTime="2022-08-05T15:28:20" maxSheetId="24" userName="Алина Валерьевна Васильева" r:id="rId766" minRId="32210" maxRId="3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6425BC-56F2-46DC-A54C-A368D59F32B8}" dateTime="2022-08-05T15:31:37" maxSheetId="24" userName="Алина Валерьевна Васильева" r:id="rId767" minRId="32216" maxRId="322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5AAE0-194F-42ED-8BE3-A2B060495BBC}" dateTime="2022-08-05T15:32:42" maxSheetId="24" userName="Алина Валерьевна Васильева" r:id="rId768" minRId="32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BFB2BF-74F5-4828-A2B5-7BA1B05A6196}" dateTime="2022-08-05T15:49:59" maxSheetId="24" userName="Алина Валерьевна Васильева" r:id="rId769" minRId="32225" maxRId="322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DB4298-6D74-447C-A8B4-3B3681F7C8E8}" dateTime="2022-08-05T15:50:05" maxSheetId="24" userName="morgau_fin2" r:id="rId770" minRId="32244" maxRId="32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6E0A88-B536-4B17-8492-CA63244B0B5D}" dateTime="2022-08-05T15:53:00" maxSheetId="24" userName="morgau_fin2" r:id="rId771" minRId="32287" maxRId="322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82D0EE-A55A-4198-96C3-4E90DB283C11}" dateTime="2022-08-05T15:53:57" maxSheetId="24" userName="morgau_fin2" r:id="rId772" minRId="323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7660E9-362D-4E3F-B075-266863D9782D}" dateTime="2022-08-05T15:54:20" maxSheetId="24" userName="morgau_fin2" r:id="rId7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3137CA-5478-4BA9-99CE-31AF4C57204F}" dateTime="2022-08-05T16:03:39" maxSheetId="24" userName="morgau_fin2" r:id="rId774" minRId="32389" maxRId="32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99D278-6127-4B3B-9BE0-8AF972377191}" dateTime="2022-08-05T16:03:45" maxSheetId="24" userName="morgau_fin2" r:id="rId7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97E866-95DE-4E3D-B316-6391B6838683}" dateTime="2022-08-05T16:04:47" maxSheetId="24" userName="Алина Валерьевна Васильева" r:id="rId776" minRId="32476" maxRId="32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616791-B055-4706-B4E3-52351628FC79}" dateTime="2022-08-05T16:05:10" maxSheetId="24" userName="morgau_fin2" r:id="rId777" minRId="32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37213A-390C-401D-AA23-C6938448C4F8}" dateTime="2022-08-05T16:06:36" maxSheetId="24" userName="morgau_fin2" r:id="rId778" minRId="32533" maxRId="325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AFD833-F540-4607-A183-C6AEE46C017D}" dateTime="2022-08-05T16:07:58" maxSheetId="24" userName="morgau_fin2" r:id="rId779" minRId="32568" maxRId="325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542449-0D74-4137-8435-E435B21BE941}" dateTime="2022-08-05T16:08:37" maxSheetId="24" userName="morgau_fin2" r:id="rId780" minRId="32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950F821-E06B-4217-8AAE-C13407A3B011}" dateTime="2022-08-05T16:11:33" maxSheetId="24" userName="morgau_fin2" r:id="rId781" minRId="32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1692E6-6BE0-46C7-809B-731115F88D4A}" dateTime="2022-08-05T16:12:05" maxSheetId="24" userName="Алина Валерьевна Васильева" r:id="rId782" minRId="32669" maxRId="32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63DA18-DC60-46A3-ADA4-6A0977303257}" dateTime="2022-08-05T16:15:01" maxSheetId="24" userName="morgau_fin2" r:id="rId783" minRId="32680" maxRId="32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7756C1-F19D-40C9-9C9F-E94AEC333EAC}" dateTime="2022-08-05T16:15:52" maxSheetId="24" userName="morgau_fin2" r:id="rId784" minRId="32720" maxRId="32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2F5BA0-1D7A-425C-B98A-156EBB4610C6}" dateTime="2022-08-05T16:15:59" maxSheetId="24" userName="Алина Валерьевна Васильева" r:id="rId785" minRId="32789" maxRId="327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2DADE5-D24B-441A-B86F-EE9BB0810D2C}" dateTime="2022-08-05T16:16:20" maxSheetId="24" userName="morgau_fin2" r:id="rId7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E7D532-0B20-4F01-B912-FDF20550F87A}" dateTime="2022-08-05T16:19:18" maxSheetId="24" userName="Алина Валерьевна Васильева" r:id="rId787" minRId="32829" maxRId="32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9F7EE-F783-43D5-A396-C43E6BD462AA}" dateTime="2022-08-05T16:22:22" maxSheetId="24" userName="morgau_fin2" r:id="rId788" minRId="32839" maxRId="328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F9E9E42-11FE-4FA0-AB38-FB426127E7EA}" dateTime="2022-08-05T16:25:36" maxSheetId="24" userName="morgau_fin2" r:id="rId789" minRId="32885" maxRId="32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4FCFA1-9392-42C4-8958-1DFC7751A355}" dateTime="2022-08-05T16:25:44" maxSheetId="24" userName="morgau_fin2" r:id="rId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44520C-EC85-4FD6-8F85-F127B2A4D10A}" dateTime="2022-08-05T16:30:59" maxSheetId="24" userName="Алина Валерьевна Васильева" r:id="rId791" minRId="32957" maxRId="32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811E7A-33D8-4509-AEA8-31D01925972C}" dateTime="2022-08-05T16:31:48" maxSheetId="24" userName="morgau_fin2" r:id="rId792" minRId="32978" maxRId="329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DE0E7F5-E5A5-4FD4-B6C4-FB0332383D82}" dateTime="2022-08-05T16:32:52" maxSheetId="24" userName="morgau_fin2" r:id="rId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92497F-0399-45B5-B4B4-D1A8B2D43DC7}" dateTime="2022-08-05T16:34:19" maxSheetId="24" userName="morgau_fin2" r:id="rId794" minRId="33058" maxRId="33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742164-7343-4DDE-8D47-B30E2E87F099}" dateTime="2022-08-05T16:37:58" maxSheetId="24" userName="morgau_fin2" r:id="rId795" minRId="33091" maxRId="331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30ED38-D8AB-4366-9743-82AFFD943577}" dateTime="2022-08-05T16:38:01" maxSheetId="24" userName="Алина Валерьевна Васильева" r:id="rId796" minRId="33135" maxRId="331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2095C2-323B-4091-9B6A-87663609E337}" dateTime="2022-08-05T16:39:46" maxSheetId="24" userName="morgau_fin2" r:id="rId7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8F8F4B-59EA-406C-8558-BAA963DD9464}" dateTime="2022-08-05T16:41:46" maxSheetId="24" userName="Алина Валерьевна Васильева" r:id="rId798" minRId="33211" maxRId="33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B9C89F-17BC-44AA-BD8E-3DD468E37CE8}" dateTime="2022-08-05T16:43:55" maxSheetId="24" userName="morgau_fin2" r:id="rId799" minRId="33222" maxRId="332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7035A4-6F7D-4173-9A77-DB29CDD57E07}" dateTime="2022-08-05T16:44:23" maxSheetId="24" userName="morgau_fin2" r:id="rId800" minRId="332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E79378-0F16-4691-8BD4-C6F6FC1CBEA0}" dateTime="2022-08-05T16:44:31" maxSheetId="24" userName="Алина Валерьевна Васильева" r:id="rId801" minRId="33295" maxRId="33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C1A69C-6C70-4D0D-8B46-46CFDEB97116}" dateTime="2022-08-05T16:46:47" maxSheetId="24" userName="Алина Валерьевна Васильева" r:id="rId802" minRId="33303" maxRId="333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ED17C3-0F14-42CC-9C28-2ED7CE092BC4}" dateTime="2022-08-05T16:49:08" maxSheetId="24" userName="Алина Валерьевна Васильева" r:id="rId803" minRId="33307" maxRId="33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FD14D4-0A90-4124-9309-657B1BAD929C}" dateTime="2022-08-05T16:51:10" maxSheetId="24" userName="morgau_fin2" r:id="rId804" minRId="33312" maxRId="33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C50F91-2E23-4FCE-A0FD-E749431415DF}" dateTime="2022-08-05T16:51:48" maxSheetId="24" userName="Алина Валерьевна Васильева" r:id="rId805" minRId="33365" maxRId="33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C54414-FD3B-4DF7-88F7-DF3E4C33B075}" dateTime="2022-08-05T16:52:04" maxSheetId="24" userName="morgau_fin2" r:id="rId806" minRId="33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47B2B0-EEDB-4A71-AA1C-0E533D49A31E}" dateTime="2022-08-05T16:54:41" maxSheetId="24" userName="morgau_fin2" r:id="rId807" minRId="33398" maxRId="33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8EC3DA-8E33-4F11-82BE-228E4697A009}" dateTime="2022-08-05T16:55:28" maxSheetId="24" userName="morgau_fin2" r:id="rId808" minRId="33440" maxRId="33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6C9D22-390F-4957-897C-FFBB5B70CA83}" dateTime="2022-08-05T16:55:34" maxSheetId="24" userName="Алина Валерьевна Васильева" r:id="rId809" minRId="33473" maxRId="33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A94A2C-F8CE-4E95-8AE2-7DAA8B35F52A}" dateTime="2022-08-05T16:56:13" maxSheetId="24" userName="morgau_fin2" r:id="rId810" minRId="33482" maxRId="334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26874A-DE44-44AD-9AAB-AF0CE3687330}" dateTime="2022-08-05T16:56:23" maxSheetId="24" userName="Алина Валерьевна Васильева" r:id="rId811" minRId="33515" maxRId="335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363CD1-8114-4E32-B442-82C16255E322}" dateTime="2022-08-05T16:56:30" maxSheetId="24" userName="morgau_fin2" r:id="rId812" minRId="33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36001-5739-4DDA-9ED8-944258BE7E3A}" dateTime="2022-08-05T16:57:38" maxSheetId="24" userName="Алина Валерьевна Васильева" r:id="rId813" minRId="33549" maxRId="33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60F52F-3870-4995-AE88-A4D38C917036}" dateTime="2022-08-05T16:58:25" maxSheetId="24" userName="morgau_fin2" r:id="rId814" minRId="33552" maxRId="335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33D1D5-7B6E-4555-B1CC-BA8B1CC2D032}" dateTime="2022-08-05T16:59:17" maxSheetId="24" userName="morgau_fin2" r:id="rId815" minRId="33588" maxRId="335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1F653-FD7B-4459-A713-768586C0ECC6}" dateTime="2022-08-05T17:00:21" maxSheetId="24" userName="Алина Валерьевна Васильева" r:id="rId816" minRId="33621" maxRId="336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E7F5E-D3FE-4FF0-97EF-31F578714F66}" dateTime="2022-08-05T17:01:17" maxSheetId="24" userName="morgau_fin2" r:id="rId817" minRId="33628" maxRId="33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C5EF97-9E93-43D1-BDB3-31862405C1B8}" dateTime="2022-08-05T17:04:01" maxSheetId="24" userName="morgau_fin2" r:id="rId818" minRId="33661" maxRId="33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A3C3BA1-69DD-4AE0-9CE9-B9FDC8F38D71}" dateTime="2022-08-05T17:06:33" maxSheetId="24" userName="Алина Валерьевна Васильева" r:id="rId819" minRId="33695" maxRId="3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5D7FBB-B883-45C4-8B95-0D0499E40210}" dateTime="2022-08-05T17:10:00" maxSheetId="24" userName="morgau_fin2" r:id="rId820" minRId="33700" maxRId="337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660357-B528-4E15-8330-8C37834C9503}" dateTime="2022-08-05T17:11:54" maxSheetId="24" userName="morgau_fin2" r:id="rId821" minRId="33735" maxRId="337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DE52F9-CB27-4465-A986-0DB1CD0E761E}" dateTime="2022-08-05T17:12:24" maxSheetId="24" userName="morgau_fin2" r:id="rId8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622A4-4D99-4B1B-887F-E0739EA5734F}" dateTime="2022-08-08T08:40:50" maxSheetId="24" userName="Алина Валерьевна Васильева" r:id="rId823" minRId="33801" maxRId="338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2B51D6-E8C4-468B-866E-0A80E4C39587}" dateTime="2022-08-08T08:43:47" maxSheetId="24" userName="morgau_fin2" r:id="rId824" minRId="33804" maxRId="338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FE2992-044B-4AFC-B5CD-288EDFA27A57}" dateTime="2022-08-08T08:44:42" maxSheetId="24" userName="morgau_fin2" r:id="rId825" minRId="33838" maxRId="338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02DF4A-6951-4871-96B2-19C98383A61D}" dateTime="2022-08-08T08:46:28" maxSheetId="24" userName="Алина Валерьевна Васильева" r:id="rId826" minRId="33872" maxRId="33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920CF0-153F-46B4-832F-FAEC6442F336}" dateTime="2022-08-08T08:47:08" maxSheetId="24" userName="morgau_fin2" r:id="rId827" minRId="33881" maxRId="338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4621F5-EE97-4AD7-9874-5A2F468D5A4F}" dateTime="2022-08-08T08:48:48" maxSheetId="24" userName="morgau_fin2" r:id="rId828" minRId="33920" maxRId="339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3364B-7CCA-4302-AF22-B01652EBE6F1}" dateTime="2022-08-08T08:50:31" maxSheetId="24" userName="morgau_fin2" r:id="rId829" minRId="33960" maxRId="339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8D651C-1943-48F3-BEC0-8C83F8230315}" dateTime="2022-08-08T08:52:06" maxSheetId="24" userName="morgau_fin2" r:id="rId830" minRId="33999" maxRId="34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734A06-ACBE-42F3-9F69-CCF5D62DDB99}" dateTime="2022-08-08T08:54:18" maxSheetId="24" userName="morgau_fin2" r:id="rId831" minRId="34035" maxRId="34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CE4C73-9BC6-4739-9AA2-05AE65B3503D}" dateTime="2022-08-08T08:54:42" maxSheetId="24" userName="morgau_fin2" r:id="rId8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ADDD25-5EEA-4210-9D68-FA960B0C7B6A}" dateTime="2022-08-08T08:55:19" maxSheetId="24" userName="morgau_fin2" r:id="rId8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FB10D7-0AD2-4816-BB54-F0BD3F319BD6}" dateTime="2022-08-08T08:56:12" maxSheetId="24" userName="Алина Валерьевна Васильева" r:id="rId834" minRId="341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0F5B7B-0D8C-44E8-9BC7-F5D51B77C1AF}" dateTime="2022-08-08T08:57:13" maxSheetId="24" userName="morgau_fin2" r:id="rId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7215310-D580-4159-B8E3-57168F65A4E7}" dateTime="2022-08-08T08:58:45" maxSheetId="24" userName="Алина Валерьевна Васильева" r:id="rId836" minRId="34158" maxRId="34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1E30B-636B-4C99-B9F9-28964D99B65A}" dateTime="2022-08-08T09:04:24" maxSheetId="24" userName="Алина Валерьевна Васильева" r:id="rId837" minRId="34164" maxRId="341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14B6A1-CF37-4F37-9449-6802AC7C973B}" dateTime="2022-08-08T09:06:12" maxSheetId="24" userName="Алина Валерьевна Васильева" r:id="rId838" minRId="34166" maxRId="341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E3A496-0D96-4DC8-A4C6-979581B23C6A}" dateTime="2022-08-08T09:07:01" maxSheetId="24" userName="Алина Валерьевна Васильева" r:id="rId8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6503E5-1DC1-4A6D-9104-CCD7D4A9EBFF}" dateTime="2022-08-08T09:11:03" maxSheetId="24" userName="morgau_fin2" r:id="rId840" minRId="34198" maxRId="341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6BC33F-CA46-4667-AAF7-3AE86CAF70CC}" dateTime="2022-08-08T09:11:55" maxSheetId="24" userName="Алина Валерьевна Васильева" r:id="rId841" minRId="34230" maxRId="342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A85900-D7AA-43F0-9A5F-E90AD849DB7A}" dateTime="2022-08-08T09:12:37" maxSheetId="24" userName="morgau_fin2" r:id="rId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DD798F-DE65-40CE-887C-2F73A289F185}" dateTime="2022-08-08T09:13:59" maxSheetId="24" userName="Алина Валерьевна Васильева" r:id="rId843" minRId="34302" maxRId="343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790F39-C122-4480-B603-A6FDD0EDC3D9}" dateTime="2022-08-08T09:16:28" maxSheetId="24" userName="morgau_fin2" r:id="rId844" minRId="34339" maxRId="34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A2B2CD-ACF1-4F05-BC88-818B93A378E4}" dateTime="2022-08-08T09:19:51" maxSheetId="24" userName="Алина Валерьевна Васильева" r:id="rId845" minRId="34372" maxRId="34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102785-530D-46B1-9F96-1AEB19A04841}" dateTime="2022-08-08T09:22:08" maxSheetId="24" userName="morgau_fin2" r:id="rId846" minRId="34393" maxRId="34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DCC25D-0C29-45E3-9158-1B35759FBAD6}" dateTime="2022-08-08T09:22:18" maxSheetId="24" userName="morgau_fin2" r:id="rId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38063-3A0C-49F7-8A71-8046DAB57A65}" dateTime="2022-08-08T09:22:40" maxSheetId="24" userName="morgau_fin2" r:id="rId848" minRId="34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D3D605-D9A7-4215-B457-9DCD1A1FBD67}" dateTime="2022-08-08T09:24:29" maxSheetId="24" userName="morgau_fin2" r:id="rId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FAB53C-ADD7-43DF-B685-0E7086206A08}" dateTime="2022-08-08T09:28:43" maxSheetId="24" userName="morgau_fin2" r:id="rId850" minRId="34543" maxRId="345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8B2C04-9056-4485-B8E1-F0B45AFB9612}" dateTime="2022-08-08T09:29:00" maxSheetId="24" userName="morgau_fin2" r:id="rId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0048B2-5D06-4BBF-84BE-1324F6534073}" dateTime="2022-08-08T09:29:22" maxSheetId="24" userName="morgau_fin2" r:id="rId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64CDF8-7B8C-4AAA-897C-768507F58DA3}" dateTime="2022-08-08T09:31:48" maxSheetId="24" userName="morgau_fin2" r:id="rId853" minRId="34635" maxRId="34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B94337-F772-4FB8-90B9-44E986B75F3D}" dateTime="2022-08-08T09:33:10" maxSheetId="24" userName="morgau_fin2" r:id="rId854" minRId="346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302964-B1F2-43A5-81DF-3BA5B014CB31}" dateTime="2022-08-08T09:33:46" maxSheetId="24" userName="morgau_fin2" r:id="rId8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613FB5-3B9B-429C-B6AD-41214344C36E}" dateTime="2022-08-08T09:33:55" maxSheetId="24" userName="morgau_fin2" r:id="rId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5668BC-D8C4-493D-B6B5-70F6B2804CCD}" dateTime="2022-08-08T09:34:02" maxSheetId="24" userName="morgau_fin2" r:id="rId8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07001-C36B-4083-9470-03166B9BA836}" dateTime="2022-08-08T09:34:32" maxSheetId="24" userName="morgau_fin2" r:id="rId8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5896C7-34C2-451A-862E-779299B9E29A}" dateTime="2022-08-08T09:43:13" maxSheetId="24" userName="morgau_fin2" r:id="rId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3DCFB0-3573-4E70-8D6E-0EBB5E6F955E}" dateTime="2022-08-08T09:44:34" maxSheetId="24" userName="morgau_fin2" r:id="rId860" minRId="34848" maxRId="34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16E16-B94D-4B5E-8D2B-51CA04DB3484}" dateTime="2022-08-08T09:49:32" maxSheetId="24" userName="morgau_fin2" r:id="rId861" minRId="34880" maxRId="348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8D0C1F-99C8-4E64-A65E-AC4649E886FA}" dateTime="2022-08-17T15:56:37" maxSheetId="24" userName="morgau_fin3" r:id="rId8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1C30C3-823B-450D-AC4D-AE1ABA23B8C8}" dateTime="2022-08-17T15:56:50" maxSheetId="24" userName="morgau_fin3" r:id="rId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E33E50-1638-4134-81E2-0C40AAF0F944}" dateTime="2022-09-02T15:04:07" maxSheetId="24" userName="morgau_fin3" r:id="rId864" minRId="34978" maxRId="35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14CC37-49DD-4A57-B354-2B07510E3386}" dateTime="2022-09-02T15:09:42" maxSheetId="24" userName="morgau_fin3" r:id="rId865" minRId="35069" maxRId="350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86C268-88F4-4BBA-9DC7-05361168ABA8}" dateTime="2022-09-02T15:28:08" maxSheetId="24" userName="morgau_fin3" r:id="rId866" minRId="35106" maxRId="351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AD9965-611D-43D9-B0E5-857592DBF405}" dateTime="2022-09-02T15:43:17" maxSheetId="24" userName="morgau_fin3" r:id="rId867" minRId="35153" maxRId="351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597B1-85D9-4DDB-9895-9F88DDDA3CC2}" dateTime="2022-09-02T16:23:21" maxSheetId="24" userName="morgau_fin3" r:id="rId868" minRId="35190" maxRId="35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48E102-61BD-4D7D-9EEB-04C841A8FED4}" dateTime="2022-09-02T16:32:28" maxSheetId="24" userName="morgau_fin3" r:id="rId869" minRId="35240" maxRId="352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24EF40-3FE8-4680-9342-EF8AD3DB904A}" dateTime="2022-09-02T16:51:17" maxSheetId="24" userName="morgau_fin3" r:id="rId870" minRId="35278" maxRId="352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8EDF25-5D76-4F18-8ABE-EA8FA13B8F0E}" dateTime="2022-09-05T08:40:52" maxSheetId="24" userName="morgau_fin3" r:id="rId871" minRId="353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39758A-49F5-419C-B335-5F982B2659AA}" dateTime="2022-09-05T08:49:07" maxSheetId="24" userName="morgau_fin3" r:id="rId872" minRId="35358" maxRId="353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8D3F37-3096-4082-8451-FD9F4AF22A00}" dateTime="2022-09-05T09:35:18" maxSheetId="24" userName="morgau_fin3" r:id="rId873" minRId="35400" maxRId="35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EEC91F-E1FE-48AB-94D1-CB6FDEAB23EA}" dateTime="2022-09-05T09:47:37" maxSheetId="24" userName="morgau_fin3" r:id="rId874" minRId="35446" maxRId="35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61033BC-F6D5-473A-BBDD-E688EA898D27}" dateTime="2022-09-05T09:54:13" maxSheetId="24" userName="morgau_fin3" r:id="rId875" minRId="35491" maxRId="35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5852EB8-E3B0-4BE1-A01B-B4491624D937}" dateTime="2022-09-05T10:06:07" maxSheetId="24" userName="morgau_fin3" r:id="rId876" minRId="35532" maxRId="355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8CA853-3739-42E2-BAD6-C54BA3A593E0}" dateTime="2022-09-05T10:15:54" maxSheetId="24" userName="morgau_fin3" r:id="rId877" minRId="35580" maxRId="355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F04173-6DF6-4162-AFA5-F328E71E1F86}" dateTime="2022-09-05T10:42:49" maxSheetId="24" userName="morgau_fin3" r:id="rId878" minRId="35619" maxRId="35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0F345-3120-4B03-BEB9-0F08E8510ADC}" dateTime="2022-09-05T10:52:41" maxSheetId="24" userName="morgau_fin3" r:id="rId879" minRId="35668" maxRId="35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804C39-7FE4-4557-9618-6E74A1E713E1}" dateTime="2022-09-05T10:52:53" maxSheetId="24" userName="morgau_fin3" r:id="rId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DA9919-13E1-4D7C-BC3E-7CE60FCBD162}" dateTime="2022-09-05T10:59:26" maxSheetId="24" userName="morgau_fin3" r:id="rId881" minRId="35740" maxRId="35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2E8476-F819-4AD5-BF2F-DAAFB4C8C160}" dateTime="2022-09-05T11:16:37" maxSheetId="24" userName="morgau_fin3" r:id="rId882" minRId="35788" maxRId="358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A1F8A-3711-4D66-AEE1-04B48B909C64}" dateTime="2022-09-05T11:29:42" maxSheetId="24" userName="morgau_fin3" r:id="rId883" minRId="35831" maxRId="3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069573-2D12-4811-B539-9B2133C2D9B9}" dateTime="2022-09-05T11:35:48" maxSheetId="24" userName="morgau_fin3" r:id="rId884" minRId="35878" maxRId="358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F5545E-FE3A-4D98-939B-38EFFC11109D}" dateTime="2022-09-05T11:39:56" maxSheetId="24" userName="morgau_fin3" r:id="rId885" minRId="35915" maxRId="359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1322BF-893E-4A61-987A-444B26252AFA}" dateTime="2022-09-05T11:56:29" maxSheetId="24" userName="morgau_fin3" r:id="rId886" minRId="35951" maxRId="35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BD46B5-7D3F-4CE9-A60A-BE861F2563D5}" dateTime="2022-09-05T12:00:46" maxSheetId="24" userName="morgau_fin3" r:id="rId887" minRId="35992" maxRId="360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5100DA-3966-419D-8EED-DFB1FEA52344}" dateTime="2022-09-05T12:00:55" maxSheetId="24" userName="morgau_fin3" r:id="rId8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B96310-9F41-45A9-9385-CA2DA3D76BFF}" dateTime="2022-09-05T14:45:18" maxSheetId="24" userName="morgau_fin3" r:id="rId889" minRId="36062" maxRId="36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8CD357-7D7B-4BB6-B6E9-331AC812C3AD}" dateTime="2022-09-05T14:49:22" maxSheetId="24" userName="morgau_fin3" r:id="rId890" minRId="36107" maxRId="36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7514ED-3DEF-4E8E-962D-D141B113302B}" dateTime="2022-09-05T14:49:34" maxSheetId="24" userName="morgau_fin3" r:id="rId8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2F7D5-7D70-4580-BC25-2382AB060608}" dateTime="2022-09-05T15:02:51" maxSheetId="24" userName="morgau_fin3" r:id="rId892" minRId="36174" maxRId="361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1FDD91-1260-4CC9-B434-AA09B663D8CE}" dateTime="2022-09-05T15:07:34" maxSheetId="24" userName="morgau_fin3" r:id="rId893" minRId="36220" maxRId="362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3CD7B28-330D-4E50-8C01-C62BF558F0C1}" dateTime="2022-09-05T15:42:23" maxSheetId="24" userName="morgau_fin3" r:id="rId894" minRId="36258" maxRId="36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469DD6-402A-4EE1-9826-3E9CC3A0FEEC}" dateTime="2022-09-05T15:52:28" maxSheetId="24" userName="morgau_fin3" r:id="rId895" minRId="36308" maxRId="36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794B23-49A5-420F-8FEF-A625F27902DB}" dateTime="2022-09-05T15:52:46" maxSheetId="24" userName="morgau_fin3" r:id="rId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222C95-720A-4ABE-BDB0-CC26E1648879}" dateTime="2022-09-05T16:05:47" maxSheetId="24" userName="morgau_fin3" r:id="rId897" minRId="36376" maxRId="363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95A213-5328-42D8-9CD4-F673462207B1}" dateTime="2022-09-05T16:12:15" maxSheetId="24" userName="morgau_fin3" r:id="rId898" minRId="36422" maxRId="36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9748A-184B-416A-96FE-36EB7218F6D2}" dateTime="2022-09-05T16:12:29" maxSheetId="24" userName="morgau_fin3" r:id="rId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2ED93B-B782-4DDD-A583-A4F582B6A51D}" dateTime="2022-09-05T16:22:39" maxSheetId="24" userName="morgau_fin3" r:id="rId900" minRId="36489" maxRId="3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E1AC38-B7AB-441F-B35B-2D43ADCB16C2}" dateTime="2022-09-05T16:23:29" maxSheetId="24" userName="morgau_fin3" r:id="rId9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6F2CF-3FB8-4F32-A2A6-441154324E22}" dateTime="2022-09-06T10:36:13" maxSheetId="24" userName="morgau_fin3" r:id="rId902" minRId="36570" maxRId="366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11726-E3E2-4597-9180-B538BD932D90}" dateTime="2022-09-06T11:04:51" maxSheetId="24" userName="morgau_fin3" r:id="rId903" minRId="366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C691A-1E45-46A9-90ED-0E1BC01E9340}" dateTime="2022-09-06T11:06:47" maxSheetId="24" userName="morgau_fin3" r:id="rId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B0A0DD-C5F2-4C68-80F3-A3703722E2A9}" dateTime="2022-09-06T11:12:34" maxSheetId="24" userName="morgau_fin3" r:id="rId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410321-B0E8-4E59-839F-68A46C76DDE5}" dateTime="2022-09-06T11:35:29" maxSheetId="24" userName="morgau_fin3" r:id="rId906" minRId="36748" maxRId="367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82492-B6D2-4A45-9970-67847CC291A8}" dateTime="2022-09-06T11:46:03" maxSheetId="24" userName="morgau_fin3" r:id="rId907" minRId="36793" maxRId="367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BFD22-C4F7-4F0E-9EFA-B6E29C107DB2}" dateTime="2022-09-06T11:54:54" maxSheetId="24" userName="morgau_fin3" r:id="rId908" minRId="36826" maxRId="36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2D5F91-9FD5-4290-8860-92709D0454E2}" dateTime="2022-09-06T14:41:13" maxSheetId="24" userName="morgau_fin3" r:id="rId909" minRId="36869" maxRId="369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D17199-7F26-4F38-93C9-A6EF03B9A070}" dateTime="2022-09-06T14:44:08" maxSheetId="24" userName="morgau_fin3" r:id="rId9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43A205-86BF-4EA8-AF5B-4D6D9E9AFABC}" dateTime="2022-09-06T15:34:10" maxSheetId="24" userName="morgau_fin3" r:id="rId911" minRId="36967" maxRId="36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442153-B102-4B14-B84F-107A5EE6AD32}" dateTime="2022-09-06T16:17:26" maxSheetId="24" userName="morgau_fin3" r:id="rId912" minRId="370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687A46-A909-403C-A62E-04631A55B19F}" dateTime="2022-09-06T16:18:02" maxSheetId="24" userName="morgau_fin3" r:id="rId9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7F2CD92-EC3A-451F-8933-49B38D7201D7}" dateTime="2022-09-06T16:24:38" maxSheetId="24" userName="morgau_fin3" r:id="rId914" minRId="37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46D9FD-E5E8-4FFE-A664-5914A37EF290}" dateTime="2022-09-06T16:31:47" maxSheetId="24" userName="morgau_fin3" r:id="rId9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752DB4-746A-4EB5-B766-9602552C6892}" dateTime="2022-09-06T16:56:53" maxSheetId="24" userName="morgau_fin3" r:id="rId9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C419D7-116C-4AF4-8E6E-DAB7E56ABF42}" dateTime="2022-09-07T10:26:08" maxSheetId="24" userName="morgau_fin2" r:id="rId917" minRId="37167" maxRId="373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DD83BD-385A-4729-831E-52A07DE476D7}" dateTime="2022-09-07T10:26:17" maxSheetId="24" userName="morgau_fin2" r:id="rId918" minRId="37408" maxRId="376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D5269D-0736-4FD8-B725-C08D6A57F871}" dateTime="2022-09-07T11:33:21" maxSheetId="24" userName="morgau_fin3" r:id="rId919" minRId="37678" maxRId="37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0BBE9-4324-4565-9C50-13CFEB10957E}" dateTime="2022-09-07T11:37:12" maxSheetId="24" userName="morgau_fin3" r:id="rId920" minRId="377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E304155-1F41-45CD-82D1-EAA6130C6FEE}" dateTime="2022-09-07T11:39:14" maxSheetId="24" userName="morgau_fin3" r:id="rId9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6AC148-2D63-4541-ADF8-94E777AF4C05}" dateTime="2022-09-23T16:39:41" maxSheetId="24" userName="Данилова Нина Алексеевна" r:id="rId9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3FA6-39E3-4BC3-A866-D46607D874EE}" dateTime="2022-10-04T10:45:01" maxSheetId="24" userName="morgau_fin2" r:id="rId9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539FEC-5736-436B-B262-C998250EF371}" dateTime="2022-10-04T15:47:32" maxSheetId="24" userName="morgau_fin3" r:id="rId924" minRId="37833" maxRId="3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0C3567-4848-4818-AB61-C74EEB29D96E}" dateTime="2022-10-04T16:20:56" maxSheetId="24" userName="morgau_fin3" r:id="rId925" minRId="37867" maxRId="37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54EE93-F231-4BDC-900E-A4EAD123CAEA}" dateTime="2022-10-05T09:09:18" maxSheetId="24" userName="morgau_fin3" r:id="rId926" minRId="37933" maxRId="37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465994-80E9-46CD-B5D6-A38C2F1A370D}" dateTime="2022-10-05T09:49:42" maxSheetId="24" userName="morgau_fin3" r:id="rId927" minRId="37982" maxRId="380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1CEE74-EE88-4201-8311-5CCD185A74D4}" dateTime="2022-10-05T09:59:10" maxSheetId="24" userName="morgau_fin3" r:id="rId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EF5CCD-778F-4ED8-809D-2E259A22EF0F}" dateTime="2022-10-05T10:31:47" maxSheetId="24" userName="morgau_fin3" r:id="rId929" minRId="38069" maxRId="38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266CCB-FFE6-4FB0-A56A-3346EEED35EA}" dateTime="2022-10-05T10:31:59" maxSheetId="24" userName="morgau_fin3" r:id="rId9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AA9E01-000D-4ADE-BD76-3220592182E6}" dateTime="2022-10-05T11:00:02" maxSheetId="24" userName="morgau_fin3" r:id="rId931" minRId="38160" maxRId="381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422C8-78D1-48B4-B7CC-209738763B01}" dateTime="2022-10-05T11:10:17" maxSheetId="24" userName="morgau_fin3" r:id="rId932" minRId="38205" maxRId="382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BB8D1A-B993-45C1-B2EC-54CF13C01511}" dateTime="2022-10-05T11:44:04" maxSheetId="24" userName="morgau_fin3" r:id="rId933" minRId="38247" maxRId="382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EC1E87-166A-4747-B29D-331CDBA3F72B}" dateTime="2022-10-05T12:03:43" maxSheetId="24" userName="morgau_fin3" r:id="rId934" minRId="38297" maxRId="3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16B7FE-BE40-467D-959A-6BE0DA5F30C9}" dateTime="2022-10-05T14:02:08" maxSheetId="24" userName="morgau_fin3" r:id="rId935" minRId="38353" maxRId="383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69962E-C1F7-492A-A33F-F3B0571291FF}" dateTime="2022-10-05T14:42:50" maxSheetId="24" userName="morgau_fin3" r:id="rId936" minRId="38403" maxRId="384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3FE8C9-CA98-4F66-91F3-11136C6D1DA1}" dateTime="2022-10-05T14:57:38" maxSheetId="24" userName="morgau_fin3" r:id="rId937" minRId="38455" maxRId="384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B35762-9FDD-4566-B556-E2F3AFF4C735}" dateTime="2022-10-05T15:02:25" maxSheetId="24" userName="morgau_fin3" r:id="rId938" minRId="38506" maxRId="38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E5874-99BF-4CBA-B6D6-2206E4798220}" dateTime="2022-10-05T15:27:39" maxSheetId="24" userName="morgau_fin3" r:id="rId939" minRId="38549" maxRId="385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F382B3-C6FC-4F98-9222-7D07AE124DF3}" dateTime="2022-10-05T15:50:43" maxSheetId="24" userName="morgau_fin3" r:id="rId940" minRId="38600" maxRId="38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8B16E4-12F1-4CD7-9BEB-886E188830CA}" dateTime="2022-10-05T16:01:08" maxSheetId="24" userName="morgau_fin3" r:id="rId941" minRId="38651" maxRId="38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0B20DE-F474-47F2-B68C-BB558427752C}" dateTime="2022-10-05T16:05:09" maxSheetId="24" userName="morgau_fin3" r:id="rId942" minRId="38695" maxRId="38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E9AE849-A071-4138-BF1D-5745B3B25798}" dateTime="2022-10-05T16:29:18" maxSheetId="24" userName="morgau_fin3" r:id="rId943" minRId="38731" maxRId="38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4E3C48-6125-4ADC-A412-CCB7800B600B}" dateTime="2022-10-05T16:33:50" maxSheetId="24" userName="morgau_fin3" r:id="rId944" minRId="38776" maxRId="387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F99E17-DD89-43BB-AAD0-C276614D7FAE}" dateTime="2022-10-05T16:41:37" maxSheetId="24" userName="morgau_fin3" r:id="rId945" minRId="38813" maxRId="38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92C9E8-1CE0-47EB-AB98-AD4CDC18DE50}" dateTime="2022-10-05T16:44:12" maxSheetId="24" userName="morgau_fin3" r:id="rId946" minRId="38854" maxRId="38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6FE3E9-9AF7-4B85-87E4-16E9996895F0}" dateTime="2022-10-05T16:49:34" maxSheetId="24" userName="morgau_fin3" r:id="rId947" minRId="38890" maxRId="388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274E0D-6AF3-470C-9880-53D2D5F93AF7}" dateTime="2022-10-05T16:55:38" maxSheetId="24" userName="morgau_fin3" r:id="rId948" minRId="38928" maxRId="389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B98ADF-F7C4-4542-8A25-BD9439D5AFB9}" dateTime="2022-10-05T16:56:57" maxSheetId="24" userName="morgau_fin3" r:id="rId9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E01B16-F7B3-49DD-9516-BF89554067AF}" dateTime="2022-10-06T09:01:24" maxSheetId="24" userName="morgau_fin3" r:id="rId950" minRId="39001" maxRId="39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009E2-182A-427E-AD4C-6E2B968061DB}" dateTime="2022-10-06T09:13:13" maxSheetId="24" userName="morgau_fin3" r:id="rId951" minRId="39035" maxRId="390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BDE50E-3ED4-4AE6-97A7-159B0E4D423E}" dateTime="2022-10-06T09:43:44" maxSheetId="24" userName="morgau_fin3" r:id="rId952" minRId="39076" maxRId="391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574996-E865-40CD-AA88-90F7174E5ADD}" dateTime="2022-10-06T10:04:23" maxSheetId="24" userName="morgau_fin3" r:id="rId953" minRId="39132" maxRId="39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109767-1384-404B-A7E4-B75B00C087E9}" dateTime="2022-10-06T10:24:15" maxSheetId="24" userName="morgau_fin3" r:id="rId954" minRId="39195" maxRId="39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E8C207-7B81-4850-ACDE-9BE21DA8B7AF}" dateTime="2022-10-06T10:40:39" maxSheetId="24" userName="morgau_fin3" r:id="rId955" minRId="39252" maxRId="392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DEE98F-D618-49E7-A7F3-12578A378726}" dateTime="2022-10-06T10:57:45" maxSheetId="24" userName="morgau_fin3" r:id="rId956" minRId="39285" maxRId="393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63515D-B075-4A1A-AABA-6734CD29EE35}" dateTime="2022-10-06T10:58:40" maxSheetId="24" userName="morgau_fin3" r:id="rId9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5C25B5-AE8A-4FC5-9607-26452F1C3C04}" dateTime="2022-10-06T11:06:01" maxSheetId="24" userName="morgau_fin3" r:id="rId958" minRId="39378" maxRId="393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EF11E-0125-4820-A9ED-26532677C174}" dateTime="2022-10-06T11:11:16" maxSheetId="24" userName="morgau_fin3" r:id="rId959" minRId="39428" maxRId="394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B6B3B7-E662-418F-B768-999974C8D531}" dateTime="2022-10-06T11:11:44" maxSheetId="24" userName="morgau_fin3" r:id="rId9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51CAC5-7F9B-4630-9193-F9E1004B529E}" dateTime="2022-10-06T11:12:29" maxSheetId="24" userName="morgau_fin3" r:id="rId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16227F-BA5B-43A7-8DBD-E719DC4D91D7}" dateTime="2022-10-06T11:21:12" maxSheetId="24" userName="morgau_fin3" r:id="rId962" minRId="395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27019B-9BE0-4330-A898-FA64D7824983}" dateTime="2022-10-06T11:25:45" maxSheetId="24" userName="morgau_fin3" r:id="rId9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E142C1-F3F8-44B4-A2FE-F601EAD66CB2}" dateTime="2022-10-06T11:29:44" maxSheetId="24" userName="morgau_fin3" r:id="rId964" minRId="395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A02044-6781-44E2-A136-732451D140CD}" dateTime="2022-10-06T14:31:56" maxSheetId="24" userName="morgau_fin3" r:id="rId965" minRId="39620" maxRId="3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F3F77B-4F61-4B68-BC21-E2A1FA19C21A}" dateTime="2022-10-06T15:14:35" maxSheetId="24" userName="morgau_fin3" r:id="rId9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CB250F-553A-4358-BEAA-B64CD4D2070C}" dateTime="2022-10-07T10:17:08" maxSheetId="24" userName="morgau_fin3" r:id="rId9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ACAE25-5CF1-4FA9-996B-40B785F5396C}" dateTime="2022-11-01T15:41:41" maxSheetId="24" userName="morgau_fin3" r:id="rId968" minRId="39719" maxRId="397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21FBA4-A416-4CB5-B064-19F6508F4BBE}" dateTime="2022-11-01T15:48:44" maxSheetId="24" userName="morgau_fin3" r:id="rId969" minRId="39757" maxRId="397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06441E3-E691-4C27-B683-6B7C9F27EA2B}" dateTime="2022-11-01T16:03:11" maxSheetId="24" userName="morgau_fin3" r:id="rId970" minRId="39820" maxRId="39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873996-12C9-4609-8CDF-0CC66F66D0C6}" dateTime="2022-11-01T16:17:28" maxSheetId="24" userName="morgau_fin3" r:id="rId971" minRId="39866" maxRId="398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C28337-14FE-425C-9AF0-4A7C6902609D}" dateTime="2022-11-01T16:32:06" maxSheetId="24" userName="morgau_fin3" r:id="rId972" minRId="39909" maxRId="399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A22F69-9385-405A-8288-D55A2BF96698}" dateTime="2022-11-01T16:44:40" maxSheetId="24" userName="morgau_fin3" r:id="rId973" minRId="39947" maxRId="399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666F09-32B5-4CF3-B344-CA46CE351238}" dateTime="2022-11-01T16:48:38" maxSheetId="24" userName="morgau_fin3" r:id="rId974" minRId="39995" maxRId="400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D0D22-8BB6-4596-92EE-41182A04F1E0}" dateTime="2022-11-02T09:35:14" maxSheetId="24" userName="morgau_fin3" r:id="rId975" minRId="40031" maxRId="40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734E8B-F53E-42F4-A36A-1985180CEB4E}" dateTime="2022-11-02T09:44:16" maxSheetId="24" userName="morgau_fin3" r:id="rId976" minRId="40081" maxRId="400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A2259C-6835-4869-BCE5-952492EC548A}" dateTime="2022-11-02T09:45:24" maxSheetId="24" userName="morgau_fin3" r:id="rId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0A47DBC-2959-461C-B1F2-599A2858EF07}" dateTime="2022-11-02T09:59:16" maxSheetId="24" userName="morgau_fin3" r:id="rId978" minRId="40157" maxRId="401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E51374-1EAB-4906-96EC-8E0CD51AC4A1}" dateTime="2022-11-02T10:09:48" maxSheetId="24" userName="morgau_fin3" r:id="rId979" minRId="40202" maxRId="40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B1D286-4BB0-4ACD-8163-5BBF9FFA6392}" dateTime="2022-11-02T10:09:59" maxSheetId="24" userName="morgau_fin3" r:id="rId9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951A48-1A58-4961-94A8-4AF634135FBA}" dateTime="2022-11-02T11:05:32" maxSheetId="24" userName="morgau_fin3" r:id="rId981" minRId="40270" maxRId="402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059670-77B9-4DA2-A93A-560A1881071A}" dateTime="2022-11-02T11:10:04" maxSheetId="24" userName="morgau_fin3" r:id="rId982" minRId="40314" maxRId="403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D7F7967-36B2-47FE-AE67-95633D4908D0}" dateTime="2022-11-02T11:10:20" maxSheetId="24" userName="morgau_fin3" r:id="rId9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73E851-8071-4181-8255-BE928C6B3DCB}" dateTime="2022-11-02T11:17:34" maxSheetId="24" userName="morgau_fin3" r:id="rId984" minRId="40380" maxRId="403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12CC86-E683-42EA-901A-34B045C1475F}" dateTime="2022-11-02T11:36:09" maxSheetId="24" userName="morgau_fin3" r:id="rId985" minRId="40424" maxRId="404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3B62E4-8F3B-4F5D-BFE4-8FC18FAFC7D9}" dateTime="2022-11-02T11:42:33" maxSheetId="24" userName="morgau_fin3" r:id="rId986" minRId="40460" maxRId="404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E91C79-0527-4376-9C80-0DD1A0E1218F}" dateTime="2022-11-02T11:47:22" maxSheetId="24" userName="morgau_fin3" r:id="rId987" minRId="40506" maxRId="405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86A9A68-B9C4-4632-BB51-415D52D3D98C}" dateTime="2022-11-02T11:56:26" maxSheetId="24" userName="morgau_fin3" r:id="rId988" minRId="40544" maxRId="40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A1CFDE-EFDD-4A3C-8510-ECB721B27BD8}" dateTime="2022-11-02T11:59:55" maxSheetId="24" userName="morgau_fin3" r:id="rId989" minRId="40589" maxRId="405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6B71A3-5836-4207-ABF3-F8230EEE363F}" dateTime="2022-11-02T12:13:38" maxSheetId="24" userName="morgau_fin3" r:id="rId990" minRId="40626" maxRId="406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6C466D-C668-4CEE-B89A-4D659077AED9}" dateTime="2022-11-02T12:26:01" maxSheetId="24" userName="morgau_fin3" r:id="rId991" minRId="40664" maxRId="406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328F1F-697E-4670-8984-3508DF38AF44}" dateTime="2022-11-02T12:37:17" maxSheetId="24" userName="morgau_fin3" r:id="rId992" minRId="40700" maxRId="4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EFFDA18-7119-403A-A0DF-0B7AFE3A6CCA}" dateTime="2022-11-02T12:37:23" maxSheetId="24" userName="morgau_fin3" r:id="rId9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3A4D97-9C20-4C86-85A0-20FB1FB97625}" dateTime="2022-11-02T12:49:03" maxSheetId="24" userName="morgau_fin3" r:id="rId994" minRId="40763" maxRId="407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DE0B5CA-28F1-49D3-9369-7988D0627824}" dateTime="2022-11-02T12:54:36" maxSheetId="24" userName="morgau_fin3" r:id="rId995" minRId="40811" maxRId="40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9CB831-BF1C-4C25-A87E-8BD12C98DB6B}" dateTime="2022-11-02T13:06:06" maxSheetId="24" userName="morgau_fin3" r:id="rId996" minRId="40854" maxRId="40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3582D6-BC13-4851-8E12-82EE81D99D8E}" dateTime="2022-11-02T13:16:19" maxSheetId="24" userName="morgau_fin3" r:id="rId997" minRId="40890" maxRId="409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89F9B6-A870-43E6-8C91-14ED1EEA3493}" dateTime="2022-11-02T14:07:15" maxSheetId="24" userName="morgau_fin3" r:id="rId998" minRId="40934" maxRId="409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09357B-5207-4145-9493-29A2331523C5}" dateTime="2022-11-02T14:30:27" maxSheetId="24" userName="morgau_fin3" r:id="rId999" minRId="40971" maxRId="409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6B71EF-59FE-489D-9437-406A40681F1C}" dateTime="2022-11-02T14:30:44" maxSheetId="24" userName="morgau_fin3" r:id="rId10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5D9562E-73C6-4AF5-9BA7-2D0FC66AA101}" dateTime="2022-11-02T14:41:53" maxSheetId="24" userName="morgau_fin3" r:id="rId1001" minRId="41051" maxRId="410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DFB57B-3363-44C3-A7A8-AE325D9AC998}" dateTime="2022-11-02T14:44:57" maxSheetId="24" userName="morgau_fin3" r:id="rId1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3D5D62-C057-43AB-B8E6-BC5B26AF3E2B}" dateTime="2022-11-02T16:47:41" maxSheetId="24" userName="morgau_fin3" r:id="rId10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8CBE49-A737-4225-AED8-1C1D98AF628F}" dateTime="2022-11-03T10:43:07" maxSheetId="24" userName="morgau_fin3" r:id="rId1004" minRId="41163" maxRId="411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986ADC-0069-4F82-B871-176CC7E2A2EC}" dateTime="2022-11-03T14:44:38" maxSheetId="24" userName="morgau_fin3" r:id="rId1005" minRId="41219" maxRId="412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A70AB6-9F79-4263-BF67-731C94220721}" dateTime="2022-11-03T15:50:50" maxSheetId="24" userName="morgau_fin3" r:id="rId1006" minRId="41258" maxRId="412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FBBA2B-F4C9-4B03-AF5C-44BB0425F658}" dateTime="2022-11-03T15:52:55" maxSheetId="24" userName="morgau_fin3" r:id="rId1007" minRId="41310" maxRId="41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29A8EF-BA81-4391-A476-6C9465A85D0F}" dateTime="2022-11-03T15:56:11" maxSheetId="24" userName="morgau_fin3" r:id="rId10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D6CBA6-1416-49C7-A95D-70F21A9A7DF4}" dateTime="2022-11-03T15:58:12" maxSheetId="24" userName="morgau_fin3" r:id="rId10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B9AB0B-BB24-4F38-8AB7-3EE2193ABEF4}" dateTime="2022-11-04T09:53:08" maxSheetId="24" userName="morgau_fin3" r:id="rId1010" minRId="41402" maxRId="41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026113E-7C93-4832-817C-F4C4A0176332}" dateTime="2022-11-04T10:51:06" maxSheetId="24" userName="morgau_fin3" r:id="rId1011" minRId="41436" maxRId="41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B9D753-80AA-4D1F-9313-56BADE71C856}" dateTime="2022-11-04T11:03:05" maxSheetId="24" userName="morgau_fin3" r:id="rId1012" minRId="41504" maxRId="41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B9489E-422E-460A-B105-C6DE2A41604C}" dateTime="2022-11-04T11:03:11" maxSheetId="24" userName="morgau_fin3" r:id="rId10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5234DD6-E3DB-4CE1-9808-913950736D56}" dateTime="2022-11-04T11:10:59" maxSheetId="24" userName="morgau_fin3" r:id="rId1014" minRId="41567" maxRId="415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DE58DB-BB6D-4382-AD24-4E50F1A17E68}" dateTime="2022-11-04T11:15:50" maxSheetId="24" userName="morgau_fin3" r:id="rId1015" minRId="415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5B2A81-F028-46F1-897C-D5DFBA6F3ED3}" dateTime="2022-11-04T11:28:55" maxSheetId="24" userName="morgau_fin3" r:id="rId1016" minRId="41630" maxRId="41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AEDA2D-9451-45C1-8240-D4B75334C3D7}" dateTime="2022-11-04T12:37:51" maxSheetId="24" userName="morgau_fin3" r:id="rId10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EBF33E-CF73-4AF2-806F-3FBD173800C7}" dateTime="2022-11-07T15:23:25" maxSheetId="24" userName="morgau_fin3" r:id="rId10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A463D9-938A-43A4-BEFB-410B6CF5D984}" dateTime="2022-11-07T15:39:54" maxSheetId="24" userName="morgau_fin3" r:id="rId10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D88DF9-EB50-4666-A0DF-E9FA5EB2629D}" dateTime="2022-11-11T09:16:50" maxSheetId="24" userName="morgau_fin3" r:id="rId10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7D3E10-196E-43D6-92EA-3705EC850FD9}" dateTime="2007-01-01T00:19:37" maxSheetId="24" userName="Admin" r:id="rId1021" minRId="41787" maxRId="41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FE811D-3264-4BEF-A68B-9879B1589F66}" dateTime="2007-01-01T00:20:59" maxSheetId="24" userName="Admin" r:id="rId1022" minRId="41848" maxRId="4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DDCF9D-127B-42E3-B806-0D528C74AFE2}" dateTime="2007-01-01T00:21:08" maxSheetId="24" userName="Admin" r:id="rId1023" minRId="418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ACA9983-37C1-41F3-9803-5B371DD0EC07}" dateTime="2007-01-01T00:48:40" maxSheetId="24" userName="Admin" r:id="rId1024" minRId="41906" maxRId="41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6C7AF1-3374-453C-920C-6EAD6E778803}" dateTime="2007-01-01T01:24:31" maxSheetId="24" userName="Admin" r:id="rId1025" minRId="41955" maxRId="419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EAEB71-A541-4DB2-BFC2-E642EDF3B964}" dateTime="2007-01-01T02:08:58" maxSheetId="24" userName="Admin" r:id="rId1026" minRId="42012" maxRId="420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CC172A-92BC-450D-9D8F-5E84501115F2}" dateTime="2007-01-01T02:19:56" maxSheetId="24" userName="Admin" r:id="rId1027" minRId="42061" maxRId="420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D3FDD1-081E-48BE-A198-9644E9DC5B17}" dateTime="2007-01-01T02:20:10" maxSheetId="24" userName="Admin" r:id="rId1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1BC8E2-A0ED-4445-B93B-14A175A24862}" dateTime="2022-12-06T09:23:44" maxSheetId="24" userName="morgau_fin3" r:id="rId1029" minRId="42125" maxRId="421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EF069D-B2C8-4006-BDC0-EBEA2F238DDF}" dateTime="2022-12-06T11:47:00" maxSheetId="24" userName="morgau_fin3" r:id="rId1030" minRId="42187" maxRId="4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DC000B9-9850-45D5-9B80-CA8409D001A7}" dateTime="2022-12-06T11:55:24" maxSheetId="24" userName="morgau_fin3" r:id="rId1031" minRId="42246" maxRId="422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58019A-7B3E-4800-82C7-606145165A88}" dateTime="2022-12-06T14:29:58" maxSheetId="24" userName="morgau_fin3" r:id="rId1032" minRId="42286" maxRId="423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F4538B-02B1-4F46-B7A6-7DF5175087C3}" dateTime="2022-12-06T14:55:36" maxSheetId="24" userName="morgau_fin3" r:id="rId1033" minRId="42334" maxRId="423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696AED4-358A-439A-A832-D40713DC32E6}" dateTime="2022-12-06T15:05:22" maxSheetId="24" userName="morgau_fin3" r:id="rId1034" minRId="42382" maxRId="42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396F148-86B3-4A24-BFAB-ED7544A03401}" dateTime="2022-12-06T15:06:01" maxSheetId="24" userName="morgau_fin3" r:id="rId10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33903-CC67-41A4-AA25-7F2AAEC1E7DA}" dateTime="2022-12-06T15:06:14" maxSheetId="24" userName="morgau_fin3" r:id="rId1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AF8FD8-D246-48FC-9D3C-E0776FC23FA8}" dateTime="2022-12-06T15:35:10" maxSheetId="24" userName="morgau_fin3" r:id="rId1037" minRId="42483" maxRId="424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36447E-867D-42A0-B97A-8DC05713F965}" dateTime="2022-12-06T15:35:27" maxSheetId="24" userName="morgau_fin3" r:id="rId1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5D410F-5368-4848-9AD3-DEC535663129}" dateTime="2022-12-07T09:06:19" maxSheetId="24" userName="morgau_fin3" r:id="rId1039" minRId="42558" maxRId="425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A918CF-C07F-41A0-A87F-6A9174D5125F}" dateTime="2022-12-07T09:12:24" maxSheetId="24" userName="morgau_fin3" r:id="rId1040" minRId="42602" maxRId="426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6325783-6A1C-479A-AC8C-916A3DA99B31}" dateTime="2022-12-07T09:16:40" maxSheetId="24" userName="morgau_fin3" r:id="rId1041" minRId="42645" maxRId="426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A3EF9-1A87-4E5E-80A8-D09919A13B0D}" dateTime="2022-12-07T09:20:09" maxSheetId="24" userName="morgau_fin3" r:id="rId1042" minRId="42681" maxRId="426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C120B-91C0-4B77-87AD-10BC1C20926D}" dateTime="2022-12-07T09:32:23" maxSheetId="24" userName="morgau_fin3" r:id="rId1043" minRId="42717" maxRId="427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901915-5C05-4F9F-BF26-0E639B0500C0}" dateTime="2022-12-07T09:32:38" maxSheetId="24" userName="morgau_fin3" r:id="rId10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3BBB3B-7395-4C86-A761-83FCB1D531E9}" dateTime="2022-12-07T09:40:19" maxSheetId="24" userName="morgau_fin3" r:id="rId1045" minRId="42805" maxRId="428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ED314E-56D9-4A42-9F5B-9DE273A1CE4D}" dateTime="2022-12-07T09:43:46" maxSheetId="24" userName="morgau_fin3" r:id="rId1046" minRId="42844" maxRId="428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F623B0-E108-42DD-8DCF-16FA9DBA075F}" dateTime="2022-12-07T09:47:21" maxSheetId="24" userName="morgau_fin3" r:id="rId1047" minRId="42877" maxRId="42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457B8A-21A9-4345-8418-5B34638FAB0E}" dateTime="2022-12-07T09:51:59" maxSheetId="24" userName="morgau_fin3" r:id="rId1048" minRId="42911" maxRId="429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DCCC3F-4BF1-4B66-9237-FA030C15ACD1}" dateTime="2022-12-07T09:52:44" maxSheetId="24" userName="morgau_fin3" r:id="rId10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2C3DB9-4619-4FAD-A6C1-413363157C1F}" dateTime="2022-12-07T10:07:45" maxSheetId="24" userName="morgau_fin3" r:id="rId1050" minRId="42981" maxRId="430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5C2AE4-4CF9-4A27-BCB7-A59B6A052022}" dateTime="2022-12-07T10:11:41" maxSheetId="24" userName="morgau_fin3" r:id="rId1051" minRId="43032" maxRId="43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F0AD61-CDA5-4CEA-A84B-C6A3DC756B8A}" dateTime="2022-12-07T10:11:54" maxSheetId="24" userName="morgau_fin3" r:id="rId10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4173E-EB88-4F14-8E07-69866DF8CA21}" dateTime="2022-12-07T10:17:19" maxSheetId="24" userName="morgau_fin3" r:id="rId1053" minRId="43099" maxRId="431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9D4F96-BA64-40A6-B150-DA03992427E2}" dateTime="2022-12-07T10:22:32" maxSheetId="24" userName="morgau_fin3" r:id="rId1054" minRId="43143" maxRId="431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1480AC-9604-405A-9D48-14D0604D6E95}" dateTime="2022-12-07T10:33:42" maxSheetId="24" userName="morgau_fin3" r:id="rId1055" minRId="43187" maxRId="43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0AAA1C9-D681-4E76-9BBA-F0ED7D107E7D}" dateTime="2022-12-07T10:43:59" maxSheetId="24" userName="morgau_fin3" r:id="rId1056" minRId="43240" maxRId="432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021366-59E0-4A16-85E7-7A5A1E0501D4}" dateTime="2022-12-07T10:44:08" maxSheetId="24" userName="morgau_fin3" r:id="rId10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319AF2-67D4-412C-807A-AA3874311268}" dateTime="2022-12-07T10:54:58" maxSheetId="24" userName="morgau_fin3" r:id="rId1058" minRId="43314" maxRId="433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F11EF1-D5CD-449A-B92A-DE65F98A0E1A}" dateTime="2022-12-07T10:59:56" maxSheetId="24" userName="morgau_fin3" r:id="rId1059" minRId="43366" maxRId="433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553595-6D2C-4135-9D6C-A34D72D53C97}" dateTime="2022-12-07T11:00:14" maxSheetId="24" userName="morgau_fin3" r:id="rId1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8BC130-7D95-4DD4-9B31-02544FAFECCF}" dateTime="2022-12-07T11:12:30" maxSheetId="24" userName="morgau_fin3" r:id="rId1061" minRId="43437" maxRId="434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2DE91A-6BAB-47C7-B198-DEBB7E6B03F8}" dateTime="2022-12-07T11:13:05" maxSheetId="24" userName="morgau_fin3" r:id="rId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03D4771-1EF2-4433-8557-C45102C92ACC}" dateTime="2022-12-07T11:21:14" maxSheetId="24" userName="morgau_fin3" r:id="rId1063" minRId="43516" maxRId="435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D75015-15A2-426B-8487-B94D0F420BA4}" dateTime="2022-12-07T11:21:39" maxSheetId="24" userName="morgau_fin3" r:id="rId1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DFE6B-A8CC-471C-8BFF-5F25E95EDEE5}" dateTime="2022-12-07T13:35:48" maxSheetId="24" userName="morgau_fin3" r:id="rId1065" minRId="43583" maxRId="435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528EA5-FDAF-4EB7-8222-F5AE3BFA4870}" dateTime="2022-12-07T15:03:24" maxSheetId="24" userName="morgau_fin3" r:id="rId1066" minRId="43626" maxRId="436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34AA22-CD19-46CB-ADE8-7C94424A4131}" dateTime="2022-12-07T15:42:51" maxSheetId="24" userName="morgau_fin3" r:id="rId1067" minRId="43687" maxRId="4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4CA354-AC47-4785-B4E5-680BCF43EBB5}" dateTime="2022-12-07T15:44:22" maxSheetId="24" userName="morgau_fin3" r:id="rId1068" minRId="437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1D787A-C5A9-4900-89B5-D66ADD3E86BC}" dateTime="2022-12-07T15:51:28" maxSheetId="24" userName="morgau_fin3" r:id="rId1069" minRId="43761" maxRId="437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00AD8B-665D-4230-9A05-F3D9D787AB18}" dateTime="2022-12-07T16:56:36" maxSheetId="24" userName="morgau_fin3" r:id="rId1070" minRId="43803" maxRId="438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C8D807-F6E9-43EA-BB9F-3A27F5C54C47}" dateTime="2022-12-07T16:57:13" maxSheetId="24" userName="morgau_fin3" r:id="rId1071" minRId="43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10D9DE-7CB6-4FFF-B20C-8722E28553E6}" dateTime="2022-12-07T16:58:17" maxSheetId="24" userName="morgau_fin3" r:id="rId10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F435CC-69B8-4029-80A1-7715E4DB1069}" dateTime="2022-12-08T08:38:56" maxSheetId="24" userName="morgau_fin3" r:id="rId1073" minRId="43903" maxRId="43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1CBA5F-873C-4D36-976A-C0CB6A4C5B28}" dateTime="2022-12-08T09:59:58" maxSheetId="24" userName="morgau_fin3" r:id="rId1074" minRId="43936" maxRId="439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837CF4-6079-42B0-91E7-86383EA279A7}" dateTime="2022-12-08T10:06:32" maxSheetId="24" userName="morgau_fin3" r:id="rId1075" minRId="44026" maxRId="44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2DE580-8840-4C61-AA67-3215BDED4DE1}" dateTime="2022-12-08T11:15:19" maxSheetId="24" userName="morgau_fin3" r:id="rId1076" minRId="44059" maxRId="440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2BE4E1-9F6C-40A1-9D57-C642E89F95C4}" dateTime="2022-12-08T11:24:54" maxSheetId="24" userName="morgau_fin3" r:id="rId1077" minRId="44104" maxRId="441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2E9D40-730E-4849-870C-A41C7437777D}" dateTime="2022-12-08T11:25:28" maxSheetId="24" userName="morgau_fin3" r:id="rId10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0371B6-E446-4280-A3F0-A7A7B5B4D1CC}" dateTime="2022-12-08T11:25:55" maxSheetId="24" userName="morgau_fin3" r:id="rId10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323EF2-135F-4746-BD46-133380480167}" dateTime="2022-12-08T11:56:27" maxSheetId="24" userName="morgau_fin3" r:id="rId10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5BCD7D-FE60-499E-8D43-01ACE7238441}" dateTime="2022-12-08T11:56:44" maxSheetId="24" userName="morgau_fin3" r:id="rId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F412675-7B20-4268-B8F6-4456C667AE64}" dateTime="2022-12-08T11:57:22" maxSheetId="24" userName="morgau_fin3" r:id="rId10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92232D-D2B4-4481-B510-42905B3853E6}" dateTime="2022-12-08T15:00:06" maxSheetId="24" userName="morgau_fin3" r:id="rId10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52EFC9-9969-4EDE-8EDA-C60A6D4FE941}" dateTime="2022-12-09T11:31:21" maxSheetId="24" userName="morgau_fin3" r:id="rId1084" minRId="44316" maxRId="443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D00ABD-4330-482E-A230-D95F74D10E0C}" dateTime="2022-12-09T11:32:49" maxSheetId="24" userName="morgau_fin3" r:id="rId10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52AAB3-504E-4828-BAA2-69652F82C2FD}" dateTime="2022-12-09T13:10:42" maxSheetId="24" userName="morgau_fin3" r:id="rId1086" minRId="443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FD36DE-F789-4090-A5F2-BC14DB150B2B}" dateTime="2022-12-09T13:55:00" maxSheetId="24" userName="morgau_fin3" r:id="rId1087" minRId="444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A12706-2575-4A9E-8215-18A40C4A21F8}" dateTime="2022-12-09T13:57:11" maxSheetId="24" userName="morgau_fin3" r:id="rId10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4" sId="4" numFmtId="34">
    <oc r="C44">
      <v>870.15224999999998</v>
    </oc>
    <nc r="C44">
      <v>931.14525000000003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>
  <rcc rId="28459" sId="4" numFmtId="4">
    <oc r="D6">
      <v>21.429919999999999</v>
    </oc>
    <nc r="D6">
      <v>29.26455</v>
    </nc>
  </rcc>
  <rcc rId="28460" sId="4" numFmtId="4">
    <oc r="D8">
      <v>46.435040000000001</v>
    </oc>
    <nc r="D8">
      <v>64.2774</v>
    </nc>
  </rcc>
  <rcc rId="28461" sId="4" numFmtId="4">
    <oc r="D9">
      <v>0.31896000000000002</v>
    </oc>
    <nc r="D9">
      <v>0.39785999999999999</v>
    </nc>
  </rcc>
  <rcc rId="28462" sId="4" numFmtId="4">
    <oc r="D10">
      <v>55.105249999999998</v>
    </oc>
    <nc r="D10">
      <v>74.489000000000004</v>
    </nc>
  </rcc>
  <rcc rId="28463" sId="4" numFmtId="4">
    <oc r="D11">
      <v>-6.7226600000000003</v>
    </oc>
    <nc r="D11">
      <v>-7.8874199999999997</v>
    </nc>
  </rcc>
  <rcc rId="28464" sId="4" numFmtId="4">
    <oc r="D15">
      <v>0.48771999999999999</v>
    </oc>
    <nc r="D15">
      <v>0.53835</v>
    </nc>
  </rcc>
  <rcc rId="28465" sId="4" numFmtId="4">
    <oc r="D16">
      <v>10.723560000000001</v>
    </oc>
    <nc r="D16">
      <v>11.326969999999999</v>
    </nc>
  </rcc>
  <rcc rId="28466" sId="4" numFmtId="4">
    <oc r="D39">
      <v>613.20000000000005</v>
    </oc>
    <nc r="D39">
      <v>766.5</v>
    </nc>
  </rcc>
  <rcc rId="28467" sId="4" numFmtId="4">
    <oc r="D41">
      <v>0</v>
    </oc>
    <nc r="D41">
      <v>156.21</v>
    </nc>
  </rcc>
  <rcc rId="28468" sId="4" numFmtId="4">
    <oc r="D42">
      <v>35.093000000000004</v>
    </oc>
    <nc r="D42">
      <v>42.963999999999999</v>
    </nc>
  </rcc>
  <rcc rId="28469" sId="4" numFmtId="4">
    <oc r="D54">
      <v>432.41886</v>
    </oc>
    <nc r="D54">
      <v>524.83132999999998</v>
    </nc>
  </rcc>
  <rcc rId="28470" sId="4" numFmtId="4">
    <oc r="D61">
      <v>23.701730000000001</v>
    </oc>
    <nc r="D61">
      <v>30.935639999999999</v>
    </nc>
  </rcc>
  <rcc rId="28471" sId="4" numFmtId="4">
    <oc r="D71">
      <v>23.647300000000001</v>
    </oc>
    <nc r="D71">
      <v>179.85730000000001</v>
    </nc>
  </rcc>
  <rcc rId="28472" sId="4" numFmtId="4">
    <oc r="D78">
      <v>96</v>
    </oc>
    <nc r="D78">
      <v>120</v>
    </nc>
  </rcc>
  <rcc rId="28473" sId="4" numFmtId="4">
    <oc r="D85">
      <v>0</v>
    </oc>
    <nc r="D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fmt sheetId="2" sqref="AZ14:AZ29">
    <dxf>
      <numFmt numFmtId="174" formatCode="0.0000"/>
    </dxf>
  </rfmt>
  <rfmt sheetId="2" sqref="AZ14:AZ29">
    <dxf>
      <numFmt numFmtId="183" formatCode="0.000"/>
    </dxf>
  </rfmt>
  <rfmt sheetId="2" sqref="AZ14:AZ29">
    <dxf>
      <numFmt numFmtId="2" formatCode="0.00"/>
    </dxf>
  </rfmt>
  <rfmt sheetId="2" sqref="AZ14:AZ29">
    <dxf>
      <numFmt numFmtId="166" formatCode="0.0"/>
    </dxf>
  </rfmt>
  <rcc rId="44382" sId="3">
    <oc r="A2" t="inlineStr">
      <is>
        <t xml:space="preserve">                                                        Моргаушского района на 01.11.2022 г. </t>
      </is>
    </oc>
    <nc r="A2" t="inlineStr">
      <is>
        <t xml:space="preserve">                                                        Моргаушского района на 01.12.2022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c rId="44059" sId="1" numFmtId="4">
    <oc r="C34">
      <v>157816.33498000001</v>
    </oc>
    <nc r="C34">
      <v>154145.46679000001</v>
    </nc>
  </rcc>
  <rcc rId="44060" sId="1" numFmtId="4">
    <oc r="D34">
      <v>104297.29863999999</v>
    </oc>
    <nc r="D34">
      <v>110131.85679000001</v>
    </nc>
  </rcc>
  <rcc rId="44061" sId="1" numFmtId="4">
    <oc r="C35">
      <v>151208.02518</v>
    </oc>
    <nc r="C35">
      <v>194973.08008000001</v>
    </nc>
  </rcc>
  <rcc rId="44062" sId="1" numFmtId="4">
    <oc r="D35">
      <v>97990.503330000007</v>
    </oc>
    <nc r="D35">
      <v>105226.32948</v>
    </nc>
  </rcc>
  <rcc rId="44063" sId="1" numFmtId="4">
    <oc r="C38">
      <v>65465.846839999998</v>
    </oc>
    <nc r="C38">
      <v>67528.851339999994</v>
    </nc>
  </rcc>
  <rcc rId="44064" sId="1" numFmtId="4">
    <oc r="D38">
      <v>49779.513930000001</v>
    </oc>
    <nc r="D38">
      <v>50990.440029999998</v>
    </nc>
  </rcc>
  <rcc rId="44065" sId="1" numFmtId="4">
    <oc r="C39">
      <v>50503.65</v>
    </oc>
    <nc r="C39">
      <v>50099.623760000002</v>
    </nc>
  </rcc>
  <rcc rId="44066" sId="1" numFmtId="4">
    <oc r="D39">
      <v>47154.563450000001</v>
    </oc>
    <nc r="D39">
      <v>47981.292970000002</v>
    </nc>
  </rcc>
  <rcc rId="44067" sId="1" numFmtId="4">
    <oc r="C40">
      <v>7124.1469999999999</v>
    </oc>
    <nc r="C40">
      <v>8384.6779999999999</v>
    </nc>
  </rcc>
  <rcc rId="44068" sId="1" numFmtId="4">
    <oc r="D40">
      <v>6478.0039999999999</v>
    </oc>
    <nc r="D40">
      <v>7012.7716399999999</v>
    </nc>
  </rcc>
  <rcc rId="44069" sId="1" numFmtId="4">
    <oc r="C24">
      <v>745526.17721999995</v>
    </oc>
    <nc r="C24">
      <v>810796.59947000002</v>
    </nc>
  </rcc>
  <rcc rId="44070" sId="1" numFmtId="4">
    <oc r="D24">
      <v>619813.14864000003</v>
    </oc>
    <nc r="D24">
      <v>670499.39550999994</v>
    </nc>
  </rcc>
  <rcc rId="44071" sId="1" numFmtId="4">
    <oc r="J24">
      <v>150451.3499</v>
    </oc>
    <nc r="J24">
      <v>160181.64027</v>
    </nc>
  </rcc>
  <rfmt sheetId="1" sqref="D13">
    <dxf>
      <numFmt numFmtId="2" formatCode="0.00"/>
    </dxf>
  </rfmt>
  <rfmt sheetId="1" sqref="D13">
    <dxf>
      <numFmt numFmtId="183" formatCode="0.000"/>
    </dxf>
  </rfmt>
  <rfmt sheetId="1" sqref="D13">
    <dxf>
      <numFmt numFmtId="174" formatCode="0.0000"/>
    </dxf>
  </rfmt>
  <rfmt sheetId="1" sqref="D13">
    <dxf>
      <numFmt numFmtId="168" formatCode="0.00000"/>
    </dxf>
  </rfmt>
  <rfmt sheetId="1" sqref="D13">
    <dxf>
      <numFmt numFmtId="174" formatCode="0.0000"/>
    </dxf>
  </rfmt>
  <rfmt sheetId="1" sqref="D13">
    <dxf>
      <numFmt numFmtId="183" formatCode="0.000"/>
    </dxf>
  </rfmt>
  <rfmt sheetId="1" sqref="D13">
    <dxf>
      <numFmt numFmtId="2" formatCode="0.00"/>
    </dxf>
  </rfmt>
  <rfmt sheetId="1" sqref="D13">
    <dxf>
      <numFmt numFmtId="166" formatCode="0.0"/>
    </dxf>
  </rfmt>
  <rfmt sheetId="1" sqref="D15:D21">
    <dxf>
      <numFmt numFmtId="2" formatCode="0.00"/>
    </dxf>
  </rfmt>
  <rfmt sheetId="1" sqref="D15:D21">
    <dxf>
      <numFmt numFmtId="183" formatCode="0.000"/>
    </dxf>
  </rfmt>
  <rfmt sheetId="1" sqref="D15:D21">
    <dxf>
      <numFmt numFmtId="174" formatCode="0.0000"/>
    </dxf>
  </rfmt>
  <rfmt sheetId="1" sqref="D15:D21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D23">
    <dxf>
      <numFmt numFmtId="173" formatCode="0.000000"/>
    </dxf>
  </rfmt>
  <rfmt sheetId="1" sqref="D23">
    <dxf>
      <numFmt numFmtId="168" formatCode="0.00000"/>
    </dxf>
  </rfmt>
  <rfmt sheetId="1" sqref="D5:D14">
    <dxf>
      <numFmt numFmtId="2" formatCode="0.00"/>
    </dxf>
  </rfmt>
  <rfmt sheetId="1" sqref="D5:D14">
    <dxf>
      <numFmt numFmtId="183" formatCode="0.000"/>
    </dxf>
  </rfmt>
  <rfmt sheetId="1" sqref="D5:D14">
    <dxf>
      <numFmt numFmtId="174" formatCode="0.0000"/>
    </dxf>
  </rfmt>
  <rfmt sheetId="1" sqref="D5:D14">
    <dxf>
      <numFmt numFmtId="168" formatCode="0.00000"/>
    </dxf>
  </rfmt>
  <rfmt sheetId="1" sqref="D4">
    <dxf>
      <numFmt numFmtId="2" formatCode="0.00"/>
    </dxf>
  </rfmt>
  <rfmt sheetId="1" sqref="D4">
    <dxf>
      <numFmt numFmtId="183" formatCode="0.000"/>
    </dxf>
  </rfmt>
  <rfmt sheetId="1" sqref="D4">
    <dxf>
      <numFmt numFmtId="174" formatCode="0.0000"/>
    </dxf>
  </rfmt>
  <rfmt sheetId="1" sqref="D4">
    <dxf>
      <numFmt numFmtId="168" formatCode="0.00000"/>
    </dxf>
  </rfmt>
  <rcc rId="44072" sId="1">
    <oc r="G19">
      <f>район!D51</f>
    </oc>
    <nc r="G19">
      <f>район!D58</f>
    </nc>
  </rcc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fmt sheetId="1" sqref="D24:D28">
    <dxf>
      <numFmt numFmtId="2" formatCode="0.00"/>
    </dxf>
  </rfmt>
  <rfmt sheetId="1" sqref="D24:D28">
    <dxf>
      <numFmt numFmtId="183" formatCode="0.000"/>
    </dxf>
  </rfmt>
  <rfmt sheetId="1" sqref="D24:D28">
    <dxf>
      <numFmt numFmtId="174" formatCode="0.0000"/>
    </dxf>
  </rfmt>
  <rfmt sheetId="1" sqref="D24:D28">
    <dxf>
      <numFmt numFmtId="168" formatCode="0.00000"/>
    </dxf>
  </rfmt>
  <rcc rId="44073" sId="1" numFmtId="4">
    <oc r="D27">
      <v>1848.9377500000001</v>
    </oc>
    <nc r="D27">
      <v>1902.50998</v>
    </nc>
  </rcc>
  <rfmt sheetId="1" sqref="D4:D28">
    <dxf>
      <numFmt numFmtId="174" formatCode="0.0000"/>
    </dxf>
  </rfmt>
  <rfmt sheetId="1" sqref="D4:D28">
    <dxf>
      <numFmt numFmtId="183" formatCode="0.000"/>
    </dxf>
  </rfmt>
  <rfmt sheetId="1" sqref="D4:D28">
    <dxf>
      <numFmt numFmtId="2" formatCode="0.00"/>
    </dxf>
  </rfmt>
  <rfmt sheetId="1" sqref="D4: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43626" sId="2" numFmtId="4">
    <oc r="AJ32">
      <v>15860.696</v>
    </oc>
    <nc r="AJ32">
      <v>15060.696</v>
    </nc>
  </rcc>
  <rcc rId="43627" sId="2" numFmtId="4">
    <oc r="AK32">
      <v>9478.2095100000006</v>
    </oc>
    <nc r="AK32">
      <v>13367.112800000001</v>
    </nc>
  </rcc>
  <rcc rId="43628" sId="2" numFmtId="4">
    <oc r="AN32">
      <v>55.19</v>
    </oc>
    <nc r="AN32">
      <v>59.98</v>
    </nc>
  </rcc>
  <rcc rId="43629" sId="2" numFmtId="4">
    <oc r="AW32">
      <v>2205.5276100000001</v>
    </oc>
    <nc r="AW32">
      <v>2460.3092000000001</v>
    </nc>
  </rcc>
  <rcc rId="43630" sId="2" numFmtId="4">
    <oc r="AZ32">
      <v>249.75218000000001</v>
    </oc>
    <nc r="AZ32">
      <v>328.93700999999999</v>
    </nc>
  </rcc>
  <rfmt sheetId="2" sqref="AZ15:AZ29">
    <dxf>
      <numFmt numFmtId="2" formatCode="0.00"/>
    </dxf>
  </rfmt>
  <rfmt sheetId="2" sqref="AZ15:AZ29">
    <dxf>
      <numFmt numFmtId="183" formatCode="0.000"/>
    </dxf>
  </rfmt>
  <rfmt sheetId="2" sqref="AZ15:AZ29">
    <dxf>
      <numFmt numFmtId="174" formatCode="0.0000"/>
    </dxf>
  </rfmt>
  <rfmt sheetId="2" sqref="AZ15:AZ29">
    <dxf>
      <numFmt numFmtId="168" formatCode="0.00000"/>
    </dxf>
  </rfmt>
  <rfmt sheetId="10" sqref="D26">
    <dxf>
      <numFmt numFmtId="2" formatCode="0.00"/>
    </dxf>
  </rfmt>
  <rfmt sheetId="10" sqref="D26">
    <dxf>
      <numFmt numFmtId="183" formatCode="0.000"/>
    </dxf>
  </rfmt>
  <rfmt sheetId="10" sqref="D26">
    <dxf>
      <numFmt numFmtId="174" formatCode="0.0000"/>
    </dxf>
  </rfmt>
  <rfmt sheetId="10" sqref="D26">
    <dxf>
      <numFmt numFmtId="168" formatCode="0.00000"/>
    </dxf>
  </rfmt>
  <rfmt sheetId="10" sqref="D26">
    <dxf>
      <numFmt numFmtId="173" formatCode="0.000000"/>
    </dxf>
  </rfmt>
  <rfmt sheetId="10" sqref="D26">
    <dxf>
      <numFmt numFmtId="168" formatCode="0.00000"/>
    </dxf>
  </rfmt>
  <rfmt sheetId="2" sqref="AZ31">
    <dxf>
      <numFmt numFmtId="4" formatCode="#,##0.00"/>
    </dxf>
  </rfmt>
  <rfmt sheetId="2" sqref="AZ31">
    <dxf>
      <numFmt numFmtId="187" formatCode="#,##0.000"/>
    </dxf>
  </rfmt>
  <rfmt sheetId="2" sqref="AZ31">
    <dxf>
      <numFmt numFmtId="186" formatCode="#,##0.0000"/>
    </dxf>
  </rfmt>
  <rfmt sheetId="2" sqref="AZ31">
    <dxf>
      <numFmt numFmtId="172" formatCode="#,##0.00000"/>
    </dxf>
  </rfmt>
  <rcc rId="43631" sId="2" numFmtId="4">
    <oc r="BF32">
      <v>750.83366000000001</v>
    </oc>
    <nc r="BF32">
      <v>896.79854</v>
    </nc>
  </rcc>
  <rcc rId="43632" sId="2" numFmtId="4">
    <oc r="BL32">
      <v>2993.1968000000002</v>
    </oc>
    <nc r="BL32">
      <v>3005.8766999999998</v>
    </nc>
  </rcc>
  <rcc rId="43633" sId="2" numFmtId="4">
    <oc r="BX32">
      <v>25.901499999999999</v>
    </oc>
    <nc r="BX32">
      <v>6825.9862000000003</v>
    </nc>
  </rcc>
  <rcc rId="43634" sId="2" numFmtId="4">
    <oc r="CF32">
      <v>193407.04759</v>
    </oc>
    <nc r="CF32">
      <v>237713.21434999999</v>
    </nc>
  </rcc>
  <rcc rId="43635" sId="2" numFmtId="4">
    <oc r="CG32">
      <v>157294.38957</v>
    </oc>
    <nc r="CG32">
      <v>160245.47443</v>
    </nc>
  </rcc>
  <rcc rId="43636" sId="2" numFmtId="4">
    <oc r="CJ32">
      <v>46618.027999999998</v>
    </oc>
    <nc r="CJ32">
      <v>49955.627999999997</v>
    </nc>
  </rcc>
  <rcc rId="43637" sId="2" numFmtId="4">
    <oc r="CO32">
      <v>107237.95527000001</v>
    </oc>
    <nc r="CO32">
      <v>143724.88544000001</v>
    </nc>
  </rcc>
  <rcc rId="43638" sId="2" numFmtId="4">
    <oc r="CP32">
      <v>84362.373659999997</v>
    </oc>
    <nc r="CP32">
      <v>87089.930739999996</v>
    </nc>
  </rcc>
  <rcc rId="43639" sId="2" numFmtId="4">
    <oc r="CR32">
      <v>2610.4</v>
    </oc>
    <nc r="CR32">
      <v>2696.2</v>
    </nc>
  </rcc>
  <rcc rId="43640" sId="2" numFmtId="4">
    <oc r="CS32">
      <v>2139.9133999999999</v>
    </oc>
    <nc r="CS32">
      <v>2367.8604</v>
    </nc>
  </rcc>
  <rcc rId="43641" sId="2" numFmtId="4">
    <oc r="CU32">
      <v>22476.228210000001</v>
    </oc>
    <nc r="CU32">
      <v>30159.66475</v>
    </nc>
  </rcc>
  <rcc rId="43642" sId="2" numFmtId="4">
    <oc r="CV32">
      <v>17331.03484</v>
    </oc>
    <nc r="CV32">
      <v>20768.221130000002</v>
    </nc>
  </rcc>
  <rcc rId="43643" sId="2" numFmtId="4">
    <oc r="CX32">
      <v>7825.3641100000004</v>
    </oc>
    <nc r="CX32">
      <v>7875.3641600000001</v>
    </nc>
  </rcc>
  <rcc rId="43644" sId="2" numFmtId="4">
    <oc r="CY32">
      <v>6843.0396700000001</v>
    </oc>
    <nc r="CY32">
      <v>63.834159999999997</v>
    </nc>
  </rcc>
  <rcc rId="43645" sId="2" numFmtId="4">
    <oc r="DM32">
      <v>252425.89804</v>
    </oc>
    <nc r="DM32">
      <v>297495.26371999999</v>
    </nc>
  </rcc>
  <rcc rId="43646" sId="2" numFmtId="4">
    <oc r="DN32">
      <v>191860.06666000001</v>
    </oc>
    <nc r="DN32">
      <v>206811.76175999999</v>
    </nc>
  </rcc>
  <rcc rId="43647" sId="2" numFmtId="4">
    <oc r="DP32">
      <v>28268.238010000001</v>
    </oc>
    <nc r="DP32">
      <v>29866.60036</v>
    </nc>
  </rcc>
  <rcc rId="43648" sId="2" numFmtId="4">
    <oc r="DQ32">
      <v>21440.029989999999</v>
    </oc>
    <nc r="DQ32">
      <v>24248.753639999999</v>
    </nc>
  </rcc>
  <rcc rId="43649" sId="2" numFmtId="4">
    <oc r="DS32">
      <v>27647.777040000001</v>
    </oc>
    <nc r="DS32">
      <v>28865.872719999999</v>
    </nc>
  </rcc>
  <rcc rId="43650" sId="2" numFmtId="4">
    <oc r="DT32">
      <v>21017.569019999999</v>
    </oc>
    <nc r="DT32">
      <v>23414.809499999999</v>
    </nc>
  </rcc>
  <rcc rId="43651" sId="2" numFmtId="4">
    <oc r="DY32">
      <v>109</v>
    </oc>
    <nc r="DY32">
      <v>91</v>
    </nc>
  </rcc>
  <rcc rId="43652" sId="2" numFmtId="4">
    <oc r="EB32">
      <v>511.46096999999997</v>
    </oc>
    <nc r="EB32">
      <v>909.72763999999995</v>
    </nc>
  </rcc>
  <rcc rId="43653" sId="2" numFmtId="4">
    <oc r="EC32">
      <v>422.46096999999997</v>
    </oc>
    <nc r="EC32">
      <v>833.94413999999995</v>
    </nc>
  </rcc>
  <rcc rId="43654" sId="2" numFmtId="4">
    <oc r="EF32">
      <v>1604.4928600000001</v>
    </oc>
    <nc r="EF32">
      <v>1829.9714899999999</v>
    </nc>
  </rcc>
  <rcc rId="43655" sId="2" numFmtId="4">
    <oc r="EH32">
      <v>910.21921999999995</v>
    </oc>
    <nc r="EH32">
      <v>799.51656000000003</v>
    </nc>
  </rcc>
  <rcc rId="43656" sId="2" numFmtId="4">
    <oc r="EI32">
      <v>523.07271000000003</v>
    </oc>
    <nc r="EI32">
      <v>533.97271000000001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26326" sId="4">
    <oc r="A1" t="inlineStr">
      <is>
        <t xml:space="preserve">                     Анализ исполнения бюджета Александровского сельского поселения на 01.04.2022 г.</t>
      </is>
    </oc>
    <nc r="A1" t="inlineStr">
      <is>
        <t xml:space="preserve">                     Анализ исполнения бюджета Александровского сельского поселения на 01.05.2022 г.</t>
      </is>
    </nc>
  </rcc>
  <rcc rId="26327" sId="4">
    <oc r="D3" t="inlineStr">
      <is>
        <t>исполнено на 01.04.2022 г.</t>
      </is>
    </oc>
    <nc r="D3" t="inlineStr">
      <is>
        <t>исполнено на 01.05.2022 г.</t>
      </is>
    </nc>
  </rcc>
  <rcc rId="26328" sId="4">
    <oc r="D50" t="inlineStr">
      <is>
        <t>исполнено на 01.04.2022 г.</t>
      </is>
    </oc>
    <nc r="D50" t="inlineStr">
      <is>
        <t>исполнено на 01.05.2022 г.</t>
      </is>
    </nc>
  </rcc>
  <rcc rId="26329" sId="5">
    <oc r="D3" t="inlineStr">
      <is>
        <t>исполнено на 01.04.2022 г.</t>
      </is>
    </oc>
    <nc r="D3" t="inlineStr">
      <is>
        <t>исполнено на 01.05.2022 г.</t>
      </is>
    </nc>
  </rcc>
  <rcc rId="26330" sId="5">
    <oc r="D56" t="inlineStr">
      <is>
        <t>исполнено на 01.04.2022 г.</t>
      </is>
    </oc>
    <nc r="D56" t="inlineStr">
      <is>
        <t>исполнено на 01.05.2022 г.</t>
      </is>
    </nc>
  </rcc>
  <rcc rId="26331" sId="6">
    <oc r="D3" t="inlineStr">
      <is>
        <t>исполнено на 01.04.2022 г.</t>
      </is>
    </oc>
    <nc r="D3" t="inlineStr">
      <is>
        <t>исполнено на 01.05.2022 г.</t>
      </is>
    </nc>
  </rcc>
  <rcc rId="26332" sId="6">
    <oc r="D57" t="inlineStr">
      <is>
        <t>исполнено на 01.04.2022 г.</t>
      </is>
    </oc>
    <nc r="D57" t="inlineStr">
      <is>
        <t>исполнено на 01.05.2022 г.</t>
      </is>
    </nc>
  </rcc>
  <rcc rId="26333" sId="7">
    <oc r="D53" t="inlineStr">
      <is>
        <t>исполнено на 01.04.2022 г.</t>
      </is>
    </oc>
    <nc r="D53" t="inlineStr">
      <is>
        <t>исполнено на 01.05.2022 г.</t>
      </is>
    </nc>
  </rcc>
  <rcc rId="26334" sId="7">
    <oc r="D3" t="inlineStr">
      <is>
        <t>исполнено на 01.04.2022 г.</t>
      </is>
    </oc>
    <nc r="D3" t="inlineStr">
      <is>
        <t>исполнено на 01.05.2022 г.</t>
      </is>
    </nc>
  </rcc>
  <rcc rId="26335" sId="8">
    <oc r="D54" t="inlineStr">
      <is>
        <t>исполнено на 01.04.2022 г.</t>
      </is>
    </oc>
    <nc r="D54" t="inlineStr">
      <is>
        <t>исполнено на 01.05.2022 г.</t>
      </is>
    </nc>
  </rcc>
  <rcc rId="26336" sId="8">
    <oc r="D3" t="inlineStr">
      <is>
        <t>исполнено на 01.04.2022 г.</t>
      </is>
    </oc>
    <nc r="D3" t="inlineStr">
      <is>
        <t>исполнено на 01.05.2022 г.</t>
      </is>
    </nc>
  </rcc>
  <rcc rId="26337" sId="9">
    <oc r="D55" t="inlineStr">
      <is>
        <t>исполнено на 01.04.2022 г.</t>
      </is>
    </oc>
    <nc r="D55" t="inlineStr">
      <is>
        <t>исполнено на 01.05.2022 г.</t>
      </is>
    </nc>
  </rcc>
  <rcc rId="26338" sId="9">
    <oc r="D3" t="inlineStr">
      <is>
        <t>исполнено на 01.04.2022 г.</t>
      </is>
    </oc>
    <nc r="D3" t="inlineStr">
      <is>
        <t>исполнено на 01.05.2022 г.</t>
      </is>
    </nc>
  </rcc>
  <rcc rId="26339" sId="10">
    <oc r="D54" t="inlineStr">
      <is>
        <t>исполнено на 01.04.2022 г.</t>
      </is>
    </oc>
    <nc r="D54" t="inlineStr">
      <is>
        <t>исполнено на 01.05.2022 г.</t>
      </is>
    </nc>
  </rcc>
  <rcc rId="26340" sId="10">
    <oc r="D3" t="inlineStr">
      <is>
        <t>исполнено на 01.04.2022 г.</t>
      </is>
    </oc>
    <nc r="D3" t="inlineStr">
      <is>
        <t>исполнено на 01.05.2022 г.</t>
      </is>
    </nc>
  </rcc>
  <rcc rId="26341" sId="11">
    <oc r="D54" t="inlineStr">
      <is>
        <t>исполнено на 01.04.2022 г.</t>
      </is>
    </oc>
    <nc r="D54" t="inlineStr">
      <is>
        <t>исполнено на 01.05.2022 г.</t>
      </is>
    </nc>
  </rcc>
  <rcc rId="26342" sId="11">
    <oc r="D3" t="inlineStr">
      <is>
        <t>исполнено на 01.04.2022 г.</t>
      </is>
    </oc>
    <nc r="D3" t="inlineStr">
      <is>
        <t>исполнено на 01.05.2022 г.</t>
      </is>
    </nc>
  </rcc>
  <rcc rId="26343" sId="12">
    <oc r="D54" t="inlineStr">
      <is>
        <t>исполнено на 01.04.2022 г.</t>
      </is>
    </oc>
    <nc r="D54" t="inlineStr">
      <is>
        <t>исполнено на 01.05.2022 г.</t>
      </is>
    </nc>
  </rcc>
  <rcc rId="26344" sId="12">
    <oc r="D3" t="inlineStr">
      <is>
        <t>исполнено на 01.04.2022 г.</t>
      </is>
    </oc>
    <nc r="D3" t="inlineStr">
      <is>
        <t>исполнено на 01.05.2022 г.</t>
      </is>
    </nc>
  </rcc>
  <rcc rId="26345" sId="13">
    <oc r="D50" t="inlineStr">
      <is>
        <t>исполнено на 01.04.2022 г.</t>
      </is>
    </oc>
    <nc r="D50" t="inlineStr">
      <is>
        <t>исполнено на 01.05.2022 г.</t>
      </is>
    </nc>
  </rcc>
  <rcc rId="26346" sId="13">
    <oc r="D3" t="inlineStr">
      <is>
        <t>исполнено на 01.04.2022 г.</t>
      </is>
    </oc>
    <nc r="D3" t="inlineStr">
      <is>
        <t>исполнено на 01.05.2022 г.</t>
      </is>
    </nc>
  </rcc>
  <rcc rId="26347" sId="14">
    <oc r="D54" t="inlineStr">
      <is>
        <t>исполнено на 01.04.2022 г.</t>
      </is>
    </oc>
    <nc r="D54" t="inlineStr">
      <is>
        <t>исполнено на 01.05.2022 г.</t>
      </is>
    </nc>
  </rcc>
  <rcc rId="26348" sId="14">
    <oc r="D3" t="inlineStr">
      <is>
        <t>исполнено на 01.04.2022 г.</t>
      </is>
    </oc>
    <nc r="D3" t="inlineStr">
      <is>
        <t>исполнено на 01.05.2022 г.</t>
      </is>
    </nc>
  </rcc>
  <rcc rId="26349" sId="15">
    <oc r="D54" t="inlineStr">
      <is>
        <t>исполнено на 01.04.2022 г.</t>
      </is>
    </oc>
    <nc r="D54" t="inlineStr">
      <is>
        <t>исполнено на 01.05.2022 г.</t>
      </is>
    </nc>
  </rcc>
  <rcc rId="26350" sId="15">
    <oc r="D3" t="inlineStr">
      <is>
        <t>исполнено на 01.04.2022 г.</t>
      </is>
    </oc>
    <nc r="D3" t="inlineStr">
      <is>
        <t>исполнено на 01.05.2022 г.</t>
      </is>
    </nc>
  </rcc>
  <rcc rId="26351" sId="16">
    <oc r="D53" t="inlineStr">
      <is>
        <t>исполнено на 01.04.2022 г.</t>
      </is>
    </oc>
    <nc r="D53" t="inlineStr">
      <is>
        <t>исполнено на 01.05.2022 г.</t>
      </is>
    </nc>
  </rcc>
  <rcc rId="26352" sId="16">
    <oc r="D3" t="inlineStr">
      <is>
        <t>исполнено на 01.04.2022 г.</t>
      </is>
    </oc>
    <nc r="D3" t="inlineStr">
      <is>
        <t>исполнено на 01.05.2022 г.</t>
      </is>
    </nc>
  </rcc>
  <rcc rId="26353" sId="17">
    <oc r="D54" t="inlineStr">
      <is>
        <t>исполнено на 01.04.2022 г.</t>
      </is>
    </oc>
    <nc r="D54" t="inlineStr">
      <is>
        <t>исполнено на 01.05.2022 г.</t>
      </is>
    </nc>
  </rcc>
  <rcc rId="26354" sId="17">
    <oc r="D3" t="inlineStr">
      <is>
        <t>исполнено на 01.04.2022 г.</t>
      </is>
    </oc>
    <nc r="D3" t="inlineStr">
      <is>
        <t>исполнено на 01.05.2022 г.</t>
      </is>
    </nc>
  </rcc>
  <rcc rId="26355" sId="18">
    <oc r="D55" t="inlineStr">
      <is>
        <t>исполнено на 01.04.2022 г.</t>
      </is>
    </oc>
    <nc r="D55" t="inlineStr">
      <is>
        <t>исполнено на 01.05.2022 г.</t>
      </is>
    </nc>
  </rcc>
  <rcc rId="26356" sId="18">
    <oc r="D3" t="inlineStr">
      <is>
        <t>исполнено на 01.04.2022 г.</t>
      </is>
    </oc>
    <nc r="D3" t="inlineStr">
      <is>
        <t>исполнено на 01.05.2022 г.</t>
      </is>
    </nc>
  </rcc>
  <rcc rId="26357" sId="19">
    <oc r="D51" t="inlineStr">
      <is>
        <t>исполнено на 01.04.2022 г.</t>
      </is>
    </oc>
    <nc r="D51" t="inlineStr">
      <is>
        <t>исполнено на 01.05.2022 г.</t>
      </is>
    </nc>
  </rcc>
  <rcc rId="26358" sId="19">
    <oc r="D3" t="inlineStr">
      <is>
        <t>исполнено на 01.04.2022 г.</t>
      </is>
    </oc>
    <nc r="D3" t="inlineStr">
      <is>
        <t>исполнено на 01.05.2022 г.</t>
      </is>
    </nc>
  </rcc>
  <rcc rId="26359" sId="4" numFmtId="4">
    <oc r="D6">
      <v>16.686699999999998</v>
    </oc>
    <nc r="D6">
      <v>21.429919999999999</v>
    </nc>
  </rcc>
  <rcc rId="26360" sId="4" numFmtId="4">
    <oc r="D8">
      <v>36.390149999999998</v>
    </oc>
    <nc r="D8">
      <v>46.435040000000001</v>
    </nc>
  </rcc>
  <rcc rId="26361" sId="4" numFmtId="4">
    <oc r="D9">
      <v>0.23318</v>
    </oc>
    <nc r="D9">
      <v>0.31896000000000002</v>
    </nc>
  </rcc>
  <rcc rId="26362" sId="4" numFmtId="4">
    <oc r="D10">
      <v>44.031469999999999</v>
    </oc>
    <nc r="D10">
      <v>55.105249999999998</v>
    </nc>
  </rcc>
  <rcc rId="26363" sId="4" numFmtId="4">
    <oc r="D11">
      <v>-4.8822099999999997</v>
    </oc>
    <nc r="D11">
      <v>-6.7226600000000003</v>
    </nc>
  </rcc>
  <rcc rId="26364" sId="4" numFmtId="4">
    <oc r="D16">
      <v>8.0165500000000005</v>
    </oc>
    <nc r="D16">
      <v>10.723560000000001</v>
    </nc>
  </rcc>
  <rcc rId="26365" sId="4" numFmtId="4">
    <oc r="D18">
      <v>0.6</v>
    </oc>
    <nc r="D18">
      <v>0.8</v>
    </nc>
  </rcc>
  <rcc rId="26366" sId="4" numFmtId="4">
    <oc r="D39">
      <v>459.9</v>
    </oc>
    <nc r="D39">
      <v>613.20000000000005</v>
    </nc>
  </rcc>
  <rcc rId="26367" sId="4" numFmtId="4">
    <oc r="D42">
      <v>27.222000000000001</v>
    </oc>
    <nc r="D42">
      <v>35.093000000000004</v>
    </nc>
  </rcc>
  <rcc rId="26368" sId="4" numFmtId="4">
    <oc r="D44">
      <v>0</v>
    </oc>
    <nc r="D44">
      <v>22.75</v>
    </nc>
  </rcc>
  <rcc rId="26369" sId="4" numFmtId="4">
    <oc r="D54">
      <v>217.23345</v>
    </oc>
    <nc r="D54">
      <v>432.41886</v>
    </nc>
  </rcc>
  <rcc rId="26370" sId="4" numFmtId="4">
    <oc r="D61">
      <v>16.46782</v>
    </oc>
    <nc r="D61">
      <v>23.701730000000001</v>
    </nc>
  </rcc>
  <rcc rId="26371" sId="4" numFmtId="4">
    <oc r="D66">
      <v>0</v>
    </oc>
    <nc r="D66">
      <v>1</v>
    </nc>
  </rcc>
  <rcc rId="26372" sId="4" numFmtId="4">
    <oc r="D71">
      <v>0</v>
    </oc>
    <nc r="D71">
      <v>23.647300000000001</v>
    </nc>
  </rcc>
  <rcc rId="26373" sId="4" numFmtId="4">
    <oc r="D76">
      <v>33.56288</v>
    </oc>
    <nc r="D76">
      <v>56.31288</v>
    </nc>
  </rcc>
  <rcc rId="26374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43240" sId="17" numFmtId="34">
    <oc r="C60">
      <v>1643.125</v>
    </oc>
    <nc r="C60">
      <v>1684.2249999999999</v>
    </nc>
  </rcc>
  <rcc rId="43241" sId="17" numFmtId="34">
    <oc r="D60">
      <v>1164.01224</v>
    </oc>
    <nc r="D60">
      <v>1296.9562000000001</v>
    </nc>
  </rcc>
  <rcc rId="43242" sId="17" numFmtId="34">
    <oc r="D67">
      <v>195.83505</v>
    </oc>
    <nc r="D67">
      <v>215.72805</v>
    </nc>
  </rcc>
  <rcc rId="43243" sId="17" numFmtId="34">
    <oc r="D72">
      <v>320.35804999999999</v>
    </oc>
    <nc r="D72">
      <v>324.35804999999999</v>
    </nc>
  </rcc>
  <rcc rId="43244" sId="17" numFmtId="34">
    <oc r="D73">
      <v>0</v>
    </oc>
    <nc r="D73">
      <v>2</v>
    </nc>
  </rcc>
  <rcc rId="43245" sId="17" numFmtId="34">
    <oc r="C77">
      <v>2941.2218400000002</v>
    </oc>
    <nc r="C77">
      <v>3061.2218400000002</v>
    </nc>
  </rcc>
  <rcc rId="43246" sId="17" numFmtId="34">
    <oc r="C78">
      <v>37.5</v>
    </oc>
    <nc r="C78">
      <v>32.5</v>
    </nc>
  </rcc>
  <rcc rId="43247" sId="17" numFmtId="34">
    <oc r="C81">
      <v>922.02099999999996</v>
    </oc>
    <nc r="C81">
      <v>1204.021</v>
    </nc>
  </rcc>
  <rcc rId="43248" sId="17" numFmtId="34">
    <oc r="D81">
      <v>872.98629000000005</v>
    </oc>
    <nc r="D81">
      <v>1192.9862900000001</v>
    </nc>
  </rcc>
  <rcc rId="43249" sId="17" numFmtId="34">
    <oc r="C82">
      <v>6154.4236499999997</v>
    </oc>
    <nc r="C82">
      <v>5917.0051000000003</v>
    </nc>
  </rcc>
  <rcc rId="43250" sId="17" numFmtId="34">
    <oc r="D82">
      <v>5304.3195699999997</v>
    </oc>
    <nc r="D82">
      <v>5677.7572499999997</v>
    </nc>
  </rcc>
  <rcc rId="43251" sId="17" numFmtId="34">
    <oc r="C84">
      <v>2082.6999999999998</v>
    </oc>
    <nc r="C84">
      <v>2072.6999999999998</v>
    </nc>
  </rcc>
  <rcc rId="43252" sId="17" numFmtId="34">
    <oc r="D84">
      <v>1491.4648199999999</v>
    </oc>
    <nc r="D84">
      <v>1632.7617499999999</v>
    </nc>
  </rcc>
  <rcc rId="43253" sId="17" numFmtId="34">
    <oc r="C75">
      <v>0</v>
    </oc>
    <nc r="C75">
      <v>14.2926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.xml><?xml version="1.0" encoding="utf-8"?>
<revisions xmlns="http://schemas.openxmlformats.org/spreadsheetml/2006/main" xmlns:r="http://schemas.openxmlformats.org/officeDocument/2006/relationships">
  <rcc rId="42844" sId="14" numFmtId="4">
    <oc r="D39">
      <v>0</v>
    </oc>
    <nc r="D39">
      <v>122.33452</v>
    </nc>
  </rcc>
  <rcc rId="42845" sId="14">
    <oc r="A39">
      <v>1170505005</v>
    </oc>
    <nc r="A39">
      <v>1171503010</v>
    </nc>
  </rcc>
  <rcc rId="42846" sId="14">
    <oc r="B39" t="inlineStr">
      <is>
        <t>Прочие неналоговые доходы</t>
      </is>
    </oc>
    <nc r="B39" t="inlineStr">
      <is>
        <t>Инициативные платежи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11.xml><?xml version="1.0" encoding="utf-8"?>
<revisions xmlns="http://schemas.openxmlformats.org/spreadsheetml/2006/main" xmlns:r="http://schemas.openxmlformats.org/officeDocument/2006/relationships">
  <rcc rId="42012" sId="6" numFmtId="4">
    <oc r="D6">
      <v>41.202109999999998</v>
    </oc>
    <nc r="D6">
      <v>47.871000000000002</v>
    </nc>
  </rcc>
  <rcc rId="42013" sId="6" numFmtId="4">
    <oc r="D8">
      <v>379.17797999999999</v>
    </oc>
    <nc r="D8">
      <v>421.77184</v>
    </nc>
  </rcc>
  <rcc rId="42014" sId="6" numFmtId="4">
    <oc r="D9">
      <v>2.1272099999999998</v>
    </oc>
    <nc r="D9">
      <v>2.3330299999999999</v>
    </nc>
  </rcc>
  <rcc rId="42015" sId="6" numFmtId="4">
    <oc r="D10">
      <v>430.80725999999999</v>
    </oc>
    <nc r="D10">
      <v>469.47192999999999</v>
    </nc>
  </rcc>
  <rcc rId="42016" sId="6" numFmtId="4">
    <oc r="D11">
      <v>-43.849249999999998</v>
    </oc>
    <nc r="D11">
      <v>-49.466239999999999</v>
    </nc>
  </rcc>
  <rcc rId="42017" sId="6" numFmtId="4">
    <oc r="D15">
      <v>247.96501000000001</v>
    </oc>
    <nc r="D15">
      <v>295.07164</v>
    </nc>
  </rcc>
  <rcc rId="42018" sId="6" numFmtId="4">
    <oc r="D16">
      <v>467.7466</v>
    </oc>
    <nc r="D16">
      <v>707.86576000000002</v>
    </nc>
  </rcc>
  <rcc rId="42019" sId="6" numFmtId="4">
    <oc r="D28">
      <v>257.60356000000002</v>
    </oc>
    <nc r="D28">
      <v>276.24455999999998</v>
    </nc>
  </rcc>
  <rcc rId="42020" sId="6" numFmtId="4">
    <oc r="D29">
      <v>18.155999999999999</v>
    </oc>
    <nc r="D29">
      <v>46.207650000000001</v>
    </nc>
  </rcc>
  <rcc rId="42021" sId="6" numFmtId="4">
    <oc r="D31">
      <v>59.623510000000003</v>
    </oc>
    <nc r="D31">
      <v>67.301010000000005</v>
    </nc>
  </rcc>
  <rcc rId="42022" sId="6">
    <oc r="A40">
      <v>1170105005</v>
    </oc>
    <nc r="A40">
      <v>1171503010</v>
    </nc>
  </rcc>
  <rcc rId="42023" sId="6">
    <oc r="B40" t="inlineStr">
      <is>
        <t>Невыясненные поступления</t>
      </is>
    </oc>
    <nc r="B40" t="inlineStr">
      <is>
        <t>Инициативные платежи, зачисляемые в бюджеты сельских поселений</t>
      </is>
    </nc>
  </rcc>
  <rcc rId="42024" sId="6" numFmtId="4">
    <oc r="D40">
      <v>25.5015</v>
    </oc>
    <nc r="D40">
      <v>771.54412000000002</v>
    </nc>
  </rcc>
  <rcc rId="42025" sId="6" numFmtId="4">
    <oc r="D43">
      <v>2357.2910000000002</v>
    </oc>
    <nc r="D43">
      <v>2526.06</v>
    </nc>
  </rcc>
  <rcc rId="42026" sId="6" numFmtId="4">
    <oc r="C45">
      <v>6755.32</v>
    </oc>
    <nc r="C45">
      <v>11163.91</v>
    </nc>
  </rcc>
  <rcc rId="42027" sId="6" numFmtId="4">
    <oc r="C47">
      <v>115.00490000000001</v>
    </oc>
    <nc r="C47">
      <v>115.02160000000001</v>
    </nc>
  </rcc>
  <rcc rId="42028" sId="6" numFmtId="4">
    <oc r="D47">
      <v>103.0149</v>
    </oc>
    <nc r="D47">
      <v>114.6279</v>
    </nc>
  </rcc>
  <rcc rId="42029" sId="6" numFmtId="4">
    <oc r="C48">
      <v>1894.40842</v>
    </oc>
    <nc r="C48">
      <v>1878.4615799999999</v>
    </nc>
  </rcc>
  <rcc rId="42030" sId="6" numFmtId="4">
    <nc r="C49">
      <v>1036.2163800000001</v>
    </nc>
  </rcc>
  <rrc rId="42031" sId="6" ref="A52:XFD52" action="deleteRow">
    <undo index="0" exp="ref" ref3D="1" v="1" dr="D52" r="CY16" sId="2"/>
    <undo index="0" exp="ref" ref3D="1" v="1" dr="C52" r="CX16" sId="2"/>
    <undo index="15" exp="ref" v="1" dr="D52" r="D42" sId="6"/>
    <undo index="15" exp="ref" v="1" dr="C52" r="C42" sId="6"/>
    <undo index="22" exp="area" ref3D="1" dr="$A$144:$XFD$144" dn="Z_1718F1EE_9F48_4DBE_9531_3B70F9C4A5DD_.wvu.Rows" sId="6"/>
    <undo index="20" exp="area" ref3D="1" dr="$A$94:$XFD$101" dn="Z_1718F1EE_9F48_4DBE_9531_3B70F9C4A5DD_.wvu.Rows" sId="6"/>
    <undo index="18" exp="area" ref3D="1" dr="$A$87:$XFD$91" dn="Z_1718F1EE_9F48_4DBE_9531_3B70F9C4A5DD_.wvu.Rows" sId="6"/>
    <undo index="16" exp="area" ref3D="1" dr="$A$82:$XFD$82" dn="Z_1718F1EE_9F48_4DBE_9531_3B70F9C4A5DD_.wvu.Rows" sId="6"/>
    <undo index="14" exp="area" ref3D="1" dr="$A$79:$XFD$80" dn="Z_1718F1EE_9F48_4DBE_9531_3B70F9C4A5DD_.wvu.Rows" sId="6"/>
    <undo index="12" exp="area" ref3D="1" dr="$A$69:$XFD$70" dn="Z_1718F1EE_9F48_4DBE_9531_3B70F9C4A5DD_.wvu.Rows" sId="6"/>
    <undo index="10" exp="area" ref3D="1" dr="$A$61:$XFD$63" dn="Z_1718F1EE_9F48_4DBE_9531_3B70F9C4A5DD_.wvu.Rows" sId="6"/>
    <undo index="8" exp="area" ref3D="1" dr="$A$59:$XFD$59" dn="Z_1718F1EE_9F48_4DBE_9531_3B70F9C4A5DD_.wvu.Rows" sId="6"/>
    <undo index="28" exp="area" ref3D="1" dr="$A$144:$XFD$144" dn="Z_F85EE840_0C31_454A_8951_832C2E9E0600_.wvu.Rows" sId="6"/>
    <undo index="26" exp="area" ref3D="1" dr="$A$94:$XFD$101" dn="Z_F85EE840_0C31_454A_8951_832C2E9E0600_.wvu.Rows" sId="6"/>
    <undo index="24" exp="area" ref3D="1" dr="$A$87:$XFD$91" dn="Z_F85EE840_0C31_454A_8951_832C2E9E0600_.wvu.Rows" sId="6"/>
    <undo index="22" exp="area" ref3D="1" dr="$A$82:$XFD$82" dn="Z_F85EE840_0C31_454A_8951_832C2E9E0600_.wvu.Rows" sId="6"/>
    <undo index="20" exp="area" ref3D="1" dr="$A$79:$XFD$80" dn="Z_F85EE840_0C31_454A_8951_832C2E9E0600_.wvu.Rows" sId="6"/>
    <undo index="18" exp="area" ref3D="1" dr="$A$76:$XFD$76" dn="Z_F85EE840_0C31_454A_8951_832C2E9E0600_.wvu.Rows" sId="6"/>
    <undo index="16" exp="area" ref3D="1" dr="$A$69:$XFD$70" dn="Z_F85EE840_0C31_454A_8951_832C2E9E0600_.wvu.Rows" sId="6"/>
    <undo index="14" exp="area" ref3D="1" dr="$A$61:$XFD$63" dn="Z_F85EE840_0C31_454A_8951_832C2E9E0600_.wvu.Rows" sId="6"/>
    <undo index="12" exp="area" ref3D="1" dr="$A$59:$XFD$59" dn="Z_F85EE840_0C31_454A_8951_832C2E9E0600_.wvu.Rows" sId="6"/>
    <undo index="16" exp="area" ref3D="1" dr="$A$94:$XFD$98" dn="Z_B31C8DB7_3E78_4144_A6B5_8DE36DE63F0E_.wvu.Rows" sId="6"/>
    <undo index="14" exp="area" ref3D="1" dr="$A$82:$XFD$82" dn="Z_B31C8DB7_3E78_4144_A6B5_8DE36DE63F0E_.wvu.Rows" sId="6"/>
    <undo index="12" exp="area" ref3D="1" dr="$A$79:$XFD$80" dn="Z_B31C8DB7_3E78_4144_A6B5_8DE36DE63F0E_.wvu.Rows" sId="6"/>
    <undo index="10" exp="area" ref3D="1" dr="$A$69:$XFD$70" dn="Z_B31C8DB7_3E78_4144_A6B5_8DE36DE63F0E_.wvu.Rows" sId="6"/>
    <undo index="8" exp="area" ref3D="1" dr="$A$61:$XFD$62" dn="Z_B31C8DB7_3E78_4144_A6B5_8DE36DE63F0E_.wvu.Rows" sId="6"/>
    <undo index="22" exp="area" ref3D="1" dr="$A$144:$XFD$144" dn="Z_B30CE22D_C12F_4E12_8BB9_3AAE0A6991CC_.wvu.Rows" sId="6"/>
    <undo index="20" exp="area" ref3D="1" dr="$A$94:$XFD$101" dn="Z_B30CE22D_C12F_4E12_8BB9_3AAE0A6991CC_.wvu.Rows" sId="6"/>
    <undo index="18" exp="area" ref3D="1" dr="$A$87:$XFD$91" dn="Z_B30CE22D_C12F_4E12_8BB9_3AAE0A6991CC_.wvu.Rows" sId="6"/>
    <undo index="16" exp="area" ref3D="1" dr="$A$82:$XFD$82" dn="Z_B30CE22D_C12F_4E12_8BB9_3AAE0A6991CC_.wvu.Rows" sId="6"/>
    <undo index="14" exp="area" ref3D="1" dr="$A$79:$XFD$80" dn="Z_B30CE22D_C12F_4E12_8BB9_3AAE0A6991CC_.wvu.Rows" sId="6"/>
    <undo index="12" exp="area" ref3D="1" dr="$A$69:$XFD$70" dn="Z_B30CE22D_C12F_4E12_8BB9_3AAE0A6991CC_.wvu.Rows" sId="6"/>
    <undo index="10" exp="area" ref3D="1" dr="$A$61:$XFD$63" dn="Z_B30CE22D_C12F_4E12_8BB9_3AAE0A6991CC_.wvu.Rows" sId="6"/>
    <undo index="8" exp="area" ref3D="1" dr="$A$59:$XFD$59" dn="Z_B30CE22D_C12F_4E12_8BB9_3AAE0A6991CC_.wvu.Rows" sId="6"/>
    <undo index="22" exp="area" ref3D="1" dr="$A$144:$XFD$144" dn="Z_A54C432C_6C68_4B53_A75C_446EB3A61B2B_.wvu.Rows" sId="6"/>
    <undo index="20" exp="area" ref3D="1" dr="$A$94:$XFD$101" dn="Z_A54C432C_6C68_4B53_A75C_446EB3A61B2B_.wvu.Rows" sId="6"/>
    <undo index="18" exp="area" ref3D="1" dr="$A$87:$XFD$91" dn="Z_A54C432C_6C68_4B53_A75C_446EB3A61B2B_.wvu.Rows" sId="6"/>
    <undo index="16" exp="area" ref3D="1" dr="$A$82:$XFD$82" dn="Z_A54C432C_6C68_4B53_A75C_446EB3A61B2B_.wvu.Rows" sId="6"/>
    <undo index="14" exp="area" ref3D="1" dr="$A$79:$XFD$80" dn="Z_A54C432C_6C68_4B53_A75C_446EB3A61B2B_.wvu.Rows" sId="6"/>
    <undo index="12" exp="area" ref3D="1" dr="$A$69:$XFD$70" dn="Z_A54C432C_6C68_4B53_A75C_446EB3A61B2B_.wvu.Rows" sId="6"/>
    <undo index="10" exp="area" ref3D="1" dr="$A$61:$XFD$63" dn="Z_A54C432C_6C68_4B53_A75C_446EB3A61B2B_.wvu.Rows" sId="6"/>
    <undo index="8" exp="area" ref3D="1" dr="$A$59:$XFD$59" dn="Z_A54C432C_6C68_4B53_A75C_446EB3A61B2B_.wvu.Rows" sId="6"/>
    <undo index="28" exp="area" ref3D="1" dr="$A$144:$XFD$144" dn="Z_61528DAC_5C4C_48F4_ADE2_8A724B05A086_.wvu.Rows" sId="6"/>
    <undo index="26" exp="area" ref3D="1" dr="$A$94:$XFD$101" dn="Z_61528DAC_5C4C_48F4_ADE2_8A724B05A086_.wvu.Rows" sId="6"/>
    <undo index="24" exp="area" ref3D="1" dr="$A$87:$XFD$91" dn="Z_61528DAC_5C4C_48F4_ADE2_8A724B05A086_.wvu.Rows" sId="6"/>
    <undo index="22" exp="area" ref3D="1" dr="$A$82:$XFD$82" dn="Z_61528DAC_5C4C_48F4_ADE2_8A724B05A086_.wvu.Rows" sId="6"/>
    <undo index="20" exp="area" ref3D="1" dr="$A$79:$XFD$80" dn="Z_61528DAC_5C4C_48F4_ADE2_8A724B05A086_.wvu.Rows" sId="6"/>
    <undo index="18" exp="area" ref3D="1" dr="$A$76:$XFD$76" dn="Z_61528DAC_5C4C_48F4_ADE2_8A724B05A086_.wvu.Rows" sId="6"/>
    <undo index="16" exp="area" ref3D="1" dr="$A$69:$XFD$70" dn="Z_61528DAC_5C4C_48F4_ADE2_8A724B05A086_.wvu.Rows" sId="6"/>
    <undo index="14" exp="area" ref3D="1" dr="$A$61:$XFD$63" dn="Z_61528DAC_5C4C_48F4_ADE2_8A724B05A086_.wvu.Rows" sId="6"/>
    <undo index="12" exp="area" ref3D="1" dr="$A$59:$XFD$59" dn="Z_61528DAC_5C4C_48F4_ADE2_8A724B05A086_.wvu.Rows" sId="6"/>
    <undo index="26" exp="area" ref3D="1" dr="$A$144:$XFD$144" dn="Z_5C539BE6_C8E0_453F_AB5E_9E58094195EA_.wvu.Rows" sId="6"/>
    <undo index="24" exp="area" ref3D="1" dr="$A$94:$XFD$101" dn="Z_5C539BE6_C8E0_453F_AB5E_9E58094195EA_.wvu.Rows" sId="6"/>
    <undo index="22" exp="area" ref3D="1" dr="$A$87:$XFD$91" dn="Z_5C539BE6_C8E0_453F_AB5E_9E58094195EA_.wvu.Rows" sId="6"/>
    <undo index="20" exp="area" ref3D="1" dr="$A$82:$XFD$82" dn="Z_5C539BE6_C8E0_453F_AB5E_9E58094195EA_.wvu.Rows" sId="6"/>
    <undo index="18" exp="area" ref3D="1" dr="$A$79:$XFD$80" dn="Z_5C539BE6_C8E0_453F_AB5E_9E58094195EA_.wvu.Rows" sId="6"/>
    <undo index="16" exp="area" ref3D="1" dr="$A$69:$XFD$70" dn="Z_5C539BE6_C8E0_453F_AB5E_9E58094195EA_.wvu.Rows" sId="6"/>
    <undo index="14" exp="area" ref3D="1" dr="$A$61:$XFD$63" dn="Z_5C539BE6_C8E0_453F_AB5E_9E58094195EA_.wvu.Rows" sId="6"/>
    <undo index="12" exp="area" ref3D="1" dr="$A$59:$XFD$59" dn="Z_5C539BE6_C8E0_453F_AB5E_9E58094195EA_.wvu.Rows" sId="6"/>
    <undo index="18" exp="area" ref3D="1" dr="$A$94:$XFD$98" dn="Z_5BFCA170_DEAE_4D2C_98A0_1E68B427AC01_.wvu.Rows" sId="6"/>
    <undo index="16" exp="area" ref3D="1" dr="$A$82:$XFD$82" dn="Z_5BFCA170_DEAE_4D2C_98A0_1E68B427AC01_.wvu.Rows" sId="6"/>
    <undo index="14" exp="area" ref3D="1" dr="$A$79:$XFD$80" dn="Z_5BFCA170_DEAE_4D2C_98A0_1E68B427AC01_.wvu.Rows" sId="6"/>
    <undo index="12" exp="area" ref3D="1" dr="$A$69:$XFD$70" dn="Z_5BFCA170_DEAE_4D2C_98A0_1E68B427AC01_.wvu.Rows" sId="6"/>
    <undo index="10" exp="area" ref3D="1" dr="$A$61:$XFD$62" dn="Z_5BFCA170_DEAE_4D2C_98A0_1E68B427AC01_.wvu.Rows" sId="6"/>
    <undo index="20" exp="area" ref3D="1" dr="$A$94:$XFD$101" dn="Z_42584DC0_1D41_4C93_9B38_C388E7B8DAC4_.wvu.Rows" sId="6"/>
    <undo index="18" exp="area" ref3D="1" dr="$A$87:$XFD$91" dn="Z_42584DC0_1D41_4C93_9B38_C388E7B8DAC4_.wvu.Rows" sId="6"/>
    <undo index="16" exp="area" ref3D="1" dr="$A$82:$XFD$82" dn="Z_42584DC0_1D41_4C93_9B38_C388E7B8DAC4_.wvu.Rows" sId="6"/>
    <undo index="14" exp="area" ref3D="1" dr="$A$79:$XFD$80" dn="Z_42584DC0_1D41_4C93_9B38_C388E7B8DAC4_.wvu.Rows" sId="6"/>
    <undo index="12" exp="area" ref3D="1" dr="$A$69:$XFD$70" dn="Z_42584DC0_1D41_4C93_9B38_C388E7B8DAC4_.wvu.Rows" sId="6"/>
    <undo index="10" exp="area" ref3D="1" dr="$A$61:$XFD$63" dn="Z_42584DC0_1D41_4C93_9B38_C388E7B8DAC4_.wvu.Rows" sId="6"/>
    <undo index="8" exp="area" ref3D="1" dr="$A$59:$XFD$59" dn="Z_42584DC0_1D41_4C93_9B38_C388E7B8DAC4_.wvu.Rows" sId="6"/>
    <undo index="20" exp="area" ref3D="1" dr="$A$94:$XFD$98" dn="Z_3DCB9AAA_F09C_4EA6_B992_F93E466D374A_.wvu.Rows" sId="6"/>
    <undo index="18" exp="area" ref3D="1" dr="$A$84:$XFD$91" dn="Z_3DCB9AAA_F09C_4EA6_B992_F93E466D374A_.wvu.Rows" sId="6"/>
    <undo index="16" exp="area" ref3D="1" dr="$A$82:$XFD$82" dn="Z_3DCB9AAA_F09C_4EA6_B992_F93E466D374A_.wvu.Rows" sId="6"/>
    <undo index="14" exp="area" ref3D="1" dr="$A$79:$XFD$80" dn="Z_3DCB9AAA_F09C_4EA6_B992_F93E466D374A_.wvu.Rows" sId="6"/>
    <undo index="12" exp="area" ref3D="1" dr="$A$69:$XFD$70" dn="Z_3DCB9AAA_F09C_4EA6_B992_F93E466D374A_.wvu.Rows" sId="6"/>
    <undo index="10" exp="area" ref3D="1" dr="$A$61:$XFD$62" dn="Z_3DCB9AAA_F09C_4EA6_B992_F93E466D374A_.wvu.Rows" sId="6"/>
    <undo index="18" exp="area" ref3D="1" dr="$A$94:$XFD$98" dn="Z_1A52382B_3765_4E8C_903F_6B8919B7242E_.wvu.Rows" sId="6"/>
    <undo index="16" exp="area" ref3D="1" dr="$A$82:$XFD$82" dn="Z_1A52382B_3765_4E8C_903F_6B8919B7242E_.wvu.Rows" sId="6"/>
    <undo index="14" exp="area" ref3D="1" dr="$A$79:$XFD$80" dn="Z_1A52382B_3765_4E8C_903F_6B8919B7242E_.wvu.Rows" sId="6"/>
    <undo index="12" exp="area" ref3D="1" dr="$A$69:$XFD$70" dn="Z_1A52382B_3765_4E8C_903F_6B8919B7242E_.wvu.Rows" sId="6"/>
    <undo index="10" exp="area" ref3D="1" dr="$A$61:$XFD$62" dn="Z_1A52382B_3765_4E8C_903F_6B8919B7242E_.wvu.Rows" sId="6"/>
    <rfmt sheetId="6" xfDxf="1" s="1" sqref="A52:XFD52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6" s="1" dxf="1">
      <nc r="A52">
        <v>2070500010</v>
      </nc>
      <ndxf>
        <font>
          <b val="0"/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B52" t="inlineStr">
        <is>
          <t>Прочие безбозмездные поступления</t>
        </is>
      </nc>
      <ndxf>
        <font>
          <b val="0"/>
          <sz val="12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 numFmtId="4">
      <nc r="C52">
        <v>1036.2163800000001</v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 numFmtId="4">
      <nc r="D52">
        <v>771.54412000000002</v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E52">
        <f>SUM(D52/C52*100)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F52">
        <f>SUM(D52-C52)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42032" sId="6" ref="A51:XFD51" action="deleteRow">
    <undo index="22" exp="area" ref3D="1" dr="$A$143:$XFD$143" dn="Z_1718F1EE_9F48_4DBE_9531_3B70F9C4A5DD_.wvu.Rows" sId="6"/>
    <undo index="20" exp="area" ref3D="1" dr="$A$93:$XFD$100" dn="Z_1718F1EE_9F48_4DBE_9531_3B70F9C4A5DD_.wvu.Rows" sId="6"/>
    <undo index="18" exp="area" ref3D="1" dr="$A$86:$XFD$90" dn="Z_1718F1EE_9F48_4DBE_9531_3B70F9C4A5DD_.wvu.Rows" sId="6"/>
    <undo index="16" exp="area" ref3D="1" dr="$A$81:$XFD$81" dn="Z_1718F1EE_9F48_4DBE_9531_3B70F9C4A5DD_.wvu.Rows" sId="6"/>
    <undo index="14" exp="area" ref3D="1" dr="$A$78:$XFD$79" dn="Z_1718F1EE_9F48_4DBE_9531_3B70F9C4A5DD_.wvu.Rows" sId="6"/>
    <undo index="12" exp="area" ref3D="1" dr="$A$68:$XFD$69" dn="Z_1718F1EE_9F48_4DBE_9531_3B70F9C4A5DD_.wvu.Rows" sId="6"/>
    <undo index="10" exp="area" ref3D="1" dr="$A$60:$XFD$62" dn="Z_1718F1EE_9F48_4DBE_9531_3B70F9C4A5DD_.wvu.Rows" sId="6"/>
    <undo index="8" exp="area" ref3D="1" dr="$A$58:$XFD$58" dn="Z_1718F1EE_9F48_4DBE_9531_3B70F9C4A5DD_.wvu.Rows" sId="6"/>
    <undo index="6" exp="area" ref3D="1" dr="$A$48:$XFD$51" dn="Z_1718F1EE_9F48_4DBE_9531_3B70F9C4A5DD_.wvu.Rows" sId="6"/>
    <undo index="28" exp="area" ref3D="1" dr="$A$143:$XFD$143" dn="Z_F85EE840_0C31_454A_8951_832C2E9E0600_.wvu.Rows" sId="6"/>
    <undo index="26" exp="area" ref3D="1" dr="$A$93:$XFD$100" dn="Z_F85EE840_0C31_454A_8951_832C2E9E0600_.wvu.Rows" sId="6"/>
    <undo index="24" exp="area" ref3D="1" dr="$A$86:$XFD$90" dn="Z_F85EE840_0C31_454A_8951_832C2E9E0600_.wvu.Rows" sId="6"/>
    <undo index="22" exp="area" ref3D="1" dr="$A$81:$XFD$81" dn="Z_F85EE840_0C31_454A_8951_832C2E9E0600_.wvu.Rows" sId="6"/>
    <undo index="20" exp="area" ref3D="1" dr="$A$78:$XFD$79" dn="Z_F85EE840_0C31_454A_8951_832C2E9E0600_.wvu.Rows" sId="6"/>
    <undo index="18" exp="area" ref3D="1" dr="$A$75:$XFD$75" dn="Z_F85EE840_0C31_454A_8951_832C2E9E0600_.wvu.Rows" sId="6"/>
    <undo index="16" exp="area" ref3D="1" dr="$A$68:$XFD$69" dn="Z_F85EE840_0C31_454A_8951_832C2E9E0600_.wvu.Rows" sId="6"/>
    <undo index="14" exp="area" ref3D="1" dr="$A$60:$XFD$62" dn="Z_F85EE840_0C31_454A_8951_832C2E9E0600_.wvu.Rows" sId="6"/>
    <undo index="12" exp="area" ref3D="1" dr="$A$58:$XFD$58" dn="Z_F85EE840_0C31_454A_8951_832C2E9E0600_.wvu.Rows" sId="6"/>
    <undo index="10" exp="area" ref3D="1" dr="$A$50:$XFD$51" dn="Z_F85EE840_0C31_454A_8951_832C2E9E0600_.wvu.Rows" sId="6"/>
    <undo index="16" exp="area" ref3D="1" dr="$A$93:$XFD$97" dn="Z_B31C8DB7_3E78_4144_A6B5_8DE36DE63F0E_.wvu.Rows" sId="6"/>
    <undo index="14" exp="area" ref3D="1" dr="$A$81:$XFD$81" dn="Z_B31C8DB7_3E78_4144_A6B5_8DE36DE63F0E_.wvu.Rows" sId="6"/>
    <undo index="12" exp="area" ref3D="1" dr="$A$78:$XFD$79" dn="Z_B31C8DB7_3E78_4144_A6B5_8DE36DE63F0E_.wvu.Rows" sId="6"/>
    <undo index="10" exp="area" ref3D="1" dr="$A$68:$XFD$69" dn="Z_B31C8DB7_3E78_4144_A6B5_8DE36DE63F0E_.wvu.Rows" sId="6"/>
    <undo index="8" exp="area" ref3D="1" dr="$A$60:$XFD$61" dn="Z_B31C8DB7_3E78_4144_A6B5_8DE36DE63F0E_.wvu.Rows" sId="6"/>
    <undo index="6" exp="area" ref3D="1" dr="$A$51:$XFD$51" dn="Z_B31C8DB7_3E78_4144_A6B5_8DE36DE63F0E_.wvu.Rows" sId="6"/>
    <undo index="22" exp="area" ref3D="1" dr="$A$143:$XFD$143" dn="Z_B30CE22D_C12F_4E12_8BB9_3AAE0A6991CC_.wvu.Rows" sId="6"/>
    <undo index="20" exp="area" ref3D="1" dr="$A$93:$XFD$100" dn="Z_B30CE22D_C12F_4E12_8BB9_3AAE0A6991CC_.wvu.Rows" sId="6"/>
    <undo index="18" exp="area" ref3D="1" dr="$A$86:$XFD$90" dn="Z_B30CE22D_C12F_4E12_8BB9_3AAE0A6991CC_.wvu.Rows" sId="6"/>
    <undo index="16" exp="area" ref3D="1" dr="$A$81:$XFD$81" dn="Z_B30CE22D_C12F_4E12_8BB9_3AAE0A6991CC_.wvu.Rows" sId="6"/>
    <undo index="14" exp="area" ref3D="1" dr="$A$78:$XFD$79" dn="Z_B30CE22D_C12F_4E12_8BB9_3AAE0A6991CC_.wvu.Rows" sId="6"/>
    <undo index="12" exp="area" ref3D="1" dr="$A$68:$XFD$69" dn="Z_B30CE22D_C12F_4E12_8BB9_3AAE0A6991CC_.wvu.Rows" sId="6"/>
    <undo index="10" exp="area" ref3D="1" dr="$A$60:$XFD$62" dn="Z_B30CE22D_C12F_4E12_8BB9_3AAE0A6991CC_.wvu.Rows" sId="6"/>
    <undo index="8" exp="area" ref3D="1" dr="$A$58:$XFD$58" dn="Z_B30CE22D_C12F_4E12_8BB9_3AAE0A6991CC_.wvu.Rows" sId="6"/>
    <undo index="6" exp="area" ref3D="1" dr="$A$49:$XFD$51" dn="Z_B30CE22D_C12F_4E12_8BB9_3AAE0A6991CC_.wvu.Rows" sId="6"/>
    <undo index="22" exp="area" ref3D="1" dr="$A$143:$XFD$143" dn="Z_A54C432C_6C68_4B53_A75C_446EB3A61B2B_.wvu.Rows" sId="6"/>
    <undo index="20" exp="area" ref3D="1" dr="$A$93:$XFD$100" dn="Z_A54C432C_6C68_4B53_A75C_446EB3A61B2B_.wvu.Rows" sId="6"/>
    <undo index="18" exp="area" ref3D="1" dr="$A$86:$XFD$90" dn="Z_A54C432C_6C68_4B53_A75C_446EB3A61B2B_.wvu.Rows" sId="6"/>
    <undo index="16" exp="area" ref3D="1" dr="$A$81:$XFD$81" dn="Z_A54C432C_6C68_4B53_A75C_446EB3A61B2B_.wvu.Rows" sId="6"/>
    <undo index="14" exp="area" ref3D="1" dr="$A$78:$XFD$79" dn="Z_A54C432C_6C68_4B53_A75C_446EB3A61B2B_.wvu.Rows" sId="6"/>
    <undo index="12" exp="area" ref3D="1" dr="$A$68:$XFD$69" dn="Z_A54C432C_6C68_4B53_A75C_446EB3A61B2B_.wvu.Rows" sId="6"/>
    <undo index="10" exp="area" ref3D="1" dr="$A$60:$XFD$62" dn="Z_A54C432C_6C68_4B53_A75C_446EB3A61B2B_.wvu.Rows" sId="6"/>
    <undo index="8" exp="area" ref3D="1" dr="$A$58:$XFD$58" dn="Z_A54C432C_6C68_4B53_A75C_446EB3A61B2B_.wvu.Rows" sId="6"/>
    <undo index="6" exp="area" ref3D="1" dr="$A$48:$XFD$51" dn="Z_A54C432C_6C68_4B53_A75C_446EB3A61B2B_.wvu.Rows" sId="6"/>
    <undo index="28" exp="area" ref3D="1" dr="$A$143:$XFD$143" dn="Z_61528DAC_5C4C_48F4_ADE2_8A724B05A086_.wvu.Rows" sId="6"/>
    <undo index="26" exp="area" ref3D="1" dr="$A$93:$XFD$100" dn="Z_61528DAC_5C4C_48F4_ADE2_8A724B05A086_.wvu.Rows" sId="6"/>
    <undo index="24" exp="area" ref3D="1" dr="$A$86:$XFD$90" dn="Z_61528DAC_5C4C_48F4_ADE2_8A724B05A086_.wvu.Rows" sId="6"/>
    <undo index="22" exp="area" ref3D="1" dr="$A$81:$XFD$81" dn="Z_61528DAC_5C4C_48F4_ADE2_8A724B05A086_.wvu.Rows" sId="6"/>
    <undo index="20" exp="area" ref3D="1" dr="$A$78:$XFD$79" dn="Z_61528DAC_5C4C_48F4_ADE2_8A724B05A086_.wvu.Rows" sId="6"/>
    <undo index="18" exp="area" ref3D="1" dr="$A$75:$XFD$75" dn="Z_61528DAC_5C4C_48F4_ADE2_8A724B05A086_.wvu.Rows" sId="6"/>
    <undo index="16" exp="area" ref3D="1" dr="$A$68:$XFD$69" dn="Z_61528DAC_5C4C_48F4_ADE2_8A724B05A086_.wvu.Rows" sId="6"/>
    <undo index="14" exp="area" ref3D="1" dr="$A$60:$XFD$62" dn="Z_61528DAC_5C4C_48F4_ADE2_8A724B05A086_.wvu.Rows" sId="6"/>
    <undo index="12" exp="area" ref3D="1" dr="$A$58:$XFD$58" dn="Z_61528DAC_5C4C_48F4_ADE2_8A724B05A086_.wvu.Rows" sId="6"/>
    <undo index="10" exp="area" ref3D="1" dr="$A$50:$XFD$51" dn="Z_61528DAC_5C4C_48F4_ADE2_8A724B05A086_.wvu.Rows" sId="6"/>
    <undo index="26" exp="area" ref3D="1" dr="$A$143:$XFD$143" dn="Z_5C539BE6_C8E0_453F_AB5E_9E58094195EA_.wvu.Rows" sId="6"/>
    <undo index="24" exp="area" ref3D="1" dr="$A$93:$XFD$100" dn="Z_5C539BE6_C8E0_453F_AB5E_9E58094195EA_.wvu.Rows" sId="6"/>
    <undo index="22" exp="area" ref3D="1" dr="$A$86:$XFD$90" dn="Z_5C539BE6_C8E0_453F_AB5E_9E58094195EA_.wvu.Rows" sId="6"/>
    <undo index="20" exp="area" ref3D="1" dr="$A$81:$XFD$81" dn="Z_5C539BE6_C8E0_453F_AB5E_9E58094195EA_.wvu.Rows" sId="6"/>
    <undo index="18" exp="area" ref3D="1" dr="$A$78:$XFD$79" dn="Z_5C539BE6_C8E0_453F_AB5E_9E58094195EA_.wvu.Rows" sId="6"/>
    <undo index="16" exp="area" ref3D="1" dr="$A$68:$XFD$69" dn="Z_5C539BE6_C8E0_453F_AB5E_9E58094195EA_.wvu.Rows" sId="6"/>
    <undo index="14" exp="area" ref3D="1" dr="$A$60:$XFD$62" dn="Z_5C539BE6_C8E0_453F_AB5E_9E58094195EA_.wvu.Rows" sId="6"/>
    <undo index="12" exp="area" ref3D="1" dr="$A$58:$XFD$58" dn="Z_5C539BE6_C8E0_453F_AB5E_9E58094195EA_.wvu.Rows" sId="6"/>
    <undo index="10" exp="area" ref3D="1" dr="$A$50:$XFD$51" dn="Z_5C539BE6_C8E0_453F_AB5E_9E58094195EA_.wvu.Rows" sId="6"/>
    <undo index="18" exp="area" ref3D="1" dr="$A$93:$XFD$97" dn="Z_5BFCA170_DEAE_4D2C_98A0_1E68B427AC01_.wvu.Rows" sId="6"/>
    <undo index="16" exp="area" ref3D="1" dr="$A$81:$XFD$81" dn="Z_5BFCA170_DEAE_4D2C_98A0_1E68B427AC01_.wvu.Rows" sId="6"/>
    <undo index="14" exp="area" ref3D="1" dr="$A$78:$XFD$79" dn="Z_5BFCA170_DEAE_4D2C_98A0_1E68B427AC01_.wvu.Rows" sId="6"/>
    <undo index="12" exp="area" ref3D="1" dr="$A$68:$XFD$69" dn="Z_5BFCA170_DEAE_4D2C_98A0_1E68B427AC01_.wvu.Rows" sId="6"/>
    <undo index="10" exp="area" ref3D="1" dr="$A$60:$XFD$61" dn="Z_5BFCA170_DEAE_4D2C_98A0_1E68B427AC01_.wvu.Rows" sId="6"/>
    <undo index="8" exp="area" ref3D="1" dr="$A$51:$XFD$51" dn="Z_5BFCA170_DEAE_4D2C_98A0_1E68B427AC01_.wvu.Rows" sId="6"/>
    <undo index="20" exp="area" ref3D="1" dr="$A$93:$XFD$100" dn="Z_42584DC0_1D41_4C93_9B38_C388E7B8DAC4_.wvu.Rows" sId="6"/>
    <undo index="18" exp="area" ref3D="1" dr="$A$86:$XFD$90" dn="Z_42584DC0_1D41_4C93_9B38_C388E7B8DAC4_.wvu.Rows" sId="6"/>
    <undo index="16" exp="area" ref3D="1" dr="$A$81:$XFD$81" dn="Z_42584DC0_1D41_4C93_9B38_C388E7B8DAC4_.wvu.Rows" sId="6"/>
    <undo index="14" exp="area" ref3D="1" dr="$A$78:$XFD$79" dn="Z_42584DC0_1D41_4C93_9B38_C388E7B8DAC4_.wvu.Rows" sId="6"/>
    <undo index="12" exp="area" ref3D="1" dr="$A$68:$XFD$69" dn="Z_42584DC0_1D41_4C93_9B38_C388E7B8DAC4_.wvu.Rows" sId="6"/>
    <undo index="10" exp="area" ref3D="1" dr="$A$60:$XFD$62" dn="Z_42584DC0_1D41_4C93_9B38_C388E7B8DAC4_.wvu.Rows" sId="6"/>
    <undo index="8" exp="area" ref3D="1" dr="$A$58:$XFD$58" dn="Z_42584DC0_1D41_4C93_9B38_C388E7B8DAC4_.wvu.Rows" sId="6"/>
    <undo index="6" exp="area" ref3D="1" dr="$A$48:$XFD$51" dn="Z_42584DC0_1D41_4C93_9B38_C388E7B8DAC4_.wvu.Rows" sId="6"/>
    <undo index="20" exp="area" ref3D="1" dr="$A$93:$XFD$97" dn="Z_3DCB9AAA_F09C_4EA6_B992_F93E466D374A_.wvu.Rows" sId="6"/>
    <undo index="18" exp="area" ref3D="1" dr="$A$83:$XFD$90" dn="Z_3DCB9AAA_F09C_4EA6_B992_F93E466D374A_.wvu.Rows" sId="6"/>
    <undo index="16" exp="area" ref3D="1" dr="$A$81:$XFD$81" dn="Z_3DCB9AAA_F09C_4EA6_B992_F93E466D374A_.wvu.Rows" sId="6"/>
    <undo index="14" exp="area" ref3D="1" dr="$A$78:$XFD$79" dn="Z_3DCB9AAA_F09C_4EA6_B992_F93E466D374A_.wvu.Rows" sId="6"/>
    <undo index="12" exp="area" ref3D="1" dr="$A$68:$XFD$69" dn="Z_3DCB9AAA_F09C_4EA6_B992_F93E466D374A_.wvu.Rows" sId="6"/>
    <undo index="10" exp="area" ref3D="1" dr="$A$60:$XFD$61" dn="Z_3DCB9AAA_F09C_4EA6_B992_F93E466D374A_.wvu.Rows" sId="6"/>
    <undo index="8" exp="area" ref3D="1" dr="$A$51:$XFD$51" dn="Z_3DCB9AAA_F09C_4EA6_B992_F93E466D374A_.wvu.Rows" sId="6"/>
    <undo index="18" exp="area" ref3D="1" dr="$A$93:$XFD$97" dn="Z_1A52382B_3765_4E8C_903F_6B8919B7242E_.wvu.Rows" sId="6"/>
    <undo index="16" exp="area" ref3D="1" dr="$A$81:$XFD$81" dn="Z_1A52382B_3765_4E8C_903F_6B8919B7242E_.wvu.Rows" sId="6"/>
    <undo index="14" exp="area" ref3D="1" dr="$A$78:$XFD$79" dn="Z_1A52382B_3765_4E8C_903F_6B8919B7242E_.wvu.Rows" sId="6"/>
    <undo index="12" exp="area" ref3D="1" dr="$A$68:$XFD$69" dn="Z_1A52382B_3765_4E8C_903F_6B8919B7242E_.wvu.Rows" sId="6"/>
    <undo index="10" exp="area" ref3D="1" dr="$A$60:$XFD$61" dn="Z_1A52382B_3765_4E8C_903F_6B8919B7242E_.wvu.Rows" sId="6"/>
    <undo index="8" exp="area" ref3D="1" dr="$A$51:$XFD$51" dn="Z_1A52382B_3765_4E8C_903F_6B8919B7242E_.wvu.Rows" sId="6"/>
    <rfmt sheetId="6" xfDxf="1" s="1" sqref="A51:XFD51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6" s="1" dxf="1">
      <nc r="A51">
        <v>3000000000</v>
      </nc>
      <n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B51" t="inlineStr">
        <is>
          <t>ДОХОДЫ ОТ ПРЕДПРИНИМАТЕЛЬСКОЙ И ИНОЙ ПРИН.</t>
        </is>
      </nc>
      <n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 numFmtId="4">
      <nc r="C5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 numFmtId="4">
      <nc r="D5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E51">
        <f>SUM(D51/C51*100)</f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F51">
        <f>SUM(D51-C51)</f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42033" sId="6">
    <oc r="C42">
      <f>C43+C45+C47+C48+C49+C50+C44+C46+#REF!</f>
    </oc>
    <nc r="C42">
      <f>C43+C45+C47+C48+C49+C50+C44+C46</f>
    </nc>
  </rcc>
  <rcc rId="42034" sId="6">
    <oc r="D42">
      <f>D43+D45+D47+D48+D49+D50+D44+D46+#REF!</f>
    </oc>
    <nc r="D42">
      <f>D43+D45+D47+D48+D49+D50+D44+D46</f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Але!$19:$24,Але!$28:$28,Але!$46:$46,Але!$53:$53,Але!$55:$57,Але!$63:$64,Але!$70:$70,Але!$72:$72,Але!$74:$74,Але!$79:$83,Але!$86:$93,Але!$142:$142</oldFormula>
  </rdn>
  <rdn rId="0" localSheetId="5" customView="1" name="Z_1718F1EE_9F48_4DBE_9531_3B70F9C4A5DD_.wvu.Rows" hidden="1" oldHidden="1">
    <formula>Сун!$19:$24,Сун!$35:$35,Сун!$44:$44,Сун!$46:$46,Сун!$50:$52,Сун!$59:$59,Сун!$61:$63,Сун!$69:$70,Сун!$80:$80,Сун!$83:$83,Сун!$86:$91,Сун!$94:$101,Сун!$143:$143</formula>
    <oldFormula>Сун!$19:$24,Сун!$35:$35,Сун!$44:$44,Сун!$46:$46,Сун!$50:$52,Сун!$59:$59,Сун!$61:$63,Сун!$69:$70,Сун!$80:$80,Сун!$83:$83,Сун!$86:$91,Сун!$94:$101,Сун!$143:$143</oldFormula>
  </rdn>
  <rdn rId="0" localSheetId="6" customView="1" name="Z_1718F1EE_9F48_4DBE_9531_3B70F9C4A5DD_.wvu.PrintArea" hidden="1" oldHidden="1">
    <formula>Иль!$A$1:$F$103</formula>
    <oldFormula>Иль!$A$1:$F$103</oldFormula>
  </rdn>
  <rdn rId="0" localSheetId="6" customView="1" name="Z_1718F1EE_9F48_4DBE_9531_3B70F9C4A5DD_.wvu.Rows" hidden="1" oldHidden="1">
    <formula>Иль!$19:$24,Иль!$57:$57,Иль!$59:$61,Иль!$67:$68,Иль!$77:$78,Иль!$80:$80,Иль!$85:$89,Иль!$92:$99,Иль!$142:$142</formula>
    <oldFormula>Иль!$19:$24,Иль!$30:$40,Иль!$46:$46,Иль!$48:$50,Иль!$57:$57,Иль!$59:$61,Иль!$67:$68,Иль!$77:$78,Иль!$80:$80,Иль!$85:$89,Иль!$92:$99,Иль!$142:$142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1011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1111.xml><?xml version="1.0" encoding="utf-8"?>
<revisions xmlns="http://schemas.openxmlformats.org/spreadsheetml/2006/main" xmlns:r="http://schemas.openxmlformats.org/officeDocument/2006/relationships">
  <rcc rId="26589" sId="8">
    <oc r="A1" t="inlineStr">
      <is>
        <t xml:space="preserve">                     Анализ исполнения бюджета Моргаушского сельского поселения на 01.04.2022 г.</t>
      </is>
    </oc>
    <nc r="A1" t="inlineStr">
      <is>
        <t xml:space="preserve">                     Анализ исполнения бюджета Моргаушского сельского поселения на 01.05.2022 г.</t>
      </is>
    </nc>
  </rcc>
  <rcc rId="26590" sId="8" numFmtId="4">
    <oc r="D6">
      <v>447.83706000000001</v>
    </oc>
    <nc r="D6">
      <v>506.54926</v>
    </nc>
  </rcc>
  <rcc rId="26591" sId="8" numFmtId="4">
    <oc r="D8">
      <v>58.00806</v>
    </oc>
    <nc r="D8">
      <v>74.020219999999995</v>
    </nc>
  </rcc>
  <rcc rId="26592" sId="8" numFmtId="4">
    <oc r="D9">
      <v>0.37169999999999997</v>
    </oc>
    <nc r="D9">
      <v>0.50844</v>
    </nc>
  </rcc>
  <rcc rId="26593" sId="8" numFmtId="4">
    <oc r="D10">
      <v>70.188800000000001</v>
    </oc>
    <nc r="D10">
      <v>87.841080000000005</v>
    </nc>
  </rcc>
  <rcc rId="26594" sId="8" numFmtId="4">
    <oc r="D11">
      <v>-7.7825199999999999</v>
    </oc>
    <nc r="D11">
      <v>-10.716340000000001</v>
    </nc>
  </rcc>
  <rcc rId="26595" sId="8" numFmtId="4">
    <oc r="D13">
      <v>22.2699</v>
    </oc>
    <nc r="D13">
      <v>53.986499999999999</v>
    </nc>
  </rcc>
  <rcc rId="26596" sId="8" numFmtId="4">
    <oc r="D15">
      <v>68.055400000000006</v>
    </oc>
    <nc r="D15">
      <v>79.505039999999994</v>
    </nc>
  </rcc>
  <rcc rId="26597" sId="8" numFmtId="4">
    <oc r="D16">
      <v>207.34945999999999</v>
    </oc>
    <nc r="D16">
      <v>332.74236000000002</v>
    </nc>
  </rcc>
  <rcc rId="26598" sId="8">
    <oc r="A30">
      <v>1130206005</v>
    </oc>
    <nc r="A30">
      <v>1130299000</v>
    </nc>
  </rcc>
  <rcc rId="26599" sId="8">
    <oc r="B30" t="inlineStr">
      <is>
        <t>Доходы от оказания платных услуг</t>
      </is>
    </oc>
    <nc r="B30" t="inlineStr">
      <is>
        <t>Доходы от компенсации затрат государства</t>
      </is>
    </nc>
  </rcc>
  <rcc rId="26600" sId="8" numFmtId="4">
    <oc r="D30">
      <v>0</v>
    </oc>
    <nc r="D30">
      <v>70</v>
    </nc>
  </rcc>
  <rcc rId="26601" sId="8" numFmtId="4">
    <oc r="D41">
      <v>2071.5749999999998</v>
    </oc>
    <nc r="D41">
      <v>2762.1</v>
    </nc>
  </rcc>
  <rcc rId="26602" sId="8" numFmtId="4">
    <oc r="C43">
      <v>8582.69283</v>
    </oc>
    <nc r="C43">
      <v>9846.6996299999992</v>
    </nc>
  </rcc>
  <rcc rId="26603" sId="8" numFmtId="4">
    <oc r="D43">
      <v>0</v>
    </oc>
    <nc r="D43">
      <v>248.77</v>
    </nc>
  </rcc>
  <rcc rId="26604" sId="8" numFmtId="4">
    <nc r="C48">
      <v>210.66771</v>
    </nc>
  </rcc>
  <rcc rId="26605" sId="8" numFmtId="34">
    <oc r="D58">
      <v>414.57724999999999</v>
    </oc>
    <nc r="D58">
      <v>608.67379000000005</v>
    </nc>
  </rcc>
  <rcc rId="26606" sId="8" numFmtId="34">
    <oc r="C63">
      <v>14.208</v>
    </oc>
    <nc r="C63">
      <v>19.207999999999998</v>
    </nc>
  </rcc>
  <rcc rId="26607" sId="8" numFmtId="34">
    <oc r="C75">
      <v>1381.44992</v>
    </oc>
    <nc r="C75">
      <v>3156.1244299999998</v>
    </nc>
  </rcc>
  <rcc rId="26608" sId="8" numFmtId="34">
    <oc r="D75">
      <v>59.354999999999997</v>
    </oc>
    <nc r="D75">
      <v>336.79399999999998</v>
    </nc>
  </rcc>
  <rcc rId="26609" sId="8" numFmtId="34">
    <oc r="D79">
      <v>0</v>
    </oc>
    <nc r="D79">
      <v>700</v>
    </nc>
  </rcc>
  <rcc rId="26610" sId="8" numFmtId="34">
    <oc r="D80">
      <v>474.89776999999998</v>
    </oc>
    <nc r="D80">
      <v>1098.1253300000001</v>
    </nc>
  </rcc>
  <rcc rId="26611" sId="8" numFmtId="34">
    <oc r="D82">
      <v>2289.6</v>
    </oc>
    <nc r="D82">
      <v>2700.5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3.xml><?xml version="1.0" encoding="utf-8"?>
<revisions xmlns="http://schemas.openxmlformats.org/spreadsheetml/2006/main" xmlns:r="http://schemas.openxmlformats.org/officeDocument/2006/relationships">
  <rcc rId="41630" sId="1" numFmtId="4">
    <oc r="C34">
      <v>157919.58345999999</v>
    </oc>
    <nc r="C34">
      <v>157816.33498000001</v>
    </nc>
  </rcc>
  <rcc rId="41631" sId="1" numFmtId="4">
    <oc r="D34">
      <v>97311.169399999999</v>
    </oc>
    <nc r="D34">
      <v>104297.29863999999</v>
    </nc>
  </rcc>
  <rcc rId="41632" sId="1" numFmtId="4">
    <oc r="D35">
      <v>85710.30833</v>
    </oc>
    <nc r="D35">
      <v>97990.503330000007</v>
    </nc>
  </rcc>
  <rcc rId="41633" sId="1" numFmtId="4">
    <oc r="D38">
      <v>46200.366600000001</v>
    </oc>
    <nc r="D38">
      <v>49779.513930000001</v>
    </nc>
  </rcc>
  <rcc rId="41634" sId="1" numFmtId="4">
    <oc r="C39">
      <v>50329.355810000001</v>
    </oc>
    <nc r="C39">
      <v>50503.65</v>
    </nc>
  </rcc>
  <rcc rId="41635" sId="1" numFmtId="4">
    <oc r="D39">
      <v>46245.893380000001</v>
    </oc>
    <nc r="D39">
      <v>47154.563450000001</v>
    </nc>
  </rcc>
  <rcc rId="41636" sId="1" numFmtId="4">
    <oc r="D40">
      <v>5844.8909999999996</v>
    </oc>
    <nc r="D40">
      <v>6478.0039999999999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311.xml><?xml version="1.0" encoding="utf-8"?>
<revisions xmlns="http://schemas.openxmlformats.org/spreadsheetml/2006/main" xmlns:r="http://schemas.openxmlformats.org/officeDocument/2006/relationships">
  <rrc rId="32034" sId="2" ref="I1:K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10" exp="area" ref3D="1" dr="$CX$1:$DF$1048576" dn="Z_5C539BE6_C8E0_453F_AB5E_9E58094195EA_.wvu.Cols" sId="2"/>
    <undo index="8" exp="area" ref3D="1" dr="$BT$1:$BY$1048576" dn="Z_5C539BE6_C8E0_453F_AB5E_9E58094195EA_.wvu.Cols" sId="2"/>
    <undo index="6" exp="area" ref3D="1" dr="$BL$1:$BM$1048576" dn="Z_5C539BE6_C8E0_453F_AB5E_9E58094195EA_.wvu.Cols" sId="2"/>
    <undo index="4" exp="area" ref3D="1" dr="$BH$1:$BJ$1048576" dn="Z_5C539BE6_C8E0_453F_AB5E_9E58094195EA_.wvu.Cols" sId="2"/>
    <undo index="2" exp="area" ref3D="1" dr="$BB$1:$BD$1048576" dn="Z_5C539BE6_C8E0_453F_AB5E_9E58094195EA_.wvu.Cols" sId="2"/>
    <undo index="1" exp="area" ref3D="1" dr="$AV$1:$AX$1048576" dn="Z_5C539BE6_C8E0_453F_AB5E_9E58094195EA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cc rId="32035" sId="2">
    <nc r="I14">
      <f>L14+O14+R14+U14+X14+AA14+AD14+AG14+AJ14</f>
    </nc>
  </rcc>
  <rcc rId="32036" sId="2" odxf="1" dxf="1">
    <nc r="I15">
      <f>L15+O15+R15+U15+X15+AA15+AD15+AG15+AJ15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7" sId="2" odxf="1" dxf="1">
    <nc r="I16">
      <f>L16+O16+R16+U16+X16+AA16+AD16+AG16+AJ16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8" sId="2" odxf="1" dxf="1">
    <nc r="I17">
      <f>L17+O17+R17+U17+X17+AA17+AD17+AG17+AJ17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9" sId="2" odxf="1" dxf="1">
    <nc r="I18">
      <f>L18+O18+R18+U18+X18+AA18+AD18+AG18+AJ18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0" sId="2" odxf="1" dxf="1">
    <nc r="I19">
      <f>L19+O19+R19+U19+X19+AA19+AD19+AG19+AJ19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1" sId="2" odxf="1" dxf="1">
    <nc r="I20">
      <f>L20+O20+R20+U20+X20+AA20+AD20+AG20+AJ20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2" sId="2" odxf="1" dxf="1">
    <nc r="I21">
      <f>L21+O21+R21+U21+X21+AA21+AD21+AG21+AJ21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3" sId="2" odxf="1" dxf="1">
    <nc r="I22">
      <f>L22+O22+R22+U22+X22+AA22+AD22+AG22+AJ22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4" sId="2" odxf="1" dxf="1">
    <nc r="I23">
      <f>L23+O23+R23+U23+X23+AA23+AD23+AG23+AJ23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5" sId="2" odxf="1" dxf="1">
    <nc r="I24">
      <f>L24+O24+R24+U24+X24+AA24+AD24+AG24+AJ24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6" sId="2" odxf="1" dxf="1">
    <nc r="I25">
      <f>L25+O25+R25+U25+X25+AA25+AD25+AG25+AJ25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7" sId="2" odxf="1" dxf="1">
    <nc r="I26">
      <f>L26+O26+R26+U26+X26+AA26+AD26+AG26+AJ26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8" sId="2" odxf="1" dxf="1">
    <nc r="I27">
      <f>L27+O27+R27+U27+X27+AA27+AD27+AG27+AJ27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9" sId="2" odxf="1" dxf="1">
    <nc r="I28">
      <f>L28+O28+R28+U28+X28+AA28+AD28+AG28+AJ28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50" sId="2">
    <nc r="I29">
      <f>L29+O29+R29+U29+X29+AA29+AD29+AG29+AJ29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26642" sId="9">
    <oc r="A1" t="inlineStr">
      <is>
        <t xml:space="preserve">                     Анализ исполнения бюджета Москакасинского сельского поселения на 01.04.2022 г.</t>
      </is>
    </oc>
    <nc r="A1" t="inlineStr">
      <is>
        <t xml:space="preserve">                     Анализ исполнения бюджета Москакасинского сельского поселения на 01.05.2022 г.</t>
      </is>
    </nc>
  </rcc>
  <rcc rId="26643" sId="9" numFmtId="4">
    <oc r="D6">
      <v>438.25709000000001</v>
    </oc>
    <nc r="D6">
      <v>536.10080000000005</v>
    </nc>
  </rcc>
  <rcc rId="26644" sId="9" numFmtId="4">
    <oc r="D8">
      <v>109.17043</v>
    </oc>
    <nc r="D8">
      <v>139.30509000000001</v>
    </nc>
  </rcc>
  <rcc rId="26645" sId="9" numFmtId="4">
    <oc r="D9">
      <v>0.69955000000000001</v>
    </oc>
    <nc r="D9">
      <v>0.95689000000000002</v>
    </nc>
  </rcc>
  <rcc rId="26646" sId="9" numFmtId="4">
    <oc r="D10">
      <v>132.09443999999999</v>
    </oc>
    <nc r="D10">
      <v>165.31576999999999</v>
    </nc>
  </rcc>
  <rcc rId="26647" sId="9" numFmtId="4">
    <oc r="D11">
      <v>-14.64662</v>
    </oc>
    <nc r="D11">
      <v>-20.16797</v>
    </nc>
  </rcc>
  <rcc rId="26648" sId="9" numFmtId="4">
    <oc r="D15">
      <v>206.98915</v>
    </oc>
    <nc r="D15">
      <v>212.42078000000001</v>
    </nc>
  </rcc>
  <rcc rId="26649" sId="9" numFmtId="4">
    <oc r="D16">
      <v>211.40035</v>
    </oc>
    <nc r="D16">
      <v>417.14341000000002</v>
    </nc>
  </rcc>
  <rcc rId="26650" sId="9" numFmtId="4">
    <oc r="D18">
      <v>0.9</v>
    </oc>
    <nc r="D18">
      <v>1.5</v>
    </nc>
  </rcc>
  <rcc rId="26651" sId="9" numFmtId="4">
    <oc r="D41">
      <v>369.80099999999999</v>
    </oc>
    <nc r="D41">
      <v>493.06799999999998</v>
    </nc>
  </rcc>
  <rcc rId="26652" sId="9" numFmtId="4">
    <oc r="D45">
      <v>54.435000000000002</v>
    </oc>
    <nc r="D45">
      <v>74.111000000000004</v>
    </nc>
  </rcc>
  <rcc rId="26653" sId="9" numFmtId="4">
    <oc r="D46">
      <v>0</v>
    </oc>
    <nc r="D46">
      <v>297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c rId="31806" sId="1">
    <oc r="A1" t="inlineStr">
      <is>
        <t>Анализ исполнения консолидированного бюджета Моргаушского районана 01.06.2022 г.</t>
      </is>
    </oc>
    <nc r="A1" t="inlineStr">
      <is>
        <t>Анализ исполнения консолидированного бюджета Моргаушского районана 01.07.2022 г.</t>
      </is>
    </nc>
  </rcc>
  <rcc rId="31807" sId="1">
    <oc r="D3" t="inlineStr">
      <is>
        <t>исполнено на 01.06.2022 г.</t>
      </is>
    </oc>
    <nc r="D3" t="inlineStr">
      <is>
        <t>исполнено на 01.07.2022 г.</t>
      </is>
    </nc>
  </rcc>
  <rcc rId="31808" sId="1">
    <oc r="G3" t="inlineStr">
      <is>
        <t>исполнено на 01.06.2022 г.</t>
      </is>
    </oc>
    <nc r="G3" t="inlineStr">
      <is>
        <t>исполнено на 01.07.2022 г.</t>
      </is>
    </nc>
  </rcc>
  <rcc rId="31809" sId="1">
    <oc r="J3" t="inlineStr">
      <is>
        <t>исполнено на 01.06.2022 г.</t>
      </is>
    </oc>
    <nc r="J3" t="inlineStr">
      <is>
        <t>исполнено на 01.07.2022 г.</t>
      </is>
    </nc>
  </rcc>
  <rcc rId="31810" sId="1" numFmtId="4">
    <oc r="C24">
      <v>740774.33498000004</v>
    </oc>
    <nc r="C24">
      <v>741126.25416999997</v>
    </nc>
  </rcc>
  <rcc rId="31811" sId="1" numFmtId="4">
    <oc r="D24">
      <v>265445.44384000002</v>
    </oc>
    <nc r="D24">
      <v>350960.58315000002</v>
    </nc>
  </rcc>
  <rcc rId="31812" sId="1" numFmtId="4">
    <oc r="J24">
      <v>29472.90093</v>
    </oc>
    <nc r="J24">
      <v>40409.5219</v>
    </nc>
  </rcc>
  <rcc rId="31813" sId="1" numFmtId="4">
    <oc r="C33">
      <v>159161.60978</v>
    </oc>
    <nc r="C33">
      <v>158249.52217000001</v>
    </nc>
  </rcc>
  <rcc rId="31814" sId="1" numFmtId="4">
    <oc r="D33">
      <v>21993.93132</v>
    </oc>
    <nc r="D33">
      <v>44418.9594</v>
    </nc>
  </rcc>
  <rcc rId="31815" sId="1" numFmtId="4">
    <oc r="C34">
      <v>146806.05121999999</v>
    </oc>
    <nc r="C34">
      <v>147749.06382000001</v>
    </nc>
  </rcc>
  <rcc rId="31816" sId="1" numFmtId="4">
    <oc r="D34">
      <v>10205.6649</v>
    </oc>
    <nc r="D34">
      <v>20228.998609999999</v>
    </nc>
  </rcc>
  <rcc rId="31817" sId="1" numFmtId="4">
    <oc r="C37">
      <v>64929.947319999999</v>
    </oc>
    <nc r="C37">
      <v>65124.947319999999</v>
    </nc>
  </rcc>
  <rcc rId="31818" sId="1" numFmtId="4">
    <oc r="D37">
      <v>25982.712019999999</v>
    </oc>
    <nc r="D37">
      <v>30916.516919999998</v>
    </nc>
  </rcc>
  <rcc rId="31819" sId="1" numFmtId="4">
    <oc r="C38">
      <v>47218.413249999998</v>
    </oc>
    <nc r="C38">
      <v>47283.14185</v>
    </nc>
  </rcc>
  <rcc rId="31820" sId="1" numFmtId="4">
    <oc r="D38">
      <v>33167.73317</v>
    </oc>
    <nc r="D38">
      <v>39801.347090000003</v>
    </nc>
  </rcc>
  <rcc rId="31821" sId="1" numFmtId="4">
    <oc r="D39">
      <v>3247.0149999999999</v>
    </oc>
    <nc r="D39">
      <v>3850.4870000000001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29388" sId="18" numFmtId="4">
    <oc r="D6">
      <v>67.416809999999998</v>
    </oc>
    <nc r="D6">
      <v>86.229550000000003</v>
    </nc>
  </rcc>
  <rcc rId="29389" sId="18" numFmtId="4">
    <oc r="D8">
      <v>154.47698</v>
    </oc>
    <nc r="D8">
      <v>213.83381</v>
    </nc>
  </rcc>
  <rcc rId="29390" sId="18" numFmtId="4">
    <oc r="D9">
      <v>1.0611200000000001</v>
    </oc>
    <nc r="D9">
      <v>1.3235699999999999</v>
    </nc>
  </rcc>
  <rcc rId="29391" sId="18" numFmtId="4">
    <oc r="D10">
      <v>183.32049000000001</v>
    </oc>
    <nc r="D10">
      <v>247.80506</v>
    </nc>
  </rcc>
  <rcc rId="29392" sId="18" numFmtId="4">
    <oc r="D11">
      <v>-22.364550000000001</v>
    </oc>
    <nc r="D11">
      <v>-26.239439999999998</v>
    </nc>
  </rcc>
  <rcc rId="29393" sId="18" numFmtId="4">
    <oc r="D15">
      <v>66.840770000000006</v>
    </oc>
    <nc r="D15">
      <v>71.048910000000006</v>
    </nc>
  </rcc>
  <rcc rId="29394" sId="18" numFmtId="4">
    <oc r="D16">
      <v>86.004320000000007</v>
    </oc>
    <nc r="D16">
      <v>92.449479999999994</v>
    </nc>
  </rcc>
  <rcc rId="29395" sId="18" numFmtId="4">
    <oc r="D18">
      <v>1.7</v>
    </oc>
    <nc r="D18">
      <v>1.9</v>
    </nc>
  </rcc>
  <rcc rId="29396" sId="18" numFmtId="4">
    <oc r="D27">
      <v>10.426259999999999</v>
    </oc>
    <nc r="D27">
      <v>10.557259999999999</v>
    </nc>
  </rcc>
  <rcc rId="29397" sId="18" numFmtId="4">
    <oc r="D31">
      <v>11.96965</v>
    </oc>
    <nc r="D31">
      <v>22.055510000000002</v>
    </nc>
  </rcc>
  <rcc rId="29398" sId="18" numFmtId="4">
    <oc r="D42">
      <v>1143.9680000000001</v>
    </oc>
    <nc r="D42">
      <v>1429.96</v>
    </nc>
  </rcc>
  <rcc rId="29399" sId="18" numFmtId="4">
    <oc r="D44">
      <v>225</v>
    </oc>
    <nc r="D44">
      <v>399.178</v>
    </nc>
  </rcc>
  <rcc rId="29400" sId="18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29309" sId="17" numFmtId="4">
    <oc r="D6">
      <v>54.41498</v>
    </oc>
    <nc r="D6">
      <v>72.571349999999995</v>
    </nc>
  </rcc>
  <rcc rId="29310" sId="17" numFmtId="4">
    <oc r="D8">
      <v>99.766379999999998</v>
    </oc>
    <nc r="D8">
      <v>138.10099</v>
    </nc>
  </rcc>
  <rcc rId="29311" sId="17" numFmtId="4">
    <oc r="D9">
      <v>0.68528999999999995</v>
    </oc>
    <nc r="D9">
      <v>0.85477999999999998</v>
    </nc>
  </rcc>
  <rcc rId="29312" sId="17" numFmtId="4">
    <oc r="D10">
      <v>118.39448</v>
    </oc>
    <nc r="D10">
      <v>160.04079999999999</v>
    </nc>
  </rcc>
  <rcc rId="29313" sId="17" numFmtId="4">
    <oc r="D11">
      <v>-14.443770000000001</v>
    </oc>
    <nc r="D11">
      <v>-16.94631</v>
    </nc>
  </rcc>
  <rcc rId="29314" sId="17" numFmtId="4">
    <oc r="D15">
      <v>8.0239799999999999</v>
    </oc>
    <nc r="D15">
      <v>8.1676400000000005</v>
    </nc>
  </rcc>
  <rcc rId="29315" sId="17" numFmtId="4">
    <oc r="D16">
      <v>27.430340000000001</v>
    </oc>
    <nc r="D16">
      <v>30.17351</v>
    </nc>
  </rcc>
  <rcc rId="29316" sId="17" numFmtId="4">
    <oc r="D18">
      <v>1.8</v>
    </oc>
    <nc r="D18">
      <v>2.65</v>
    </nc>
  </rcc>
  <rcc rId="29317" sId="17" numFmtId="4">
    <oc r="D28">
      <v>30.5</v>
    </oc>
    <nc r="D28">
      <v>32.5</v>
    </nc>
  </rcc>
  <rcc rId="29318" sId="17" numFmtId="4">
    <oc r="D30">
      <v>92.961259999999996</v>
    </oc>
    <nc r="D30">
      <v>114.33104</v>
    </nc>
  </rcc>
  <rcc rId="29319" sId="17" numFmtId="4">
    <oc r="D39">
      <v>1634.5</v>
    </oc>
    <nc r="D39">
      <v>2043.125</v>
    </nc>
  </rcc>
  <rcc rId="29320" sId="17" numFmtId="4">
    <oc r="D42">
      <v>74.111000000000004</v>
    </oc>
    <nc r="D42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28064" sId="1" numFmtId="4">
    <oc r="C24">
      <v>738919.97672999999</v>
    </oc>
    <nc r="C24">
      <v>740183.98352999997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31068" sId="16">
    <oc r="A1" t="inlineStr">
      <is>
        <t xml:space="preserve">                     Анализ исполнения бюджета Юнгинского сельского поселения на 01.06.2022 г.</t>
      </is>
    </oc>
    <nc r="A1" t="inlineStr">
      <is>
        <t xml:space="preserve">                     Анализ исполнения бюджета Юнгинского сельского поселения на 01.07.2022 г.</t>
      </is>
    </nc>
  </rcc>
  <rcc rId="31069" sId="16" numFmtId="4">
    <oc r="D6">
      <v>57.532440000000001</v>
    </oc>
    <nc r="D6">
      <v>73.892489999999995</v>
    </nc>
  </rcc>
  <rcc rId="31070" sId="16" numFmtId="4">
    <oc r="D8">
      <v>151.46561</v>
    </oc>
    <nc r="D8">
      <v>184.55623</v>
    </nc>
  </rcc>
  <rcc rId="31071" sId="16" numFmtId="4">
    <oc r="D9">
      <v>0.93750999999999995</v>
    </oc>
    <nc r="D9">
      <v>1.0864799999999999</v>
    </nc>
  </rcc>
  <rcc rId="31072" sId="16" numFmtId="4">
    <oc r="D10">
      <v>175.52858000000001</v>
    </oc>
    <nc r="D10">
      <v>212.59669</v>
    </nc>
  </rcc>
  <rcc rId="31073" sId="16" numFmtId="4">
    <oc r="D11">
      <v>-18.586020000000001</v>
    </oc>
    <nc r="D11">
      <v>-23.294029999999999</v>
    </nc>
  </rcc>
  <rcc rId="31074" sId="16" numFmtId="4">
    <oc r="D15">
      <v>32.416899999999998</v>
    </oc>
    <nc r="D15">
      <v>85.995130000000003</v>
    </nc>
  </rcc>
  <rcc rId="31075" sId="16" numFmtId="4">
    <oc r="D16">
      <v>172.08107999999999</v>
    </oc>
    <nc r="D16">
      <v>184.64715000000001</v>
    </nc>
  </rcc>
  <rcc rId="31076" sId="16" numFmtId="4">
    <oc r="D18">
      <v>0.7</v>
    </oc>
    <nc r="D18">
      <v>2.2000000000000002</v>
    </nc>
  </rcc>
  <rcc rId="31077" sId="16" numFmtId="4">
    <oc r="D27">
      <v>265.68351000000001</v>
    </oc>
    <nc r="D27">
      <v>313.00880999999998</v>
    </nc>
  </rcc>
  <rcc rId="31078" sId="16" numFmtId="4">
    <oc r="D28">
      <v>6.7737499999999997</v>
    </oc>
    <nc r="D28">
      <v>8.1285000000000007</v>
    </nc>
  </rcc>
  <rcc rId="31079" sId="16" numFmtId="4">
    <oc r="D30">
      <v>14.720929999999999</v>
    </oc>
    <nc r="D30">
      <v>30.93439</v>
    </nc>
  </rcc>
  <rcc rId="31080" sId="16" numFmtId="4">
    <oc r="D41">
      <v>1007.25</v>
    </oc>
    <nc r="D41">
      <v>1208.7</v>
    </nc>
  </rcc>
  <rcc rId="31081" sId="16" numFmtId="4">
    <oc r="D44">
      <v>42.960999999999999</v>
    </oc>
    <nc r="D44">
      <v>50.832000000000001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29874" sId="1" numFmtId="4">
    <oc r="D24">
      <v>217059.69284</v>
    </oc>
    <nc r="D24">
      <v>265445.44384000002</v>
    </nc>
  </rcc>
  <rcc rId="29875" sId="1" numFmtId="4">
    <oc r="J24">
      <v>23136.34906</v>
    </oc>
    <nc r="J24">
      <v>29472.90093</v>
    </nc>
  </rcc>
  <rcc rId="29876" sId="1" numFmtId="4">
    <oc r="C33">
      <v>159141.42022999999</v>
    </oc>
    <nc r="C33">
      <v>159161.60978</v>
    </nc>
  </rcc>
  <rcc rId="29877" sId="1" numFmtId="4">
    <oc r="D33">
      <v>18399.426909999998</v>
    </oc>
    <nc r="D33">
      <v>21993.93132</v>
    </nc>
  </rcc>
  <rcc rId="29878" sId="1" numFmtId="4">
    <oc r="C34">
      <v>146601.86293</v>
    </oc>
    <nc r="C34">
      <v>146806.05121999999</v>
    </nc>
  </rcc>
  <rcc rId="29879" sId="1" numFmtId="4">
    <oc r="D34">
      <v>7415.1994100000002</v>
    </oc>
    <nc r="D34">
      <v>10205.6649</v>
    </nc>
  </rcc>
  <rcc rId="29880" sId="1" numFmtId="4">
    <oc r="C37">
      <v>64828.606780000002</v>
    </oc>
    <nc r="C37">
      <v>64929.947319999999</v>
    </nc>
  </rcc>
  <rcc rId="29881" sId="1" numFmtId="4">
    <oc r="D37">
      <v>24270.460340000001</v>
    </oc>
    <nc r="D37">
      <v>25982.712019999999</v>
    </nc>
  </rcc>
  <rcc rId="29882" sId="1" numFmtId="4">
    <oc r="C38">
      <v>47196.413249999998</v>
    </oc>
    <nc r="C38">
      <v>47218.413249999998</v>
    </nc>
  </rcc>
  <rcc rId="29883" sId="1" numFmtId="4">
    <oc r="D38">
      <v>32350.37745</v>
    </oc>
    <nc r="D38">
      <v>33167.73317</v>
    </nc>
  </rcc>
  <rcc rId="29884" sId="1" numFmtId="4">
    <oc r="C39">
      <v>6997.9120000000003</v>
    </oc>
    <nc r="C39">
      <v>6989.5219999999999</v>
    </nc>
  </rcc>
  <rcc rId="29885" sId="1" numFmtId="4">
    <oc r="D39">
      <v>3197.2429999999999</v>
    </oc>
    <nc r="D39">
      <v>3247.0149999999999</v>
    </nc>
  </rcc>
  <rcc rId="29886" sId="3" numFmtId="4">
    <oc r="C66">
      <v>277209.85298000003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31144" sId="16" numFmtId="34">
    <oc r="D57">
      <v>558.88520000000005</v>
    </oc>
    <nc r="D57">
      <v>721.74147000000005</v>
    </nc>
  </rcc>
  <rcc rId="31145" sId="16" numFmtId="34">
    <oc r="D64">
      <v>26.987950000000001</v>
    </oc>
    <nc r="D64">
      <v>34.221879999999999</v>
    </nc>
  </rcc>
  <rcc rId="31146" sId="16" numFmtId="34">
    <oc r="D68">
      <v>31</v>
    </oc>
    <nc r="D68">
      <v>33.831339999999997</v>
    </nc>
  </rcc>
  <rcc rId="31147" sId="16" numFmtId="34">
    <oc r="D74">
      <v>353.94416999999999</v>
    </oc>
    <nc r="D74">
      <v>453.94416999999999</v>
    </nc>
  </rcc>
  <rcc rId="31148" sId="16" numFmtId="34">
    <oc r="D75">
      <v>62.2</v>
    </oc>
    <nc r="D75">
      <v>84.7</v>
    </nc>
  </rcc>
  <rcc rId="31149" sId="16" numFmtId="34">
    <oc r="D78">
      <v>307.22192999999999</v>
    </oc>
    <nc r="D78">
      <v>418.02058</v>
    </nc>
  </rcc>
  <rcc rId="31150" sId="16" numFmtId="34">
    <oc r="D79">
      <v>247.54409999999999</v>
    </oc>
    <nc r="D79">
      <v>259.55198999999999</v>
    </nc>
  </rcc>
  <rcc rId="31151" sId="16" numFmtId="34">
    <oc r="D81">
      <v>450.54500000000002</v>
    </oc>
    <nc r="D81">
      <v>540.654</v>
    </nc>
  </rcc>
  <rcc rId="31152" sId="16" numFmtId="34">
    <oc r="D88">
      <v>7.492</v>
    </oc>
    <nc r="D88">
      <v>11.534000000000001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40890" sId="17">
    <oc r="A1" t="inlineStr">
      <is>
        <t xml:space="preserve">                     Анализ исполнения бюджета Юськасинского сельского поселения на 01.10.2022 г.</t>
      </is>
    </oc>
    <nc r="A1" t="inlineStr">
      <is>
        <t xml:space="preserve">                     Анализ исполнения бюджета Юськасинского сельского поселения на 01.11.2022 г.</t>
      </is>
    </nc>
  </rcc>
  <rcc rId="40891" sId="17" numFmtId="4">
    <oc r="D6">
      <v>145.77672000000001</v>
    </oc>
    <nc r="D6">
      <v>161.8425</v>
    </nc>
  </rcc>
  <rcc rId="40892" sId="17" numFmtId="4">
    <oc r="D8">
      <v>265.50538999999998</v>
    </oc>
    <nc r="D8">
      <v>300.29788000000002</v>
    </nc>
  </rcc>
  <rcc rId="40893" sId="17" numFmtId="4">
    <oc r="D9">
      <v>1.5020100000000001</v>
    </oc>
    <nc r="D9">
      <v>1.6847399999999999</v>
    </nc>
  </rcc>
  <rcc rId="40894" sId="17" numFmtId="4">
    <oc r="D10">
      <v>305.64143999999999</v>
    </oc>
    <nc r="D10">
      <v>341.18682000000001</v>
    </nc>
  </rcc>
  <rcc rId="40895" sId="17" numFmtId="4">
    <oc r="D11">
      <v>-29.638439999999999</v>
    </oc>
    <nc r="D11">
      <v>-34.727240000000002</v>
    </nc>
  </rcc>
  <rcc rId="40896" sId="17" numFmtId="4">
    <oc r="D15">
      <v>7.3861100000000004</v>
    </oc>
    <nc r="D15">
      <v>57.598460000000003</v>
    </nc>
  </rcc>
  <rcc rId="40897" sId="17" numFmtId="4">
    <oc r="D16">
      <v>59.716479999999997</v>
    </oc>
    <nc r="D16">
      <v>220.86960999999999</v>
    </nc>
  </rcc>
  <rcc rId="40898" sId="17" numFmtId="4">
    <oc r="D18">
      <v>4.75</v>
    </oc>
    <nc r="D18">
      <v>5</v>
    </nc>
  </rcc>
  <rcc rId="40899" sId="17" numFmtId="4">
    <oc r="D28">
      <v>40.5</v>
    </oc>
    <nc r="D28">
      <v>57.5</v>
    </nc>
  </rcc>
  <rcc rId="40900" sId="17" numFmtId="4">
    <oc r="D30">
      <v>218.38955000000001</v>
    </oc>
    <nc r="D30">
      <v>234.62509</v>
    </nc>
  </rcc>
  <rfmt sheetId="17" sqref="C34:D34" start="0" length="2147483647">
    <dxf>
      <font>
        <b/>
      </font>
    </dxf>
  </rfmt>
  <rcc rId="40901" sId="17" numFmtId="4">
    <oc r="D41">
      <v>3984.9250000000002</v>
    </oc>
    <nc r="D41">
      <v>4292.2250000000004</v>
    </nc>
  </rcc>
  <rcc rId="40902" sId="17" numFmtId="4">
    <oc r="D44">
      <v>188.547</v>
    </oc>
    <nc r="D44">
      <v>208.22300000000001</v>
    </nc>
  </rcc>
  <rcc rId="40903" sId="17" numFmtId="4">
    <oc r="D37">
      <v>0</v>
    </oc>
    <nc r="D37">
      <v>0.4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26720" sId="10">
    <oc r="A1" t="inlineStr">
      <is>
        <t xml:space="preserve">                     Анализ исполнения бюджета Орининского сельского поселения на 01.04.2022 г.</t>
      </is>
    </oc>
    <nc r="A1" t="inlineStr">
      <is>
        <t xml:space="preserve">                     Анализ исполнения бюджета Орининского сельского поселения на 01.05.2022 г.</t>
      </is>
    </nc>
  </rcc>
  <rcc rId="26721" sId="10" numFmtId="4">
    <oc r="D6">
      <v>71.091220000000007</v>
    </oc>
    <nc r="D6">
      <v>87.501360000000005</v>
    </nc>
  </rcc>
  <rcc rId="26722" sId="10" numFmtId="4">
    <oc r="D8">
      <v>69.897909999999996</v>
    </oc>
    <nc r="D8">
      <v>89.192049999999995</v>
    </nc>
  </rcc>
  <rcc rId="26723" sId="10" numFmtId="4">
    <oc r="D9">
      <v>0.44789000000000001</v>
    </oc>
    <nc r="D9">
      <v>0.61265000000000003</v>
    </nc>
  </rcc>
  <rcc rId="26724" sId="10" numFmtId="4">
    <oc r="D10">
      <v>84.575320000000005</v>
    </oc>
    <nc r="D10">
      <v>105.84575</v>
    </nc>
  </rcc>
  <rcc rId="26725" sId="10" numFmtId="4">
    <oc r="D11">
      <v>-9.3777100000000004</v>
    </oc>
    <nc r="D11">
      <v>-12.91283</v>
    </nc>
  </rcc>
  <rcc rId="26726" sId="10" numFmtId="4">
    <oc r="D41">
      <v>869.57399999999996</v>
    </oc>
    <nc r="D41">
      <v>1159.432</v>
    </nc>
  </rcc>
  <rcc rId="26727" sId="10" numFmtId="4">
    <oc r="D43">
      <v>162.29400000000001</v>
    </oc>
    <nc r="D43">
      <v>198.24199999999999</v>
    </nc>
  </rcc>
  <rcc rId="26728" sId="10" numFmtId="4">
    <oc r="D45">
      <v>54.435000000000002</v>
    </oc>
    <nc r="D45">
      <v>74.111000000000004</v>
    </nc>
  </rcc>
  <rcc rId="26729" sId="10" numFmtId="4">
    <oc r="D13">
      <v>5.8326000000000002</v>
    </oc>
    <nc r="D13">
      <v>3.70086</v>
    </nc>
  </rcc>
  <rcc rId="26730" sId="10" numFmtId="4">
    <oc r="D15">
      <v>67.744950000000003</v>
    </oc>
    <nc r="D15">
      <v>68.402469999999994</v>
    </nc>
  </rcc>
  <rcc rId="26731" sId="10" numFmtId="4">
    <oc r="D16">
      <v>77.631600000000006</v>
    </oc>
    <nc r="D16">
      <v>92.569469999999995</v>
    </nc>
  </rcc>
  <rcc rId="26732" sId="10" numFmtId="4">
    <oc r="D18">
      <v>0.89</v>
    </oc>
    <nc r="D18">
      <v>1.19</v>
    </nc>
  </rcc>
  <rcc rId="26733" sId="10" numFmtId="4">
    <oc r="D28">
      <v>13.5</v>
    </oc>
    <nc r="D28">
      <v>18</v>
    </nc>
  </rcc>
  <rcc rId="26734" sId="10" numFmtId="4">
    <oc r="D30">
      <v>1.0449999999999999</v>
    </oc>
    <nc r="D30">
      <v>2.5818400000000001</v>
    </nc>
  </rcc>
  <rcc rId="26735" sId="10" numFmtId="34">
    <oc r="D58">
      <v>289.13117</v>
    </oc>
    <nc r="D58">
      <v>416.46884999999997</v>
    </nc>
  </rcc>
  <rcc rId="26736" sId="10" numFmtId="34">
    <oc r="C63">
      <v>4.9020000000000001</v>
    </oc>
    <nc r="C63">
      <v>9.9019999999999992</v>
    </nc>
  </rcc>
  <rcc rId="26737" sId="10" numFmtId="34">
    <oc r="D65">
      <v>22.085999999999999</v>
    </oc>
    <nc r="D65">
      <v>46.350320000000004</v>
    </nc>
  </rcc>
  <rcc rId="26738" sId="10" numFmtId="34">
    <oc r="D70">
      <v>1.5</v>
    </oc>
    <nc r="D70">
      <v>3.73</v>
    </nc>
  </rcc>
  <rcc rId="26739" sId="10" numFmtId="34">
    <oc r="D75">
      <v>184.32239999999999</v>
    </oc>
    <nc r="D75">
      <v>220.2704</v>
    </nc>
  </rcc>
  <rcc rId="26740" sId="10" numFmtId="34">
    <oc r="C79">
      <v>1119.501</v>
    </oc>
    <nc r="C79">
      <v>1195.1880000000001</v>
    </nc>
  </rcc>
  <rcc rId="26741" sId="10" numFmtId="34">
    <oc r="D79">
      <v>51.3</v>
    </oc>
    <nc r="D79">
      <v>107.336</v>
    </nc>
  </rcc>
  <rcc rId="26742" sId="10" numFmtId="34">
    <oc r="D80">
      <v>66.24727</v>
    </oc>
    <nc r="D80">
      <v>116.97087000000001</v>
    </nc>
  </rcc>
  <rcc rId="26743" sId="10" numFmtId="34">
    <oc r="D83">
      <v>445.82400000000001</v>
    </oc>
    <nc r="D83">
      <v>597.00340000000006</v>
    </nc>
  </rcc>
  <rcc rId="26744" sId="10" numFmtId="34">
    <oc r="C90">
      <v>34</v>
    </oc>
    <nc r="C90">
      <v>44</v>
    </nc>
  </rcc>
  <rcc rId="26745" sId="10" numFmtId="34">
    <oc r="D90">
      <v>33.32</v>
    </oc>
    <nc r="D90">
      <v>38.534999999999997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27867" sId="3" numFmtId="4">
    <oc r="D79">
      <v>4698.5528800000002</v>
    </oc>
    <nc r="D79">
      <v>6809.2355699999998</v>
    </nc>
  </rcc>
  <rcc rId="27868" sId="3" numFmtId="4">
    <oc r="D81">
      <v>1281.3108</v>
    </oc>
    <nc r="D81">
      <v>1904.2101</v>
    </nc>
  </rcc>
  <rcc rId="27869" sId="3" numFmtId="4">
    <oc r="C83">
      <v>838.34691999999995</v>
    </oc>
    <nc r="C83">
      <v>534.57510000000002</v>
    </nc>
  </rcc>
  <rcc rId="27870" sId="3" numFmtId="4">
    <oc r="C84">
      <v>11287.721</v>
    </oc>
    <nc r="C84">
      <v>11437.721</v>
    </nc>
  </rcc>
  <rcc rId="27871" sId="3" numFmtId="4">
    <oc r="D84">
      <v>3322.3319999999999</v>
    </oc>
    <nc r="D84">
      <v>5387.7713400000002</v>
    </nc>
  </rcc>
  <rcc rId="27872" sId="3" numFmtId="4">
    <oc r="D86">
      <v>598.79999999999995</v>
    </oc>
    <nc r="D86">
      <v>799.5</v>
    </nc>
  </rcc>
  <rcc rId="27873" sId="3" numFmtId="4">
    <oc r="D89">
      <v>313.7</v>
    </oc>
    <nc r="D89">
      <v>347.00441000000001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44413" sId="7">
    <oc r="A1" t="inlineStr">
      <is>
        <t xml:space="preserve">                     Анализ исполнения бюджета Кадикасинского сельского поселения на01.11.2022 г.</t>
      </is>
    </oc>
    <nc r="A1" t="inlineStr">
      <is>
        <t xml:space="preserve">                     Анализ исполнения бюджета Кадикасинского сельского поселения на 01.12.2022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fmt sheetId="2" sqref="CD14:CD29">
    <dxf>
      <numFmt numFmtId="179" formatCode="#,##0.000000"/>
    </dxf>
  </rfmt>
  <rfmt sheetId="2" sqref="CD14:CD29">
    <dxf>
      <numFmt numFmtId="172" formatCode="#,##0.0000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M14:CM31">
    <dxf>
      <numFmt numFmtId="4" formatCode="#,##0.00"/>
    </dxf>
  </rfmt>
  <rfmt sheetId="2" sqref="CM14:CM31">
    <dxf>
      <numFmt numFmtId="187" formatCode="#,##0.000"/>
    </dxf>
  </rfmt>
  <rfmt sheetId="2" sqref="CM14:CM31">
    <dxf>
      <numFmt numFmtId="186" formatCode="#,##0.0000"/>
    </dxf>
  </rfmt>
  <rfmt sheetId="2" sqref="CM14:CM31">
    <dxf>
      <numFmt numFmtId="172" formatCode="#,##0.00000"/>
    </dxf>
  </rfmt>
  <rfmt sheetId="2" sqref="EK31">
    <dxf>
      <numFmt numFmtId="4" formatCode="#,##0.00"/>
    </dxf>
  </rfmt>
  <rfmt sheetId="2" sqref="EK31">
    <dxf>
      <numFmt numFmtId="187" formatCode="#,##0.000"/>
    </dxf>
  </rfmt>
  <rfmt sheetId="2" sqref="EK31">
    <dxf>
      <numFmt numFmtId="186" formatCode="#,##0.0000"/>
    </dxf>
  </rfmt>
  <rfmt sheetId="2" sqref="EK31">
    <dxf>
      <numFmt numFmtId="172" formatCode="#,##0.00000"/>
    </dxf>
  </rfmt>
  <rfmt sheetId="2" sqref="EK14:EK29">
    <dxf>
      <numFmt numFmtId="4" formatCode="#,##0.00"/>
    </dxf>
  </rfmt>
  <rfmt sheetId="2" sqref="EK14:EK29">
    <dxf>
      <numFmt numFmtId="187" formatCode="#,##0.000"/>
    </dxf>
  </rfmt>
  <rfmt sheetId="2" sqref="EK14:EK29">
    <dxf>
      <numFmt numFmtId="186" formatCode="#,##0.0000"/>
    </dxf>
  </rfmt>
  <rfmt sheetId="2" sqref="EK14:EK29">
    <dxf>
      <numFmt numFmtId="172" formatCode="#,##0.00000"/>
    </dxf>
  </rfmt>
  <rfmt sheetId="2" sqref="EZ14:FA31">
    <dxf>
      <numFmt numFmtId="4" formatCode="#,##0.00"/>
    </dxf>
  </rfmt>
  <rfmt sheetId="2" sqref="EZ14:FA31">
    <dxf>
      <numFmt numFmtId="187" formatCode="#,##0.000"/>
    </dxf>
  </rfmt>
  <rfmt sheetId="2" sqref="EZ14:FA31">
    <dxf>
      <numFmt numFmtId="186" formatCode="#,##0.0000"/>
    </dxf>
  </rfmt>
  <rfmt sheetId="2" sqref="EZ14:FA31">
    <dxf>
      <numFmt numFmtId="172" formatCode="#,##0.00000"/>
    </dxf>
  </rfmt>
  <rcc rId="36657" sId="15" numFmtId="34">
    <oc r="C80">
      <v>1874.4941100000001</v>
    </oc>
    <nc r="C80">
      <v>1872.4941100000001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32244" sId="19" numFmtId="4">
    <oc r="D6">
      <v>38.462409999999998</v>
    </oc>
    <nc r="D6">
      <v>46.233310000000003</v>
    </nc>
  </rcc>
  <rcc rId="32245" sId="19" numFmtId="4">
    <oc r="D8">
      <v>149.66112000000001</v>
    </oc>
    <nc r="D8">
      <v>176.40800999999999</v>
    </nc>
  </rcc>
  <rcc rId="32246" sId="19" numFmtId="4">
    <oc r="D9">
      <v>0.88105</v>
    </oc>
    <nc r="D9">
      <v>1.03799</v>
    </nc>
  </rcc>
  <rcc rId="32247" sId="19" numFmtId="4">
    <oc r="D10">
      <v>172.39984999999999</v>
    </oc>
    <nc r="D10">
      <v>203.85772</v>
    </nc>
  </rcc>
  <rcc rId="32248" sId="19" numFmtId="4">
    <oc r="D11">
      <v>-18.889710000000001</v>
    </oc>
    <nc r="D11">
      <v>-20.425000000000001</v>
    </nc>
  </rcc>
  <rcc rId="32249" sId="19" numFmtId="4">
    <oc r="D15">
      <v>1.80694</v>
    </oc>
    <nc r="D15">
      <v>-2.2096200000000001</v>
    </nc>
  </rcc>
  <rcc rId="32250" sId="19" numFmtId="4">
    <oc r="D16">
      <v>65.108249999999998</v>
    </oc>
    <nc r="D16">
      <v>85.940269999999998</v>
    </nc>
  </rcc>
  <rcc rId="32251" sId="19" numFmtId="4">
    <oc r="D18">
      <v>1</v>
    </oc>
    <nc r="D18">
      <v>1.2</v>
    </nc>
  </rcc>
  <rcc rId="32252" sId="19" numFmtId="4">
    <oc r="D40">
      <v>1064.55</v>
    </oc>
    <nc r="D40">
      <v>1241.9749999999999</v>
    </nc>
  </rcc>
  <rcc rId="32253" sId="19" numFmtId="4">
    <oc r="D43">
      <v>50.832000000000001</v>
    </oc>
    <nc r="D43">
      <v>66.573999999999998</v>
    </nc>
  </rcc>
  <rcc rId="32254" sId="19" numFmtId="4">
    <oc r="C45">
      <v>2407.203</v>
    </oc>
    <nc r="C45">
      <v>2370.4896399999998</v>
    </nc>
  </rcc>
  <rcc rId="32255" sId="19" numFmtId="4">
    <oc r="D45">
      <v>40.688189999999999</v>
    </oc>
    <nc r="D45">
      <v>81.376379999999997</v>
    </nc>
  </rcc>
  <rcc rId="32256" sId="19" numFmtId="4">
    <oc r="C46">
      <v>875.84699999999998</v>
    </oc>
    <nc r="C46">
      <v>825.84623999999997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2.xml><?xml version="1.0" encoding="utf-8"?>
<revisions xmlns="http://schemas.openxmlformats.org/spreadsheetml/2006/main" xmlns:r="http://schemas.openxmlformats.org/officeDocument/2006/relationships">
  <rdn rId="0" localSheetId="3" customView="1" name="Z_5BFCA170_DEAE_4D2C_98A0_1E68B427AC01_.wvu.Rows" hidden="1" oldHidden="1">
    <oldFormula>район!$18:$19,район!$21:$21,район!$29:$31,район!$51:$52,район!$64:$64,район!$71:$71,район!$88:$88,район!#REF!,район!$122:$124</oldFormula>
  </rdn>
  <rdn rId="0" localSheetId="17" customView="1" name="Z_5BFCA170_DEAE_4D2C_98A0_1E68B427AC01_.wvu.Rows" hidden="1" oldHidden="1">
    <oldFormula>Юсь!$20:$24,Юсь!#REF!,Юсь!$43:$48,Юсь!$57:$57,Юсь!$59:$60,Юсь!$67:$68,Юсь!$78:$79,Юсь!$82:$87,Юсь!$90:$97</oldFormula>
  </rdn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3.xml><?xml version="1.0" encoding="utf-8"?>
<revisions xmlns="http://schemas.openxmlformats.org/spreadsheetml/2006/main" xmlns:r="http://schemas.openxmlformats.org/officeDocument/2006/relationships">
  <rcc rId="29006" sId="13" numFmtId="4">
    <oc r="D6">
      <v>22.946159999999999</v>
    </oc>
    <nc r="D6">
      <v>26.658000000000001</v>
    </nc>
  </rcc>
  <rcc rId="29007" sId="13" numFmtId="4">
    <oc r="D8">
      <v>69.422690000000003</v>
    </oc>
    <nc r="D8">
      <v>96.097909999999999</v>
    </nc>
  </rcc>
  <rcc rId="29008" sId="13" numFmtId="4">
    <oc r="D9">
      <v>0.47683999999999999</v>
    </oc>
    <nc r="D9">
      <v>0.59479000000000004</v>
    </nc>
  </rcc>
  <rcc rId="29009" sId="13" numFmtId="4">
    <oc r="D10">
      <v>82.385080000000002</v>
    </oc>
    <nc r="D10">
      <v>111.36474</v>
    </nc>
  </rcc>
  <rcc rId="29010" sId="13" numFmtId="4">
    <oc r="D11">
      <v>-10.050700000000001</v>
    </oc>
    <nc r="D11">
      <v>-11.79209</v>
    </nc>
  </rcc>
  <rcc rId="29011" sId="13" numFmtId="4">
    <oc r="D15">
      <v>1.73305</v>
    </oc>
    <nc r="D15">
      <v>1.85209</v>
    </nc>
  </rcc>
  <rcc rId="29012" sId="13" numFmtId="4">
    <oc r="D16">
      <v>30.332550000000001</v>
    </oc>
    <nc r="D16">
      <v>32.59881</v>
    </nc>
  </rcc>
  <rcc rId="29013" sId="13" numFmtId="4">
    <oc r="D18">
      <v>1.2</v>
    </oc>
    <nc r="D18">
      <v>1.4</v>
    </nc>
  </rcc>
  <rcc rId="29014" sId="13" numFmtId="4">
    <oc r="D25">
      <v>8.3299999999999999E-2</v>
    </oc>
    <nc r="D25">
      <v>12.033300000000001</v>
    </nc>
  </rcc>
  <rcc rId="29015" sId="13" numFmtId="4">
    <oc r="D37">
      <v>698.43200000000002</v>
    </oc>
    <nc r="D37">
      <v>873.04</v>
    </nc>
  </rcc>
  <rcc rId="29016" sId="13" numFmtId="4">
    <oc r="D41">
      <v>35.090000000000003</v>
    </oc>
    <nc r="D41">
      <v>42.960999999999999</v>
    </nc>
  </rcc>
  <rcc rId="29017" sId="13" numFmtId="34">
    <oc r="D54">
      <v>362.13506999999998</v>
    </oc>
    <nc r="D54">
      <v>505.80928</v>
    </nc>
  </rcc>
  <rcc rId="29018" sId="13" numFmtId="34">
    <oc r="D61">
      <v>18.670539999999999</v>
    </oc>
    <nc r="D61">
      <v>25.847190000000001</v>
    </nc>
  </rcc>
  <rcc rId="29019" sId="13" numFmtId="34">
    <oc r="D65">
      <v>0</v>
    </oc>
    <nc r="D65">
      <v>2.83134</v>
    </nc>
  </rcc>
  <rcc rId="29020" sId="13" numFmtId="34">
    <oc r="C76">
      <v>165.55</v>
    </oc>
    <nc r="C76">
      <v>195.55</v>
    </nc>
  </rcc>
  <rcc rId="29021" sId="13" numFmtId="34">
    <oc r="D76">
      <v>34.443669999999997</v>
    </oc>
    <nc r="D76">
      <v>108.09199</v>
    </nc>
  </rcc>
  <rcc rId="29022" sId="13" numFmtId="34">
    <oc r="D78">
      <v>234.57952</v>
    </oc>
    <nc r="D78">
      <v>309.44983999999999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4.xml><?xml version="1.0" encoding="utf-8"?>
<revisions xmlns="http://schemas.openxmlformats.org/spreadsheetml/2006/main" xmlns:r="http://schemas.openxmlformats.org/officeDocument/2006/relationships">
  <rcc rId="29594" sId="2" numFmtId="4">
    <oc r="AB32">
      <v>581.36598000000004</v>
    </oc>
    <nc r="AB32">
      <v>789.30350999999996</v>
    </nc>
  </rcc>
  <rcc rId="29595" sId="2" numFmtId="4">
    <oc r="AE32">
      <v>2381.9912199999999</v>
    </oc>
    <nc r="AE32">
      <v>2699.0230999999999</v>
    </nc>
  </rcc>
  <rcc rId="29596" sId="2" numFmtId="4">
    <oc r="AH32">
      <v>22.01</v>
    </oc>
    <nc r="AH32">
      <v>29.81</v>
    </nc>
  </rcc>
  <rcc rId="29597" sId="2" numFmtId="4">
    <oc r="AQ32">
      <v>811.11186999999995</v>
    </oc>
    <nc r="AQ32">
      <v>1033.8114599999999</v>
    </nc>
  </rcc>
  <rcc rId="29598" sId="2" numFmtId="4">
    <oc r="AT32">
      <v>91.249179999999996</v>
    </oc>
    <nc r="AT32">
      <v>125.46456999999999</v>
    </nc>
  </rcc>
  <rcc rId="29599" sId="2" numFmtId="4">
    <oc r="AY32">
      <v>490</v>
    </oc>
    <nc r="AY32">
      <v>510</v>
    </nc>
  </rcc>
  <rcc rId="29600" sId="2" numFmtId="4">
    <oc r="AZ32">
      <v>270.62572</v>
    </oc>
    <nc r="AZ32">
      <v>330.50567999999998</v>
    </nc>
  </rcc>
  <rcc rId="29601" sId="19" numFmtId="4">
    <oc r="D34">
      <f>D35+D37</f>
    </oc>
    <nc r="D34">
      <v>0</v>
    </nc>
  </rcc>
  <rfmt sheetId="19" sqref="D37" start="0" length="2147483647">
    <dxf>
      <font>
        <b val="0"/>
      </font>
    </dxf>
  </rfmt>
  <rcc rId="29602" sId="2" numFmtId="4">
    <oc r="BR29">
      <v>0</v>
    </oc>
    <nc r="BR29">
      <f>SUM(Яро!D36)</f>
    </nc>
  </rcc>
  <rcc rId="29603" sId="2" numFmtId="4">
    <oc r="BR32">
      <v>0.4</v>
    </oc>
    <nc r="BR32">
      <v>0.2</v>
    </nc>
  </rcc>
  <rcc rId="29604" sId="2" numFmtId="4">
    <oc r="CD32">
      <v>17752.367999999999</v>
    </oc>
    <nc r="CD32">
      <v>22190.46</v>
    </nc>
  </rcc>
  <rcc rId="29605" sId="2" numFmtId="4">
    <oc r="CI32">
      <v>108292.05800999999</v>
    </oc>
    <nc r="CI32">
      <v>107028.05121000001</v>
    </nc>
  </rcc>
  <rcc rId="29606" sId="2" numFmtId="4">
    <oc r="CJ32">
      <v>3751.0479999999998</v>
    </oc>
    <nc r="CJ32">
      <v>5194.8328700000002</v>
    </nc>
  </rcc>
  <rcc rId="29607" sId="2" numFmtId="4">
    <oc r="CM32">
      <v>799.5</v>
    </oc>
    <nc r="CM32">
      <v>1000.2</v>
    </nc>
  </rcc>
  <rcc rId="29608" sId="2" numFmtId="4">
    <oc r="CP32">
      <v>833.43305999999995</v>
    </oc>
    <nc r="CP32">
      <v>1087.40806</v>
    </nc>
  </rcc>
  <rcc rId="29609" sId="2" numFmtId="4">
    <oc r="CS32">
      <v>171.95500000000001</v>
    </oc>
    <nc r="CS32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31533" sId="3" numFmtId="4">
    <oc r="C79">
      <v>27841.028999999999</v>
    </oc>
    <nc r="C79">
      <v>27759.333999999999</v>
    </nc>
  </rcc>
  <rcc rId="31534" sId="3" numFmtId="4">
    <oc r="D79">
      <v>8720.8352699999996</v>
    </oc>
    <nc r="D79">
      <v>11374.944</v>
    </nc>
  </rcc>
  <rcc rId="31535" sId="3" numFmtId="4">
    <oc r="D81">
      <v>2310.8806599999998</v>
    </oc>
    <nc r="D81">
      <v>2692.12916</v>
    </nc>
  </rcc>
  <rcc rId="31536" sId="3" numFmtId="4">
    <oc r="C83">
      <v>512.57510000000002</v>
    </oc>
    <nc r="C83">
      <v>447.84649999999999</v>
    </nc>
  </rcc>
  <rcc rId="31537" sId="3" numFmtId="4">
    <oc r="C84">
      <v>12035.882900000001</v>
    </oc>
    <nc r="C84">
      <v>12117.5779</v>
    </nc>
  </rcc>
  <rcc rId="31538" sId="3" numFmtId="4">
    <oc r="D84">
      <v>6187.7713400000002</v>
    </oc>
    <nc r="D84">
      <v>7340.6602599999997</v>
    </nc>
  </rcc>
  <rcc rId="31539" sId="3" numFmtId="4">
    <oc r="D86">
      <v>1000.2</v>
    </oc>
    <nc r="D86">
      <v>1200.9000000000001</v>
    </nc>
  </rcc>
  <rcc rId="31540" sId="3" numFmtId="4">
    <oc r="D89">
      <v>432.85793000000001</v>
    </oc>
    <nc r="D89">
      <v>627.4</v>
    </nc>
  </rcc>
  <rcc rId="31541" sId="3" numFmtId="4">
    <oc r="D90">
      <v>1173.8142800000001</v>
    </oc>
    <nc r="D90">
      <v>1450.1058700000001</v>
    </nc>
  </rcc>
  <rcc rId="31542" sId="3" numFmtId="4">
    <oc r="D92">
      <v>338.505</v>
    </oc>
    <nc r="D92">
      <v>346.45499999999998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c rId="28308" sId="19">
    <oc r="A1" t="inlineStr">
      <is>
        <t xml:space="preserve">                     Анализ исполнения бюджета Ярославского сельского поселения на 01.05.2022 г.</t>
      </is>
    </oc>
    <nc r="A1" t="inlineStr">
      <is>
        <t xml:space="preserve">                     Анализ исполнения бюджета Ярославского сельского поселения на 01.06.2022 г.</t>
      </is>
    </nc>
  </rcc>
  <rcc rId="28309" sId="18">
    <oc r="A1" t="inlineStr">
      <is>
        <t xml:space="preserve">                     Анализ исполнения бюджета Ярабайкасинского сельского поселения на 01.05.2022 г.</t>
      </is>
    </oc>
    <nc r="A1" t="inlineStr">
      <is>
        <t xml:space="preserve">                     Анализ исполнения бюджета Ярабайкасинского сельского поселения на 01.06.2022 г.</t>
      </is>
    </nc>
  </rcc>
  <rcc rId="28310" sId="17">
    <oc r="A1" t="inlineStr">
      <is>
        <t xml:space="preserve">                     Анализ исполнения бюджета Юськасинского сельского поселения на 01.05.2022 г.</t>
      </is>
    </oc>
    <nc r="A1" t="inlineStr">
      <is>
        <t xml:space="preserve">                     Анализ исполнения бюджета Юськасинского сельского поселения на 01.06.2022 г.</t>
      </is>
    </nc>
  </rcc>
  <rcc rId="28311" sId="16">
    <oc r="A1" t="inlineStr">
      <is>
        <t xml:space="preserve">                     Анализ исполнения бюджета Юнгинского сельского поселения на 01.05.2022 г.</t>
      </is>
    </oc>
    <nc r="A1" t="inlineStr">
      <is>
        <t xml:space="preserve">                     Анализ исполнения бюджета Юнгинского сельского поселения на 01.06.2022 г.</t>
      </is>
    </nc>
  </rcc>
  <rcc rId="28312" sId="15">
    <oc r="A1" t="inlineStr">
      <is>
        <t xml:space="preserve">                     Анализ исполнения бюджета Шатьмапосинского сельского поселения на 01.05.2022 г.</t>
      </is>
    </oc>
    <nc r="A1" t="inlineStr">
      <is>
        <t xml:space="preserve">                     Анализ исполнения бюджета Шатьмапосинского сельского поселения на 01.06.2022 г.</t>
      </is>
    </nc>
  </rcc>
  <rcc rId="28313" sId="14">
    <oc r="A1" t="inlineStr">
      <is>
        <t xml:space="preserve">                     Анализ исполнения бюджета Чуманкасинского сельского поселения на 01.05.2022 г.</t>
      </is>
    </oc>
    <nc r="A1" t="inlineStr">
      <is>
        <t xml:space="preserve">                     Анализ исполнения бюджета Чуманкасинского сельского поселения на 01.06.2022 г.</t>
      </is>
    </nc>
  </rcc>
  <rcc rId="28314" sId="13">
    <oc r="A1" t="inlineStr">
      <is>
        <t xml:space="preserve">                     Анализ исполнения бюджета Хорнойского сельского поселения на 01.05.2022 г.</t>
      </is>
    </oc>
    <nc r="A1" t="inlineStr">
      <is>
        <t xml:space="preserve">                     Анализ исполнения бюджета Хорнойского сельского поселения на 01.06.2022 г.</t>
      </is>
    </nc>
  </rcc>
  <rcc rId="28315" sId="12">
    <oc r="A1" t="inlineStr">
      <is>
        <t xml:space="preserve">                     Анализ исполнения бюджета Тораевского сельского поселения на 01.05.2022 г.</t>
      </is>
    </oc>
    <nc r="A1" t="inlineStr">
      <is>
        <t xml:space="preserve">                     Анализ исполнения бюджета Тораевского сельского поселения на 01.06.2022 г.</t>
      </is>
    </nc>
  </rcc>
  <rcc rId="28316" sId="11">
    <oc r="A1" t="inlineStr">
      <is>
        <t xml:space="preserve">                     Анализ исполнения бюджета Сятракасинского сельского поселения на 01.05.2022 г.</t>
      </is>
    </oc>
    <nc r="A1" t="inlineStr">
      <is>
        <t xml:space="preserve">                     Анализ исполнения бюджета Сятракасинского сельского поселения на 01.06.2022 г.</t>
      </is>
    </nc>
  </rcc>
  <rcc rId="28317" sId="10">
    <oc r="A1" t="inlineStr">
      <is>
        <t xml:space="preserve">                     Анализ исполнения бюджета Орининского сельского поселения на 01.05.2022 г.</t>
      </is>
    </oc>
    <nc r="A1" t="inlineStr">
      <is>
        <t xml:space="preserve">                     Анализ исполнения бюджета Орининского сельского поселения на 01.06.2022 г.</t>
      </is>
    </nc>
  </rcc>
  <rcc rId="28318" sId="9">
    <oc r="A1" t="inlineStr">
      <is>
        <t xml:space="preserve">                     Анализ исполнения бюджета Москакасинского сельского поселения на 01.05.2022 г.</t>
      </is>
    </oc>
    <nc r="A1" t="inlineStr">
      <is>
        <t xml:space="preserve">                     Анализ исполнения бюджета Москакасинского сельского поселения на 01.06.2022 г.</t>
      </is>
    </nc>
  </rcc>
  <rcc rId="28319" sId="8">
    <oc r="A1" t="inlineStr">
      <is>
        <t xml:space="preserve">                     Анализ исполнения бюджета Моргаушского сельского поселения на 01.05.2022 г.</t>
      </is>
    </oc>
    <nc r="A1" t="inlineStr">
      <is>
        <t xml:space="preserve">                     Анализ исполнения бюджета Моргаушского сельского поселения на 01.06.2022 г.</t>
      </is>
    </nc>
  </rcc>
  <rcc rId="28320" sId="7">
    <oc r="A1" t="inlineStr">
      <is>
        <t xml:space="preserve">                     Анализ исполнения бюджета Кадикасинского сельского поселения на 01.04.2022 г.</t>
      </is>
    </oc>
    <nc r="A1" t="inlineStr">
      <is>
        <t xml:space="preserve">                     Анализ исполнения бюджета Кадикасинского сельского поселения на01.06.2022 г.</t>
      </is>
    </nc>
  </rcc>
  <rcc rId="28321" sId="6">
    <oc r="A1" t="inlineStr">
      <is>
        <t xml:space="preserve">                     Анализ исполнения бюджета Ильинского сельского поселения на 01.05.2022 г.</t>
      </is>
    </oc>
    <nc r="A1" t="inlineStr">
      <is>
        <t xml:space="preserve">                     Анализ исполнения бюджета Ильинского сельского поселения на 01.06.2022 г.</t>
      </is>
    </nc>
  </rcc>
  <rcc rId="28322" sId="5">
    <oc r="A1" t="inlineStr">
      <is>
        <t xml:space="preserve">                     Анализ исполнения бюджета Большесундырского сельского поселения на 01.05.2022 г.</t>
      </is>
    </oc>
    <nc r="A1" t="inlineStr">
      <is>
        <t xml:space="preserve">                     Анализ исполнения бюджета Большесундырского сельского поселения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fmt sheetId="1" sqref="D30">
    <dxf>
      <numFmt numFmtId="2" formatCode="0.00"/>
    </dxf>
  </rfmt>
  <rfmt sheetId="1" sqref="D30">
    <dxf>
      <numFmt numFmtId="183" formatCode="0.000"/>
    </dxf>
  </rfmt>
  <rfmt sheetId="1" sqref="D30">
    <dxf>
      <numFmt numFmtId="174" formatCode="0.0000"/>
    </dxf>
  </rfmt>
  <rfmt sheetId="1" sqref="D30">
    <dxf>
      <numFmt numFmtId="168" formatCode="0.00000"/>
    </dxf>
  </rfmt>
  <rfmt sheetId="1" sqref="D31:D43">
    <dxf>
      <numFmt numFmtId="2" formatCode="0.00"/>
    </dxf>
  </rfmt>
  <rfmt sheetId="1" sqref="D31:D43">
    <dxf>
      <numFmt numFmtId="183" formatCode="0.000"/>
    </dxf>
  </rfmt>
  <rfmt sheetId="1" sqref="D31:D43">
    <dxf>
      <numFmt numFmtId="174" formatCode="0.0000"/>
    </dxf>
  </rfmt>
  <rfmt sheetId="1" sqref="D31:D43">
    <dxf>
      <numFmt numFmtId="168" formatCode="0.00000"/>
    </dxf>
  </rfmt>
  <rfmt sheetId="1" sqref="D31:D43">
    <dxf>
      <numFmt numFmtId="173" formatCode="0.000000"/>
    </dxf>
  </rfmt>
  <rfmt sheetId="1" sqref="D31:D43">
    <dxf>
      <numFmt numFmtId="168" formatCode="0.00000"/>
    </dxf>
  </rfmt>
  <rcc rId="44104" sId="1" numFmtId="4">
    <oc r="D38">
      <v>50990.440029999998</v>
    </oc>
    <nc r="D38">
      <v>54965.693859999999</v>
    </nc>
  </rcc>
  <rcc rId="44105" sId="1" numFmtId="4">
    <oc r="D39">
      <v>47981.292970000002</v>
    </oc>
    <nc r="D39">
      <v>47994.292970000002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43687" sId="2" numFmtId="4">
    <oc r="EK32">
      <v>66018.301200000002</v>
    </oc>
    <nc r="EK32">
      <v>66012.182790000006</v>
    </nc>
  </rcc>
  <rcc rId="43688" sId="2" numFmtId="4">
    <oc r="EL32">
      <v>47424.072650000002</v>
    </oc>
    <nc r="EL32">
      <v>51018.487760000004</v>
    </nc>
  </rcc>
  <rcc rId="43689" sId="2" numFmtId="4">
    <oc r="EN32">
      <v>114796.93477000001</v>
    </oc>
    <nc r="EN32">
      <v>158561.98967000001</v>
    </nc>
  </rcc>
  <rcc rId="43690" sId="2" numFmtId="4">
    <oc r="EO32">
      <v>91726.228529999993</v>
    </oc>
    <nc r="EO32">
      <v>97722.487059999999</v>
    </nc>
  </rcc>
  <rcc rId="43691" sId="2" numFmtId="4">
    <oc r="EQ32">
      <v>39636.869839999999</v>
    </oc>
    <nc r="EQ32">
      <v>39481.075340000003</v>
    </nc>
  </rcc>
  <rcc rId="43692" sId="2" numFmtId="4">
    <oc r="ER32">
      <v>28948.75592</v>
    </oc>
    <nc r="ER32">
      <v>31259.713100000001</v>
    </nc>
  </rcc>
  <rcc rId="43693" sId="2" numFmtId="4">
    <oc r="EW32">
      <v>236.23500000000001</v>
    </oc>
    <nc r="EW32">
      <v>214.79900000000001</v>
    </nc>
  </rcc>
  <rcc rId="43694" sId="2" numFmtId="4">
    <oc r="EX32">
      <v>180.41399999999999</v>
    </oc>
    <nc r="EX32">
      <v>185.376</v>
    </nc>
  </rcc>
  <rcc rId="43695" sId="2" numFmtId="4">
    <oc r="FC32">
      <v>-12458.34993</v>
    </oc>
    <nc r="FC32">
      <v>-14079.422858</v>
    </nc>
  </rcc>
  <rcc rId="43696" sId="2" numFmtId="4">
    <oc r="FD32">
      <v>642.09235999999999</v>
    </oc>
    <nc r="FD32">
      <v>3894.3841200000002</v>
    </nc>
  </rcc>
  <rcc rId="43697" sId="2">
    <oc r="BX14">
      <f>Але!D35</f>
    </oc>
    <nc r="BX14">
      <f>Але!D36</f>
    </nc>
  </rcc>
  <rfmt sheetId="2" sqref="BX25" start="0" length="0">
    <dxf>
      <fill>
        <patternFill patternType="none">
          <bgColor indexed="65"/>
        </patternFill>
      </fill>
    </dxf>
  </rfmt>
  <rcc rId="43698" sId="2">
    <oc r="BX25">
      <v>0</v>
    </oc>
    <nc r="BX25">
      <f>SUM(Шать!D37)</f>
    </nc>
  </rcc>
  <rcc rId="43699" sId="2">
    <oc r="CX28">
      <f>SUM(Яра!C46)</f>
    </oc>
    <nc r="CX28">
      <f>SUM(Яра!C51)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2.xml><?xml version="1.0" encoding="utf-8"?>
<revisions xmlns="http://schemas.openxmlformats.org/spreadsheetml/2006/main" xmlns:r="http://schemas.openxmlformats.org/officeDocument/2006/relationships">
  <rcc rId="42877" sId="14" numFmtId="4">
    <oc r="D42">
      <v>2972.212</v>
    </oc>
    <nc r="D42">
      <v>3185.0070000000001</v>
    </nc>
  </rcc>
  <rcc rId="42878" sId="14" numFmtId="4">
    <oc r="D45">
      <v>88.739000000000004</v>
    </oc>
    <nc r="D45">
      <v>100.352</v>
    </nc>
  </rcc>
  <rcc rId="42879" sId="14" numFmtId="4">
    <oc r="C46">
      <v>461.81837999999999</v>
    </oc>
    <nc r="C46">
      <v>505.91838000000001</v>
    </nc>
  </rcc>
  <rcc rId="42880" sId="14" numFmtId="4">
    <oc r="D50">
      <v>122.33452</v>
    </oc>
    <nc r="D50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21.xml><?xml version="1.0" encoding="utf-8"?>
<revisions xmlns="http://schemas.openxmlformats.org/spreadsheetml/2006/main" xmlns:r="http://schemas.openxmlformats.org/officeDocument/2006/relationships">
  <rcc rId="31112" sId="16" numFmtId="4">
    <oc r="D37">
      <v>0</v>
    </oc>
    <nc r="D37">
      <v>0.3</v>
    </nc>
  </rcc>
  <rcc rId="31113" sId="16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2.xml><?xml version="1.0" encoding="utf-8"?>
<revisions xmlns="http://schemas.openxmlformats.org/spreadsheetml/2006/main" xmlns:r="http://schemas.openxmlformats.org/officeDocument/2006/relationships">
  <rcc rId="31183" sId="17">
    <oc r="A1" t="inlineStr">
      <is>
        <t xml:space="preserve">                     Анализ исполнения бюджета Юськасинского сельского поселения на 01.06.2022 г.</t>
      </is>
    </oc>
    <nc r="A1" t="inlineStr">
      <is>
        <t xml:space="preserve">                     Анализ исполнения бюджета Юськасинского сельского поселения на 01.07.2022 г.</t>
      </is>
    </nc>
  </rcc>
  <rcc rId="31184" sId="17" numFmtId="4">
    <oc r="D6">
      <v>72.571349999999995</v>
    </oc>
    <nc r="D6">
      <v>95.457639999999998</v>
    </nc>
  </rcc>
  <rcc rId="31185" sId="17" numFmtId="4">
    <oc r="D8">
      <v>138.10099</v>
    </oc>
    <nc r="D8">
      <v>168.27184</v>
    </nc>
  </rcc>
  <rcc rId="31186" sId="17" numFmtId="4">
    <oc r="D9">
      <v>0.85477999999999998</v>
    </oc>
    <nc r="D9">
      <v>0.99058999999999997</v>
    </nc>
  </rcc>
  <rcc rId="31187" sId="17" numFmtId="4">
    <oc r="D10">
      <v>160.04079999999999</v>
    </oc>
    <nc r="D10">
      <v>193.83816999999999</v>
    </nc>
  </rcc>
  <rcc rId="31188" sId="17" numFmtId="4">
    <oc r="D11">
      <v>-16.94631</v>
    </oc>
    <nc r="D11">
      <v>-21.238669999999999</v>
    </nc>
  </rcc>
  <rcc rId="31189" sId="17" numFmtId="4">
    <oc r="D15">
      <v>8.1676400000000005</v>
    </oc>
    <nc r="D15">
      <v>8.57578</v>
    </nc>
  </rcc>
  <rcc rId="31190" sId="17" numFmtId="4">
    <oc r="D16">
      <v>30.17351</v>
    </oc>
    <nc r="D16">
      <v>31.39048</v>
    </nc>
  </rcc>
  <rcc rId="31191" sId="17" numFmtId="4">
    <oc r="D28">
      <v>32.5</v>
    </oc>
    <nc r="D28">
      <v>34.5</v>
    </nc>
  </rcc>
  <rcc rId="31192" sId="17" numFmtId="4">
    <oc r="D30">
      <v>114.33104</v>
    </oc>
    <nc r="D30">
      <v>132.31205</v>
    </nc>
  </rcc>
  <rcc rId="31193" sId="17" numFmtId="4">
    <oc r="D39">
      <v>2043.125</v>
    </oc>
    <nc r="D39">
      <v>2451.75</v>
    </nc>
  </rcc>
  <rcc rId="31194" sId="17" numFmtId="4">
    <oc r="D41">
      <v>335.55</v>
    </oc>
    <nc r="D41">
      <v>545.54999999999995</v>
    </nc>
  </rcc>
  <rcc rId="31195" sId="17" numFmtId="4">
    <oc r="D42">
      <v>93.787000000000006</v>
    </oc>
    <nc r="D42">
      <v>113.46299999999999</v>
    </nc>
  </rcc>
  <rcc rId="31196" sId="17" numFmtId="4">
    <oc r="D50">
      <v>0</v>
    </oc>
    <nc r="D50">
      <v>129</v>
    </nc>
  </rcc>
  <rcc rId="31197" sId="17" numFmtId="4">
    <oc r="D18">
      <v>2.65</v>
    </oc>
    <nc r="D18">
      <v>2.75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2.xml><?xml version="1.0" encoding="utf-8"?>
<revisions xmlns="http://schemas.openxmlformats.org/spreadsheetml/2006/main" xmlns:r="http://schemas.openxmlformats.org/officeDocument/2006/relationships">
  <rcc rId="31258" sId="17" numFmtId="34">
    <oc r="D58">
      <v>455.09971999999999</v>
    </oc>
    <nc r="D58">
      <v>604.73816999999997</v>
    </nc>
  </rcc>
  <rcc rId="31259" sId="17" numFmtId="34">
    <oc r="D65">
      <v>76.343999999999994</v>
    </oc>
    <nc r="D65">
      <v>94.43</v>
    </nc>
  </rcc>
  <rcc rId="31260" sId="17" numFmtId="34">
    <oc r="D70">
      <v>3</v>
    </oc>
    <nc r="D70">
      <v>297.37804999999997</v>
    </nc>
  </rcc>
  <rcc rId="31261" sId="17" numFmtId="34">
    <oc r="D79">
      <v>538.88129000000004</v>
    </oc>
    <nc r="D79">
      <v>727.69199000000003</v>
    </nc>
  </rcc>
  <rcc rId="31262" sId="17" numFmtId="34">
    <oc r="D80">
      <v>290.05862000000002</v>
    </oc>
    <nc r="D80">
      <v>1027.60861</v>
    </nc>
  </rcc>
  <rcc rId="31263" sId="17" numFmtId="34">
    <oc r="D82">
      <v>793.36577</v>
    </oc>
    <nc r="D82">
      <v>923.57020999999997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4.xml><?xml version="1.0" encoding="utf-8"?>
<revisions xmlns="http://schemas.openxmlformats.org/spreadsheetml/2006/main" xmlns:r="http://schemas.openxmlformats.org/officeDocument/2006/relationships">
  <rcc rId="42483" sId="11">
    <oc r="A1" t="inlineStr">
      <is>
        <t xml:space="preserve">                     Анализ исполнения бюджета Сятракасинского сельского поселения на 01.11.2022 г.</t>
      </is>
    </oc>
    <nc r="A1" t="inlineStr">
      <is>
        <t xml:space="preserve">                     Анализ исполнения бюджета Сятракасинского сельского поселения на 01.12.2022 г.</t>
      </is>
    </nc>
  </rcc>
  <rcc rId="42484" sId="11" numFmtId="4">
    <oc r="D6">
      <v>144.47004999999999</v>
    </oc>
    <nc r="D6">
      <v>162.73076</v>
    </nc>
  </rcc>
  <rcc rId="42485" sId="11" numFmtId="4">
    <oc r="D8">
      <v>333.51056</v>
    </oc>
    <nc r="D8">
      <v>370.97451000000001</v>
    </nc>
  </rcc>
  <rcc rId="42486" sId="11" numFmtId="4">
    <oc r="D9">
      <v>1.8710500000000001</v>
    </oc>
    <nc r="D9">
      <v>2.0520900000000002</v>
    </nc>
  </rcc>
  <rcc rId="42487" sId="11" numFmtId="4">
    <oc r="D10">
      <v>378.92169000000001</v>
    </oc>
    <nc r="D10">
      <v>412.92966000000001</v>
    </nc>
  </rcc>
  <rcc rId="42488" sId="11" numFmtId="4">
    <oc r="D11">
      <v>-38.568109999999997</v>
    </oc>
    <nc r="D11">
      <v>-43.508600000000001</v>
    </nc>
  </rcc>
  <rcc rId="42489" sId="11" numFmtId="4">
    <oc r="D15">
      <v>96.295109999999994</v>
    </oc>
    <nc r="D15">
      <v>165.42121</v>
    </nc>
  </rcc>
  <rcc rId="42490" sId="11" numFmtId="4">
    <oc r="D16">
      <v>389.68835999999999</v>
    </oc>
    <nc r="D16">
      <v>624.23956999999996</v>
    </nc>
  </rcc>
  <rcc rId="42491" sId="11" numFmtId="4">
    <oc r="D18">
      <v>6</v>
    </oc>
    <nc r="D18">
      <v>6.5</v>
    </nc>
  </rcc>
  <rcc rId="42492" sId="11" numFmtId="4">
    <oc r="D28">
      <v>5.6448</v>
    </oc>
    <nc r="D28">
      <v>6.2092799999999997</v>
    </nc>
  </rcc>
  <rcc rId="42493" sId="11" numFmtId="4">
    <oc r="D30">
      <v>4.4977999999999998</v>
    </oc>
    <nc r="D30">
      <v>5.7596999999999996</v>
    </nc>
  </rcc>
  <rcc rId="42494" sId="11" numFmtId="4">
    <oc r="D32">
      <v>52.314799999999998</v>
    </oc>
    <nc r="D32">
      <v>64.994699999999995</v>
    </nc>
  </rcc>
  <rcc rId="42495" sId="11" numFmtId="4">
    <oc r="D37">
      <v>0</v>
    </oc>
    <nc r="D37">
      <v>414.95389999999998</v>
    </nc>
  </rcc>
  <rcc rId="42496" sId="11">
    <oc r="A37">
      <v>1170105005</v>
    </oc>
    <nc r="A37">
      <v>1171503010</v>
    </nc>
  </rcc>
  <rcc rId="42497" sId="11" odxf="1" dxf="1">
    <oc r="B37" t="inlineStr">
      <is>
        <t>Невыясненные поступления</t>
      </is>
    </oc>
    <nc r="B37" t="inlineStr">
      <is>
        <t>Инициативные платежи</t>
      </is>
    </nc>
    <odxf>
      <alignment vertical="top" wrapText="1" readingOrder="0"/>
    </odxf>
    <ndxf>
      <alignment vertical="bottom" wrapText="0" readingOrder="0"/>
    </ndxf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41.xml><?xml version="1.0" encoding="utf-8"?>
<revisions xmlns="http://schemas.openxmlformats.org/spreadsheetml/2006/main" xmlns:r="http://schemas.openxmlformats.org/officeDocument/2006/relationships">
  <rcc rId="42061" sId="6" numFmtId="4">
    <oc r="C58">
      <v>1659.26</v>
    </oc>
    <nc r="C58">
      <v>1657.27304</v>
    </nc>
  </rcc>
  <rcc rId="42062" sId="6" numFmtId="4">
    <oc r="D58">
      <v>1000.26865</v>
    </oc>
    <nc r="D58">
      <v>1125.4558300000001</v>
    </nc>
  </rcc>
  <rcc rId="42063" sId="6" numFmtId="4">
    <oc r="D65">
      <v>70.168570000000003</v>
    </oc>
    <nc r="D65">
      <v>85.375860000000003</v>
    </nc>
  </rcc>
  <rcc rId="42064" sId="6" numFmtId="4">
    <oc r="C73">
      <v>14.2926</v>
    </oc>
    <nc r="C73">
      <v>14.3093</v>
    </nc>
  </rcc>
  <rcc rId="42065" sId="6" numFmtId="4">
    <oc r="C75">
      <v>10936.148359999999</v>
    </oc>
    <nc r="C75">
      <v>10513.77152</v>
    </nc>
  </rcc>
  <rcc rId="42066" sId="6" numFmtId="4">
    <oc r="D76">
      <v>66</v>
    </oc>
    <nc r="D76">
      <v>141.5</v>
    </nc>
  </rcc>
  <rcc rId="42067" sId="6" numFmtId="4">
    <oc r="C81">
      <v>495.28129000000001</v>
    </oc>
    <nc r="C81">
      <v>5314.0602500000005</v>
    </nc>
  </rcc>
  <rcc rId="42068" sId="6" numFmtId="4">
    <oc r="D81">
      <v>377.78789</v>
    </oc>
    <nc r="D81">
      <v>427.27875999999998</v>
    </nc>
  </rcc>
  <rcc rId="42069" sId="6" numFmtId="4">
    <oc r="D82">
      <v>384.22447</v>
    </oc>
    <nc r="D82">
      <v>463.47685999999999</v>
    </nc>
  </rcc>
  <rcc rId="42070" sId="6" numFmtId="4">
    <oc r="C84">
      <v>2101.2243199999998</v>
    </oc>
    <nc r="C84">
      <v>2099.4523199999999</v>
    </nc>
  </rcc>
  <rcc rId="42071" sId="6" numFmtId="4">
    <oc r="D84">
      <v>1521.9776300000001</v>
    </oc>
    <nc r="D84">
      <v>1649.0543500000001</v>
    </nc>
  </rcc>
  <rcc rId="42072" sId="6" numFmtId="4">
    <oc r="D91">
      <v>1.04</v>
    </oc>
    <nc r="D91">
      <v>6.0019999999999998</v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Але!$19:$24,Але!$28:$28,Але!$46:$46,Але!$53:$53,Але!$55:$57,Але!$63:$64,Але!$70:$70,Але!$72:$72,Але!$74:$74,Але!$79:$83,Але!$86:$93,Але!$142:$142</oldFormula>
  </rdn>
  <rdn rId="0" localSheetId="5" customView="1" name="Z_1718F1EE_9F48_4DBE_9531_3B70F9C4A5DD_.wvu.Rows" hidden="1" oldHidden="1">
    <formula>Сун!$19:$24,Сун!$35:$35,Сун!$44:$44,Сун!$46:$46,Сун!$50:$52,Сун!$59:$59,Сун!$61:$63,Сун!$69:$70,Сун!$80:$80,Сун!$83:$83,Сун!$86:$91,Сун!$94:$101,Сун!$143:$143</formula>
    <oldFormula>Сун!$19:$24,Сун!$35:$35,Сун!$44:$44,Сун!$46:$46,Сун!$50:$52,Сун!$59:$59,Сун!$61:$63,Сун!$69:$70,Сун!$80:$80,Сун!$83:$83,Сун!$86:$91,Сун!$94:$101,Сун!$143:$143</oldFormula>
  </rdn>
  <rdn rId="0" localSheetId="6" customView="1" name="Z_1718F1EE_9F48_4DBE_9531_3B70F9C4A5DD_.wvu.PrintArea" hidden="1" oldHidden="1">
    <formula>Иль!$A$1:$F$103</formula>
    <oldFormula>Иль!$A$1:$F$103</oldFormula>
  </rdn>
  <rdn rId="0" localSheetId="6" customView="1" name="Z_1718F1EE_9F48_4DBE_9531_3B70F9C4A5DD_.wvu.Rows" hidden="1" oldHidden="1">
    <formula>Иль!$19:$24,Иль!$57:$57,Иль!$59:$61,Иль!$67:$68,Иль!$77:$78,Иль!$80:$80,Иль!$85:$89,Иль!$92:$99,Иль!$142:$142</formula>
    <oldFormula>Иль!$19:$24,Иль!$57:$57,Иль!$59:$61,Иль!$67:$68,Иль!$77:$78,Иль!$80:$80,Иль!$85:$89,Иль!$92:$99,Иль!$142:$142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4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43730" sId="2" numFmtId="4">
    <oc r="FC32">
      <v>-14079.422858</v>
    </oc>
    <nc r="FC32">
      <v>-14079.422855000001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28395" sId="9" numFmtId="34">
    <oc r="D59">
      <v>556.73236999999995</v>
    </oc>
    <nc r="D59">
      <v>766.86231999999995</v>
    </nc>
  </rcc>
  <rcc rId="28396" sId="9" numFmtId="34">
    <oc r="D76">
      <v>274.54599999999999</v>
    </oc>
    <nc r="D76">
      <v>596.29100000000005</v>
    </nc>
  </rcc>
  <rcc rId="28397" sId="9" numFmtId="34">
    <oc r="D77">
      <v>297</v>
    </oc>
    <nc r="D77">
      <v>322</v>
    </nc>
  </rcc>
  <rcc rId="28398" sId="9" numFmtId="34">
    <oc r="D81">
      <v>177.67653999999999</v>
    </oc>
    <nc r="D81">
      <v>257.52983999999998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26902" sId="12" numFmtId="34">
    <oc r="D58">
      <v>213.22807</v>
    </oc>
    <nc r="D58">
      <v>305.05903000000001</v>
    </nc>
  </rcc>
  <rcc rId="26903" sId="12" numFmtId="34">
    <oc r="D65">
      <v>16.46782</v>
    </oc>
    <nc r="D65">
      <v>23.701740000000001</v>
    </nc>
  </rcc>
  <rcc rId="26904" sId="12" numFmtId="34">
    <oc r="D76">
      <v>461.70800000000003</v>
    </oc>
    <nc r="D76">
      <v>500.08699999999999</v>
    </nc>
  </rcc>
  <rcc rId="26905" sId="12" numFmtId="34">
    <oc r="D77">
      <v>7</v>
    </oc>
    <nc r="D77">
      <v>407</v>
    </nc>
  </rcc>
  <rcc rId="26906" sId="12" numFmtId="34">
    <oc r="D80">
      <v>59.700479999999999</v>
    </oc>
    <nc r="D80">
      <v>61.700479999999999</v>
    </nc>
  </rcc>
  <rcc rId="26907" sId="12" numFmtId="34">
    <oc r="D81">
      <v>108.79282000000001</v>
    </oc>
    <nc r="D81">
      <v>198.40895</v>
    </nc>
  </rcc>
  <rcc rId="26908" sId="12" numFmtId="34">
    <oc r="D83">
      <v>289.35000000000002</v>
    </oc>
    <nc r="D83">
      <v>388.8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c rId="43314" sId="18">
    <oc r="A1" t="inlineStr">
      <is>
        <t xml:space="preserve">                     Анализ исполнения бюджета Ярабайкасинского сельского поселения на 01.11.2022 г.</t>
      </is>
    </oc>
    <nc r="A1" t="inlineStr">
      <is>
        <t xml:space="preserve">                     Анализ исполнения бюджета Ярабайкасинского сельского поселения на 01.12.2022 г.</t>
      </is>
    </nc>
  </rcc>
  <rcc rId="43315" sId="18" numFmtId="4">
    <oc r="D6">
      <v>209.90002000000001</v>
    </oc>
    <nc r="D6">
      <v>232.28894</v>
    </nc>
  </rcc>
  <rcc rId="43316" sId="18" numFmtId="4">
    <oc r="D8">
      <v>464.97737999999998</v>
    </oc>
    <nc r="D8">
      <v>517.20928000000004</v>
    </nc>
  </rcc>
  <rcc rId="43317" sId="18" numFmtId="4">
    <oc r="D9">
      <v>2.6086</v>
    </oc>
    <nc r="D9">
      <v>2.8609800000000001</v>
    </nc>
  </rcc>
  <rcc rId="43318" sId="18" numFmtId="4">
    <oc r="D10">
      <v>528.28923999999995</v>
    </oc>
    <nc r="D10">
      <v>575.70288000000005</v>
    </nc>
  </rcc>
  <rcc rId="43319" sId="18" numFmtId="4">
    <oc r="D11">
      <v>-53.771340000000002</v>
    </oc>
    <nc r="D11">
      <v>-60.65934</v>
    </nc>
  </rcc>
  <rcc rId="43320" sId="18" numFmtId="4">
    <oc r="D15">
      <v>273.47093000000001</v>
    </oc>
    <nc r="D15">
      <v>287.57729</v>
    </nc>
  </rcc>
  <rcc rId="43321" sId="18" numFmtId="4">
    <oc r="D16">
      <v>488.81446</v>
    </oc>
    <nc r="D16">
      <v>879.61461999999995</v>
    </nc>
  </rcc>
  <rcc rId="43322" sId="18" numFmtId="4">
    <oc r="D27">
      <v>17.668520000000001</v>
    </oc>
    <nc r="D27">
      <v>17.930520000000001</v>
    </nc>
  </rcc>
  <rcc rId="43323" sId="18" numFmtId="4">
    <oc r="D31">
      <v>38.460299999999997</v>
    </oc>
    <nc r="D31">
      <v>44.679259999999999</v>
    </nc>
  </rcc>
  <rcc rId="43324" sId="18" numFmtId="4">
    <oc r="D38">
      <v>0</v>
    </oc>
    <nc r="D38">
      <v>0.2</v>
    </nc>
  </rcc>
  <rcc rId="43325" sId="18" numFmtId="4">
    <oc r="D39">
      <v>0</v>
    </oc>
    <nc r="D39">
      <v>261.79311999999999</v>
    </nc>
  </rcc>
  <rcc rId="43326" sId="18">
    <oc r="A39">
      <v>1170505005</v>
    </oc>
    <nc r="A39">
      <v>1171503010</v>
    </nc>
  </rcc>
  <rcc rId="43327" sId="18">
    <oc r="B39" t="inlineStr">
      <is>
        <t>Прочие неналоговые доходы</t>
      </is>
    </oc>
    <nc r="B39" t="inlineStr">
      <is>
        <t>Инициативные платежи</t>
      </is>
    </nc>
  </rcc>
  <rcc rId="43328" sId="18" numFmtId="4">
    <oc r="D42">
      <v>3004.08</v>
    </oc>
    <nc r="D42">
      <v>3219.1559999999999</v>
    </nc>
  </rcc>
  <rcc rId="43329" sId="18" numFmtId="4">
    <oc r="D44">
      <v>2612.6275700000001</v>
    </oc>
    <nc r="D44">
      <v>4125.1595699999998</v>
    </nc>
  </rcc>
  <rcc rId="43330" sId="18" numFmtId="4">
    <oc r="D45">
      <v>208.22300000000001</v>
    </oc>
    <nc r="D45">
      <v>237.25700000000001</v>
    </nc>
  </rcc>
  <rcc rId="43331" sId="18" numFmtId="4">
    <oc r="C47">
      <v>3880.7084500000001</v>
    </oc>
    <nc r="C47">
      <v>4000.9084499999999</v>
    </nc>
  </rcc>
  <rcc rId="43332" sId="18" numFmtId="4">
    <oc r="D47">
      <v>3231.0641500000002</v>
    </oc>
    <nc r="D47">
      <v>3578.0641500000002</v>
    </nc>
  </rcc>
  <rcc rId="43333" sId="18" numFmtId="4">
    <oc r="D46">
      <v>261.79311999999999</v>
    </oc>
    <nc r="D46"/>
  </rcc>
  <rcc rId="43334" sId="18" numFmtId="4">
    <oc r="D51">
      <v>261.79311999999999</v>
    </oc>
    <nc r="D51"/>
  </rcc>
  <rcc rId="43335" sId="18" numFmtId="4">
    <oc r="C46">
      <v>287.08235999999999</v>
    </oc>
    <nc r="C46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cc rId="42911" sId="14" numFmtId="34">
    <oc r="C58">
      <v>1599.38</v>
    </oc>
    <nc r="C58">
      <v>1713.48</v>
    </nc>
  </rcc>
  <rcc rId="42912" sId="14" numFmtId="34">
    <oc r="D58">
      <v>1233.4462900000001</v>
    </oc>
    <nc r="D58">
      <v>1330.8796600000001</v>
    </nc>
  </rcc>
  <rcc rId="42913" sId="14" numFmtId="34">
    <oc r="D65">
      <v>68.840609999999998</v>
    </oc>
    <nc r="D65">
      <v>76.797910000000002</v>
    </nc>
  </rcc>
  <rcc rId="42914" sId="14" numFmtId="34">
    <oc r="C70">
      <v>18</v>
    </oc>
    <nc r="C70">
      <v>10.446</v>
    </nc>
  </rcc>
  <rcc rId="42915" sId="14" numFmtId="34">
    <oc r="C79">
      <v>2708.3054499999998</v>
    </oc>
    <nc r="C79">
      <v>2576.3854500000002</v>
    </nc>
  </rcc>
  <rcc rId="42916" sId="14" numFmtId="34">
    <oc r="D79">
      <v>2267.4578799999999</v>
    </oc>
    <nc r="D79">
      <v>2502.62453</v>
    </nc>
  </rcc>
  <rcc rId="42917" sId="14" numFmtId="34">
    <oc r="C80">
      <v>1535.92752</v>
    </oc>
    <nc r="C80">
      <v>1609.9715200000001</v>
    </nc>
  </rcc>
  <rcc rId="42918" sId="14" numFmtId="34">
    <oc r="D80">
      <v>1000.0513</v>
    </oc>
    <nc r="D80">
      <v>1080.25686</v>
    </nc>
  </rcc>
  <rcc rId="42919" sId="14" numFmtId="34">
    <oc r="D82">
      <v>865.34</v>
    </oc>
    <nc r="D82">
      <v>951.87400000000002</v>
    </nc>
  </rcc>
  <rcc rId="42920" sId="14" numFmtId="34">
    <oc r="C89">
      <v>10</v>
    </oc>
    <nc r="C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1.xml><?xml version="1.0" encoding="utf-8"?>
<revisions xmlns="http://schemas.openxmlformats.org/spreadsheetml/2006/main" xmlns:r="http://schemas.openxmlformats.org/officeDocument/2006/relationships">
  <rcc rId="34978" sId="4">
    <oc r="A1" t="inlineStr">
      <is>
        <t xml:space="preserve">                     Анализ исполнения бюджета Александровского сельского поселения на 01.08.2022 г.</t>
      </is>
    </oc>
    <nc r="A1" t="inlineStr">
      <is>
        <t xml:space="preserve">                     Анализ исполнения бюджета Александровского сельского поселения на 01.09.2022 г.</t>
      </is>
    </nc>
  </rcc>
  <rcc rId="34979" sId="4">
    <oc r="D3" t="inlineStr">
      <is>
        <t>исполнено на 01.08.2022 г.</t>
      </is>
    </oc>
    <nc r="D3" t="inlineStr">
      <is>
        <t>исполнено на 01.09.2022 г.</t>
      </is>
    </nc>
  </rcc>
  <rcc rId="34980" sId="4">
    <oc r="D50" t="inlineStr">
      <is>
        <t>исполнено на 01.08.2022 г.</t>
      </is>
    </oc>
    <nc r="D50" t="inlineStr">
      <is>
        <t>исполнено на 01.09.2022 г.</t>
      </is>
    </nc>
  </rcc>
  <rcc rId="34981" sId="5">
    <oc r="D56" t="inlineStr">
      <is>
        <t>исполнено на 01.08.2022 г.</t>
      </is>
    </oc>
    <nc r="D56" t="inlineStr">
      <is>
        <t>исполнено на 01.09.2022 г.</t>
      </is>
    </nc>
  </rcc>
  <rcc rId="34982" sId="5">
    <oc r="D3" t="inlineStr">
      <is>
        <t>исполнено на 01.08.2022 г.</t>
      </is>
    </oc>
    <nc r="D3" t="inlineStr">
      <is>
        <t>исполнено на 01.09.2022 г.</t>
      </is>
    </nc>
  </rcc>
  <rcc rId="34983" sId="6">
    <oc r="D3" t="inlineStr">
      <is>
        <t>исполнено на 01.08.2022 г.</t>
      </is>
    </oc>
    <nc r="D3" t="inlineStr">
      <is>
        <t>исполнено на 01.09.2022 г.</t>
      </is>
    </nc>
  </rcc>
  <rcc rId="34984" sId="6">
    <oc r="D57" t="inlineStr">
      <is>
        <t>исполнено на 01.08.2022 г.</t>
      </is>
    </oc>
    <nc r="D57" t="inlineStr">
      <is>
        <t>исполнено на 01.09.2022 г.</t>
      </is>
    </nc>
  </rcc>
  <rcc rId="34985" sId="7">
    <oc r="D53" t="inlineStr">
      <is>
        <t>исполнено на 01.08.2022 г.</t>
      </is>
    </oc>
    <nc r="D53" t="inlineStr">
      <is>
        <t>исполнено на 01.09.2022 г.</t>
      </is>
    </nc>
  </rcc>
  <rcc rId="34986" sId="7">
    <oc r="D3" t="inlineStr">
      <is>
        <t>исполнено на 01.08.2022 г.</t>
      </is>
    </oc>
    <nc r="D3" t="inlineStr">
      <is>
        <t>исполнено на 01.09.2022 г.</t>
      </is>
    </nc>
  </rcc>
  <rcc rId="34987" sId="8">
    <oc r="D54" t="inlineStr">
      <is>
        <t>исполнено на 01.08.2022 г.</t>
      </is>
    </oc>
    <nc r="D54" t="inlineStr">
      <is>
        <t>исполнено на 01.09.2022 г.</t>
      </is>
    </nc>
  </rcc>
  <rcc rId="34988" sId="8">
    <oc r="D3" t="inlineStr">
      <is>
        <t>исполнено на 01.08.2022 г.</t>
      </is>
    </oc>
    <nc r="D3" t="inlineStr">
      <is>
        <t>исполнено на 01.09.2022 г.</t>
      </is>
    </nc>
  </rcc>
  <rcc rId="34989" sId="9">
    <oc r="D3" t="inlineStr">
      <is>
        <t>исполнено на 01.08.2022 г.</t>
      </is>
    </oc>
    <nc r="D3" t="inlineStr">
      <is>
        <t>исполнено на 01.09.2022 г.</t>
      </is>
    </nc>
  </rcc>
  <rcc rId="34990" sId="9">
    <oc r="D55" t="inlineStr">
      <is>
        <t>исполнено на 01.08.2022 г.</t>
      </is>
    </oc>
    <nc r="D55" t="inlineStr">
      <is>
        <t>исполнено на 01.09.2022 г.</t>
      </is>
    </nc>
  </rcc>
  <rcc rId="34991" sId="10">
    <oc r="D54" t="inlineStr">
      <is>
        <t>исполнено на 01.08.2022 г.</t>
      </is>
    </oc>
    <nc r="D54" t="inlineStr">
      <is>
        <t>исполнено на 01.09.2022 г.</t>
      </is>
    </nc>
  </rcc>
  <rcc rId="34992" sId="10">
    <oc r="D3" t="inlineStr">
      <is>
        <t>исполнено на 01.08.2022 г.</t>
      </is>
    </oc>
    <nc r="D3" t="inlineStr">
      <is>
        <t>исполнено на 01.09.2022 г.</t>
      </is>
    </nc>
  </rcc>
  <rcc rId="34993" sId="11">
    <oc r="D54" t="inlineStr">
      <is>
        <t>исполнено на 01.08.2022 г.</t>
      </is>
    </oc>
    <nc r="D54" t="inlineStr">
      <is>
        <t>исполнено на 01.09.2022 г.</t>
      </is>
    </nc>
  </rcc>
  <rcc rId="34994" sId="11">
    <oc r="D3" t="inlineStr">
      <is>
        <t>исполнено на 01.08.2022 г.</t>
      </is>
    </oc>
    <nc r="D3" t="inlineStr">
      <is>
        <t>исполнено на 01.09.2022 г.</t>
      </is>
    </nc>
  </rcc>
  <rcc rId="34995" sId="12">
    <oc r="D54" t="inlineStr">
      <is>
        <t>исполнено на 01.08.2022 г.</t>
      </is>
    </oc>
    <nc r="D54" t="inlineStr">
      <is>
        <t>исполнено на 01.09.2022 г.</t>
      </is>
    </nc>
  </rcc>
  <rcc rId="34996" sId="12">
    <oc r="D3" t="inlineStr">
      <is>
        <t>исполнено на 01.08.2022 г.</t>
      </is>
    </oc>
    <nc r="D3" t="inlineStr">
      <is>
        <t>исполнено на 01.09.2022 г.</t>
      </is>
    </nc>
  </rcc>
  <rcc rId="34997" sId="13">
    <oc r="D51" t="inlineStr">
      <is>
        <t>исполнено на 01.08.2022 г.</t>
      </is>
    </oc>
    <nc r="D51" t="inlineStr">
      <is>
        <t>исполнено на 01.09.2022 г.</t>
      </is>
    </nc>
  </rcc>
  <rcc rId="34998" sId="13">
    <oc r="D3" t="inlineStr">
      <is>
        <t>исполнено на 01.08.2022 г.</t>
      </is>
    </oc>
    <nc r="D3" t="inlineStr">
      <is>
        <t>исполнено на 01.09.2022 г.</t>
      </is>
    </nc>
  </rcc>
  <rcc rId="34999" sId="14">
    <oc r="D54" t="inlineStr">
      <is>
        <t>исполнено на 01.08.2022 г.</t>
      </is>
    </oc>
    <nc r="D54" t="inlineStr">
      <is>
        <t>исполнено на 01.09.2022 г.</t>
      </is>
    </nc>
  </rcc>
  <rcc rId="35000" sId="14">
    <oc r="D3" t="inlineStr">
      <is>
        <t>исполнено на 01.08.2022 г.</t>
      </is>
    </oc>
    <nc r="D3" t="inlineStr">
      <is>
        <t>исполнено на 01.09.2022 г.</t>
      </is>
    </nc>
  </rcc>
  <rcc rId="35001" sId="15">
    <oc r="D54" t="inlineStr">
      <is>
        <t>исполнено на 01.08.2022 г.</t>
      </is>
    </oc>
    <nc r="D54" t="inlineStr">
      <is>
        <t>исполнено на 01.09.2022 г.</t>
      </is>
    </nc>
  </rcc>
  <rcc rId="35002" sId="15">
    <oc r="D3" t="inlineStr">
      <is>
        <t>исполнено на 01.08.2022 г.</t>
      </is>
    </oc>
    <nc r="D3" t="inlineStr">
      <is>
        <t>исполнено на 01.09.2022 г.</t>
      </is>
    </nc>
  </rcc>
  <rcc rId="35003" sId="16">
    <oc r="D53" t="inlineStr">
      <is>
        <t>исполнено на 01.08.2022 г.</t>
      </is>
    </oc>
    <nc r="D53" t="inlineStr">
      <is>
        <t>исполнено на 01.09.2022 г.</t>
      </is>
    </nc>
  </rcc>
  <rcc rId="35004" sId="16">
    <oc r="D3" t="inlineStr">
      <is>
        <t>исполнено на 01.08.2022 г.</t>
      </is>
    </oc>
    <nc r="D3" t="inlineStr">
      <is>
        <t>исполнено на 01.09.2022 г.</t>
      </is>
    </nc>
  </rcc>
  <rcc rId="35005" sId="17">
    <oc r="D55" t="inlineStr">
      <is>
        <t>исполнено на 01.08.2022 г.</t>
      </is>
    </oc>
    <nc r="D55" t="inlineStr">
      <is>
        <t>исполнено на 01.09.2022 г.</t>
      </is>
    </nc>
  </rcc>
  <rcc rId="35006" sId="17">
    <oc r="D3" t="inlineStr">
      <is>
        <t>исполнено на 01.08.2022 г.</t>
      </is>
    </oc>
    <nc r="D3" t="inlineStr">
      <is>
        <t>исполнено на 01.09.2022 г.</t>
      </is>
    </nc>
  </rcc>
  <rcc rId="35007" sId="18">
    <oc r="D55" t="inlineStr">
      <is>
        <t>исполнено на 01.08.2022 г.</t>
      </is>
    </oc>
    <nc r="D55" t="inlineStr">
      <is>
        <t>исполнено на 01.09.2022 г.</t>
      </is>
    </nc>
  </rcc>
  <rcc rId="35008" sId="18">
    <oc r="D3" t="inlineStr">
      <is>
        <t>исполнено на 01.08.2022 г.</t>
      </is>
    </oc>
    <nc r="D3" t="inlineStr">
      <is>
        <t>исполнено на 01.09.2022 г.</t>
      </is>
    </nc>
  </rcc>
  <rcc rId="35009" sId="19">
    <oc r="D52" t="inlineStr">
      <is>
        <t>исполнено на 01.08.2022 г.</t>
      </is>
    </oc>
    <nc r="D52" t="inlineStr">
      <is>
        <t>исполнено на 01.09.2022 г.</t>
      </is>
    </nc>
  </rcc>
  <rcc rId="35010" sId="19">
    <oc r="D3" t="inlineStr">
      <is>
        <t>исполнено на 01.08.2022 г.</t>
      </is>
    </oc>
    <nc r="D3" t="inlineStr">
      <is>
        <t>исполнено на 01.09.2022 г.</t>
      </is>
    </nc>
  </rcc>
  <rcc rId="35011" sId="19">
    <oc r="A1" t="inlineStr">
      <is>
        <t xml:space="preserve">                     Анализ исполнения бюджета Ярославского сельского поселения на 01.08.2022 г.</t>
      </is>
    </oc>
    <nc r="A1" t="inlineStr">
      <is>
        <t xml:space="preserve">                     Анализ исполнения бюджета Ярославского сельского поселения на 01.09.2022 г.</t>
      </is>
    </nc>
  </rcc>
  <rcc rId="35012" sId="18">
    <oc r="A1" t="inlineStr">
      <is>
        <t xml:space="preserve">                     Анализ исполнения бюджета Ярабайкасинского сельского поселения на 01.08.2022 г.</t>
      </is>
    </oc>
    <nc r="A1" t="inlineStr">
      <is>
        <t xml:space="preserve">                     Анализ исполнения бюджета Ярабайкасинского сельского поселения на 01.09.2022 г.</t>
      </is>
    </nc>
  </rcc>
  <rcc rId="35013" sId="17">
    <oc r="A1" t="inlineStr">
      <is>
        <t xml:space="preserve">                     Анализ исполнения бюджета Юськасинского сельского поселения на 01.08.2022 г.</t>
      </is>
    </oc>
    <nc r="A1" t="inlineStr">
      <is>
        <t xml:space="preserve">                     Анализ исполнения бюджета Юськасинского сельского поселения на 01.09.2022 г.</t>
      </is>
    </nc>
  </rcc>
  <rcc rId="35014" sId="16">
    <oc r="A1" t="inlineStr">
      <is>
        <t xml:space="preserve">                     Анализ исполнения бюджета Юнгинского сельского поселения на 01.08.2022 г.</t>
      </is>
    </oc>
    <nc r="A1" t="inlineStr">
      <is>
        <t xml:space="preserve">                     Анализ исполнения бюджета Юнгинского сельского поселения на 01.09.2022 г.</t>
      </is>
    </nc>
  </rcc>
  <rcc rId="35015" sId="15">
    <oc r="A1" t="inlineStr">
      <is>
        <t xml:space="preserve">                     Анализ исполнения бюджета Шатьмапосинского сельского поселения на 01.08.2022 г.</t>
      </is>
    </oc>
    <nc r="A1" t="inlineStr">
      <is>
        <t xml:space="preserve">                     Анализ исполнения бюджета Шатьмапосинского сельского поселения на 01.09.2022 г.</t>
      </is>
    </nc>
  </rcc>
  <rcc rId="35016" sId="14">
    <oc r="A1" t="inlineStr">
      <is>
        <t xml:space="preserve">                     Анализ исполнения бюджета Чуманкасинского сельского поселения на 01.08.2022 г.</t>
      </is>
    </oc>
    <nc r="A1" t="inlineStr">
      <is>
        <t xml:space="preserve">                     Анализ исполнения бюджета Чуманкасинского сельского поселения на 01.09.2022 г.</t>
      </is>
    </nc>
  </rcc>
  <rcc rId="35017" sId="13">
    <oc r="A1" t="inlineStr">
      <is>
        <t xml:space="preserve">                     Анализ исполнения бюджета Хорнойского сельского поселения на 01.08.2022 г.</t>
      </is>
    </oc>
    <nc r="A1" t="inlineStr">
      <is>
        <t xml:space="preserve">                     Анализ исполнения бюджета Хорнойского сельского поселения на 01.09.2022 г.</t>
      </is>
    </nc>
  </rcc>
  <rcc rId="35018" sId="12">
    <oc r="A1" t="inlineStr">
      <is>
        <t xml:space="preserve">                     Анализ исполнения бюджета Тораевского сельского поселения на 01.08.2022 г.</t>
      </is>
    </oc>
    <nc r="A1" t="inlineStr">
      <is>
        <t xml:space="preserve">                     Анализ исполнения бюджета Тораевского сельского поселения на 01.09.2022 г.</t>
      </is>
    </nc>
  </rcc>
  <rcc rId="35019" sId="11">
    <oc r="A1" t="inlineStr">
      <is>
        <t xml:space="preserve">                     Анализ исполнения бюджета Сятракасинского сельского поселения на 01.08.2022 г.</t>
      </is>
    </oc>
    <nc r="A1" t="inlineStr">
      <is>
        <t xml:space="preserve">                     Анализ исполнения бюджета Сятракасинского сельского поселения на 01.09.2022 г.</t>
      </is>
    </nc>
  </rcc>
  <rcc rId="35020" sId="10">
    <oc r="A1" t="inlineStr">
      <is>
        <t xml:space="preserve">                     Анализ исполнения бюджета Орининского сельского поселения на 01.08.2022 г.</t>
      </is>
    </oc>
    <nc r="A1" t="inlineStr">
      <is>
        <t xml:space="preserve">                     Анализ исполнения бюджета Орининского сельского поселения на 01.09.2022 г.</t>
      </is>
    </nc>
  </rcc>
  <rcc rId="35021" sId="9">
    <oc r="A1" t="inlineStr">
      <is>
        <t xml:space="preserve">                     Анализ исполнения бюджета Москакасинского сельского поселения на 01.08.2022 г.</t>
      </is>
    </oc>
    <nc r="A1" t="inlineStr">
      <is>
        <t xml:space="preserve">                     Анализ исполнения бюджета Москакасинского сельского поселения на 01.09.2022 г.</t>
      </is>
    </nc>
  </rcc>
  <rcc rId="35022" sId="8">
    <oc r="A1" t="inlineStr">
      <is>
        <t xml:space="preserve">                     Анализ исполнения бюджета Моргаушского сельского поселения на 01.08.2022 г.</t>
      </is>
    </oc>
    <nc r="A1" t="inlineStr">
      <is>
        <t xml:space="preserve">                     Анализ исполнения бюджета Моргаушского сельского поселения на 01.09.2022 г.</t>
      </is>
    </nc>
  </rcc>
  <rcc rId="35023" sId="7">
    <oc r="A1" t="inlineStr">
      <is>
        <t xml:space="preserve">                     Анализ исполнения бюджета Кадикасинского сельского поселения на01.08.2022 г.</t>
      </is>
    </oc>
    <nc r="A1" t="inlineStr">
      <is>
        <t xml:space="preserve">                     Анализ исполнения бюджета Кадикасинского сельского поселения на01.09.2022 г.</t>
      </is>
    </nc>
  </rcc>
  <rcc rId="35024" sId="6">
    <oc r="A1" t="inlineStr">
      <is>
        <t xml:space="preserve">                     Анализ исполнения бюджета Ильинского сельского поселения на 01.08.2022 г.</t>
      </is>
    </oc>
    <nc r="A1" t="inlineStr">
      <is>
        <t xml:space="preserve">                     Анализ исполнения бюджета Ильинского сельского поселения на 01.09.2022 г.</t>
      </is>
    </nc>
  </rcc>
  <rcc rId="35025" sId="5">
    <oc r="A1" t="inlineStr">
      <is>
        <t xml:space="preserve">                     Анализ исполнения бюджета Большесундырского сельского поселения на 01.08.2022 г.</t>
      </is>
    </oc>
    <nc r="A1" t="inlineStr">
      <is>
        <t xml:space="preserve">                     Анализ исполнения бюджета Большесундырского сельского поселения на 01.09.2022 г.</t>
      </is>
    </nc>
  </rcc>
  <rcc rId="35026" sId="4" numFmtId="4">
    <oc r="D6">
      <v>44.409930000000003</v>
    </oc>
    <nc r="D6">
      <v>49.519590000000001</v>
    </nc>
  </rcc>
  <rcc rId="35027" sId="4" numFmtId="4">
    <oc r="D8">
      <v>92.317149999999998</v>
    </oc>
    <nc r="D8">
      <v>107.79080999999999</v>
    </nc>
  </rcc>
  <rcc rId="35028" sId="4" numFmtId="4">
    <oc r="D9">
      <v>0.54318</v>
    </oc>
    <nc r="D9">
      <v>0.62324000000000002</v>
    </nc>
  </rcc>
  <rcc rId="35029" sId="4" numFmtId="4">
    <oc r="D10">
      <v>106.68196</v>
    </oc>
    <nc r="D10">
      <v>123.77630000000001</v>
    </nc>
  </rcc>
  <rcc rId="35030" sId="4" numFmtId="4">
    <oc r="D11">
      <v>-10.68868</v>
    </oc>
    <nc r="D11">
      <v>-12.54867</v>
    </nc>
  </rcc>
  <rcc rId="35031" sId="4" numFmtId="4">
    <oc r="D15">
      <v>0.40133000000000002</v>
    </oc>
    <nc r="D15">
      <v>0.37523000000000001</v>
    </nc>
  </rcc>
  <rcc rId="35032" sId="4" numFmtId="4">
    <oc r="D16">
      <v>16.00393</v>
    </oc>
    <nc r="D16">
      <v>17.70609</v>
    </nc>
  </rcc>
  <rcc rId="35033" sId="4" numFmtId="4">
    <oc r="D39">
      <v>1073.0999999999999</v>
    </oc>
    <nc r="D39">
      <v>1379.7</v>
    </nc>
  </rcc>
  <rcc rId="35034" sId="4" numFmtId="34">
    <oc r="C41">
      <v>3143.1107200000001</v>
    </oc>
    <nc r="C41">
      <v>2800.9644899999998</v>
    </nc>
  </rcc>
  <rcc rId="35035" sId="4" numFmtId="4">
    <oc r="D41">
      <v>534.01</v>
    </oc>
    <nc r="D41">
      <v>3629.8417399999998</v>
    </nc>
  </rcc>
  <rcc rId="35036" sId="4" numFmtId="34">
    <oc r="C42">
      <v>94.305000000000007</v>
    </oc>
    <nc r="C42">
      <v>100.72799999999999</v>
    </nc>
  </rcc>
  <rcc rId="35037" sId="4" numFmtId="4">
    <oc r="D42">
      <v>66.576999999999998</v>
    </oc>
    <nc r="D42">
      <v>74.447999999999993</v>
    </nc>
  </rcc>
  <rcc rId="35038" sId="4" numFmtId="4">
    <oc r="D44">
      <v>22.75</v>
    </oc>
    <nc r="D44">
      <v>83.742999999999995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11.xml><?xml version="1.0" encoding="utf-8"?>
<revisions xmlns="http://schemas.openxmlformats.org/spreadsheetml/2006/main" xmlns:r="http://schemas.openxmlformats.org/officeDocument/2006/relationships">
  <rcc rId="28353" sId="9" numFmtId="4">
    <oc r="D6">
      <v>536.10080000000005</v>
    </oc>
    <nc r="D6">
      <v>617.74010999999996</v>
    </nc>
  </rcc>
  <rcc rId="28354" sId="9" numFmtId="4">
    <oc r="D8">
      <v>139.30509000000001</v>
    </oc>
    <nc r="D8">
      <v>192.8322</v>
    </nc>
  </rcc>
  <rcc rId="28355" sId="9" numFmtId="4">
    <oc r="D9">
      <v>0.95689000000000002</v>
    </oc>
    <nc r="D9">
      <v>1.1935800000000001</v>
    </nc>
  </rcc>
  <rcc rId="28356" sId="9" numFmtId="4">
    <oc r="D10">
      <v>165.31576999999999</v>
    </oc>
    <nc r="D10">
      <v>223.46701999999999</v>
    </nc>
  </rcc>
  <rcc rId="28357" sId="9" numFmtId="4">
    <oc r="D11">
      <v>-20.16797</v>
    </oc>
    <nc r="D11">
      <v>-23.662299999999998</v>
    </nc>
  </rcc>
  <rcc rId="28358" sId="9" numFmtId="4">
    <oc r="D15">
      <v>212.42078000000001</v>
    </oc>
    <nc r="D15">
      <v>214.05559</v>
    </nc>
  </rcc>
  <rcc rId="28359" sId="9" numFmtId="4">
    <oc r="D16">
      <v>417.14341000000002</v>
    </oc>
    <nc r="D16">
      <v>460.17289</v>
    </nc>
  </rcc>
  <rcc rId="28360" sId="9" numFmtId="4">
    <oc r="D18">
      <v>1.5</v>
    </oc>
    <nc r="D18">
      <v>1.9</v>
    </nc>
  </rcc>
  <rcc rId="28361" sId="9" numFmtId="4">
    <oc r="D32">
      <v>0</v>
    </oc>
    <nc r="D32">
      <v>462.24</v>
    </nc>
  </rcc>
  <rcc rId="28362" sId="9" numFmtId="4">
    <oc r="D41">
      <v>493.06799999999998</v>
    </oc>
    <nc r="D41">
      <v>616.33500000000004</v>
    </nc>
  </rcc>
  <rcc rId="28363" sId="9" numFmtId="4">
    <oc r="D43">
      <v>225</v>
    </oc>
    <nc r="D43">
      <v>445.90800000000002</v>
    </nc>
  </rcc>
  <rcc rId="28364" sId="9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.xml><?xml version="1.0" encoding="utf-8"?>
<revisions xmlns="http://schemas.openxmlformats.org/spreadsheetml/2006/main" xmlns:r="http://schemas.openxmlformats.org/officeDocument/2006/relationships"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Але!$19:$24,Але!$28:$28,Але!$46:$46,Але!$53:$53,Але!$55:$57,Але!$63:$64,Але!$70:$70,Але!$72:$72,Але!$74:$74,Але!$79:$83,Але!$86:$93,Але!$142:$142</oldFormula>
  </rdn>
  <rdn rId="0" localSheetId="5" customView="1" name="Z_1718F1EE_9F48_4DBE_9531_3B70F9C4A5DD_.wvu.Rows" hidden="1" oldHidden="1">
    <formula>Сун!$19:$24,Сун!$35:$35,Сун!$44:$44,Сун!$46:$46,Сун!$50:$52,Сун!$59:$59,Сун!$61:$63,Сун!$69:$70,Сун!$80:$80,Сун!$83:$83,Сун!$86:$91,Сун!$94:$101,Сун!$143:$143</formula>
    <oldFormula>Сун!$19:$24,Сун!$35:$35,Сун!$44:$44,Сун!$46:$46,Сун!$50:$52,Сун!$59:$59,Сун!$61:$63,Сун!$69:$70,Сун!$80:$80,Сун!$83:$83,Сун!$86:$91,Сун!$94:$101,Сун!$143:$143</oldFormula>
  </rdn>
  <rdn rId="0" localSheetId="6" customView="1" name="Z_1718F1EE_9F48_4DBE_9531_3B70F9C4A5DD_.wvu.PrintArea" hidden="1" oldHidden="1">
    <formula>Иль!$A$1:$F$103</formula>
    <oldFormula>Иль!$A$1:$F$103</oldFormula>
  </rdn>
  <rdn rId="0" localSheetId="6" customView="1" name="Z_1718F1EE_9F48_4DBE_9531_3B70F9C4A5DD_.wvu.Rows" hidden="1" oldHidden="1">
    <formula>Иль!$19:$24,Иль!$57:$57,Иль!$59:$61,Иль!$67:$68,Иль!$77:$78,Иль!$80:$80,Иль!$85:$89,Иль!$92:$99,Иль!$142:$142</formula>
    <oldFormula>Иль!$19:$24,Иль!$57:$57,Иль!$59:$61,Иль!$67:$68,Иль!$77:$78,Иль!$80:$80,Иль!$85:$89,Иль!$92:$99,Иль!$142:$142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13131.xml><?xml version="1.0" encoding="utf-8"?>
<revisions xmlns="http://schemas.openxmlformats.org/spreadsheetml/2006/main" xmlns:r="http://schemas.openxmlformats.org/officeDocument/2006/relationships">
  <rcc rId="35190" sId="6" numFmtId="4">
    <oc r="D6">
      <v>27.599029999999999</v>
    </oc>
    <nc r="D6">
      <v>31.1938</v>
    </nc>
  </rcc>
  <rcc rId="35191" sId="6" numFmtId="4">
    <oc r="D8">
      <v>250.44459000000001</v>
    </oc>
    <nc r="D8">
      <v>292.42264</v>
    </nc>
  </rcc>
  <rcc rId="35192" sId="6" numFmtId="4">
    <oc r="D9">
      <v>1.47357</v>
    </oc>
    <nc r="D9">
      <v>1.6907099999999999</v>
    </nc>
  </rcc>
  <rcc rId="35193" sId="6" numFmtId="4">
    <oc r="D10">
      <v>289.41449</v>
    </oc>
    <nc r="D10">
      <v>335.78921000000003</v>
    </nc>
  </rcc>
  <rcc rId="35194" sId="6" numFmtId="4">
    <oc r="D11">
      <v>-28.99708</v>
    </oc>
    <nc r="D11">
      <v>-34.042929999999998</v>
    </nc>
  </rcc>
  <rcc rId="35195" sId="6" numFmtId="4">
    <oc r="D15">
      <v>181.28701000000001</v>
    </oc>
    <nc r="D15">
      <v>181.70684</v>
    </nc>
  </rcc>
  <rcc rId="35196" sId="6" numFmtId="4">
    <oc r="D16">
      <v>114.65628</v>
    </oc>
    <nc r="D16">
      <v>126.19341</v>
    </nc>
  </rcc>
  <rcc rId="35197" sId="6" numFmtId="4">
    <oc r="D28">
      <v>71.694559999999996</v>
    </oc>
    <nc r="D28">
      <v>101.78355999999999</v>
    </nc>
  </rcc>
  <rcc rId="35198" sId="6" numFmtId="4">
    <oc r="D37">
      <v>13.71524</v>
    </oc>
    <nc r="D37">
      <v>29.364139999999999</v>
    </nc>
  </rcc>
  <rcc rId="35199" sId="6" numFmtId="4">
    <oc r="D44">
      <v>1570.9190000000001</v>
    </oc>
    <nc r="D44">
      <v>2019.7529999999999</v>
    </nc>
  </rcc>
  <rcc rId="35200" sId="6" numFmtId="4">
    <oc r="C46">
      <v>7559.90344</v>
    </oc>
    <nc r="C46">
      <v>6755.32</v>
    </nc>
  </rcc>
  <rcc rId="35201" sId="6" numFmtId="4">
    <oc r="D46">
      <v>2507.1476400000001</v>
    </oc>
    <nc r="D46">
      <v>3764.6486399999999</v>
    </nc>
  </rcc>
  <rcc rId="35202" sId="6" numFmtId="4">
    <oc r="C48">
      <v>108.5819</v>
    </oc>
    <nc r="C48">
      <v>115.00490000000001</v>
    </nc>
  </rcc>
  <rcc rId="35203" sId="6" numFmtId="4">
    <oc r="D48">
      <v>66.573999999999998</v>
    </oc>
    <nc r="D48">
      <v>74.444999999999993</v>
    </nc>
  </rcc>
  <rcc rId="35204" sId="6" numFmtId="4">
    <oc r="D49">
      <v>388.20274000000001</v>
    </oc>
    <nc r="D49">
      <v>454.86273999999997</v>
    </nc>
  </rcc>
  <rcc rId="35205" sId="6" numFmtId="4">
    <oc r="D53">
      <v>447.72784000000001</v>
    </oc>
    <nc r="D53">
      <v>771.54412000000002</v>
    </nc>
  </rcc>
  <rcc rId="35206" sId="6" numFmtId="4">
    <oc r="D61">
      <v>639.94161999999994</v>
    </oc>
    <nc r="D61">
      <v>828.05409999999995</v>
    </nc>
  </rcc>
  <rcc rId="35207" sId="6" numFmtId="4">
    <oc r="D66">
      <v>6.4279999999999999</v>
    </oc>
    <nc r="D66">
      <v>11.428000000000001</v>
    </nc>
  </rcc>
  <rcc rId="35208" sId="6" numFmtId="4">
    <oc r="C68">
      <v>94.305999999999997</v>
    </oc>
    <nc r="C68">
      <v>100.729</v>
    </nc>
  </rcc>
  <rcc rId="35209" sId="6" numFmtId="4">
    <oc r="D68">
      <v>46.29665</v>
    </oc>
    <nc r="D68">
      <v>54.253970000000002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33960" sId="3" numFmtId="4">
    <oc r="D113">
      <v>27522.427629999998</v>
    </oc>
    <nc r="D113">
      <v>31068.624349999998</v>
    </nc>
  </rcc>
  <rcc rId="33961" sId="3" numFmtId="4">
    <oc r="C114">
      <v>800</v>
    </oc>
    <nc r="C114">
      <v>1100</v>
    </nc>
  </rcc>
  <rcc rId="33962" sId="3" numFmtId="4">
    <oc r="D114">
      <v>697.27013999999997</v>
    </oc>
    <nc r="D114">
      <v>1034.5808099999999</v>
    </nc>
  </rcc>
  <rcc rId="33963" sId="3" numFmtId="4">
    <oc r="D116">
      <v>7.0180899999999999</v>
    </oc>
    <nc r="D116">
      <v>8.3932300000000009</v>
    </nc>
  </rcc>
  <rcc rId="33964" sId="3" numFmtId="4">
    <oc r="C117">
      <v>9939.8484900000003</v>
    </oc>
    <nc r="C117">
      <v>9986.8484900000003</v>
    </nc>
  </rcc>
  <rcc rId="33965" sId="3" numFmtId="4">
    <oc r="D117">
      <v>4565.1830900000004</v>
    </oc>
    <nc r="D117">
      <v>5219.9990900000003</v>
    </nc>
  </rcc>
  <rcc rId="33966" sId="3" numFmtId="4">
    <oc r="C118">
      <v>37009.992939999996</v>
    </oc>
    <nc r="C118">
      <v>40242.837939999998</v>
    </nc>
  </rcc>
  <rcc rId="33967" sId="3" numFmtId="4">
    <oc r="D118">
      <v>34991.951549999998</v>
    </oc>
    <nc r="D118">
      <v>35144.420160000001</v>
    </nc>
  </rcc>
  <rcc rId="33968" sId="3" numFmtId="4">
    <oc r="D119">
      <v>237.19435999999999</v>
    </oc>
    <nc r="D119">
      <v>242.53376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30130" sId="1" numFmtId="4">
    <oc r="C24">
      <v>740183.98352999997</v>
    </oc>
    <nc r="C24">
      <v>740774.33498000004</v>
    </nc>
  </rcc>
  <rcc rId="30131" sId="1" numFmtId="4">
    <nc r="F10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fmt sheetId="3" sqref="C134:D134">
    <dxf>
      <numFmt numFmtId="173" formatCode="0.000000"/>
    </dxf>
  </rfmt>
  <rfmt sheetId="3" sqref="C134:D134">
    <dxf>
      <numFmt numFmtId="168" formatCode="0.00000"/>
    </dxf>
  </rfmt>
  <rfmt sheetId="3" sqref="C134:D134">
    <dxf>
      <numFmt numFmtId="174" formatCode="0.0000"/>
    </dxf>
  </rfmt>
  <rfmt sheetId="3" sqref="C134:D134">
    <dxf>
      <numFmt numFmtId="183" formatCode="0.000"/>
    </dxf>
  </rfmt>
  <rfmt sheetId="3" sqref="C134:D134">
    <dxf>
      <numFmt numFmtId="2" formatCode="0.00"/>
    </dxf>
  </rfmt>
  <rfmt sheetId="3" sqref="C134:D134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.xml><?xml version="1.0" encoding="utf-8"?>
<revisions xmlns="http://schemas.openxmlformats.org/spreadsheetml/2006/main" xmlns:r="http://schemas.openxmlformats.org/officeDocument/2006/relationships">
  <rcc rId="37833" sId="2">
    <oc r="B5" t="inlineStr">
      <is>
        <t>об исполнении бюджетов поселений  Моргаушского района  на 1 сентября 2022 г.</t>
      </is>
    </oc>
    <nc r="B5" t="inlineStr">
      <is>
        <t>об исполнении бюджетов поселений  Моргаушского района  на 1 октября 2022 г.</t>
      </is>
    </nc>
  </rcc>
  <rcc rId="37834" sId="3">
    <oc r="D3" t="inlineStr">
      <is>
        <t>исполнено на 01.09.2022 г.</t>
      </is>
    </oc>
    <nc r="D3" t="inlineStr">
      <is>
        <t>исполнено на 01.10.2022 г.</t>
      </is>
    </nc>
  </rcc>
  <rcc rId="37835" sId="3">
    <oc r="D76" t="inlineStr">
      <is>
        <t>исполнено на 01.09.2022 г.</t>
      </is>
    </oc>
    <nc r="D76" t="inlineStr">
      <is>
        <t>исполнено на 01.10.2022 г.</t>
      </is>
    </nc>
  </rcc>
  <rcc rId="37836" sId="3">
    <oc r="A2" t="inlineStr">
      <is>
        <t xml:space="preserve">                                                        Моргаушского района на 01.09.2022 г. </t>
      </is>
    </oc>
    <nc r="A2" t="inlineStr">
      <is>
        <t xml:space="preserve">                                                        Моргаушского района на 01.10.2022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38813" sId="17">
    <oc r="A1" t="inlineStr">
      <is>
        <t xml:space="preserve">                     Анализ исполнения бюджета Юськасинского сельского поселения на 01.09.2022 г.</t>
      </is>
    </oc>
    <nc r="A1" t="inlineStr">
      <is>
        <t xml:space="preserve">                     Анализ исполнения бюджета Юськасинского сельского поселения на 01.10.2022 г.</t>
      </is>
    </nc>
  </rcc>
  <rcc rId="38814" sId="17" numFmtId="4">
    <oc r="D6">
      <v>128.84378000000001</v>
    </oc>
    <nc r="D6">
      <v>145.77672000000001</v>
    </nc>
  </rcc>
  <rcc rId="38815" sId="17" numFmtId="4">
    <oc r="D8">
      <v>231.59017</v>
    </oc>
    <nc r="D8">
      <v>265.50538999999998</v>
    </nc>
  </rcc>
  <rcc rId="38816" sId="17" numFmtId="4">
    <oc r="D9">
      <v>1.3390299999999999</v>
    </oc>
    <nc r="D9">
      <v>1.5020100000000001</v>
    </nc>
  </rcc>
  <rcc rId="38817" sId="17" numFmtId="4">
    <oc r="D10">
      <v>265.93529999999998</v>
    </oc>
    <nc r="D10">
      <v>305.64143999999999</v>
    </nc>
  </rcc>
  <rcc rId="38818" sId="17" numFmtId="4">
    <oc r="D11">
      <v>-26.961040000000001</v>
    </oc>
    <nc r="D11">
      <v>-29.638439999999999</v>
    </nc>
  </rcc>
  <rcc rId="38819" sId="17" numFmtId="4">
    <oc r="D15">
      <v>5.5279400000000001</v>
    </oc>
    <nc r="D15">
      <v>7.3861100000000004</v>
    </nc>
  </rcc>
  <rcc rId="38820" sId="17" numFmtId="4">
    <oc r="D16">
      <v>45.997219999999999</v>
    </oc>
    <nc r="D16">
      <v>59.716479999999997</v>
    </nc>
  </rcc>
  <rcc rId="38821" sId="17" numFmtId="4">
    <oc r="D18">
      <v>3</v>
    </oc>
    <nc r="D18">
      <v>4.75</v>
    </nc>
  </rcc>
  <rcc rId="38822" sId="17" numFmtId="4">
    <oc r="D28">
      <v>38.5</v>
    </oc>
    <nc r="D28">
      <v>40</v>
    </nc>
  </rcc>
  <rcc rId="38823" sId="17" numFmtId="4">
    <oc r="D29">
      <f>D30</f>
    </oc>
    <nc r="D29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36062" sId="15" numFmtId="4">
    <oc r="D6">
      <v>27.558589999999999</v>
    </oc>
    <nc r="D6">
      <v>29.45552</v>
    </nc>
  </rcc>
  <rcc rId="36063" sId="15" numFmtId="4">
    <oc r="D8">
      <v>135.27663000000001</v>
    </oc>
    <nc r="D8">
      <v>157.95089999999999</v>
    </nc>
  </rcc>
  <rcc rId="36064" sId="15" numFmtId="4">
    <oc r="D9">
      <v>0.79593999999999998</v>
    </oc>
    <nc r="D9">
      <v>0.91322999999999999</v>
    </nc>
  </rcc>
  <rcc rId="36065" sId="15" numFmtId="4">
    <oc r="D10">
      <v>156.32607999999999</v>
    </oc>
    <nc r="D10">
      <v>181.37522000000001</v>
    </nc>
  </rcc>
  <rcc rId="36066" sId="15" numFmtId="4">
    <oc r="D11">
      <v>-15.662649999999999</v>
    </oc>
    <nc r="D11">
      <v>-18.388169999999999</v>
    </nc>
  </rcc>
  <rcc rId="36067" sId="15" numFmtId="4">
    <oc r="D15">
      <v>57.476520000000001</v>
    </oc>
    <nc r="D15">
      <v>57.476770000000002</v>
    </nc>
  </rcc>
  <rcc rId="36068" sId="15" numFmtId="4">
    <oc r="D16">
      <v>38.977110000000003</v>
    </oc>
    <nc r="D16">
      <v>39.304490000000001</v>
    </nc>
  </rcc>
  <rcc rId="36069" sId="15" numFmtId="4">
    <oc r="D18">
      <v>1</v>
    </oc>
    <nc r="D18">
      <v>1.2</v>
    </nc>
  </rcc>
  <rcc rId="36070" sId="15" numFmtId="4">
    <oc r="D27">
      <v>30.470800000000001</v>
    </oc>
    <nc r="D27">
      <v>66.217799999999997</v>
    </nc>
  </rcc>
  <rcc rId="36071" sId="15" numFmtId="4">
    <oc r="D28">
      <v>15.1732</v>
    </oc>
    <nc r="D28">
      <v>17.340800000000002</v>
    </nc>
  </rcc>
  <rcc rId="36072" sId="15" numFmtId="4">
    <oc r="D42">
      <v>1107.05</v>
    </oc>
    <nc r="D42">
      <v>1423.35</v>
    </nc>
  </rcc>
  <rcc rId="36073" sId="15" numFmtId="4">
    <oc r="C44">
      <v>2679.3413599999999</v>
    </oc>
    <nc r="C44">
      <v>2504.3971200000001</v>
    </nc>
  </rcc>
  <rcc rId="36074" sId="15" numFmtId="4">
    <oc r="C45">
      <v>101.45229999999999</v>
    </oc>
    <nc r="C45">
      <v>107.8753</v>
    </nc>
  </rcc>
  <rcc rId="36075" sId="15" numFmtId="4">
    <oc r="D45">
      <v>66.573999999999998</v>
    </oc>
    <nc r="D45">
      <v>74.444999999999993</v>
    </nc>
  </rcc>
  <rcc rId="36076" sId="15" numFmtId="4">
    <oc r="D46">
      <v>353.97500000000002</v>
    </oc>
    <nc r="D46">
      <v>426.21199999999999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28033" sId="3" numFmtId="4">
    <oc r="C66">
      <v>275355.49472999998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31294" sId="18">
    <oc r="A1" t="inlineStr">
      <is>
        <t xml:space="preserve">                     Анализ исполнения бюджета Ярабайкасинского сельского поселения на 01.06.2022 г.</t>
      </is>
    </oc>
    <nc r="A1" t="inlineStr">
      <is>
        <t xml:space="preserve">                     Анализ исполнения бюджета Ярабайкасинского сельского поселения на 01.07.2022 г.</t>
      </is>
    </nc>
  </rcc>
  <rcc rId="31295" sId="18" numFmtId="4">
    <oc r="D6">
      <v>86.229550000000003</v>
    </oc>
    <nc r="D6">
      <v>116.9284</v>
    </nc>
  </rcc>
  <rcc rId="31296" sId="18" numFmtId="4">
    <oc r="D8">
      <v>213.83381</v>
    </oc>
    <nc r="D8">
      <v>260.54995000000002</v>
    </nc>
  </rcc>
  <rcc rId="31297" sId="18" numFmtId="4">
    <oc r="D9">
      <v>1.3235699999999999</v>
    </oc>
    <nc r="D9">
      <v>1.5338400000000001</v>
    </nc>
  </rcc>
  <rcc rId="31298" sId="18" numFmtId="4">
    <oc r="D10">
      <v>247.80506</v>
    </oc>
    <nc r="D10">
      <v>300.13650000000001</v>
    </nc>
  </rcc>
  <rcc rId="31299" sId="18" numFmtId="4">
    <oc r="D11">
      <v>-26.239439999999998</v>
    </oc>
    <nc r="D11">
      <v>-32.885730000000002</v>
    </nc>
  </rcc>
  <rcc rId="31300" sId="18" numFmtId="4">
    <oc r="D15">
      <v>71.048910000000006</v>
    </oc>
    <nc r="D15">
      <v>85.06653</v>
    </nc>
  </rcc>
  <rcc rId="31301" sId="18" numFmtId="4">
    <oc r="D16">
      <v>92.449479999999994</v>
    </oc>
    <nc r="D16">
      <v>109.86787</v>
    </nc>
  </rcc>
  <rcc rId="31302" sId="18" numFmtId="4">
    <oc r="D18">
      <v>1.9</v>
    </oc>
    <nc r="D18">
      <v>2.38</v>
    </nc>
  </rcc>
  <rcc rId="31303" sId="18" numFmtId="4">
    <oc r="D27">
      <v>10.557259999999999</v>
    </oc>
    <nc r="D27">
      <v>16.701519999999999</v>
    </nc>
  </rcc>
  <rcc rId="31304" sId="18" numFmtId="4">
    <oc r="D31">
      <v>22.055510000000002</v>
    </oc>
    <nc r="D31">
      <v>24.383679999999998</v>
    </nc>
  </rcc>
  <rcc rId="31305" sId="18" numFmtId="4">
    <oc r="D42">
      <v>1429.96</v>
    </oc>
    <nc r="D42">
      <v>1715.952</v>
    </nc>
  </rcc>
  <rcc rId="31306" sId="18" numFmtId="4">
    <oc r="D45">
      <v>93.787000000000006</v>
    </oc>
    <nc r="D45">
      <v>113.46299999999999</v>
    </nc>
  </rcc>
  <rcc rId="31307" sId="18" numFmtId="34">
    <oc r="D59">
      <v>592.36425999999994</v>
    </oc>
    <nc r="D59">
      <v>751.97019999999998</v>
    </nc>
  </rcc>
  <rcc rId="31308" sId="18" numFmtId="34">
    <oc r="D64">
      <v>5.0060000000000002</v>
    </oc>
    <nc r="D64">
      <v>67.612129999999993</v>
    </nc>
  </rcc>
  <rcc rId="31309" sId="18" numFmtId="34">
    <oc r="D66">
      <v>77.839119999999994</v>
    </oc>
    <nc r="D66">
      <v>95.923900000000003</v>
    </nc>
  </rcc>
  <rcc rId="31310" sId="18" numFmtId="34">
    <oc r="D70">
      <v>0</v>
    </oc>
    <nc r="D70">
      <v>2.83134</v>
    </nc>
  </rcc>
  <rcc rId="31311" sId="18" numFmtId="34">
    <oc r="D76">
      <v>443.53073000000001</v>
    </oc>
    <nc r="D76">
      <v>883.81902000000002</v>
    </nc>
  </rcc>
  <rcc rId="31312" sId="18" numFmtId="34">
    <oc r="D80">
      <v>177.88469000000001</v>
    </oc>
    <nc r="D80">
      <v>241.68275</v>
    </nc>
  </rcc>
  <rcc rId="31313" sId="18" numFmtId="34">
    <oc r="D81">
      <v>432.38839000000002</v>
    </oc>
    <nc r="D81">
      <v>455.97313000000003</v>
    </nc>
  </rcc>
  <rcc rId="31314" sId="18" numFmtId="34">
    <oc r="D83">
      <v>964.78412000000003</v>
    </oc>
    <nc r="D83">
      <v>1123.65725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c rId="30409" sId="5" numFmtId="4">
    <oc r="D60">
      <v>559.07582000000002</v>
    </oc>
    <nc r="D60">
      <v>686.89824999999996</v>
    </nc>
  </rcc>
  <rcc rId="30410" sId="5" numFmtId="4">
    <oc r="D67">
      <v>68.428730000000002</v>
    </oc>
    <nc r="D67">
      <v>88.513509999999997</v>
    </nc>
  </rcc>
  <rcc rId="30411" sId="5" numFmtId="4">
    <oc r="D77">
      <v>398.56</v>
    </oc>
    <nc r="D77">
      <v>990.74080000000004</v>
    </nc>
  </rcc>
  <rcc rId="30412" sId="5" numFmtId="4">
    <oc r="D81">
      <v>418.14183000000003</v>
    </oc>
    <nc r="D81">
      <v>521.67908</v>
    </nc>
  </rcc>
  <rcc rId="30413" sId="5" numFmtId="4">
    <oc r="D82">
      <v>1058.6410800000001</v>
    </oc>
    <nc r="D82">
      <v>1542.1835900000001</v>
    </nc>
  </rcc>
  <rcc rId="30414" sId="5" numFmtId="4">
    <oc r="D85">
      <v>1390.81357</v>
    </oc>
    <nc r="D85">
      <v>1622.6313500000001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2.xml><?xml version="1.0" encoding="utf-8"?>
<revisions xmlns="http://schemas.openxmlformats.org/spreadsheetml/2006/main" xmlns:r="http://schemas.openxmlformats.org/officeDocument/2006/relationships">
  <rcc rId="30640" sId="7">
    <oc r="A1" t="inlineStr">
      <is>
        <t xml:space="preserve">                     Анализ исполнения бюджета Кадикасинского сельского поселения на01.06.2022 г.</t>
      </is>
    </oc>
    <nc r="A1" t="inlineStr">
      <is>
        <t xml:space="preserve">                     Анализ исполнения бюджета Кадикасинского сельского поселения на01.07.2022 г.</t>
      </is>
    </nc>
  </rcc>
  <rcc rId="30641" sId="8">
    <oc r="A1" t="inlineStr">
      <is>
        <t xml:space="preserve">                     Анализ исполнения бюджета Моргаушского сельского поселения на 01.06.2022 г.</t>
      </is>
    </oc>
    <nc r="A1" t="inlineStr">
      <is>
        <t xml:space="preserve">                     Анализ исполнения бюджета Моргаушского сельского поселения на 01.07.2022 г.</t>
      </is>
    </nc>
  </rcc>
  <rcc rId="30642" sId="8" numFmtId="4">
    <oc r="D6">
      <v>637.40652999999998</v>
    </oc>
    <nc r="D6">
      <v>852.64014999999995</v>
    </nc>
  </rcc>
  <rcc rId="30643" sId="8" numFmtId="4">
    <oc r="D8">
      <v>102.46203</v>
    </oc>
    <nc r="D8">
      <v>124.84684</v>
    </nc>
  </rcc>
  <rcc rId="30644" sId="8" numFmtId="4">
    <oc r="D9">
      <v>0.63419999999999999</v>
    </oc>
    <nc r="D9">
      <v>0.73495999999999995</v>
    </nc>
  </rcc>
  <rcc rId="30645" sId="8" numFmtId="4">
    <oc r="D10">
      <v>118.73992</v>
    </oc>
    <nc r="D10">
      <v>143.81540000000001</v>
    </nc>
  </rcc>
  <rcc rId="30646" sId="8" numFmtId="4">
    <oc r="D11">
      <v>-12.57306</v>
    </oc>
    <nc r="D11">
      <v>-15.757720000000001</v>
    </nc>
  </rcc>
  <rcc rId="30647" sId="8" numFmtId="4">
    <oc r="D15">
      <v>88.439109999999999</v>
    </oc>
    <nc r="D15">
      <v>92.811750000000004</v>
    </nc>
  </rcc>
  <rcc rId="30648" sId="8" numFmtId="4">
    <oc r="D41">
      <v>3452.625</v>
    </oc>
    <nc r="D41">
      <v>4143.1499999999996</v>
    </nc>
  </rcc>
  <rcc rId="30649" sId="8" numFmtId="4">
    <oc r="D16">
      <v>369.41886</v>
    </oc>
    <nc r="D16">
      <v>406.58828</v>
    </nc>
  </rcc>
  <rcc rId="30650" sId="8" numFmtId="34">
    <oc r="D58">
      <v>809.73734000000002</v>
    </oc>
    <nc r="D58">
      <v>993.97531000000004</v>
    </nc>
  </rcc>
  <rcc rId="30651" sId="8" numFmtId="34">
    <oc r="D80">
      <v>1614.54937</v>
    </oc>
    <nc r="D80">
      <v>2031.5119500000001</v>
    </nc>
  </rcc>
  <rcc rId="30652" sId="8" numFmtId="34">
    <oc r="D82">
      <v>3111.4</v>
    </oc>
    <nc r="D82">
      <v>3522.3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cc rId="31396" sId="2">
    <oc r="B5" t="inlineStr">
      <is>
        <t>об исполнении бюджетов поселений  Моргаушского района  на 1 июня 2022 г.</t>
      </is>
    </oc>
    <nc r="B5" t="inlineStr">
      <is>
        <t>об исполнении бюджетов поселений  Моргаушского района  на 1 июля 2022 г.</t>
      </is>
    </nc>
  </rcc>
  <rcc rId="31397" sId="2" numFmtId="4">
    <oc r="C32">
      <v>237289.87100000001</v>
    </oc>
    <nc r="C32">
      <v>237904.19493999999</v>
    </nc>
  </rcc>
  <rcc rId="31398" sId="2" numFmtId="4">
    <oc r="D32">
      <v>44462.990449999998</v>
    </oc>
    <nc r="D32">
      <v>59544.169970000003</v>
    </nc>
  </rcc>
  <rcc rId="31399" sId="2" numFmtId="4">
    <oc r="F32">
      <v>43742.666640000003</v>
    </oc>
    <nc r="F32">
      <v>44204.906640000001</v>
    </nc>
  </rcc>
  <rcc rId="31400" sId="2" numFmtId="4">
    <oc r="G32">
      <v>14527.59477</v>
    </oc>
    <nc r="G32">
      <v>16927.8488</v>
    </nc>
  </rcc>
  <rcc rId="31401" sId="2" numFmtId="4">
    <oc r="J32">
      <v>2368.7155899999998</v>
    </oc>
    <nc r="J32">
      <v>3031.3663799999999</v>
    </nc>
  </rcc>
  <rcc rId="31402" sId="2" numFmtId="4">
    <oc r="M32">
      <v>2316.5326300000002</v>
    </oc>
    <nc r="M32">
      <v>2822.6244499999998</v>
    </nc>
  </rcc>
  <rcc rId="31403" sId="2" numFmtId="4">
    <oc r="P32">
      <v>14.3384</v>
    </oc>
    <nc r="P32">
      <v>16.616569999999999</v>
    </nc>
  </rcc>
  <rcc rId="31404" sId="2" numFmtId="4">
    <oc r="S32">
      <v>2684.5546100000001</v>
    </oc>
    <nc r="S32">
      <v>3251.4787099999999</v>
    </nc>
  </rcc>
  <rcc rId="31405" sId="2" numFmtId="4">
    <oc r="V32">
      <v>-284.25988999999998</v>
    </oc>
    <nc r="V32">
      <v>-356.26155999999997</v>
    </nc>
  </rcc>
  <rcc rId="31406" sId="2" numFmtId="4">
    <oc r="Y32">
      <v>498.95006000000001</v>
    </oc>
    <nc r="Y32">
      <v>501.23973999999998</v>
    </nc>
  </rcc>
  <rcc rId="31407" sId="2" numFmtId="4">
    <oc r="AB32">
      <v>789.30350999999996</v>
    </oc>
    <nc r="AB32">
      <v>883.62324000000001</v>
    </nc>
  </rcc>
  <rcc rId="31408" sId="2" numFmtId="4">
    <oc r="AE32">
      <v>2699.0230999999999</v>
    </oc>
    <nc r="AE32">
      <v>2983.66219</v>
    </nc>
  </rcc>
  <rcc rId="31409" sId="2" numFmtId="4">
    <oc r="AH32">
      <v>29.81</v>
    </oc>
    <nc r="AH32">
      <v>34.74</v>
    </nc>
  </rcc>
  <rcc rId="31410" sId="2" numFmtId="4">
    <oc r="AQ32">
      <v>1033.8114599999999</v>
    </oc>
    <nc r="AQ32">
      <v>1289.46633</v>
    </nc>
  </rcc>
  <rcc rId="31411" sId="2" numFmtId="4">
    <oc r="AT32">
      <v>125.46456999999999</v>
    </oc>
    <nc r="AT32">
      <v>136.59475</v>
    </nc>
  </rcc>
  <rcc rId="31412" sId="2" numFmtId="4">
    <oc r="AZ32">
      <v>330.50567999999998</v>
    </oc>
    <nc r="AZ32">
      <v>411.18687</v>
    </nc>
  </rcc>
  <rcc rId="31413" sId="2" numFmtId="4">
    <oc r="BE32">
      <v>1432.96</v>
    </oc>
    <nc r="BE32">
      <v>1895.2</v>
    </nc>
  </rcc>
  <rcc rId="31414" sId="2" numFmtId="4">
    <oc r="BR32">
      <v>0.2</v>
    </oc>
    <nc r="BR32">
      <v>0.86607999999999996</v>
    </nc>
  </rcc>
  <rcc rId="31415" sId="2" numFmtId="4">
    <oc r="BZ32">
      <v>192283.19756</v>
    </oc>
    <nc r="BZ32">
      <v>193699.28829999999</v>
    </nc>
  </rcc>
  <rcc rId="31416" sId="2" numFmtId="4">
    <oc r="CA32">
      <v>29935.395680000001</v>
    </oc>
    <nc r="CA32">
      <v>42616.321170000003</v>
    </nc>
  </rcc>
  <rcc rId="31417" sId="2">
    <oc r="CA33">
      <f>CA32-CA31</f>
    </oc>
    <nc r="CA33">
      <f>SUM(CA32-CA31)</f>
    </nc>
  </rcc>
  <rcc rId="31418" sId="2" numFmtId="4">
    <oc r="CD32">
      <v>22190.46</v>
    </oc>
    <nc r="CD32">
      <v>26628.552</v>
    </nc>
  </rcc>
  <rcc rId="31419" sId="2" numFmtId="4">
    <oc r="CJ32">
      <v>5194.8328700000002</v>
    </oc>
    <nc r="CJ32">
      <v>10943.13898</v>
    </nc>
  </rcc>
  <rcc rId="31420" sId="2" numFmtId="4">
    <oc r="CM32">
      <v>1000.2</v>
    </oc>
    <nc r="CM32">
      <v>1200.9000000000001</v>
    </nc>
  </rcc>
  <rcc rId="31421" sId="2" numFmtId="4">
    <oc r="CP32">
      <v>1087.40806</v>
    </oc>
    <nc r="CP32">
      <v>1636.93092</v>
    </nc>
  </rcc>
  <rcc rId="31422" sId="2" numFmtId="4">
    <oc r="CR32">
      <v>7418.2333500000004</v>
    </oc>
    <nc r="CR32">
      <v>7570.31729</v>
    </nc>
  </rcc>
  <rcc rId="31423" sId="2" numFmtId="4">
    <oc r="CS32">
      <v>462.49475000000001</v>
    </oc>
    <nc r="CS32">
      <v>2206.79927</v>
    </nc>
  </rcc>
  <rcc rId="31424" sId="2" numFmtId="4">
    <oc r="DG32">
      <v>247122.85935000001</v>
    </oc>
    <nc r="DG32">
      <v>248458.18328999999</v>
    </nc>
  </rcc>
  <rcc rId="31425" sId="2" numFmtId="4">
    <oc r="DH32">
      <v>40387.847450000001</v>
    </oc>
    <nc r="DH32">
      <v>59064.536339999999</v>
    </nc>
  </rcc>
  <rcc rId="31426" sId="2" numFmtId="4">
    <oc r="DJ32">
      <v>26495.538130000001</v>
    </oc>
    <nc r="DJ32">
      <v>26692.81813</v>
    </nc>
  </rcc>
  <rcc rId="31427" sId="2" numFmtId="4">
    <oc r="DK32">
      <v>9052.0363400000006</v>
    </oc>
    <nc r="DK32">
      <v>11507.620269999999</v>
    </nc>
  </rcc>
  <rcc rId="31428" sId="2" numFmtId="4">
    <oc r="DM32">
      <v>25988.2</v>
    </oc>
    <nc r="DM32">
      <v>26171.48</v>
    </nc>
  </rcc>
  <rcc rId="31429" sId="2" numFmtId="4">
    <oc r="DN32">
      <v>8840.7363399999995</v>
    </oc>
    <nc r="DN32">
      <v>11233.71414</v>
    </nc>
  </rcc>
  <rcc rId="31430" sId="2" numFmtId="4">
    <oc r="DV32">
      <v>362.33812999999998</v>
    </oc>
    <nc r="DV32">
      <v>376.33812999999998</v>
    </nc>
  </rcc>
  <rcc rId="31431" sId="2" numFmtId="4">
    <oc r="DW32">
      <v>211.3</v>
    </oc>
    <nc r="DW32">
      <v>273.90613000000002</v>
    </nc>
  </rcc>
  <rcc rId="31432" sId="2" numFmtId="4">
    <oc r="DZ32">
      <v>652.97793999999999</v>
    </oc>
    <nc r="DZ32">
      <v>843.00282000000004</v>
    </nc>
  </rcc>
  <rcc rId="31433" sId="2" numFmtId="4">
    <oc r="EB32">
      <v>1015.7</v>
    </oc>
    <nc r="EB32">
      <v>1015.73134</v>
    </nc>
  </rcc>
  <rcc rId="31434" sId="2" numFmtId="4">
    <oc r="EC32">
      <v>114.68662</v>
    </oc>
    <nc r="EC32">
      <v>428.05270999999999</v>
    </nc>
  </rcc>
  <rcc rId="31435" sId="2" numFmtId="4">
    <oc r="EF32">
      <v>6980.2263700000003</v>
    </oc>
    <nc r="EF32">
      <v>14822.644109999999</v>
    </nc>
  </rcc>
  <rcc rId="31436" sId="2" numFmtId="4">
    <oc r="EH32">
      <v>110841.49252</v>
    </oc>
    <nc r="EH32">
      <v>111784.50512</v>
    </nc>
  </rcc>
  <rcc rId="31437" sId="2" numFmtId="4">
    <oc r="EI32">
      <v>10597.004000000001</v>
    </oc>
    <nc r="EI32">
      <v>16379.521280000001</v>
    </nc>
  </rcc>
  <rcc rId="31438" sId="2" numFmtId="4">
    <oc r="EK32">
      <v>39400.97032</v>
    </oc>
    <nc r="EK32">
      <v>39595.97032</v>
    </nc>
  </rcc>
  <rcc rId="31439" sId="2" numFmtId="4">
    <oc r="EL32">
      <v>12842.284180000001</v>
    </oc>
    <nc r="EL32">
      <v>14929.42115</v>
    </nc>
  </rcc>
  <rcc rId="31440" sId="2" numFmtId="4">
    <oc r="ER32">
      <v>148.63200000000001</v>
    </oc>
    <nc r="ER32">
      <v>154.274</v>
    </nc>
  </rcc>
  <rcc rId="31441" sId="2" numFmtId="4">
    <oc r="EW32">
      <v>-11096.995150000001</v>
    </oc>
    <nc r="EW32">
      <v>-10553.98835</v>
    </nc>
  </rcc>
  <rcc rId="31442" sId="2" numFmtId="4">
    <oc r="EX32">
      <v>4075.143</v>
    </oc>
    <nc r="EX32">
      <v>479.63362999999998</v>
    </nc>
  </rcc>
  <rcc rId="31443" sId="2">
    <oc r="BE19">
      <f>Мос!C33</f>
    </oc>
    <nc r="BE19">
      <f>SUM(Мос!C31)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34482" sId="1">
    <oc r="D26">
      <f>SUM(J26+G26)</f>
    </oc>
    <nc r="D26">
      <f>G26</f>
    </nc>
  </rcc>
  <rfmt sheetId="1" sqref="D26">
    <dxf>
      <numFmt numFmtId="2" formatCode="0.00"/>
    </dxf>
  </rfmt>
  <rfmt sheetId="1" sqref="D26">
    <dxf>
      <numFmt numFmtId="183" formatCode="0.000"/>
    </dxf>
  </rfmt>
  <rfmt sheetId="1" sqref="D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fmt sheetId="3" sqref="D61">
    <dxf>
      <numFmt numFmtId="174" formatCode="0.0000"/>
    </dxf>
  </rfmt>
  <rfmt sheetId="3" sqref="D61">
    <dxf>
      <numFmt numFmtId="183" formatCode="0.000"/>
    </dxf>
  </rfmt>
  <rfmt sheetId="3" sqref="D61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2.xml><?xml version="1.0" encoding="utf-8"?>
<revisions xmlns="http://schemas.openxmlformats.org/spreadsheetml/2006/main" xmlns:r="http://schemas.openxmlformats.org/officeDocument/2006/relationships">
  <rcc rId="34635" sId="1">
    <oc r="D26">
      <f>G26</f>
    </oc>
    <nc r="D26">
      <f>район!D69</f>
    </nc>
  </rcc>
  <rcc rId="34636" sId="1" numFmtId="4">
    <oc r="G26">
      <f>район!D69</f>
    </oc>
    <nc r="G26">
      <v>0</v>
    </nc>
  </rcc>
  <rfmt sheetId="1" sqref="G26">
    <dxf>
      <numFmt numFmtId="183" formatCode="0.000"/>
    </dxf>
  </rfmt>
  <rfmt sheetId="1" sqref="G26">
    <dxf>
      <numFmt numFmtId="2" formatCode="0.00"/>
    </dxf>
  </rfmt>
  <rfmt sheetId="1" sqref="G26">
    <dxf>
      <numFmt numFmtId="166" formatCode="0.0"/>
    </dxf>
  </rfmt>
  <rfmt sheetId="1" sqref="D26">
    <dxf>
      <numFmt numFmtId="183" formatCode="0.000"/>
    </dxf>
  </rfmt>
  <rfmt sheetId="1" sqref="D26">
    <dxf>
      <numFmt numFmtId="2" formatCode="0.00"/>
    </dxf>
  </rfmt>
  <rfmt sheetId="1" sqref="D26">
    <dxf>
      <numFmt numFmtId="166" formatCode="0.0"/>
    </dxf>
  </rfmt>
  <rfmt sheetId="1" sqref="D26">
    <dxf>
      <numFmt numFmtId="2" formatCode="0.00"/>
    </dxf>
  </rfmt>
  <rfmt sheetId="1" sqref="D2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fmt sheetId="1" sqref="D30">
    <dxf>
      <numFmt numFmtId="174" formatCode="0.0000"/>
    </dxf>
  </rfmt>
  <rfmt sheetId="1" sqref="D30">
    <dxf>
      <numFmt numFmtId="183" formatCode="0.000"/>
    </dxf>
  </rfmt>
  <rfmt sheetId="1" sqref="D30">
    <dxf>
      <numFmt numFmtId="2" formatCode="0.00"/>
    </dxf>
  </rfmt>
  <rfmt sheetId="1" sqref="D30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fmt sheetId="3" sqref="D63:D72">
    <dxf>
      <numFmt numFmtId="2" formatCode="0.00"/>
    </dxf>
  </rfmt>
  <rfmt sheetId="3" sqref="D63:D72">
    <dxf>
      <numFmt numFmtId="183" formatCode="0.000"/>
    </dxf>
  </rfmt>
  <rfmt sheetId="3" sqref="D63:D72">
    <dxf>
      <numFmt numFmtId="174" formatCode="0.0000"/>
    </dxf>
  </rfmt>
  <rfmt sheetId="3" sqref="D63:D72">
    <dxf>
      <numFmt numFmtId="168" formatCode="0.00000"/>
    </dxf>
  </rfmt>
  <rfmt sheetId="3" sqref="D63:D72">
    <dxf>
      <numFmt numFmtId="173" formatCode="0.000000"/>
    </dxf>
  </rfmt>
  <rfmt sheetId="3" sqref="D63:D72">
    <dxf>
      <numFmt numFmtId="168" formatCode="0.00000"/>
    </dxf>
  </rfmt>
  <rcc rId="37076" sId="3" numFmtId="4">
    <oc r="D69">
      <v>-2.5000000000000001E-2</v>
    </oc>
    <nc r="D69"/>
  </rcc>
  <rfmt sheetId="3" sqref="D62:D72">
    <dxf>
      <numFmt numFmtId="174" formatCode="0.0000"/>
    </dxf>
  </rfmt>
  <rfmt sheetId="3" sqref="D62:D72">
    <dxf>
      <numFmt numFmtId="183" formatCode="0.000"/>
    </dxf>
  </rfmt>
  <rfmt sheetId="3" sqref="D62:D72">
    <dxf>
      <numFmt numFmtId="2" formatCode="0.00"/>
    </dxf>
  </rfmt>
  <rfmt sheetId="3" sqref="D62:D7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35668" sId="11" numFmtId="34">
    <oc r="D58">
      <v>867.89350999999999</v>
    </oc>
    <nc r="D58">
      <v>1075.65498</v>
    </nc>
  </rcc>
  <rcc rId="35669" sId="11" numFmtId="34">
    <oc r="C63">
      <v>10.504</v>
    </oc>
    <nc r="C63">
      <v>14.130839999999999</v>
    </nc>
  </rcc>
  <rcc rId="35670" sId="11" numFmtId="34">
    <oc r="D63">
      <v>10.504</v>
    </oc>
    <nc r="D63">
      <v>14.130839999999999</v>
    </nc>
  </rcc>
  <rcc rId="35671" sId="11" numFmtId="34">
    <oc r="C65">
      <v>235.76499999999999</v>
    </oc>
    <nc r="C65">
      <v>251.821</v>
    </nc>
  </rcc>
  <rcc rId="35672" sId="11" numFmtId="34">
    <oc r="D65">
      <v>116.31717999999999</v>
    </oc>
    <nc r="D65">
      <v>142.56488999999999</v>
    </nc>
  </rcc>
  <rcc rId="35673" sId="11" numFmtId="34">
    <oc r="D70">
      <v>3.84</v>
    </oc>
    <nc r="D70">
      <v>7.04</v>
    </nc>
  </rcc>
  <rcc rId="35674" sId="11" numFmtId="34">
    <oc r="C75">
      <v>5680.2069099999999</v>
    </oc>
    <nc r="C75">
      <v>5775.8638799999999</v>
    </nc>
  </rcc>
  <rcc rId="35675" sId="11" numFmtId="34">
    <oc r="D75">
      <v>1697.68163</v>
    </oc>
    <nc r="D75">
      <v>2547.72163</v>
    </nc>
  </rcc>
  <rcc rId="35676" sId="11" numFmtId="34">
    <oc r="D79">
      <v>62.710560000000001</v>
    </oc>
    <nc r="D79">
      <v>64.191329999999994</v>
    </nc>
  </rcc>
  <rcc rId="35677" sId="11" numFmtId="34">
    <oc r="C80">
      <v>950.94600000000003</v>
    </oc>
    <nc r="C80">
      <v>947.31916000000001</v>
    </nc>
  </rcc>
  <rcc rId="35678" sId="11" numFmtId="34">
    <oc r="D80">
      <v>522.34190999999998</v>
    </oc>
    <nc r="D80">
      <v>527.14619000000005</v>
    </nc>
  </rcc>
  <rcc rId="35679" sId="11" numFmtId="34">
    <oc r="D82">
      <v>2829.9790800000001</v>
    </oc>
    <nc r="D82">
      <v>3315.0139600000002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35240" sId="6" numFmtId="4">
    <oc r="D73">
      <v>0</v>
    </oc>
    <nc r="D73">
      <v>5</v>
    </nc>
  </rcc>
  <rcc rId="35241" sId="6" numFmtId="4">
    <oc r="C78">
      <v>11740.7318</v>
    </oc>
    <nc r="C78">
      <v>10936.148359999999</v>
    </nc>
  </rcc>
  <rcc rId="35242" sId="6" numFmtId="4">
    <oc r="D78">
      <v>4189.0829999999996</v>
    </oc>
    <nc r="D78">
      <v>5945.7420599999996</v>
    </nc>
  </rcc>
  <rcc rId="35243" sId="6" numFmtId="4">
    <oc r="C84">
      <v>407.28129000000001</v>
    </oc>
    <nc r="C84">
      <v>432.28129000000001</v>
    </nc>
  </rcc>
  <rcc rId="35244" sId="6" numFmtId="4">
    <oc r="C85">
      <v>650.52300000000002</v>
    </oc>
    <nc r="C85">
      <v>605.02300000000002</v>
    </nc>
  </rcc>
  <rcc rId="35245" sId="6" numFmtId="4">
    <oc r="D85">
      <v>283.26952999999997</v>
    </oc>
    <nc r="D85">
      <v>297.26873999999998</v>
    </nc>
  </rcc>
  <rcc rId="35246" sId="6" numFmtId="4">
    <oc r="C87">
      <v>2080.7243199999998</v>
    </oc>
    <nc r="C87">
      <v>2101.2243199999998</v>
    </nc>
  </rcc>
  <rcc rId="35247" sId="6" numFmtId="4">
    <oc r="D87">
      <v>1137.3739700000001</v>
    </oc>
    <nc r="D87">
      <v>1262.3739700000001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7112" sId="15" numFmtId="34">
    <oc r="D58">
      <v>283.96221000000003</v>
    </oc>
    <nc r="D58">
      <v>395.45771999999999</v>
    </nc>
  </rcc>
  <rcc rId="27113" sId="15" numFmtId="34">
    <oc r="D65">
      <v>16.469000000000001</v>
    </oc>
    <nc r="D65">
      <v>23.704000000000001</v>
    </nc>
  </rcc>
  <rcc rId="27114" sId="15" numFmtId="34">
    <oc r="D75">
      <v>198.80812</v>
    </oc>
    <nc r="D75">
      <v>253.20312000000001</v>
    </nc>
  </rcc>
  <rcc rId="27115" sId="15" numFmtId="34">
    <oc r="D80">
      <v>42.909709999999997</v>
    </oc>
    <nc r="D80">
      <v>738.65980999999999</v>
    </nc>
  </rcc>
  <rcc rId="27116" sId="15" numFmtId="34">
    <oc r="D82">
      <v>211.626</v>
    </oc>
    <nc r="D82">
      <v>282.16800000000001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c rId="29223" sId="16" numFmtId="4">
    <oc r="D6">
      <v>41.692010000000003</v>
    </oc>
    <nc r="D6">
      <v>57.532440000000001</v>
    </nc>
  </rcc>
  <rcc rId="29224" sId="16" numFmtId="4">
    <oc r="D8">
      <v>109.42119</v>
    </oc>
    <nc r="D8">
      <v>151.46561</v>
    </nc>
  </rcc>
  <rcc rId="29225" sId="16" numFmtId="4">
    <oc r="D9">
      <v>0.75160000000000005</v>
    </oc>
    <nc r="D9">
      <v>0.93750999999999995</v>
    </nc>
  </rcc>
  <rcc rId="29226" sId="16" numFmtId="4">
    <oc r="D10">
      <v>129.85201000000001</v>
    </oc>
    <nc r="D10">
      <v>175.52858000000001</v>
    </nc>
  </rcc>
  <rcc rId="29227" sId="16" numFmtId="4">
    <oc r="D11">
      <v>-15.841279999999999</v>
    </oc>
    <nc r="D11">
      <v>-18.586020000000001</v>
    </nc>
  </rcc>
  <rcc rId="29228" sId="16" numFmtId="4">
    <oc r="D15">
      <v>30.190349999999999</v>
    </oc>
    <nc r="D15">
      <v>32.416899999999998</v>
    </nc>
  </rcc>
  <rcc rId="29229" sId="16" numFmtId="4">
    <oc r="D16">
      <v>111.47855</v>
    </oc>
    <nc r="D16">
      <v>172.08107999999999</v>
    </nc>
  </rcc>
  <rcc rId="29230" sId="16" numFmtId="4">
    <oc r="D18">
      <v>0.5</v>
    </oc>
    <nc r="D18">
      <v>0.7</v>
    </nc>
  </rcc>
  <rcc rId="29231" sId="16" numFmtId="4">
    <oc r="D27">
      <v>179.37268</v>
    </oc>
    <nc r="D27">
      <v>265.68351000000001</v>
    </nc>
  </rcc>
  <rcc rId="29232" sId="16" numFmtId="4">
    <oc r="D28">
      <v>5.4189999999999996</v>
    </oc>
    <nc r="D28">
      <v>6.7737499999999997</v>
    </nc>
  </rcc>
  <rcc rId="29233" sId="16" numFmtId="4">
    <oc r="C30">
      <v>20</v>
    </oc>
    <nc r="C30">
      <v>40</v>
    </nc>
  </rcc>
  <rcc rId="29234" sId="16" numFmtId="4">
    <oc r="D41">
      <v>805.8</v>
    </oc>
    <nc r="D41">
      <v>1007.25</v>
    </nc>
  </rcc>
  <rcc rId="29235" sId="16" numFmtId="4">
    <oc r="D44">
      <v>35.090000000000003</v>
    </oc>
    <nc r="D44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G29">
    <dxf>
      <numFmt numFmtId="174" formatCode="0.0000"/>
    </dxf>
  </rfmt>
  <rfmt sheetId="1" sqref="G29">
    <dxf>
      <numFmt numFmtId="183" formatCode="0.000"/>
    </dxf>
  </rfmt>
  <rfmt sheetId="1" sqref="G29">
    <dxf>
      <numFmt numFmtId="2" formatCode="0.00"/>
    </dxf>
  </rfmt>
  <rcc rId="34667" sId="1" numFmtId="4">
    <oc r="J24">
      <v>71835.618489999993</v>
    </oc>
    <nc r="J24">
      <v>67943.646980000005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.xml><?xml version="1.0" encoding="utf-8"?>
<revisions xmlns="http://schemas.openxmlformats.org/spreadsheetml/2006/main" xmlns:r="http://schemas.openxmlformats.org/officeDocument/2006/relationships">
  <rcc rId="34393" sId="1" numFmtId="4">
    <oc r="C24">
      <v>754704.48335999995</v>
    </oc>
    <nc r="C24">
      <v>747237.19917000004</v>
    </nc>
  </rcc>
  <rcc rId="34394" sId="1" numFmtId="4">
    <oc r="D24">
      <v>391656.16713999998</v>
    </oc>
    <nc r="D24">
      <v>396129.84620000003</v>
    </nc>
  </rcc>
  <rfmt sheetId="1" sqref="C25">
    <dxf>
      <numFmt numFmtId="2" formatCode="0.00"/>
    </dxf>
  </rfmt>
  <rfmt sheetId="1" sqref="C25">
    <dxf>
      <numFmt numFmtId="183" formatCode="0.000"/>
    </dxf>
  </rfmt>
  <rfmt sheetId="1" sqref="C25">
    <dxf>
      <numFmt numFmtId="174" formatCode="0.0000"/>
    </dxf>
  </rfmt>
  <rfmt sheetId="1" sqref="C25">
    <dxf>
      <numFmt numFmtId="168" formatCode="0.00000"/>
    </dxf>
  </rfmt>
  <rfmt sheetId="1" sqref="C25">
    <dxf>
      <numFmt numFmtId="174" formatCode="0.0000"/>
    </dxf>
  </rfmt>
  <rfmt sheetId="1" sqref="C25">
    <dxf>
      <numFmt numFmtId="183" formatCode="0.000"/>
    </dxf>
  </rfmt>
  <rfmt sheetId="1" sqref="C25">
    <dxf>
      <numFmt numFmtId="2" formatCode="0.00"/>
    </dxf>
  </rfmt>
  <rcc rId="34395" sId="1">
    <oc r="D25">
      <f>SUM(J25+G25)</f>
    </oc>
    <nc r="D25">
      <f>SUM(J25+G25)</f>
    </nc>
  </rcc>
  <rcc rId="34396" sId="1" numFmtId="4">
    <oc r="J25">
      <f>Справка!CV31</f>
    </oc>
    <nc r="J25">
      <v>3891.9715099999999</v>
    </nc>
  </rcc>
  <rfmt sheetId="1" sqref="C28">
    <dxf>
      <numFmt numFmtId="2" formatCode="0.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4">
    <dxf>
      <numFmt numFmtId="2" formatCode="0.00"/>
    </dxf>
  </rfmt>
  <rfmt sheetId="1" sqref="D24">
    <dxf>
      <numFmt numFmtId="183" formatCode="0.000"/>
    </dxf>
  </rfmt>
  <rfmt sheetId="1" sqref="D24">
    <dxf>
      <numFmt numFmtId="174" formatCode="0.0000"/>
    </dxf>
  </rfmt>
  <rfmt sheetId="1" sqref="D24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G21">
    <dxf>
      <numFmt numFmtId="2" formatCode="0.00"/>
    </dxf>
  </rfmt>
  <rfmt sheetId="1" sqref="G21">
    <dxf>
      <numFmt numFmtId="183" formatCode="0.000"/>
    </dxf>
  </rfmt>
  <rfmt sheetId="1" sqref="G21">
    <dxf>
      <numFmt numFmtId="174" formatCode="0.0000"/>
    </dxf>
  </rfmt>
  <rcc rId="34397" sId="1">
    <oc r="G21">
      <f>район!D58</f>
    </oc>
    <nc r="G21"/>
  </rcc>
  <rrc rId="34398" sId="1" ref="A26:XFD26" action="insertRow">
    <undo index="0" exp="area" ref3D="1" dr="$A$44:$XFD$46" dn="Z_5C539BE6_C8E0_453F_AB5E_9E58094195EA_.wvu.Rows" sId="1"/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0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</rrc>
  <rcc rId="34399" sId="1">
    <nc r="A26" t="inlineStr">
      <is>
        <t>Возврат излишне уплаченных сумм</t>
      </is>
    </nc>
  </rcc>
  <rcc rId="34400" sId="1">
    <nc r="B26">
      <v>20800</v>
    </nc>
  </rcc>
  <rcc rId="34401" sId="1">
    <nc r="C26">
      <f>F26+I26</f>
    </nc>
  </rcc>
  <rcc rId="34402" sId="1">
    <nc r="D26">
      <f>SUM(J26+G26)</f>
    </nc>
  </rcc>
  <rcc rId="34403" sId="1">
    <nc r="E25">
      <f>D25/C25*100</f>
    </nc>
  </rcc>
  <rcc rId="34404" sId="1">
    <nc r="E26">
      <f>D26/C26*100</f>
    </nc>
  </rcc>
  <rcc rId="34405" sId="1">
    <nc r="E27">
      <f>D27/C27*100</f>
    </nc>
  </rcc>
  <rcc rId="34406" sId="1">
    <nc r="G26">
      <f>район!D69</f>
    </nc>
  </rcc>
  <rcc rId="34407" sId="1" numFmtId="4">
    <nc r="F26">
      <v>0</v>
    </nc>
  </rcc>
  <rcc rId="34408" sId="1" numFmtId="4">
    <nc r="F25">
      <v>0</v>
    </nc>
  </rcc>
  <rcc rId="34409" sId="1" numFmtId="4">
    <nc r="G25">
      <v>0</v>
    </nc>
  </rcc>
  <rcc rId="34410" sId="1" numFmtId="4">
    <nc r="F27">
      <v>0</v>
    </nc>
  </rcc>
  <rcc rId="34411" sId="1" numFmtId="4">
    <nc r="G27">
      <v>0</v>
    </nc>
  </rcc>
  <rfmt sheetId="1" sqref="F25:G27" start="0" length="2147483647">
    <dxf>
      <font>
        <b val="0"/>
      </font>
    </dxf>
  </rfmt>
  <rcc rId="34412" sId="1">
    <nc r="H25">
      <f>G25/F25*100</f>
    </nc>
  </rcc>
  <rcc rId="34413" sId="1">
    <nc r="H26">
      <f>G26/F26*100</f>
    </nc>
  </rcc>
  <rcc rId="34414" sId="1">
    <nc r="H27">
      <f>G27/F27*100</f>
    </nc>
  </rcc>
  <rfmt sheetId="1" sqref="H24:H27" start="0" length="2147483647">
    <dxf>
      <font>
        <b val="0"/>
      </font>
    </dxf>
  </rfmt>
  <rcc rId="34415" sId="1">
    <nc r="K25">
      <f>J25/I25*100</f>
    </nc>
  </rcc>
  <rcc rId="34416" sId="1">
    <nc r="K26">
      <f>J26/I26*100</f>
    </nc>
  </rcc>
  <rcc rId="34417" sId="1">
    <nc r="K27">
      <f>J27/I27*100</f>
    </nc>
  </rcc>
  <rfmt sheetId="1" sqref="K24:K27" start="0" length="2147483647">
    <dxf>
      <font>
        <b val="0"/>
      </font>
    </dxf>
  </rfmt>
  <rfmt sheetId="1" sqref="K24" start="0" length="2147483647">
    <dxf>
      <font>
        <b/>
      </font>
    </dxf>
  </rfmt>
  <rcc rId="34418" sId="1" numFmtId="4">
    <nc r="I26">
      <v>0</v>
    </nc>
  </rcc>
  <rcc rId="34419" sId="1" numFmtId="4">
    <nc r="I27">
      <v>0</v>
    </nc>
  </rcc>
  <rcc rId="34420" sId="1" numFmtId="4">
    <nc r="J26">
      <v>0</v>
    </nc>
  </rcc>
  <rcc rId="34421" sId="1" numFmtId="4">
    <nc r="J27">
      <v>0</v>
    </nc>
  </rcc>
  <rfmt sheetId="1" sqref="I26:J27" start="0" length="2147483647">
    <dxf>
      <font>
        <b val="0"/>
      </font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1.xml><?xml version="1.0" encoding="utf-8"?>
<revisions xmlns="http://schemas.openxmlformats.org/spreadsheetml/2006/main" xmlns:r="http://schemas.openxmlformats.org/officeDocument/2006/relationships">
  <rcc rId="29788" sId="3" numFmtId="4">
    <oc r="D89">
      <v>347.00441000000001</v>
    </oc>
    <nc r="D89">
      <v>432.85793000000001</v>
    </nc>
  </rcc>
  <rcc rId="29789" sId="3" numFmtId="4">
    <oc r="D90">
      <v>895.67143999999996</v>
    </oc>
    <nc r="D90">
      <v>1173.8142800000001</v>
    </nc>
  </rcc>
  <rcc rId="29790" sId="3" numFmtId="4">
    <oc r="D92">
      <v>23.16</v>
    </oc>
    <nc r="D92">
      <v>338.505</v>
    </nc>
  </rcc>
  <rcc rId="29791" sId="3" numFmtId="4">
    <oc r="D94">
      <v>33.75</v>
    </oc>
    <nc r="D94">
      <v>113.625</v>
    </nc>
  </rcc>
  <rcc rId="29792" sId="3" numFmtId="4">
    <oc r="D97">
      <v>16633.236440000001</v>
    </oc>
    <nc r="D97">
      <v>19027.09865</v>
    </nc>
  </rcc>
  <rcc rId="29793" sId="3" numFmtId="4">
    <oc r="C98">
      <v>3873.0459999999998</v>
    </oc>
    <nc r="C98">
      <v>3865.2355499999999</v>
    </nc>
  </rcc>
  <rcc rId="29794" sId="3" numFmtId="4">
    <oc r="D98">
      <v>148.22829999999999</v>
    </oc>
    <nc r="D98">
      <v>623.30229999999995</v>
    </nc>
  </rcc>
  <rcc rId="29795" sId="3" numFmtId="4">
    <oc r="D100">
      <v>107.97607000000001</v>
    </oc>
    <nc r="D100">
      <v>175.92812000000001</v>
    </nc>
  </rcc>
  <rcc rId="29796" sId="3" numFmtId="4">
    <oc r="D101">
      <v>95.494460000000004</v>
    </oc>
    <nc r="D101">
      <v>132.73277999999999</v>
    </nc>
  </rcc>
  <rcc rId="29797" sId="3" numFmtId="4">
    <oc r="D102">
      <v>0</v>
    </oc>
    <nc r="D102">
      <v>628.31187</v>
    </nc>
  </rcc>
  <rcc rId="29798" sId="3" numFmtId="4">
    <oc r="D106">
      <v>30418.639999999999</v>
    </oc>
    <nc r="D106">
      <v>41858.209000000003</v>
    </nc>
  </rcc>
  <rcc rId="29799" sId="3" numFmtId="4">
    <oc r="D107">
      <v>127392.62147</v>
    </oc>
    <nc r="D107">
      <v>168667.17858000001</v>
    </nc>
  </rcc>
  <rcc rId="29800" sId="3" numFmtId="4">
    <oc r="D108">
      <v>10354.973470000001</v>
    </oc>
    <nc r="D108">
      <v>10890.072620000001</v>
    </nc>
  </rcc>
  <rcc rId="29801" sId="3" numFmtId="4">
    <oc r="D109">
      <v>24.63</v>
    </oc>
    <nc r="D109">
      <v>2392.5369999999998</v>
    </nc>
  </rcc>
  <rcc rId="29802" sId="3" numFmtId="4">
    <oc r="D110">
      <v>732.34463000000005</v>
    </oc>
    <nc r="D110">
      <v>956.90976000000001</v>
    </nc>
  </rcc>
  <rcc rId="29803" sId="3" numFmtId="4">
    <oc r="D112">
      <v>21847.005880000001</v>
    </oc>
    <nc r="D112">
      <v>23196.874220000002</v>
    </nc>
  </rcc>
  <rcc rId="29804" sId="3" numFmtId="4">
    <oc r="D113">
      <v>141.09227000000001</v>
    </oc>
    <nc r="D113">
      <v>263.36662000000001</v>
    </nc>
  </rcc>
  <rcc rId="29805" sId="3" numFmtId="4">
    <oc r="D115">
      <v>4.117</v>
    </oc>
    <nc r="D115">
      <v>5.6429499999999999</v>
    </nc>
  </rcc>
  <rcc rId="29806" sId="3" numFmtId="4">
    <oc r="C116">
      <v>9917.8484900000003</v>
    </oc>
    <nc r="C116">
      <v>9939.8484900000003</v>
    </nc>
  </rcc>
  <rcc rId="29807" sId="3" numFmtId="4">
    <oc r="D116">
      <v>3454.67301</v>
    </oc>
    <nc r="D116">
      <v>4103.0345699999998</v>
    </nc>
  </rcc>
  <rcc rId="29808" sId="3" numFmtId="4">
    <oc r="D117">
      <v>28728.112300000001</v>
    </oc>
    <nc r="D117">
      <v>28891.407289999999</v>
    </nc>
  </rcc>
  <rcc rId="29809" sId="3" numFmtId="4">
    <oc r="D118">
      <v>163.47514000000001</v>
    </oc>
    <nc r="D118">
      <v>167.64836</v>
    </nc>
  </rcc>
  <rcc rId="29810" sId="3" numFmtId="4">
    <oc r="D120">
      <v>170.36</v>
    </oc>
    <nc r="D120">
      <v>215.16</v>
    </nc>
  </rcc>
  <rcc rId="29811" sId="3" numFmtId="4">
    <oc r="D130">
      <v>17752.367999999999</v>
    </oc>
    <nc r="D130">
      <v>22190.46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D99">
    <dxf>
      <numFmt numFmtId="2" formatCode="0.00"/>
    </dxf>
  </rfmt>
  <rfmt sheetId="3" sqref="D99">
    <dxf>
      <numFmt numFmtId="183" formatCode="0.000"/>
    </dxf>
  </rfmt>
  <rfmt sheetId="3" sqref="D99">
    <dxf>
      <numFmt numFmtId="2" formatCode="0.00"/>
    </dxf>
  </rfmt>
  <rfmt sheetId="3" sqref="D99">
    <dxf>
      <numFmt numFmtId="166" formatCode="0.0"/>
    </dxf>
  </rfmt>
  <rcc rId="29812" sId="3" numFmtId="4">
    <oc r="D132">
      <v>833.43305999999995</v>
    </oc>
    <nc r="D132">
      <v>887.40805999999998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33264" sId="13">
    <oc r="A1" t="inlineStr">
      <is>
        <t xml:space="preserve">                     Анализ исполнения бюджета Хорнойского сельского поселения на 01.06.2022 г.</t>
      </is>
    </oc>
    <nc r="A1" t="inlineStr">
      <is>
        <t xml:space="preserve">                     Анализ исполнения бюджета Хорнойского сельского поселения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c rId="43761" sId="3" numFmtId="4">
    <oc r="C6">
      <v>135138.20000000001</v>
    </oc>
    <nc r="C6">
      <v>144138.20000000001</v>
    </nc>
  </rcc>
  <rcc rId="43762" sId="3" numFmtId="4">
    <oc r="D6">
      <v>116775.28124</v>
    </oc>
    <nc r="D6">
      <v>131880.92456000001</v>
    </nc>
  </rcc>
  <rcc rId="43763" sId="3" numFmtId="4">
    <oc r="C8">
      <v>2500</v>
    </oc>
    <nc r="C8">
      <v>2921.3145500000001</v>
    </nc>
  </rcc>
  <rcc rId="43764" sId="3" numFmtId="4">
    <oc r="D8">
      <v>2892.2699600000001</v>
    </oc>
    <nc r="D8">
      <v>3217.1648500000001</v>
    </nc>
  </rcc>
  <rcc rId="43765" sId="3" numFmtId="4">
    <oc r="D9">
      <v>16.225950000000001</v>
    </oc>
    <nc r="D9">
      <v>17.795870000000001</v>
    </nc>
  </rcc>
  <rcc rId="43766" sId="3" numFmtId="4">
    <oc r="D10">
      <v>3286.0846700000002</v>
    </oc>
    <nc r="D10">
      <v>3581.00866</v>
    </nc>
  </rcc>
  <rcc rId="43767" sId="3" numFmtId="4">
    <oc r="D11">
      <v>-334.47057000000001</v>
    </oc>
    <nc r="D11">
      <v>-377.31558000000001</v>
    </nc>
  </rcc>
  <rcc rId="43768" sId="3" numFmtId="4">
    <oc r="D14">
      <v>60.823529999999998</v>
    </oc>
    <nc r="D14">
      <v>58.375079999999997</v>
    </nc>
  </rcc>
  <rcc rId="43769" sId="3" numFmtId="4">
    <oc r="D16">
      <v>1628.7789399999999</v>
    </oc>
    <nc r="D16">
      <v>1697.0770600000001</v>
    </nc>
  </rcc>
  <rcc rId="43770" sId="3" numFmtId="4">
    <oc r="C23">
      <v>4670</v>
    </oc>
    <nc r="C23">
      <v>6370</v>
    </nc>
  </rcc>
  <rcc rId="43771" sId="3" numFmtId="4">
    <oc r="C25">
      <v>2700</v>
    </oc>
    <nc r="C25">
      <v>2500</v>
    </nc>
  </rcc>
  <rcc rId="43772" sId="3" numFmtId="4">
    <oc r="D25">
      <v>2078.7988799999998</v>
    </oc>
    <nc r="D25">
      <v>2326.7337200000002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43366" sId="18" numFmtId="34">
    <oc r="C59">
      <v>1740.12004</v>
    </oc>
    <nc r="C59">
      <v>1827.3200400000001</v>
    </nc>
  </rcc>
  <rcc rId="43367" sId="18" numFmtId="34">
    <oc r="D59">
      <v>1430.7392</v>
    </oc>
    <nc r="D59">
      <v>1574.2173700000001</v>
    </nc>
  </rcc>
  <rcc rId="43368" sId="18" numFmtId="34">
    <oc r="C64">
      <v>72.612129999999993</v>
    </oc>
    <nc r="C64">
      <v>419.61212999999998</v>
    </nc>
  </rcc>
  <rcc rId="43369" sId="18" numFmtId="34">
    <oc r="D64">
      <v>67.612129999999993</v>
    </oc>
    <nc r="D64">
      <v>414.61212999999998</v>
    </nc>
  </rcc>
  <rcc rId="43370" sId="18" numFmtId="34">
    <oc r="D66">
      <v>175.98794000000001</v>
    </oc>
    <nc r="D66">
      <v>206.30186</v>
    </nc>
  </rcc>
  <rcc rId="43371" sId="18" numFmtId="34">
    <oc r="D76">
      <v>3701.8733200000001</v>
    </oc>
    <nc r="D76">
      <v>5214.4053199999998</v>
    </nc>
  </rcc>
  <rcc rId="43372" sId="18" numFmtId="34">
    <oc r="D77">
      <v>53</v>
    </oc>
    <nc r="D77">
      <v>73</v>
    </nc>
  </rcc>
  <rcc rId="43373" sId="18" numFmtId="34">
    <oc r="D80">
      <v>3068.07692</v>
    </oc>
    <nc r="D80">
      <v>3073.3575000000001</v>
    </nc>
  </rcc>
  <rcc rId="43374" sId="18" numFmtId="34">
    <oc r="C81">
      <v>2757.1355800000001</v>
    </oc>
    <nc r="C81">
      <v>2443.1355800000001</v>
    </nc>
  </rcc>
  <rcc rId="43375" sId="18" numFmtId="34">
    <oc r="D81">
      <v>1452.2812300000001</v>
    </oc>
    <nc r="D81">
      <v>1944.1249800000001</v>
    </nc>
  </rcc>
  <rcc rId="43376" sId="18" numFmtId="34">
    <oc r="D83">
      <v>1420.35367</v>
    </oc>
    <nc r="D83">
      <v>1732.1336699999999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1.xml><?xml version="1.0" encoding="utf-8"?>
<revisions xmlns="http://schemas.openxmlformats.org/spreadsheetml/2006/main" xmlns:r="http://schemas.openxmlformats.org/officeDocument/2006/relationships">
  <rcc rId="42558" sId="11" numFmtId="4">
    <oc r="D41">
      <v>4244.6940000000004</v>
    </oc>
    <nc r="D41">
      <v>4548.5910000000003</v>
    </nc>
  </rcc>
  <rcc rId="42559" sId="11" numFmtId="4">
    <oc r="D44">
      <v>208.22300000000001</v>
    </oc>
    <nc r="D44">
      <v>237.25700000000001</v>
    </nc>
  </rcc>
  <rcc rId="42560" sId="11" numFmtId="4">
    <oc r="C48">
      <v>662.37999000000002</v>
    </oc>
    <nc r="C48">
      <v>766.32998999999995</v>
    </nc>
  </rcc>
  <rcc rId="42561" sId="11" numFmtId="4">
    <oc r="D48">
      <v>579.82998999999995</v>
    </oc>
    <nc r="D48">
      <v>640.37999000000002</v>
    </nc>
  </rcc>
  <rcc rId="42562" sId="11" numFmtId="4">
    <oc r="D49">
      <v>414.95389999999998</v>
    </oc>
    <nc r="D49"/>
  </rcc>
  <rcc rId="42563" sId="11" numFmtId="34">
    <oc r="C58">
      <v>1667.11</v>
    </oc>
    <nc r="C58">
      <v>1710.51</v>
    </nc>
  </rcc>
  <rcc rId="42564" sId="11" numFmtId="34">
    <oc r="D58">
      <v>1376.0931399999999</v>
    </oc>
    <nc r="D58">
      <v>1509.93525</v>
    </nc>
  </rcc>
  <rcc rId="42565" sId="11" numFmtId="34">
    <oc r="D65">
      <v>175.77495999999999</v>
    </oc>
    <nc r="D65">
      <v>205.46421000000001</v>
    </nc>
  </rcc>
  <rcc rId="42566" sId="11" numFmtId="34">
    <oc r="D75">
      <v>5547.4624199999998</v>
    </oc>
    <nc r="D75">
      <v>5600.22138</v>
    </nc>
  </rcc>
  <rcc rId="42567" sId="11" numFmtId="34">
    <oc r="D76">
      <v>363</v>
    </oc>
    <nc r="D76">
      <v>763</v>
    </nc>
  </rcc>
  <rcc rId="42568" sId="11" numFmtId="34">
    <oc r="C79">
      <v>119.694</v>
    </oc>
    <nc r="C79">
      <v>180.244</v>
    </nc>
  </rcc>
  <rcc rId="42569" sId="11" numFmtId="34">
    <oc r="D79">
      <v>114.19132999999999</v>
    </oc>
    <nc r="D79">
      <v>176.00323</v>
    </nc>
  </rcc>
  <rcc rId="42570" sId="11" numFmtId="34">
    <oc r="D80">
      <v>579.61323000000004</v>
    </oc>
    <nc r="D80">
      <v>599.20835</v>
    </nc>
  </rcc>
  <rcc rId="42571" sId="11" numFmtId="34">
    <oc r="D82">
      <v>7679.8477599999997</v>
    </oc>
    <nc r="D82">
      <v>8004.5800799999997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11.xml><?xml version="1.0" encoding="utf-8"?>
<revisions xmlns="http://schemas.openxmlformats.org/spreadsheetml/2006/main" xmlns:r="http://schemas.openxmlformats.org/officeDocument/2006/relationships">
  <rcc rId="42125" sId="2">
    <oc r="B5" t="inlineStr">
      <is>
        <t>об исполнении бюджетов поселений  Моргаушского района  на 1 ноября 2022 г.</t>
      </is>
    </oc>
    <nc r="B5" t="inlineStr">
      <is>
        <t>об исполнении бюджетов поселений  Моргаушского района  на 1 декабря 2022 г.</t>
      </is>
    </nc>
  </rcc>
  <rcc rId="42126" sId="7" numFmtId="34">
    <oc r="D6">
      <v>578.11193000000003</v>
    </oc>
    <nc r="D6">
      <v>645.70689000000004</v>
    </nc>
  </rcc>
  <rcc rId="42127" sId="7" numFmtId="34">
    <oc r="D8">
      <v>451.13877000000002</v>
    </oc>
    <nc r="D8">
      <v>501.81614999999999</v>
    </nc>
  </rcc>
  <rcc rId="42128" sId="7" numFmtId="34">
    <oc r="D9">
      <v>2.5309499999999998</v>
    </oc>
    <nc r="D9">
      <v>2.7758099999999999</v>
    </nc>
  </rcc>
  <rcc rId="42129" sId="7" numFmtId="34">
    <oc r="D10">
      <v>512.56629999999996</v>
    </oc>
    <nc r="D10">
      <v>558.56879000000004</v>
    </nc>
  </rcc>
  <rcc rId="42130" sId="7" numFmtId="4">
    <oc r="D11">
      <v>-52.171019999999999</v>
    </oc>
    <nc r="D11">
      <v>-58.853990000000003</v>
    </nc>
  </rcc>
  <rcc rId="42131" sId="7" numFmtId="34">
    <oc r="D15">
      <v>158.70138</v>
    </oc>
    <nc r="D15">
      <v>430.00152000000003</v>
    </nc>
  </rcc>
  <rcc rId="42132" sId="7" numFmtId="34">
    <oc r="D16">
      <v>1973.14967</v>
    </oc>
    <nc r="D16">
      <v>2784.7955900000002</v>
    </nc>
  </rcc>
  <rcc rId="42133" sId="7" numFmtId="4">
    <oc r="D27">
      <v>197.834</v>
    </oc>
    <nc r="D27">
      <v>247.834</v>
    </nc>
  </rcc>
  <rcc rId="42134" sId="7" numFmtId="4">
    <oc r="D30">
      <v>34.033340000000003</v>
    </oc>
    <nc r="D30">
      <v>49.404580000000003</v>
    </nc>
  </rcc>
  <rcc rId="42135" sId="7" numFmtId="4">
    <oc r="D37">
      <v>0</v>
    </oc>
    <nc r="D37">
      <v>809.89250000000004</v>
    </nc>
  </rcc>
  <rcc rId="42136" sId="7">
    <oc r="A37">
      <v>1170105005</v>
    </oc>
    <nc r="A37">
      <v>1171503010</v>
    </nc>
  </rcc>
  <rcc rId="42137" sId="7">
    <oc r="B37" t="inlineStr">
      <is>
        <t>Невыясненные поступления</t>
      </is>
    </oc>
    <nc r="B37" t="inlineStr">
      <is>
        <t>Инициативные платежи, зачисляемые в бюджеты сельских поселений</t>
      </is>
    </nc>
  </rcc>
  <rcc rId="42138" sId="7" numFmtId="34">
    <oc r="D41">
      <v>2116.654</v>
    </oc>
    <nc r="D41">
      <v>2268.1950000000002</v>
    </nc>
  </rcc>
  <rcc rId="42139" sId="7" numFmtId="34">
    <oc r="D43">
      <v>3773.6689999999999</v>
    </oc>
    <nc r="D43">
      <v>3774.8609999999999</v>
    </nc>
  </rcc>
  <rcc rId="42140" sId="7" numFmtId="34">
    <oc r="D45">
      <v>208.22399999999999</v>
    </oc>
    <nc r="D45">
      <v>237.25800000000001</v>
    </nc>
  </rcc>
  <rcc rId="42141" sId="7" numFmtId="34">
    <oc r="C46">
      <v>248.333</v>
    </oc>
    <nc r="C46">
      <v>332.13299999999998</v>
    </nc>
  </rcc>
  <rcc rId="42142" sId="7" numFmtId="34">
    <oc r="D47">
      <v>809.89250000000004</v>
    </oc>
    <nc r="D47"/>
  </rcc>
  <rcc rId="42143" sId="7" numFmtId="34">
    <oc r="C57">
      <v>1994.308</v>
    </oc>
    <nc r="C57">
      <v>2223.308</v>
    </nc>
  </rcc>
  <rcc rId="42144" sId="7" numFmtId="34">
    <oc r="D57">
      <v>1674.36781</v>
    </oc>
    <nc r="D57">
      <v>1832.6585299999999</v>
    </nc>
  </rcc>
  <rcc rId="42145" sId="7" numFmtId="34">
    <oc r="C62">
      <v>72.099999999999994</v>
    </oc>
    <nc r="C62">
      <v>73.099999999999994</v>
    </nc>
  </rcc>
  <rcc rId="42146" sId="7" numFmtId="34">
    <oc r="D62">
      <v>63.1</v>
    </oc>
    <nc r="D62">
      <v>72.316500000000005</v>
    </nc>
  </rcc>
  <rcc rId="42147" sId="7" numFmtId="34">
    <oc r="D64">
      <v>176.41707</v>
    </oc>
    <nc r="D64">
      <v>196.09948</v>
    </nc>
  </rcc>
  <rcc rId="42148" sId="7" numFmtId="34">
    <oc r="D74">
      <v>4935.1134899999997</v>
    </oc>
    <nc r="D74">
      <v>4936.3054899999997</v>
    </nc>
  </rcc>
  <rcc rId="42149" sId="7" numFmtId="34">
    <oc r="C75">
      <v>135</v>
    </oc>
    <nc r="C75">
      <v>85</v>
    </nc>
  </rcc>
  <rcc rId="42150" sId="7" numFmtId="34">
    <oc r="C78">
      <v>2951.2455</v>
    </oc>
    <nc r="C78">
      <v>3249.5335</v>
    </nc>
  </rcc>
  <rcc rId="42151" sId="7" numFmtId="34">
    <oc r="D78">
      <v>2396.9635699999999</v>
    </oc>
    <nc r="D78">
      <v>2461.07557</v>
    </nc>
  </rcc>
  <rcc rId="42152" sId="7" numFmtId="34">
    <oc r="C79">
      <v>1933.5250000000001</v>
    </oc>
    <nc r="C79">
      <v>1897.325</v>
    </nc>
  </rcc>
  <rcc rId="42153" sId="7" numFmtId="34">
    <oc r="D79">
      <v>1148.85267</v>
    </oc>
    <nc r="D79">
      <v>1410.9715000000001</v>
    </nc>
  </rcc>
  <rcc rId="42154" sId="7" numFmtId="34">
    <oc r="C81">
      <v>2253.4</v>
    </oc>
    <nc r="C81">
      <v>2210.1120000000001</v>
    </nc>
  </rcc>
  <rcc rId="42155" sId="7" numFmtId="34">
    <oc r="D81">
      <v>1890.35643</v>
    </oc>
    <nc r="D81">
      <v>2050.22343</v>
    </nc>
  </rcc>
  <rcc rId="42156" sId="7" numFmtId="34">
    <oc r="C88">
      <v>15</v>
    </oc>
    <nc r="C88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111.xml><?xml version="1.0" encoding="utf-8"?>
<revisions xmlns="http://schemas.openxmlformats.org/spreadsheetml/2006/main" xmlns:r="http://schemas.openxmlformats.org/officeDocument/2006/relationships">
  <rfmt sheetId="1" sqref="E25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40506" sId="12" numFmtId="34">
    <oc r="D58">
      <v>894.63324</v>
    </oc>
    <nc r="D58">
      <v>972.77050999999994</v>
    </nc>
  </rcc>
  <rcc rId="40507" sId="12" numFmtId="34">
    <oc r="D65">
      <v>61.792569999999998</v>
    </oc>
    <nc r="D65">
      <v>69.752170000000007</v>
    </nc>
  </rcc>
  <rcc rId="40508" sId="12" numFmtId="34">
    <oc r="D76">
      <v>3493.5546599999998</v>
    </oc>
    <nc r="D76">
      <v>4705.58367</v>
    </nc>
  </rcc>
  <rcc rId="40509" sId="12" numFmtId="34">
    <oc r="D77">
      <v>407</v>
    </oc>
    <nc r="D77">
      <v>426.5</v>
    </nc>
  </rcc>
  <rcc rId="40510" sId="12" numFmtId="34">
    <oc r="D80">
      <v>2625.1948900000002</v>
    </oc>
    <nc r="D80">
      <v>2684.2328900000002</v>
    </nc>
  </rcc>
  <rcc rId="40511" sId="12" numFmtId="34">
    <oc r="D81">
      <v>855.67628000000002</v>
    </oc>
    <nc r="D81">
      <v>906.18741999999997</v>
    </nc>
  </rcc>
  <rcc rId="40512" sId="12" numFmtId="34">
    <oc r="D83">
      <v>887.25</v>
    </oc>
    <nc r="D83">
      <v>890.25</v>
    </nc>
  </rcc>
  <rcc rId="40513" sId="12" numFmtId="34">
    <oc r="D86">
      <v>5</v>
    </oc>
    <nc r="D86">
      <v>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29554" sId="2" numFmtId="4">
    <oc r="C32">
      <v>237256.47099999999</v>
    </oc>
    <nc r="C32">
      <v>236025.86420000001</v>
    </nc>
  </rcc>
  <rcc rId="29555" sId="2" numFmtId="4">
    <oc r="D32">
      <v>34685.211170000002</v>
    </oc>
    <nc r="D32">
      <v>44462.990449999998</v>
    </nc>
  </rcc>
  <rcc rId="29556" sId="2" numFmtId="4">
    <oc r="F32">
      <v>43709.266640000002</v>
    </oc>
    <nc r="F32">
      <v>43742.666640000003</v>
    </nc>
  </rcc>
  <rcc rId="29557" sId="2" numFmtId="4">
    <oc r="G32">
      <v>11376.90711</v>
    </oc>
    <nc r="G32">
      <v>14527.59477</v>
    </nc>
  </rcc>
  <rcc rId="29558" sId="2" numFmtId="4">
    <oc r="J32">
      <v>1894.2426599999999</v>
    </oc>
    <nc r="J32">
      <v>2368.7155899999998</v>
    </nc>
  </rcc>
  <rcc rId="29559" sId="2" numFmtId="4">
    <oc r="M32">
      <v>1673.5003899999999</v>
    </oc>
    <nc r="M32">
      <v>2316.5326300000002</v>
    </nc>
  </rcc>
  <rcc rId="29560" sId="2" numFmtId="4">
    <oc r="P32">
      <v>11.49513</v>
    </oc>
    <nc r="P32">
      <v>14.3384</v>
    </nc>
  </rcc>
  <rcc rId="29561" sId="2" numFmtId="4">
    <oc r="S32">
      <v>1985.97182</v>
    </oc>
    <nc r="S32">
      <v>2684.5546100000001</v>
    </nc>
  </rcc>
  <rcc rId="29562" sId="2" numFmtId="4">
    <oc r="V32">
      <v>-242.28187</v>
    </oc>
    <nc r="V32">
      <v>-284.25988999999998</v>
    </nc>
  </rcc>
  <rcc rId="29563" sId="2" numFmtId="4">
    <oc r="Y32">
      <v>437.21996000000001</v>
    </oc>
    <nc r="Y32">
      <v>498.95006000000001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7231" sId="17">
    <oc r="A1" t="inlineStr">
      <is>
        <t xml:space="preserve">                     Анализ исполнения бюджета Юськасинского сельского поселения на 01.04.2022 г.</t>
      </is>
    </oc>
    <nc r="A1" t="inlineStr">
      <is>
        <t xml:space="preserve">                     Анализ исполнения бюджета Юськасинского сельского поселения на 01.05.2022 г.</t>
      </is>
    </nc>
  </rcc>
  <rcc rId="27232" sId="17" numFmtId="4">
    <oc r="D6">
      <v>41.132100000000001</v>
    </oc>
    <nc r="D6">
      <v>54.41498</v>
    </nc>
  </rcc>
  <rcc rId="27233" sId="17" numFmtId="4">
    <oc r="D8">
      <v>78.18477</v>
    </oc>
    <nc r="D8">
      <v>99.766379999999998</v>
    </nc>
  </rcc>
  <rcc rId="27234" sId="17" numFmtId="4">
    <oc r="D9">
      <v>0.50099000000000005</v>
    </oc>
    <nc r="D9">
      <v>0.68528999999999995</v>
    </nc>
  </rcc>
  <rcc rId="27235" sId="17" numFmtId="4">
    <oc r="D10">
      <v>94.602289999999996</v>
    </oc>
    <nc r="D10">
      <v>118.39448</v>
    </nc>
  </rcc>
  <rcc rId="27236" sId="17" numFmtId="4">
    <oc r="D11">
      <v>-10.489509999999999</v>
    </oc>
    <nc r="D11">
      <v>-14.443770000000001</v>
    </nc>
  </rcc>
  <rcc rId="27237" sId="17" numFmtId="4">
    <oc r="D15">
      <v>7.5239000000000003</v>
    </oc>
    <nc r="D15">
      <v>8.0239799999999999</v>
    </nc>
  </rcc>
  <rcc rId="27238" sId="17" numFmtId="4">
    <oc r="D16">
      <v>18.01426</v>
    </oc>
    <nc r="D16">
      <v>27.430340000000001</v>
    </nc>
  </rcc>
  <rcc rId="27239" sId="17" numFmtId="4">
    <oc r="D18">
      <v>1.4</v>
    </oc>
    <nc r="D18">
      <v>1.8</v>
    </nc>
  </rcc>
  <rcc rId="27240" sId="17" numFmtId="4">
    <oc r="D28">
      <v>6</v>
    </oc>
    <nc r="D28">
      <v>30.5</v>
    </nc>
  </rcc>
  <rcc rId="27241" sId="17" numFmtId="4">
    <oc r="D30">
      <v>76.445999999999998</v>
    </oc>
    <nc r="D30">
      <v>92.961259999999996</v>
    </nc>
  </rcc>
  <rcc rId="27242" sId="17" numFmtId="4">
    <oc r="D35">
      <v>0.2</v>
    </oc>
    <nc r="D35">
      <v>0</v>
    </nc>
  </rcc>
  <rcc rId="27243" sId="17" numFmtId="4">
    <oc r="D39">
      <v>1225.875</v>
    </oc>
    <nc r="D39">
      <v>1634.5</v>
    </nc>
  </rcc>
  <rcc rId="27244" sId="17" numFmtId="4">
    <oc r="D41">
      <v>222</v>
    </oc>
    <nc r="D41">
      <v>335.55</v>
    </nc>
  </rcc>
  <rcc rId="27245" sId="17" numFmtId="4">
    <oc r="D42">
      <v>54.435000000000002</v>
    </oc>
    <nc r="D42">
      <v>74.111000000000004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fmt sheetId="1" sqref="D31:D43">
    <dxf>
      <numFmt numFmtId="174" formatCode="0.0000"/>
    </dxf>
  </rfmt>
  <rfmt sheetId="1" sqref="D31:D43">
    <dxf>
      <numFmt numFmtId="183" formatCode="0.000"/>
    </dxf>
  </rfmt>
  <rfmt sheetId="1" sqref="D31:D43">
    <dxf>
      <numFmt numFmtId="2" formatCode="0.00"/>
    </dxf>
  </rfmt>
  <rfmt sheetId="1" sqref="D31:D43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c rId="43803" sId="3" numFmtId="4">
    <oc r="D37">
      <v>11436.451209999999</v>
    </oc>
    <nc r="D37">
      <v>8093.2185099999997</v>
    </nc>
  </rcc>
  <rcc rId="43804" sId="3" numFmtId="4">
    <oc r="D38">
      <v>234.10588000000001</v>
    </oc>
    <nc r="D38">
      <v>251.08772999999999</v>
    </nc>
  </rcc>
  <rcc rId="43805" sId="3" numFmtId="4">
    <oc r="D42">
      <v>446.87675999999999</v>
    </oc>
    <nc r="D42">
      <v>495.09607</v>
    </nc>
  </rcc>
  <rcc rId="43806" sId="3" numFmtId="4">
    <oc r="C44">
      <v>1400</v>
    </oc>
    <nc r="C44">
      <v>1100</v>
    </nc>
  </rcc>
  <rcc rId="43807" sId="3" numFmtId="4">
    <oc r="D46">
      <v>124.51634</v>
    </oc>
    <nc r="D46">
      <v>127.67863</v>
    </nc>
  </rcc>
  <rcc rId="43808" sId="3" numFmtId="4">
    <oc r="C50">
      <v>2500</v>
    </oc>
    <nc r="C50">
      <v>2800</v>
    </nc>
  </rcc>
  <rcc rId="43809" sId="3" numFmtId="4">
    <oc r="D50">
      <v>2780.2702399999998</v>
    </oc>
    <nc r="D50">
      <v>7703.5939399999997</v>
    </nc>
  </rcc>
  <rcc rId="43810" sId="3" numFmtId="4">
    <oc r="C54">
      <v>1065</v>
    </oc>
    <nc r="C54">
      <v>1215</v>
    </nc>
  </rcc>
  <rcc rId="43811" sId="3" numFmtId="4">
    <oc r="D54">
      <v>1092.69118</v>
    </oc>
    <nc r="D54">
      <v>1191.6848500000001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.xml><?xml version="1.0" encoding="utf-8"?>
<revisions xmlns="http://schemas.openxmlformats.org/spreadsheetml/2006/main" xmlns:r="http://schemas.openxmlformats.org/officeDocument/2006/relationships">
  <rcc rId="42981" sId="15">
    <oc r="A1" t="inlineStr">
      <is>
        <t xml:space="preserve">                     Анализ исполнения бюджета Шатьмапосинского сельского поселения на 01.11.2022 г.</t>
      </is>
    </oc>
    <nc r="A1" t="inlineStr">
      <is>
        <t xml:space="preserve">                     Анализ исполнения бюджета Шатьмапосинского сельского поселения на 01.12.2022 г.</t>
      </is>
    </nc>
  </rcc>
  <rcc rId="42982" sId="15" numFmtId="4">
    <oc r="D6">
      <v>39.111229999999999</v>
    </oc>
    <nc r="D6">
      <v>44.21678</v>
    </nc>
  </rcc>
  <rcc rId="42983" sId="15" numFmtId="4">
    <oc r="D8">
      <v>204.81145000000001</v>
    </oc>
    <nc r="D8">
      <v>227.81836999999999</v>
    </nc>
  </rcc>
  <rcc rId="42984" sId="15" numFmtId="4">
    <oc r="D9">
      <v>1.1490100000000001</v>
    </oc>
    <nc r="D9">
      <v>1.2602</v>
    </nc>
  </rcc>
  <rcc rId="42985" sId="15" numFmtId="4">
    <oc r="D10">
      <v>232.69882000000001</v>
    </oc>
    <nc r="D10">
      <v>253.58339000000001</v>
    </nc>
  </rcc>
  <rcc rId="42986" sId="15" numFmtId="4">
    <oc r="D11">
      <v>-23.685009999999998</v>
    </oc>
    <nc r="D11">
      <v>-26.71902</v>
    </nc>
  </rcc>
  <rcc rId="42987" sId="15" numFmtId="4">
    <oc r="D15">
      <v>96.62894</v>
    </oc>
    <nc r="D15">
      <v>109.92648</v>
    </nc>
  </rcc>
  <rcc rId="42988" sId="15" numFmtId="4">
    <oc r="D16">
      <v>168.94022000000001</v>
    </oc>
    <nc r="D16">
      <v>267.92986000000002</v>
    </nc>
  </rcc>
  <rcc rId="42989" sId="15" numFmtId="4">
    <oc r="D18">
      <v>1.4</v>
    </oc>
    <nc r="D18">
      <v>1.6</v>
    </nc>
  </rcc>
  <rcc rId="42990" sId="15" numFmtId="4">
    <oc r="D27">
      <v>126.72775</v>
    </oc>
    <nc r="D27">
      <v>176.72774999999999</v>
    </nc>
  </rcc>
  <rcc rId="42991" sId="15" numFmtId="4">
    <oc r="D28">
      <v>21.675999999999998</v>
    </oc>
    <nc r="D28">
      <v>23.843599999999999</v>
    </nc>
  </rcc>
  <rcc rId="42992" sId="15" numFmtId="4">
    <oc r="D30">
      <v>11.36758</v>
    </oc>
    <nc r="D30">
      <v>31.46621</v>
    </nc>
  </rcc>
  <rcc rId="42993" sId="15" numFmtId="4">
    <oc r="D42">
      <v>1661.2180000000001</v>
    </oc>
    <nc r="D42">
      <v>1780.152</v>
    </nc>
  </rcc>
  <rcc rId="42994" sId="15" numFmtId="4">
    <oc r="C44">
      <v>2504.3971200000001</v>
    </oc>
    <nc r="C44">
      <v>4040.3971200000001</v>
    </nc>
  </rcc>
  <rcc rId="42995" sId="15" numFmtId="4">
    <oc r="D45">
      <v>88.739000000000004</v>
    </oc>
    <nc r="D45">
      <v>100.352</v>
    </nc>
  </rcc>
  <rcc rId="42996" sId="15" numFmtId="4">
    <oc r="C46">
      <v>426.21199999999999</v>
    </oc>
    <nc r="C46">
      <v>579.92399999999998</v>
    </nc>
  </rcc>
  <rcc rId="42997" sId="15" numFmtId="4">
    <oc r="D50">
      <v>336.50689999999997</v>
    </oc>
    <nc r="D50"/>
  </rcc>
  <rcc rId="42998" sId="15" numFmtId="4">
    <oc r="D39">
      <v>0</v>
    </oc>
    <nc r="D39">
      <v>336.50689999999997</v>
    </nc>
  </rcc>
  <rcc rId="42999" sId="15">
    <oc r="A39">
      <v>1170505005</v>
    </oc>
    <nc r="A39">
      <v>1171503010</v>
    </nc>
  </rcc>
  <rcc rId="43000" sId="15">
    <oc r="B39" t="inlineStr">
      <is>
        <t>Прочие неналоговые доходы</t>
      </is>
    </oc>
    <nc r="B39" t="inlineStr">
      <is>
        <t>Инициативные платежи</t>
      </is>
    </nc>
  </rcc>
  <rcc rId="43001" sId="15" numFmtId="4">
    <oc r="D38">
      <v>0</v>
    </oc>
    <nc r="D38">
      <v>0.2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.xml><?xml version="1.0" encoding="utf-8"?>
<revisions xmlns="http://schemas.openxmlformats.org/spreadsheetml/2006/main" xmlns:r="http://schemas.openxmlformats.org/officeDocument/2006/relationships">
  <rcc rId="42602" sId="12">
    <oc r="A1" t="inlineStr">
      <is>
        <t xml:space="preserve">                     Анализ исполнения бюджета Тораевского сельского поселения на 01.11.2022 г.</t>
      </is>
    </oc>
    <nc r="A1" t="inlineStr">
      <is>
        <t xml:space="preserve">                     Анализ исполнения бюджета Тораевского сельского поселения на 01.12.2022 г.</t>
      </is>
    </nc>
  </rcc>
  <rcc rId="42603" sId="12" numFmtId="4">
    <oc r="D6">
      <v>134.53928999999999</v>
    </oc>
    <nc r="D6">
      <v>146.11936</v>
    </nc>
  </rcc>
  <rcc rId="42604" sId="12" numFmtId="4">
    <oc r="D8">
      <v>446.98716000000002</v>
    </oc>
    <nc r="D8">
      <v>497.19817999999998</v>
    </nc>
  </rcc>
  <rcc rId="42605" sId="12" numFmtId="4">
    <oc r="D9">
      <v>2.5076700000000001</v>
    </oc>
    <nc r="D9">
      <v>2.75027</v>
    </nc>
  </rcc>
  <rcc rId="42606" sId="12" numFmtId="4">
    <oc r="D10">
      <v>507.84944000000002</v>
    </oc>
    <nc r="D10">
      <v>553.42859999999996</v>
    </nc>
  </rcc>
  <rcc rId="42607" sId="12" numFmtId="4">
    <oc r="D11">
      <v>-51.690919999999998</v>
    </oc>
    <nc r="D11">
      <v>-58.312379999999997</v>
    </nc>
  </rcc>
  <rcc rId="42608" sId="12" numFmtId="4">
    <oc r="D15">
      <v>40.17998</v>
    </oc>
    <nc r="D15">
      <v>167.02949000000001</v>
    </nc>
  </rcc>
  <rcc rId="42609" sId="12" numFmtId="4">
    <oc r="D16">
      <v>249.29084</v>
    </oc>
    <nc r="D16">
      <v>357.61297000000002</v>
    </nc>
  </rcc>
  <rcc rId="42610" sId="12" numFmtId="4">
    <oc r="D18">
      <v>5.2</v>
    </oc>
    <nc r="D18">
      <v>5.7</v>
    </nc>
  </rcc>
  <rcc rId="42611" sId="12" numFmtId="4">
    <oc r="D27">
      <v>395.60550000000001</v>
    </oc>
    <nc r="D27">
      <v>476.90550000000002</v>
    </nc>
  </rcc>
  <rcc rId="42612" sId="12" numFmtId="4">
    <oc r="D28">
      <v>60.70288</v>
    </oc>
    <nc r="D28">
      <v>61.246229999999997</v>
    </nc>
  </rcc>
  <rcc rId="42613" sId="12" numFmtId="4">
    <oc r="D30">
      <v>46.744700000000002</v>
    </oc>
    <nc r="D30">
      <v>55.048319999999997</v>
    </nc>
  </rcc>
  <rcc rId="42614" sId="12" numFmtId="4">
    <oc r="D38">
      <v>0</v>
    </oc>
    <nc r="D38">
      <v>641.53796999999997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.xml><?xml version="1.0" encoding="utf-8"?>
<revisions xmlns="http://schemas.openxmlformats.org/spreadsheetml/2006/main" xmlns:r="http://schemas.openxmlformats.org/officeDocument/2006/relationships">
  <rcc rId="30785" sId="11">
    <oc r="A1" t="inlineStr">
      <is>
        <t xml:space="preserve">                     Анализ исполнения бюджета Сятракасинского сельского поселения на 01.06.2022 г.</t>
      </is>
    </oc>
    <nc r="A1" t="inlineStr">
      <is>
        <t xml:space="preserve">                     Анализ исполнения бюджета Сятракасинского сельского поселения на 01.07.2022 г.</t>
      </is>
    </nc>
  </rcc>
  <rcc rId="30786" sId="11" numFmtId="4">
    <oc r="D6">
      <v>54.645629999999997</v>
    </oc>
    <nc r="D6">
      <v>73.46114</v>
    </nc>
  </rcc>
  <rcc rId="30787" sId="11" numFmtId="4">
    <oc r="D8">
      <v>153.37485000000001</v>
    </oc>
    <nc r="D8">
      <v>186.88255000000001</v>
    </nc>
  </rcc>
  <rcc rId="30788" sId="11" numFmtId="4">
    <oc r="D10">
      <v>177.74109000000001</v>
    </oc>
    <nc r="D10">
      <v>215.27646999999999</v>
    </nc>
  </rcc>
  <rcc rId="30789" sId="11" numFmtId="4">
    <oc r="D11">
      <v>-18.820499999999999</v>
    </oc>
    <nc r="D11">
      <v>-23.587630000000001</v>
    </nc>
  </rcc>
  <rcc rId="30790" sId="11" numFmtId="4">
    <oc r="D15">
      <v>10.748419999999999</v>
    </oc>
    <nc r="D15">
      <v>12.900090000000001</v>
    </nc>
  </rcc>
  <rcc rId="30791" sId="11" numFmtId="4">
    <oc r="D16">
      <v>67.396709999999999</v>
    </oc>
    <nc r="D16">
      <v>74.771289999999993</v>
    </nc>
  </rcc>
  <rcc rId="30792" sId="11" numFmtId="4">
    <oc r="D27">
      <v>0</v>
    </oc>
    <nc r="D27">
      <v>96.62</v>
    </nc>
  </rcc>
  <rcc rId="30793" sId="11" numFmtId="4">
    <oc r="D28">
      <v>2.8224</v>
    </oc>
    <nc r="D28">
      <v>3.3868800000000001</v>
    </nc>
  </rcc>
  <rcc rId="30794" sId="11" numFmtId="4">
    <oc r="D41">
      <v>2020.5</v>
    </oc>
    <nc r="D41">
      <v>2424.6</v>
    </nc>
  </rcc>
  <rcc rId="30795" sId="11" numFmtId="4">
    <oc r="D44">
      <v>93.787000000000006</v>
    </oc>
    <nc r="D44">
      <v>113.46299999999999</v>
    </nc>
  </rcc>
  <rcc rId="30796" sId="11" numFmtId="4">
    <nc r="D49">
      <v>137.80547999999999</v>
    </nc>
  </rcc>
  <rcc rId="30797" sId="11" numFmtId="4">
    <oc r="D9">
      <v>0.94930000000000003</v>
    </oc>
    <nc r="D9">
      <v>1.10016</v>
    </nc>
  </rcc>
  <rcc rId="30798" sId="11" numFmtId="34">
    <oc r="C58">
      <v>1560.5</v>
    </oc>
    <nc r="C58">
      <v>1589.7</v>
    </nc>
  </rcc>
  <rcc rId="30799" sId="11" numFmtId="34">
    <oc r="D58">
      <v>570.06523000000004</v>
    </oc>
    <nc r="D58">
      <v>720.14705000000004</v>
    </nc>
  </rcc>
  <rcc rId="30800" sId="11" numFmtId="34">
    <oc r="D65">
      <v>77.83914</v>
    </oc>
    <nc r="D65">
      <v>95.923929999999999</v>
    </nc>
  </rcc>
  <rcc rId="30801" sId="11" numFmtId="34">
    <oc r="D75">
      <v>225.17651000000001</v>
    </oc>
    <nc r="D75">
      <v>319.62551000000002</v>
    </nc>
  </rcc>
  <rcc rId="30802" sId="11" numFmtId="34">
    <oc r="D76">
      <v>63</v>
    </oc>
    <nc r="D76">
      <v>363</v>
    </nc>
  </rcc>
  <rcc rId="30803" sId="11" numFmtId="34">
    <oc r="C80">
      <v>980.14599999999996</v>
    </oc>
    <nc r="C80">
      <v>950.94600000000003</v>
    </nc>
  </rcc>
  <rcc rId="30804" sId="11" numFmtId="34">
    <oc r="D80">
      <v>456.68351999999999</v>
    </oc>
    <nc r="D80">
      <v>504.05000999999999</v>
    </nc>
  </rcc>
  <rcc rId="30805" sId="11" numFmtId="34">
    <oc r="D82">
      <v>1379.0958599999999</v>
    </oc>
    <nc r="D82">
      <v>1577.63986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43842" sId="3" numFmtId="4">
    <oc r="D55">
      <v>120.94368</v>
    </oc>
    <nc r="D55">
      <v>131.69221999999999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cc rId="43437" sId="19">
    <oc r="A1" t="inlineStr">
      <is>
        <t xml:space="preserve">                     Анализ исполнения бюджета Ярославского сельского поселения на 01.11.2022 г.</t>
      </is>
    </oc>
    <nc r="A1" t="inlineStr">
      <is>
        <t xml:space="preserve">                     Анализ исполнения бюджета Ярославского сельского поселения на 01.12.2022 г.</t>
      </is>
    </nc>
  </rcc>
  <rcc rId="43438" sId="19" numFmtId="4">
    <oc r="D6">
      <v>71.918710000000004</v>
    </oc>
    <nc r="D6">
      <v>79.521789999999996</v>
    </nc>
  </rcc>
  <rcc rId="43439" sId="19" numFmtId="4">
    <oc r="D8">
      <v>267.08521000000002</v>
    </oc>
    <nc r="D8">
      <v>297.08744999999999</v>
    </nc>
  </rcc>
  <rcc rId="43440" sId="19" numFmtId="4">
    <oc r="D9">
      <v>1.49841</v>
    </oc>
    <nc r="D9">
      <v>1.6434</v>
    </nc>
  </rcc>
  <rcc rId="43441" sId="19" numFmtId="4">
    <oc r="D10">
      <v>303.45188000000002</v>
    </oc>
    <nc r="D10">
      <v>330.68651999999997</v>
    </nc>
  </rcc>
  <rcc rId="43442" sId="19" numFmtId="4">
    <oc r="D11">
      <v>-30.886510000000001</v>
    </oc>
    <nc r="D11">
      <v>-34.843029999999999</v>
    </nc>
  </rcc>
  <rcc rId="43443" sId="19" numFmtId="4">
    <oc r="D15">
      <v>31.539809999999999</v>
    </oc>
    <nc r="D15">
      <v>284.32472000000001</v>
    </nc>
  </rcc>
  <rcc rId="43444" sId="19" numFmtId="4">
    <oc r="C16">
      <v>1320</v>
    </oc>
    <nc r="C16">
      <v>520</v>
    </nc>
  </rcc>
  <rcc rId="43445" sId="19" numFmtId="4">
    <oc r="D16">
      <v>321.91843999999998</v>
    </oc>
    <nc r="D16">
      <v>485.15069</v>
    </nc>
  </rcc>
  <rcc rId="43446" sId="19" numFmtId="4">
    <oc r="D18">
      <v>0.85</v>
    </oc>
    <nc r="D18">
      <v>1.0900000000000001</v>
    </nc>
  </rcc>
  <rcc rId="43447" sId="19" numFmtId="4">
    <oc r="D27">
      <v>441.39280000000002</v>
    </oc>
    <nc r="D27">
      <v>471.12439000000001</v>
    </nc>
  </rcc>
  <rcc rId="43448" sId="19" numFmtId="4">
    <nc r="D37">
      <v>805.07917999999995</v>
    </nc>
  </rcc>
  <rcc rId="43449" sId="19" odxf="1" dxf="1">
    <oc r="A37">
      <v>1170100000</v>
    </oc>
    <nc r="A37">
      <v>1171503010</v>
    </nc>
    <odxf>
      <font>
        <b/>
        <sz val="12"/>
        <name val="Times New Roman"/>
        <scheme val="none"/>
      </font>
    </odxf>
    <ndxf>
      <font>
        <b val="0"/>
        <sz val="12"/>
        <name val="Times New Roman"/>
        <scheme val="none"/>
      </font>
    </ndxf>
  </rcc>
  <rcc rId="43450" sId="19">
    <oc r="B37" t="inlineStr">
      <is>
        <t>Невыясненные поступления</t>
      </is>
    </oc>
    <nc r="B37" t="inlineStr">
      <is>
        <t>Инициативные платежи</t>
      </is>
    </nc>
  </rcc>
  <rcc rId="43451" sId="19" numFmtId="4">
    <oc r="D40">
      <v>1863.6849999999999</v>
    </oc>
    <nc r="D40">
      <v>1997.115</v>
    </nc>
  </rcc>
  <rcc rId="43452" sId="19" numFmtId="4">
    <oc r="C45">
      <v>2432.99764</v>
    </oc>
    <nc r="C45">
      <v>3468.3816400000001</v>
    </nc>
  </rcc>
  <rcc rId="43453" sId="19" numFmtId="4">
    <oc r="D45">
      <v>2208.3180600000001</v>
    </oc>
    <nc r="D45">
      <v>2893.3780400000001</v>
    </nc>
  </rcc>
  <rcc rId="43454" sId="19" numFmtId="4">
    <oc r="D46">
      <v>792.89525000000003</v>
    </oc>
    <nc r="D46"/>
  </rcc>
  <rcc rId="43455" sId="19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43032" sId="15" numFmtId="34">
    <oc r="C58">
      <v>1451.337</v>
    </oc>
    <nc r="C58">
      <v>1489.4369999999999</v>
    </nc>
  </rcc>
  <rcc rId="43033" sId="15" numFmtId="34">
    <oc r="D58">
      <v>1188.34709</v>
    </oc>
    <nc r="D58">
      <v>1284.26496</v>
    </nc>
  </rcc>
  <rcc rId="43034" sId="15" numFmtId="34">
    <oc r="D65">
      <v>70.516019999999997</v>
    </oc>
    <nc r="D65">
      <v>78.474620000000002</v>
    </nc>
  </rcc>
  <rcc rId="43035" sId="15" numFmtId="34">
    <oc r="D75">
      <v>2729.7896300000002</v>
    </oc>
    <nc r="D75">
      <v>2745.48963</v>
    </nc>
  </rcc>
  <rcc rId="43036" sId="15" numFmtId="34">
    <oc r="C79">
      <v>690.97299999999996</v>
    </oc>
    <nc r="C79">
      <v>2712.4537999999998</v>
    </nc>
  </rcc>
  <rcc rId="43037" sId="15" numFmtId="34">
    <oc r="D79">
      <v>565.34058000000005</v>
    </oc>
    <nc r="D79">
      <v>577.34058000000005</v>
    </nc>
  </rcc>
  <rcc rId="43038" sId="15" numFmtId="34">
    <oc r="D80">
      <v>1940.17976</v>
    </oc>
    <nc r="D80">
      <v>1951.65996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cc rId="28954" sId="12" numFmtId="4">
    <oc r="D6">
      <v>38.940649999999998</v>
    </oc>
    <nc r="D6">
      <v>49.739530000000002</v>
    </nc>
  </rcc>
  <rcc rId="28955" sId="12" numFmtId="4">
    <oc r="D8">
      <v>148.50015999999999</v>
    </oc>
    <nc r="D8">
      <v>205.56045</v>
    </nc>
  </rcc>
  <rcc rId="28956" sId="12" numFmtId="4">
    <oc r="D9">
      <v>1.02003</v>
    </oc>
    <nc r="D9">
      <v>1.27234</v>
    </nc>
  </rcc>
  <rcc rId="28957" sId="12" numFmtId="4">
    <oc r="D10">
      <v>176.22772000000001</v>
    </oc>
    <nc r="D10">
      <v>238.21734000000001</v>
    </nc>
  </rcc>
  <rcc rId="28958" sId="12" numFmtId="4">
    <oc r="D11">
      <v>-21.499179999999999</v>
    </oc>
    <nc r="D11">
      <v>-25.224160000000001</v>
    </nc>
  </rcc>
  <rcc rId="28959" sId="12" numFmtId="4">
    <oc r="D13">
      <v>0</v>
    </oc>
    <nc r="D13">
      <v>5.9820000000000002</v>
    </nc>
  </rcc>
  <rcc rId="28960" sId="12" numFmtId="4">
    <oc r="D15">
      <v>2.5698300000000001</v>
    </oc>
    <nc r="D15">
      <v>2.7548599999999999</v>
    </nc>
  </rcc>
  <rcc rId="28961" sId="12" numFmtId="4">
    <oc r="D16">
      <v>36.122639999999997</v>
    </oc>
    <nc r="D16">
      <v>38.380760000000002</v>
    </nc>
  </rcc>
  <rcc rId="28962" sId="12" numFmtId="4">
    <oc r="D18">
      <v>3.2</v>
    </oc>
    <nc r="D18">
      <v>3.4</v>
    </nc>
  </rcc>
  <rcc rId="28963" sId="12" numFmtId="4">
    <oc r="D27">
      <v>338.17189000000002</v>
    </oc>
    <nc r="D27">
      <v>347.80288999999999</v>
    </nc>
  </rcc>
  <rcc rId="28964" sId="12" numFmtId="4">
    <oc r="D28">
      <v>8.2458600000000004</v>
    </oc>
    <nc r="D28">
      <v>31.874420000000001</v>
    </nc>
  </rcc>
  <rcc rId="28965" sId="12" numFmtId="4">
    <oc r="D30">
      <v>10.40387</v>
    </oc>
    <nc r="D30">
      <v>17.633520000000001</v>
    </nc>
  </rcc>
  <rcc rId="28966" sId="12" numFmtId="4">
    <oc r="D42">
      <v>779.56799999999998</v>
    </oc>
    <nc r="D42">
      <v>974.46</v>
    </nc>
  </rcc>
  <rcc rId="28967" sId="12" numFmtId="4">
    <oc r="D44">
      <v>406.53699999999998</v>
    </oc>
    <nc r="D44">
      <v>512.01</v>
    </nc>
  </rcc>
  <rcc rId="28968" sId="12" numFmtId="4">
    <oc r="D45">
      <v>35.090000000000003</v>
    </oc>
    <nc r="D45">
      <v>42.960999999999999</v>
    </nc>
  </rcc>
  <rcc rId="28969" sId="12" numFmtId="4">
    <oc r="D48">
      <v>127.955</v>
    </oc>
    <nc r="D48">
      <v>179.82499999999999</v>
    </nc>
  </rcc>
  <rcc rId="28970" sId="12" numFmtId="34">
    <oc r="D58">
      <v>305.05903000000001</v>
    </oc>
    <nc r="D58">
      <v>422.08614999999998</v>
    </nc>
  </rcc>
  <rcc rId="28971" sId="12" numFmtId="34">
    <oc r="D65">
      <v>23.701740000000001</v>
    </oc>
    <nc r="D65">
      <v>30.935639999999999</v>
    </nc>
  </rcc>
  <rcc rId="28972" sId="12" numFmtId="34">
    <oc r="D76">
      <v>500.08699999999999</v>
    </oc>
    <nc r="D76">
      <v>605.55999999999995</v>
    </nc>
  </rcc>
  <rcc rId="28973" sId="12" numFmtId="34">
    <oc r="D80">
      <v>61.700479999999999</v>
    </oc>
    <nc r="D80">
      <v>68.585899999999995</v>
    </nc>
  </rcc>
  <rcc rId="28974" sId="12" numFmtId="34">
    <oc r="D81">
      <v>198.40895</v>
    </oc>
    <nc r="D81">
      <v>238.54327000000001</v>
    </nc>
  </rcc>
  <rcc rId="28975" sId="12" numFmtId="34">
    <oc r="D83">
      <v>388.8</v>
    </oc>
    <nc r="D83">
      <v>485.25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c rId="36107" sId="15" numFmtId="34">
    <oc r="D58">
      <v>729.79052000000001</v>
    </oc>
    <nc r="D58">
      <v>925.34367999999995</v>
    </nc>
  </rcc>
  <rcc rId="36108" sId="15" numFmtId="34">
    <oc r="C65">
      <v>94.305999999999997</v>
    </oc>
    <nc r="C65">
      <v>100.729</v>
    </nc>
  </rcc>
  <rcc rId="36109" sId="15" numFmtId="34">
    <oc r="D65">
      <v>48.533360000000002</v>
    </oc>
    <nc r="D65">
      <v>54.597819999999999</v>
    </nc>
  </rcc>
  <rcc rId="36110" sId="15" numFmtId="34">
    <oc r="D75">
      <v>2649.6162100000001</v>
    </oc>
    <nc r="D75">
      <v>2729.7896300000002</v>
    </nc>
  </rcc>
  <rcc rId="36111" sId="15" numFmtId="34">
    <oc r="C80">
      <v>2047.4383499999999</v>
    </oc>
    <nc r="C80">
      <v>1874.4941100000001</v>
    </nc>
  </rcc>
  <rcc rId="36112" sId="15" numFmtId="34">
    <oc r="D80">
      <v>1802.64257</v>
    </oc>
    <nc r="D80">
      <v>1812.1183599999999</v>
    </nc>
  </rcc>
  <rcc rId="36113" sId="15" numFmtId="34">
    <oc r="D82">
      <v>493.79399999999998</v>
    </oc>
    <nc r="D82">
      <v>564.33600000000001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35278" sId="7" numFmtId="34">
    <oc r="D6">
      <v>383.87704000000002</v>
    </oc>
    <nc r="D6">
      <v>445.61459000000002</v>
    </nc>
  </rcc>
  <rcc rId="35279" sId="7" numFmtId="34">
    <oc r="D8">
      <v>297.97426000000002</v>
    </oc>
    <nc r="D8">
      <v>347.91892000000001</v>
    </nc>
  </rcc>
  <rcc rId="35280" sId="7" numFmtId="34">
    <oc r="D9">
      <v>1.7532399999999999</v>
    </oc>
    <nc r="D9">
      <v>2.01159</v>
    </nc>
  </rcc>
  <rcc rId="35281" sId="7" numFmtId="34">
    <oc r="D10">
      <v>344.33987999999999</v>
    </oc>
    <nc r="D10">
      <v>399.51566000000003</v>
    </nc>
  </rcc>
  <rcc rId="35282" sId="7" numFmtId="4">
    <oc r="D11">
      <v>-34.50018</v>
    </oc>
    <nc r="D11">
      <v>-40.503630000000001</v>
    </nc>
  </rcc>
  <rcc rId="35283" sId="7" numFmtId="34">
    <oc r="D13">
      <v>139.58317</v>
    </oc>
    <nc r="D13">
      <v>139.50817000000001</v>
    </nc>
  </rcc>
  <rcc rId="35284" sId="7" numFmtId="34">
    <oc r="D15">
      <v>62.623019999999997</v>
    </oc>
    <nc r="D15">
      <v>60.688830000000003</v>
    </nc>
  </rcc>
  <rcc rId="35285" sId="7" numFmtId="34">
    <oc r="D16">
      <v>1018.78611</v>
    </oc>
    <nc r="D16">
      <v>1047.9747199999999</v>
    </nc>
  </rcc>
  <rcc rId="35286" sId="7" numFmtId="4">
    <oc r="D30">
      <v>22.106940000000002</v>
    </oc>
    <nc r="D30">
      <v>24.362439999999999</v>
    </nc>
  </rcc>
  <rcc rId="35287" sId="7" numFmtId="34">
    <oc r="D41">
      <v>1410.556</v>
    </oc>
    <nc r="D41">
      <v>1813.5719999999999</v>
    </nc>
  </rcc>
  <rcc rId="35288" sId="7" numFmtId="34">
    <oc r="D43">
      <v>1123.114</v>
    </oc>
    <nc r="D43">
      <v>3011.5940000000001</v>
    </nc>
  </rcc>
  <rcc rId="35289" sId="7" numFmtId="34">
    <oc r="C45">
      <v>235.76499999999999</v>
    </oc>
    <nc r="C45">
      <v>251.822</v>
    </nc>
  </rcc>
  <rcc rId="35290" sId="7" numFmtId="34">
    <oc r="D45">
      <v>152.815</v>
    </oc>
    <nc r="D45">
      <v>172.49100000000001</v>
    </nc>
  </rcc>
  <rcc rId="35291" sId="7" numFmtId="34">
    <oc r="C46">
      <v>148.333</v>
    </oc>
    <nc r="C46">
      <v>248.333</v>
    </nc>
  </rcc>
  <rcc rId="35292" sId="7" numFmtId="34">
    <oc r="D46">
      <v>50.785919999999997</v>
    </oc>
    <nc r="D46">
      <v>126.09392</v>
    </nc>
  </rcc>
  <rcc rId="35293" sId="7" numFmtId="34">
    <oc r="C47">
      <v>326.00225999999998</v>
    </oc>
    <nc r="C47">
      <v>824.00225999999998</v>
    </nc>
  </rcc>
  <rcc rId="35294" sId="7">
    <oc r="A35">
      <v>1163305010</v>
    </oc>
    <nc r="A35">
      <v>1160701010</v>
    </nc>
  </rcc>
  <rcc rId="35295" sId="7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Штрафы,неустойки,пени</t>
      </is>
    </nc>
  </rcc>
  <rcc rId="35296" sId="7" numFmtId="4">
    <oc r="D35">
      <v>0</v>
    </oc>
    <nc r="D35">
      <v>15.28323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1.xml><?xml version="1.0" encoding="utf-8"?>
<revisions xmlns="http://schemas.openxmlformats.org/spreadsheetml/2006/main" xmlns:r="http://schemas.openxmlformats.org/officeDocument/2006/relationships">
  <rcc rId="34848" sId="1" numFmtId="4">
    <oc r="C34">
      <v>158249.52217000001</v>
    </oc>
    <nc r="C34">
      <v>158225.51155</v>
    </nc>
  </rcc>
  <rcc rId="34849" sId="1" numFmtId="4">
    <oc r="D34">
      <v>44418.9594</v>
    </oc>
    <nc r="D34">
      <v>52876.465100000001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1.xml><?xml version="1.0" encoding="utf-8"?>
<revisions xmlns="http://schemas.openxmlformats.org/spreadsheetml/2006/main" xmlns:r="http://schemas.openxmlformats.org/officeDocument/2006/relationships">
  <rcc rId="30554" sId="7" numFmtId="34">
    <oc r="D6">
      <v>216.81098</v>
    </oc>
    <nc r="D6">
      <v>311.41962999999998</v>
    </nc>
  </rcc>
  <rcc rId="30555" sId="7" numFmtId="34">
    <oc r="D8">
      <v>207.46964</v>
    </oc>
    <nc r="D8">
      <v>252.79553000000001</v>
    </nc>
  </rcc>
  <rcc rId="30556" sId="7" numFmtId="34">
    <oc r="D9">
      <v>1.2841800000000001</v>
    </oc>
    <nc r="D9">
      <v>1.4881899999999999</v>
    </nc>
  </rcc>
  <rcc rId="30557" sId="7" numFmtId="34">
    <oc r="D10">
      <v>240.42989</v>
    </oc>
    <nc r="D10">
      <v>291.20386000000002</v>
    </nc>
  </rcc>
  <rcc rId="30558" sId="7" numFmtId="4">
    <oc r="D11">
      <v>-25.458449999999999</v>
    </oc>
    <nc r="D11">
      <v>-31.906929999999999</v>
    </nc>
  </rcc>
  <rcc rId="30559" sId="7" numFmtId="34">
    <oc r="D13">
      <v>138.2784</v>
    </oc>
    <nc r="D13">
      <v>139.58317</v>
    </nc>
  </rcc>
  <rcc rId="30560" sId="7" numFmtId="34">
    <oc r="D16">
      <v>635.36577</v>
    </oc>
    <nc r="D16">
      <v>759.71006999999997</v>
    </nc>
  </rcc>
  <rcc rId="30561" sId="7" numFmtId="34">
    <oc r="D18">
      <v>4.2</v>
    </oc>
    <nc r="D18">
      <v>4.4000000000000004</v>
    </nc>
  </rcc>
  <rcc rId="30562" sId="7" numFmtId="4">
    <oc r="D27">
      <v>58.2</v>
    </oc>
    <nc r="D27">
      <v>129.774</v>
    </nc>
  </rcc>
  <rcc rId="30563" sId="7" numFmtId="4">
    <oc r="D30">
      <v>13.573600000000001</v>
    </oc>
    <nc r="D30">
      <v>17.6935</v>
    </nc>
  </rcc>
  <rcc rId="30564" sId="7" numFmtId="34">
    <oc r="D41">
      <v>1007.54</v>
    </oc>
    <nc r="D41">
      <v>1209.048</v>
    </nc>
  </rcc>
  <rcc rId="30565" sId="7" numFmtId="34">
    <oc r="D43">
      <v>504.78</v>
    </oc>
    <nc r="D43">
      <v>1123.114</v>
    </nc>
  </rcc>
  <rcc rId="30566" sId="7" numFmtId="34">
    <oc r="D45">
      <v>93.787000000000006</v>
    </oc>
    <nc r="D45">
      <v>113.46299999999999</v>
    </nc>
  </rcc>
  <rcc rId="30567" sId="7" numFmtId="34">
    <oc r="D15">
      <v>56.891689999999997</v>
    </oc>
    <nc r="D15">
      <v>58.875129999999999</v>
    </nc>
  </rcc>
  <rcc rId="30568" sId="7" numFmtId="34">
    <oc r="D57">
      <v>636.75883999999996</v>
    </oc>
    <nc r="D57">
      <v>809.78836000000001</v>
    </nc>
  </rcc>
  <rcc rId="30569" sId="7" numFmtId="34">
    <oc r="C62">
      <v>56.1</v>
    </oc>
    <nc r="C62">
      <v>65.099999999999994</v>
    </nc>
  </rcc>
  <rcc rId="30570" sId="7" numFmtId="34">
    <oc r="D64">
      <v>77.339119999999994</v>
    </oc>
    <nc r="D64">
      <v>95.423900000000003</v>
    </nc>
  </rcc>
  <rcc rId="30571" sId="7" numFmtId="34">
    <oc r="D68">
      <v>0</v>
    </oc>
    <nc r="D68">
      <v>2.83134</v>
    </nc>
  </rcc>
  <rcc rId="30572" sId="7" numFmtId="34">
    <oc r="D74">
      <v>1009.6152</v>
    </oc>
    <nc r="D74">
      <v>1890.2842000000001</v>
    </nc>
  </rcc>
  <rcc rId="30573" sId="7" numFmtId="34">
    <oc r="D75">
      <v>5</v>
    </oc>
    <nc r="D75">
      <v>12.5</v>
    </nc>
  </rcc>
  <rcc rId="30574" sId="7" numFmtId="34">
    <oc r="C78">
      <v>2011.2455</v>
    </oc>
    <nc r="C78">
      <v>2221.2455</v>
    </nc>
  </rcc>
  <rcc rId="30575" sId="7" numFmtId="34">
    <oc r="D78">
      <v>130.20853</v>
    </oc>
    <nc r="D78">
      <v>195.63504</v>
    </nc>
  </rcc>
  <rcc rId="30576" sId="7" numFmtId="34">
    <oc r="C79">
      <v>1855.0250000000001</v>
    </oc>
    <nc r="C79">
      <v>2162.0250000000001</v>
    </nc>
  </rcc>
  <rcc rId="30577" sId="7" numFmtId="34">
    <oc r="D79">
      <v>299.85748999999998</v>
    </oc>
    <nc r="D79">
      <v>454.96258999999998</v>
    </nc>
  </rcc>
  <rcc rId="30578" sId="7" numFmtId="34">
    <oc r="C81">
      <v>1918.4</v>
    </oc>
    <nc r="C81">
      <v>2113.4</v>
    </nc>
  </rcc>
  <rcc rId="30579" sId="7" numFmtId="34">
    <oc r="D81">
      <v>739.46799999999996</v>
    </oc>
    <nc r="D81">
      <v>984.46799999999996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2.xml><?xml version="1.0" encoding="utf-8"?>
<revisions xmlns="http://schemas.openxmlformats.org/spreadsheetml/2006/main" xmlns:r="http://schemas.openxmlformats.org/officeDocument/2006/relationships">
  <rcc rId="35069" sId="4" numFmtId="4">
    <oc r="D54">
      <v>759.28657999999996</v>
    </oc>
    <nc r="D54">
      <v>903.06913999999995</v>
    </nc>
  </rcc>
  <rcc rId="35070" sId="4" numFmtId="4">
    <oc r="C61">
      <v>94.305000000000007</v>
    </oc>
    <nc r="C61">
      <v>100.72799999999999</v>
    </nc>
  </rcc>
  <rcc rId="35071" sId="4" numFmtId="4">
    <oc r="D61">
      <v>48.449300000000001</v>
    </oc>
    <nc r="D61">
      <v>54.240589999999997</v>
    </nc>
  </rcc>
  <rcc rId="35072" sId="4" numFmtId="4">
    <oc r="D66">
      <v>3</v>
    </oc>
    <nc r="D66">
      <v>8</v>
    </nc>
  </rcc>
  <rcc rId="35073" sId="4" numFmtId="4">
    <oc r="C75">
      <v>4774.5879699999996</v>
    </oc>
    <nc r="C75">
      <v>4432.4417400000002</v>
    </nc>
  </rcc>
  <rcc rId="35074" sId="4" numFmtId="4">
    <oc r="D78">
      <v>168</v>
    </oc>
    <nc r="D78">
      <v>192</v>
    </nc>
  </rcc>
  <rcc rId="35075" sId="4" numFmtId="4">
    <oc r="D75">
      <v>1279.58475</v>
    </oc>
    <nc r="D75">
      <v>4375.4164899999996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42645" sId="12">
    <oc r="A38">
      <v>1170105005</v>
    </oc>
    <nc r="A38">
      <v>1171503010</v>
    </nc>
  </rcc>
  <rcc rId="42646" sId="12" odxf="1" dxf="1">
    <oc r="B38" t="inlineStr">
      <is>
        <t>Невыясненные поступления</t>
      </is>
    </oc>
    <nc r="B38" t="inlineStr">
      <is>
        <t>Инициативные платежи</t>
      </is>
    </nc>
    <odxf>
      <alignment vertical="top" wrapText="1" readingOrder="0"/>
    </odxf>
    <ndxf>
      <alignment vertical="bottom" wrapText="0" readingOrder="0"/>
    </ndxf>
  </rcc>
  <rcc rId="42647" sId="12" numFmtId="4">
    <oc r="D42">
      <v>2047.1579999999999</v>
    </oc>
    <nc r="D42">
      <v>2193.723</v>
    </nc>
  </rcc>
  <rcc rId="42648" sId="12" numFmtId="4">
    <oc r="D45">
      <v>88.739000000000004</v>
    </oc>
    <nc r="D45">
      <v>100.352</v>
    </nc>
  </rcc>
  <rcc rId="42649" sId="12" numFmtId="4">
    <oc r="C46">
      <v>1028.2329999999999</v>
    </oc>
    <nc r="C46">
      <v>1065.2329999999999</v>
    </nc>
  </rcc>
  <rcc rId="42650" sId="12" numFmtId="4">
    <oc r="D48">
      <v>641.53796999999997</v>
    </oc>
    <nc r="D48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c rId="38353" sId="10">
    <oc r="A1" t="inlineStr">
      <is>
        <t xml:space="preserve">                     Анализ исполнения бюджета Орининского сельского поселения на 01.09.2022 г.</t>
      </is>
    </oc>
    <nc r="A1" t="inlineStr">
      <is>
        <t xml:space="preserve">                     Анализ исполнения бюджета Орининского сельского поселения на 01.10.2022 г.</t>
      </is>
    </nc>
  </rcc>
  <rcc rId="38354" sId="10" numFmtId="4">
    <oc r="D6">
      <v>196.33353</v>
    </oc>
    <nc r="D6">
      <v>223.89186000000001</v>
    </nc>
  </rcc>
  <rcc rId="38355" sId="10" numFmtId="4">
    <oc r="D8">
      <v>207.04373000000001</v>
    </oc>
    <nc r="D8">
      <v>237.36427</v>
    </nc>
  </rcc>
  <rcc rId="38356" sId="10" numFmtId="4">
    <oc r="D9">
      <v>1.1970799999999999</v>
    </oc>
    <nc r="D9">
      <v>1.3428</v>
    </nc>
  </rcc>
  <rcc rId="38357" sId="10" numFmtId="4">
    <oc r="D10">
      <v>237.74859000000001</v>
    </oc>
    <nc r="D10">
      <v>273.24626999999998</v>
    </nc>
  </rcc>
  <rcc rId="38358" sId="10" numFmtId="4">
    <oc r="D11">
      <v>-24.103400000000001</v>
    </oc>
    <nc r="D11">
      <v>-26.4971</v>
    </nc>
  </rcc>
  <rcc rId="38359" sId="10" numFmtId="4">
    <oc r="D15">
      <v>88.043409999999994</v>
    </oc>
    <nc r="D15">
      <v>97.928759999999997</v>
    </nc>
  </rcc>
  <rcc rId="38360" sId="10" numFmtId="4">
    <oc r="D16">
      <v>227.06265999999999</v>
    </oc>
    <nc r="D16">
      <v>264.73104999999998</v>
    </nc>
  </rcc>
  <rcc rId="38361" sId="10" numFmtId="4">
    <oc r="D18">
      <v>2.89</v>
    </oc>
    <nc r="D18">
      <v>3.39</v>
    </nc>
  </rcc>
  <rcc rId="38362" sId="10" numFmtId="4">
    <oc r="D27">
      <v>0.51063000000000003</v>
    </oc>
    <nc r="D27">
      <v>5.0106299999999999</v>
    </nc>
  </rcc>
  <rcc rId="38363" sId="10" numFmtId="4">
    <oc r="D41">
      <v>2608.7220000000002</v>
    </oc>
    <nc r="D41">
      <v>2826.7060000000001</v>
    </nc>
  </rcc>
  <rcc rId="38364" sId="10" numFmtId="4">
    <oc r="D45">
      <v>172.49100000000001</v>
    </oc>
    <nc r="D45">
      <v>188.548</v>
    </nc>
  </rcc>
  <rcc rId="38365" sId="10" numFmtId="34">
    <oc r="D58">
      <v>1034.4187899999999</v>
    </oc>
    <nc r="D58">
      <v>1158.3427300000001</v>
    </nc>
  </rcc>
  <rcc rId="38366" sId="10" numFmtId="34">
    <oc r="D65">
      <v>132.03736000000001</v>
    </oc>
    <nc r="D65">
      <v>149.61455000000001</v>
    </nc>
  </rcc>
  <rcc rId="38367" sId="10" numFmtId="34">
    <oc r="D75">
      <v>932.59631999999999</v>
    </oc>
    <nc r="D75">
      <v>940.82140000000004</v>
    </nc>
  </rcc>
  <rcc rId="38368" sId="10" numFmtId="34">
    <oc r="C79">
      <v>1313.9369899999999</v>
    </oc>
    <nc r="C79">
      <v>1320.4369899999999</v>
    </nc>
  </rcc>
  <rcc rId="38369" sId="10" numFmtId="34">
    <oc r="D79">
      <v>1020.1543</v>
    </oc>
    <nc r="D79">
      <v>1033.14454</v>
    </nc>
  </rcc>
  <rcc rId="38370" sId="10" numFmtId="34">
    <oc r="C80">
      <v>927.03200000000004</v>
    </oc>
    <nc r="C80">
      <v>920.53200000000004</v>
    </nc>
  </rcc>
  <rcc rId="38371" sId="10" numFmtId="34">
    <oc r="D80">
      <v>221.32857999999999</v>
    </oc>
    <nc r="D80">
      <v>243.18869000000001</v>
    </nc>
  </rcc>
  <rcc rId="38372" sId="10" numFmtId="34">
    <oc r="D83">
      <v>1228.9354000000001</v>
    </oc>
    <nc r="D83">
      <v>1377.5434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39285" sId="1">
    <oc r="A1" t="inlineStr">
      <is>
        <t>Анализ исполнения консолидированного бюджета Моргаушского районана 01.09.2022 г.</t>
      </is>
    </oc>
    <nc r="A1" t="inlineStr">
      <is>
        <t>Анализ исполнения консолидированного бюджета Моргаушского районана 01.10.2022 г.</t>
      </is>
    </nc>
  </rcc>
  <rcc rId="39286" sId="3" numFmtId="4">
    <oc r="D79">
      <v>0</v>
    </oc>
    <nc r="D79">
      <v>3</v>
    </nc>
  </rcc>
  <rcc rId="39287" sId="3" numFmtId="4">
    <oc r="D80">
      <v>16421.534439999999</v>
    </oc>
    <nc r="D80">
      <v>18137.332869999998</v>
    </nc>
  </rcc>
  <rcc rId="39288" sId="3" numFmtId="4">
    <oc r="D82">
      <v>3615.0261799999998</v>
    </oc>
    <nc r="D82">
      <v>3957.9507100000001</v>
    </nc>
  </rcc>
  <rcc rId="39289" sId="3" numFmtId="4">
    <oc r="D85">
      <v>9081.5002600000007</v>
    </oc>
    <nc r="D85">
      <v>9820.7992599999998</v>
    </nc>
  </rcc>
  <rcc rId="39290" sId="3" numFmtId="4">
    <oc r="D87">
      <v>1775.453</v>
    </oc>
    <nc r="D87">
      <v>1916.7529999999999</v>
    </nc>
  </rcc>
  <rcc rId="39291" sId="3" numFmtId="4">
    <oc r="D90">
      <v>822.11086999999998</v>
    </oc>
    <nc r="D90">
      <v>982.4</v>
    </nc>
  </rcc>
  <rcc rId="39292" sId="3" numFmtId="4">
    <oc r="D91">
      <v>1983.9786799999999</v>
    </oc>
    <nc r="D91">
      <v>2295.6155399999998</v>
    </nc>
  </rcc>
  <rcc rId="39293" sId="3" numFmtId="4">
    <oc r="C93">
      <v>807.26</v>
    </oc>
    <nc r="C93">
      <v>865.76</v>
    </nc>
  </rcc>
  <rcc rId="39294" sId="3" numFmtId="4">
    <oc r="D93">
      <v>430.20499999999998</v>
    </oc>
    <nc r="D93">
      <v>496.65499999999997</v>
    </nc>
  </rcc>
  <rcc rId="39295" sId="3" numFmtId="4">
    <oc r="D95">
      <v>113.625</v>
    </oc>
    <nc r="D95">
      <v>142.36799999999999</v>
    </nc>
  </rcc>
  <rcc rId="39296" sId="3" numFmtId="4">
    <oc r="D96">
      <v>102.9315</v>
    </oc>
    <nc r="D96">
      <v>258.43150000000003</v>
    </nc>
  </rcc>
  <rcc rId="39297" sId="3" numFmtId="4">
    <oc r="D98">
      <v>56088.988380000003</v>
    </oc>
    <nc r="D98">
      <v>81536.412700000001</v>
    </nc>
  </rcc>
  <rcc rId="39298" sId="3" numFmtId="4">
    <oc r="D99">
      <v>700.88729999999998</v>
    </oc>
    <nc r="D99">
      <v>1127.94083</v>
    </nc>
  </rcc>
  <rcc rId="39299" sId="3" numFmtId="4">
    <oc r="D101">
      <v>6589.7696299999998</v>
    </oc>
    <nc r="D101">
      <v>6623.9861499999997</v>
    </nc>
  </rcc>
  <rcc rId="39300" sId="3" numFmtId="4">
    <oc r="D102">
      <v>21647.236730000001</v>
    </oc>
    <nc r="D102">
      <v>30259.945810000001</v>
    </nc>
  </rcc>
  <rcc rId="39301" sId="3" numFmtId="4">
    <oc r="D103">
      <v>17404.702120000002</v>
    </oc>
    <nc r="D103">
      <v>22599.434649999999</v>
    </nc>
  </rcc>
  <rcc rId="39302" sId="3" numFmtId="4">
    <oc r="D107">
      <v>77496.053</v>
    </oc>
    <nc r="D107">
      <v>87792.846609999993</v>
    </nc>
  </rcc>
  <rcc rId="39303" sId="3" numFmtId="4">
    <oc r="D108">
      <v>278913.47605</v>
    </oc>
    <nc r="D108">
      <v>304018.07328999997</v>
    </nc>
  </rcc>
  <rcc rId="39304" sId="3" numFmtId="4">
    <oc r="D109">
      <v>16702.548050000001</v>
    </oc>
    <nc r="D109">
      <v>18291.90062</v>
    </nc>
  </rcc>
  <rcc rId="39305" sId="3" numFmtId="4">
    <oc r="D110">
      <v>2912.7591000000002</v>
    </oc>
    <nc r="D110">
      <v>3063.4191000000001</v>
    </nc>
  </rcc>
  <rcc rId="39306" sId="3" numFmtId="4">
    <oc r="D111">
      <v>1790.06576</v>
    </oc>
    <nc r="D111">
      <v>2058.1767799999998</v>
    </nc>
  </rcc>
  <rcc rId="39307" sId="3" numFmtId="4">
    <oc r="D113">
      <v>33787.353300000002</v>
    </oc>
    <nc r="D113">
      <v>41429.06336</v>
    </nc>
  </rcc>
  <rcc rId="39308" sId="3" numFmtId="4">
    <oc r="D114">
      <v>1082.9788100000001</v>
    </oc>
    <nc r="D114">
      <v>1085.3788099999999</v>
    </nc>
  </rcc>
  <rcc rId="39309" sId="3" numFmtId="4">
    <oc r="D116">
      <v>8.3932300000000009</v>
    </oc>
    <nc r="D116">
      <v>11.143509999999999</v>
    </nc>
  </rcc>
  <rcc rId="39310" sId="3" numFmtId="4">
    <oc r="D117">
      <v>5934.1380900000004</v>
    </oc>
    <nc r="D117">
      <v>6487.4912999999997</v>
    </nc>
  </rcc>
  <rcc rId="39311" sId="3" numFmtId="4">
    <oc r="C118">
      <v>40763.437579999998</v>
    </oc>
    <nc r="C118">
      <v>39958.806900000003</v>
    </nc>
  </rcc>
  <rcc rId="39312" sId="3" numFmtId="4">
    <oc r="D118">
      <v>37134.707999999999</v>
    </oc>
    <nc r="D118">
      <v>39449.703840000002</v>
    </nc>
  </rcc>
  <rcc rId="39313" sId="3" numFmtId="4">
    <oc r="D119">
      <v>281.31751000000003</v>
    </oc>
    <nc r="D119">
      <v>292.55473000000001</v>
    </nc>
  </rcc>
  <rcc rId="39314" sId="3" numFmtId="4">
    <oc r="D121">
      <v>235.92</v>
    </oc>
    <nc r="D121">
      <v>326.91500000000002</v>
    </nc>
  </rcc>
  <rcc rId="39315" sId="3" numFmtId="4">
    <oc r="D122">
      <v>4850.2370000000001</v>
    </oc>
    <nc r="D122">
      <v>5337.5619999999999</v>
    </nc>
  </rcc>
  <rcc rId="39316" sId="3" numFmtId="4">
    <oc r="D131">
      <v>39942.828000000001</v>
    </oc>
    <nc r="D131">
      <v>43280.428</v>
    </nc>
  </rcc>
  <rcc rId="39317" sId="3" numFmtId="4">
    <oc r="D133">
      <v>2379.2736300000001</v>
    </oc>
    <nc r="D133">
      <v>2914.03208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fmt sheetId="17" sqref="D7">
    <dxf>
      <numFmt numFmtId="173" formatCode="0.000000"/>
    </dxf>
  </rfmt>
  <rfmt sheetId="17" sqref="D7">
    <dxf>
      <numFmt numFmtId="177" formatCode="0.0000000"/>
    </dxf>
  </rfmt>
  <rfmt sheetId="17" sqref="D7">
    <dxf>
      <numFmt numFmtId="173" formatCode="0.000000"/>
    </dxf>
  </rfmt>
  <rfmt sheetId="17" sqref="D7">
    <dxf>
      <numFmt numFmtId="168" formatCode="0.00000"/>
    </dxf>
  </rfmt>
  <rfmt sheetId="17" sqref="D7">
    <dxf>
      <numFmt numFmtId="174" formatCode="0.0000"/>
    </dxf>
  </rfmt>
  <rfmt sheetId="17" sqref="D7">
    <dxf>
      <numFmt numFmtId="183" formatCode="0.000"/>
    </dxf>
  </rfmt>
  <rcc rId="32638" sId="17" numFmtId="4">
    <oc r="D35">
      <v>0</v>
    </oc>
    <nc r="D35">
      <v>0.12705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29166" sId="15" numFmtId="4">
    <oc r="D6">
      <v>13.005839999999999</v>
    </oc>
    <nc r="D6">
      <v>18.353249999999999</v>
    </nc>
  </rcc>
  <rcc rId="29167" sId="15" numFmtId="4">
    <oc r="D8">
      <v>68.043400000000005</v>
    </oc>
    <nc r="D8">
      <v>94.188680000000005</v>
    </nc>
  </rcc>
  <rcc rId="29168" sId="15" numFmtId="4">
    <oc r="D9">
      <v>0.46738000000000002</v>
    </oc>
    <nc r="D9">
      <v>0.58298000000000005</v>
    </nc>
  </rcc>
  <rcc rId="29169" sId="15" numFmtId="4">
    <oc r="D10">
      <v>80.748320000000007</v>
    </oc>
    <nc r="D10">
      <v>109.15223</v>
    </nc>
  </rcc>
  <rcc rId="29170" sId="15" numFmtId="4">
    <oc r="D11">
      <v>-9.8510200000000001</v>
    </oc>
    <nc r="D11">
      <v>-11.55781</v>
    </nc>
  </rcc>
  <rcc rId="29171" sId="15" numFmtId="4">
    <oc r="D15">
      <v>20.658069999999999</v>
    </oc>
    <nc r="D15">
      <v>20.721119999999999</v>
    </nc>
  </rcc>
  <rcc rId="29172" sId="15" numFmtId="4">
    <oc r="D16">
      <v>24.407430000000002</v>
    </oc>
    <nc r="D16">
      <v>26.796279999999999</v>
    </nc>
  </rcc>
  <rcc rId="29173" sId="15" numFmtId="4">
    <oc r="D18">
      <v>0.8</v>
    </oc>
    <nc r="D18">
      <v>1</v>
    </nc>
  </rcc>
  <rcc rId="29174" sId="15" numFmtId="4">
    <oc r="D27">
      <v>0</v>
    </oc>
    <nc r="D27">
      <v>6.5140000000000002</v>
    </nc>
  </rcc>
  <rcc rId="29175" sId="15" numFmtId="4">
    <oc r="D28">
      <v>8.6704000000000008</v>
    </oc>
    <nc r="D28">
      <v>10.837999999999999</v>
    </nc>
  </rcc>
  <rcc rId="29176" sId="15" numFmtId="4">
    <oc r="D42">
      <v>632.6</v>
    </oc>
    <nc r="D42">
      <v>790.75</v>
    </nc>
  </rcc>
  <rcc rId="29177" sId="15" numFmtId="4">
    <oc r="D44">
      <v>206.315</v>
    </oc>
    <nc r="D44">
      <v>634.62687000000005</v>
    </nc>
  </rcc>
  <rcc rId="29178" sId="15" numFmtId="4">
    <oc r="D45">
      <v>35.090000000000003</v>
    </oc>
    <nc r="D45">
      <v>42.960999999999999</v>
    </nc>
  </rcc>
  <rcc rId="29179" sId="15" numFmtId="4">
    <nc r="D46">
      <v>253.97499999999999</v>
    </nc>
  </rcc>
  <rcc rId="29180" sId="15" numFmtId="4">
    <nc r="D50">
      <v>238.66974999999999</v>
    </nc>
  </rcc>
  <rcc rId="29181" sId="15" numFmtId="34">
    <oc r="D58">
      <v>395.45771999999999</v>
    </oc>
    <nc r="D58">
      <v>548.50067999999999</v>
    </nc>
  </rcc>
  <rcc rId="29182" sId="15" numFmtId="34">
    <oc r="C63">
      <v>22.975999999999999</v>
    </oc>
    <nc r="C63">
      <v>27.975999999999999</v>
    </nc>
  </rcc>
  <rcc rId="29183" sId="15" numFmtId="34">
    <oc r="D65">
      <v>23.704000000000001</v>
    </oc>
    <nc r="D65">
      <v>30.939</v>
    </nc>
  </rcc>
  <rcc rId="29184" sId="15" numFmtId="34">
    <oc r="D69">
      <v>0</v>
    </oc>
    <nc r="D69">
      <v>2.83134</v>
    </nc>
  </rcc>
  <rcc rId="29185" sId="15" numFmtId="34">
    <oc r="C79">
      <v>609.97299999999996</v>
    </oc>
    <nc r="C79">
      <v>573.97299999999996</v>
    </nc>
  </rcc>
  <rcc rId="29186" sId="15" numFmtId="34">
    <oc r="D79">
      <v>20</v>
    </oc>
    <nc r="D79">
      <v>66</v>
    </nc>
  </rcc>
  <rcc rId="29187" sId="15" numFmtId="34">
    <oc r="C80">
      <v>2158.6659</v>
    </oc>
    <nc r="C80">
      <v>2272.0558999999998</v>
    </nc>
  </rcc>
  <rcc rId="29188" sId="15" numFmtId="34">
    <oc r="D80">
      <v>738.65980999999999</v>
    </oc>
    <nc r="D80">
      <v>1691.5779199999999</v>
    </nc>
  </rcc>
  <rcc rId="29189" sId="15" numFmtId="34">
    <oc r="C82">
      <v>905.5</v>
    </oc>
    <nc r="C82">
      <v>846.5</v>
    </nc>
  </rcc>
  <rcc rId="29190" sId="15" numFmtId="34">
    <oc r="D82">
      <v>282.16800000000001</v>
    </oc>
    <nc r="D82">
      <v>352.71</v>
    </nc>
  </rcc>
  <rcc rId="29191" sId="15" numFmtId="34">
    <oc r="C89">
      <v>52</v>
    </oc>
    <nc r="C89">
      <v>28.61</v>
    </nc>
  </rcc>
  <rcc rId="29192" sId="15" numFmtId="34">
    <oc r="D89">
      <v>22.55</v>
    </oc>
    <nc r="D89">
      <v>24.83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32287" sId="19" numFmtId="4">
    <oc r="C45">
      <v>2370.4896399999998</v>
    </oc>
    <nc r="C45">
      <v>2432.99764</v>
    </nc>
  </rcc>
  <rcc rId="32288" sId="19" numFmtId="34">
    <oc r="C56">
      <v>1474.3</v>
    </oc>
    <nc r="C56">
      <v>1536.808</v>
    </nc>
  </rcc>
  <rcc rId="32289" sId="19" numFmtId="34">
    <oc r="D56">
      <v>470.27605999999997</v>
    </oc>
    <nc r="D56">
      <v>553.64458000000002</v>
    </nc>
  </rcc>
  <rcc rId="32290" sId="19" numFmtId="34">
    <oc r="D63">
      <v>11.9977</v>
    </oc>
    <nc r="D63">
      <v>15.63635</v>
    </nc>
  </rcc>
  <rcc rId="32291" sId="19" numFmtId="34">
    <oc r="D68">
      <v>3</v>
    </oc>
    <nc r="D68">
      <v>4.5</v>
    </nc>
  </rcc>
  <rcc rId="32292" sId="19" numFmtId="34">
    <oc r="D74">
      <v>2.5</v>
    </oc>
    <nc r="D74">
      <v>7.5</v>
    </nc>
  </rcc>
  <rcc rId="32293" sId="19" numFmtId="34">
    <oc r="C77">
      <v>8558.4644399999997</v>
    </oc>
    <nc r="C77">
      <v>8451.7503199999992</v>
    </nc>
  </rcc>
  <rcc rId="32294" sId="19" numFmtId="34">
    <oc r="D77">
      <v>2</v>
    </oc>
    <nc r="D77">
      <v>62</v>
    </nc>
  </rcc>
  <rcc rId="32295" sId="19" numFmtId="34">
    <oc r="C78">
      <v>291.21866</v>
    </oc>
    <nc r="C78">
      <v>311.21866</v>
    </nc>
  </rcc>
  <rcc rId="32296" sId="19" numFmtId="34">
    <oc r="D78">
      <v>116.52834</v>
    </oc>
    <nc r="D78">
      <v>120.85754</v>
    </nc>
  </rcc>
  <rcc rId="32297" sId="19" numFmtId="34">
    <oc r="D80">
      <v>571.76619000000005</v>
    </oc>
    <nc r="D80">
      <v>700.96738000000005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935" sId="14">
    <oc r="A1" t="inlineStr">
      <is>
        <t xml:space="preserve">                     Анализ исполнения бюджета Чуманкасинского сельского поселения на 01.06.2022 г.</t>
      </is>
    </oc>
    <nc r="A1" t="inlineStr">
      <is>
        <t xml:space="preserve">                     Анализ исполнения бюджета Чуманкасинского сельского поселения на 01.07.2022 г.</t>
      </is>
    </nc>
  </rcc>
  <rcc rId="30936" sId="14" numFmtId="4">
    <oc r="D6">
      <v>24.694479999999999</v>
    </oc>
    <nc r="D6">
      <v>35.364719999999998</v>
    </nc>
  </rcc>
  <rcc rId="30937" sId="14" numFmtId="4">
    <oc r="D8">
      <v>91.643079999999998</v>
    </oc>
    <nc r="D8">
      <v>111.66427</v>
    </nc>
  </rcc>
  <rcc rId="30938" sId="14" numFmtId="4">
    <oc r="D9">
      <v>0.56718000000000002</v>
    </oc>
    <nc r="D9">
      <v>0.65736000000000006</v>
    </nc>
  </rcc>
  <rcc rId="30939" sId="14" numFmtId="4">
    <oc r="D10">
      <v>106.20216000000001</v>
    </oc>
    <nc r="D10">
      <v>128.62993</v>
    </nc>
  </rcc>
  <rcc rId="30940" sId="14" numFmtId="4">
    <oc r="D11">
      <v>-11.245469999999999</v>
    </oc>
    <nc r="D11">
      <v>-14.093859999999999</v>
    </nc>
  </rcc>
  <rcc rId="30941" sId="14" numFmtId="4">
    <oc r="D15">
      <v>6.7709599999999996</v>
    </oc>
    <nc r="D15">
      <v>8.1038899999999998</v>
    </nc>
  </rcc>
  <rcc rId="30942" sId="14" numFmtId="4">
    <oc r="D16">
      <v>31.537230000000001</v>
    </oc>
    <nc r="D16">
      <v>35.632649999999998</v>
    </nc>
  </rcc>
  <rcc rId="30943" sId="14" numFmtId="4">
    <oc r="D38">
      <v>0</v>
    </oc>
    <nc r="D38">
      <v>0.22756000000000001</v>
    </nc>
  </rcc>
  <rcc rId="30944" sId="14" numFmtId="4">
    <oc r="D42">
      <v>1414.79</v>
    </oc>
    <nc r="D42">
      <v>1697.748</v>
    </nc>
  </rcc>
  <rcc rId="30945" sId="14" numFmtId="4">
    <oc r="D45">
      <v>42.960999999999999</v>
    </oc>
    <nc r="D45">
      <v>50.832000000000001</v>
    </nc>
  </rcc>
  <rcc rId="30946" sId="14" numFmtId="4">
    <oc r="D46">
      <v>0</v>
    </oc>
    <nc r="D46">
      <v>200</v>
    </nc>
  </rcc>
  <rcc rId="30947" sId="14" numFmtId="4">
    <oc r="D50">
      <v>0</v>
    </oc>
    <nc r="D50">
      <v>79.334519999999998</v>
    </nc>
  </rcc>
  <rcc rId="30948" sId="14" numFmtId="34">
    <oc r="D58">
      <v>546.91409999999996</v>
    </oc>
    <nc r="D58">
      <v>645.25833</v>
    </nc>
  </rcc>
  <rcc rId="30949" sId="14" numFmtId="34">
    <oc r="D65">
      <v>30.935649999999999</v>
    </oc>
    <nc r="D65">
      <v>42.53651</v>
    </nc>
  </rcc>
  <rcc rId="30950" sId="14" numFmtId="34">
    <oc r="D80">
      <v>63.671379999999999</v>
    </oc>
    <nc r="D80">
      <v>403.89296000000002</v>
    </nc>
  </rcc>
  <rcc rId="30951" sId="14" numFmtId="34">
    <oc r="D82">
      <v>432.67</v>
    </oc>
    <nc r="D82">
      <v>519.20399999999995</v>
    </nc>
  </rcc>
  <rcc rId="30952" sId="14" numFmtId="34">
    <oc r="D89">
      <v>3.83</v>
    </oc>
    <nc r="D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c rId="35327" sId="7" numFmtId="34">
    <oc r="D47">
      <v>0</v>
    </oc>
    <nc r="D47">
      <v>184.88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.xml><?xml version="1.0" encoding="utf-8"?>
<revisions xmlns="http://schemas.openxmlformats.org/spreadsheetml/2006/main" xmlns:r="http://schemas.openxmlformats.org/officeDocument/2006/relationships">
  <rcc rId="35106" sId="5" numFmtId="4">
    <oc r="D6">
      <v>503.40728999999999</v>
    </oc>
    <nc r="D6">
      <v>555.03232000000003</v>
    </nc>
  </rcc>
  <rcc rId="35107" sId="5" numFmtId="4">
    <oc r="D8">
      <v>265.06905999999998</v>
    </oc>
    <nc r="D8">
      <v>309.49838</v>
    </nc>
  </rcc>
  <rcc rId="35108" sId="5" numFmtId="4">
    <oc r="D9">
      <v>1.5596399999999999</v>
    </oc>
    <nc r="D9">
      <v>1.7894600000000001</v>
    </nc>
  </rcc>
  <rcc rId="35109" sId="5" numFmtId="4">
    <oc r="D10">
      <v>306.31461999999999</v>
    </oc>
    <nc r="D10">
      <v>355.39737000000002</v>
    </nc>
  </rcc>
  <rcc rId="35110" sId="5" numFmtId="4">
    <oc r="D11">
      <v>-30.690329999999999</v>
    </oc>
    <nc r="D11">
      <v>-36.030819999999999</v>
    </nc>
  </rcc>
  <rcc rId="35111" sId="5" numFmtId="4">
    <oc r="D15">
      <v>14.0617</v>
    </oc>
    <nc r="D15">
      <v>19.543659999999999</v>
    </nc>
  </rcc>
  <rcc rId="35112" sId="5" numFmtId="4">
    <oc r="D16">
      <v>613.94530999999995</v>
    </oc>
    <nc r="D16">
      <v>635.42958999999996</v>
    </nc>
  </rcc>
  <rcc rId="35113" sId="5" numFmtId="4">
    <oc r="D18">
      <v>4.7699999999999996</v>
    </oc>
    <nc r="D18">
      <v>4.97</v>
    </nc>
  </rcc>
  <rcc rId="35114" sId="5" numFmtId="4">
    <oc r="D28">
      <v>0</v>
    </oc>
    <nc r="D28">
      <v>66.900000000000006</v>
    </nc>
  </rcc>
  <rcc rId="35115" sId="5" numFmtId="4">
    <oc r="D31">
      <v>41.176990000000004</v>
    </oc>
    <nc r="D31">
      <v>45.844549999999998</v>
    </nc>
  </rcc>
  <rcc rId="35116" sId="5" numFmtId="4">
    <oc r="D32">
      <v>1.488</v>
    </oc>
    <nc r="D32">
      <v>18.388000000000002</v>
    </nc>
  </rcc>
  <rcc rId="35117" sId="5" numFmtId="4">
    <oc r="D43">
      <v>3269.1190000000001</v>
    </oc>
    <nc r="D43">
      <v>4203.1530000000002</v>
    </nc>
  </rcc>
  <rcc rId="35118" sId="5" numFmtId="4">
    <oc r="C45">
      <v>20874.37225</v>
    </oc>
    <nc r="C45">
      <v>20492.738249999999</v>
    </nc>
  </rcc>
  <rcc rId="35119" sId="5" numFmtId="4">
    <oc r="C47">
      <v>257.20389999999998</v>
    </oc>
    <nc r="C47">
      <v>273.26089999999999</v>
    </nc>
  </rcc>
  <rcc rId="35120" sId="5" numFmtId="4">
    <oc r="D47">
      <v>174.25389999999999</v>
    </oc>
    <nc r="D47">
      <v>193.9299</v>
    </nc>
  </rcc>
  <rcc rId="35121" sId="5" numFmtId="4">
    <oc r="D48">
      <v>25.123999999999999</v>
    </oc>
    <nc r="D48">
      <v>117.04300000000001</v>
    </nc>
  </rcc>
  <rcc rId="35122" sId="5" numFmtId="4">
    <oc r="D45">
      <v>4781.3043600000001</v>
    </oc>
    <nc r="D45">
      <v>12589.91656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1.xml><?xml version="1.0" encoding="utf-8"?>
<revisions xmlns="http://schemas.openxmlformats.org/spreadsheetml/2006/main" xmlns:r="http://schemas.openxmlformats.org/officeDocument/2006/relationships">
  <rcc rId="34880" sId="1" numFmtId="4">
    <oc r="C35">
      <v>147749.06382000001</v>
    </oc>
    <nc r="C35">
      <v>149581.38232999999</v>
    </nc>
  </rcc>
  <rcc rId="34881" sId="1" numFmtId="4">
    <oc r="D35">
      <v>20228.998609999999</v>
    </oc>
    <nc r="D35">
      <v>42478.700449999997</v>
    </nc>
  </rcc>
  <rcc rId="34882" sId="1" numFmtId="4">
    <oc r="C38">
      <v>65124.947319999999</v>
    </oc>
    <nc r="C38">
      <v>65410.192840000003</v>
    </nc>
  </rcc>
  <rcc rId="34883" sId="1" numFmtId="4">
    <oc r="D38">
      <v>30916.516919999998</v>
    </oc>
    <nc r="D38">
      <v>35193.570670000001</v>
    </nc>
  </rcc>
  <rcc rId="34884" sId="1" numFmtId="4">
    <oc r="C39">
      <v>47283.14185</v>
    </oc>
    <nc r="C39">
      <v>50562.986850000001</v>
    </nc>
  </rcc>
  <rcc rId="34885" sId="1" numFmtId="4">
    <oc r="D39">
      <v>39801.347090000003</v>
    </oc>
    <nc r="D39">
      <v>40615.346239999999</v>
    </nc>
  </rcc>
  <rcc rId="34886" sId="1" numFmtId="4">
    <oc r="C40">
      <v>6989.5219999999999</v>
    </oc>
    <nc r="C40">
      <v>7178.0219999999999</v>
    </nc>
  </rcc>
  <rcc rId="34887" sId="1" numFmtId="4">
    <oc r="D40">
      <v>3850.4870000000001</v>
    </oc>
    <nc r="D40">
      <v>4797.4059999999999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41.xml><?xml version="1.0" encoding="utf-8"?>
<revisions xmlns="http://schemas.openxmlformats.org/spreadsheetml/2006/main" xmlns:r="http://schemas.openxmlformats.org/officeDocument/2006/relationships">
  <rcc rId="35491" sId="9" numFmtId="34">
    <oc r="D59">
      <v>1374.95308</v>
    </oc>
    <nc r="D59">
      <v>1666.2617700000001</v>
    </nc>
  </rcc>
  <rcc rId="35492" sId="9" numFmtId="34">
    <oc r="C64">
      <v>55.503999999999998</v>
    </oc>
    <nc r="C64">
      <v>125.504</v>
    </nc>
  </rcc>
  <rcc rId="35493" sId="9" numFmtId="34">
    <oc r="D64">
      <v>50</v>
    </oc>
    <nc r="D64">
      <v>120</v>
    </nc>
  </rcc>
  <rcc rId="35494" sId="9" numFmtId="34">
    <oc r="D71">
      <v>1.4</v>
    </oc>
    <nc r="D71">
      <v>4.5999999999999996</v>
    </nc>
  </rcc>
  <rcc rId="35495" sId="9" numFmtId="34">
    <oc r="D76">
      <v>1546.5698</v>
    </oc>
    <nc r="D76">
      <v>1658.7367999999999</v>
    </nc>
  </rcc>
  <rcc rId="35496" sId="9" numFmtId="34">
    <oc r="C77">
      <v>376.63706000000002</v>
    </oc>
    <nc r="C77">
      <v>382.63706000000002</v>
    </nc>
  </rcc>
  <rcc rId="35497" sId="9" numFmtId="34">
    <oc r="D77">
      <v>373.63706000000002</v>
    </oc>
    <nc r="D77">
      <v>378.63706000000002</v>
    </nc>
  </rcc>
  <rcc rId="35498" sId="9" numFmtId="34">
    <oc r="C80">
      <v>10561.261860000001</v>
    </oc>
    <nc r="C80">
      <v>10543.985849999999</v>
    </nc>
  </rcc>
  <rcc rId="35499" sId="9" numFmtId="34">
    <oc r="D80">
      <v>10186.04422</v>
    </oc>
    <nc r="D80">
      <v>10352.04422</v>
    </nc>
  </rcc>
  <rcc rId="35500" sId="9" numFmtId="34">
    <oc r="D81">
      <v>391.72503</v>
    </oc>
    <nc r="D81">
      <v>504.99759999999998</v>
    </nc>
  </rcc>
  <rcc rId="35501" sId="9" numFmtId="34">
    <oc r="C84">
      <v>1224.9000000000001</v>
    </oc>
    <nc r="C84">
      <v>1244.9000000000001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41787" sId="4">
    <oc r="A1" t="inlineStr">
      <is>
        <t xml:space="preserve">                     Анализ исполнения бюджета Александровского сельского поселения на 01.11.2022 г.</t>
      </is>
    </oc>
    <nc r="A1" t="inlineStr">
      <is>
        <t xml:space="preserve">                     Анализ исполнения бюджета Александровского сельского поселения на 01.12.2022 г.</t>
      </is>
    </nc>
  </rcc>
  <rcc rId="41788" sId="4">
    <oc r="D3" t="inlineStr">
      <is>
        <t>исполнено на 01.11.2022 г.</t>
      </is>
    </oc>
    <nc r="D3" t="inlineStr">
      <is>
        <t>исполнено на 01.12.2022 г.</t>
      </is>
    </nc>
  </rcc>
  <rcc rId="41789" sId="4">
    <oc r="D50" t="inlineStr">
      <is>
        <t>исполнено на 01.11.2022 г.</t>
      </is>
    </oc>
    <nc r="D50" t="inlineStr">
      <is>
        <t>исполнено на 01.12.2022 г.</t>
      </is>
    </nc>
  </rcc>
  <rcc rId="41790" sId="5">
    <oc r="D56" t="inlineStr">
      <is>
        <t>исполнено на 01.11.2022 г.</t>
      </is>
    </oc>
    <nc r="D56" t="inlineStr">
      <is>
        <t>исполнено на 01.12.2022 г.</t>
      </is>
    </nc>
  </rcc>
  <rcc rId="41791" sId="5">
    <oc r="D3" t="inlineStr">
      <is>
        <t>исполнено на 01.11.2022 г.</t>
      </is>
    </oc>
    <nc r="D3" t="inlineStr">
      <is>
        <t>исполнено на 01.12.2022 г.</t>
      </is>
    </nc>
  </rcc>
  <rcc rId="41792" sId="6">
    <oc r="D56" t="inlineStr">
      <is>
        <t>исполнено на 01.11.2022 г.</t>
      </is>
    </oc>
    <nc r="D56" t="inlineStr">
      <is>
        <t>исполнено на 01.12.2022 г.</t>
      </is>
    </nc>
  </rcc>
  <rcc rId="41793" sId="6">
    <oc r="D3" t="inlineStr">
      <is>
        <t>исполнено на 01.11.2022 г.</t>
      </is>
    </oc>
    <nc r="D3" t="inlineStr">
      <is>
        <t>исполнено на 01.12.2022 г.</t>
      </is>
    </nc>
  </rcc>
  <rcc rId="41794" sId="7">
    <oc r="D53" t="inlineStr">
      <is>
        <t>исполнено на 01.11.2022 г.</t>
      </is>
    </oc>
    <nc r="D53" t="inlineStr">
      <is>
        <t>исполнено на 01.12.2022 г.</t>
      </is>
    </nc>
  </rcc>
  <rcc rId="41795" sId="7">
    <oc r="D3" t="inlineStr">
      <is>
        <t>исполнено на 01.11.2022 г.</t>
      </is>
    </oc>
    <nc r="D3" t="inlineStr">
      <is>
        <t>исполнено на 01.12.2022 г.</t>
      </is>
    </nc>
  </rcc>
  <rcc rId="41796" sId="8">
    <oc r="D54" t="inlineStr">
      <is>
        <t>исполнено на 01.11.2022 г.</t>
      </is>
    </oc>
    <nc r="D54" t="inlineStr">
      <is>
        <t>исполнено на 01.12.2022 г.</t>
      </is>
    </nc>
  </rcc>
  <rcc rId="41797" sId="8">
    <oc r="D3" t="inlineStr">
      <is>
        <t>исполнено на 01.11.2022 г.</t>
      </is>
    </oc>
    <nc r="D3" t="inlineStr">
      <is>
        <t>исполнено на 01.12.2022 г.</t>
      </is>
    </nc>
  </rcc>
  <rcc rId="41798" sId="9">
    <oc r="D55" t="inlineStr">
      <is>
        <t>исполнено на 01.11.2022 г.</t>
      </is>
    </oc>
    <nc r="D55" t="inlineStr">
      <is>
        <t>исполнено на 01.12.2022 г.</t>
      </is>
    </nc>
  </rcc>
  <rcc rId="41799" sId="9">
    <oc r="D3" t="inlineStr">
      <is>
        <t>исполнено на 01.11.2022 г.</t>
      </is>
    </oc>
    <nc r="D3" t="inlineStr">
      <is>
        <t>исполнено на 01.12.2022 г.</t>
      </is>
    </nc>
  </rcc>
  <rcc rId="41800" sId="10">
    <oc r="D54" t="inlineStr">
      <is>
        <t>исполнено на 01.11.2022 г.</t>
      </is>
    </oc>
    <nc r="D54" t="inlineStr">
      <is>
        <t>исполнено на 01.12.2022 г.</t>
      </is>
    </nc>
  </rcc>
  <rcc rId="41801" sId="10">
    <oc r="D3" t="inlineStr">
      <is>
        <t>исполнено на 01.11.2022 г.</t>
      </is>
    </oc>
    <nc r="D3" t="inlineStr">
      <is>
        <t>исполнено на 01.12.2022 г.</t>
      </is>
    </nc>
  </rcc>
  <rcc rId="41802" sId="11">
    <oc r="D54" t="inlineStr">
      <is>
        <t>исполнено на 01.11.2022 г.</t>
      </is>
    </oc>
    <nc r="D54" t="inlineStr">
      <is>
        <t>исполнено на 01.12.2022 г.</t>
      </is>
    </nc>
  </rcc>
  <rcc rId="41803" sId="11">
    <oc r="D3" t="inlineStr">
      <is>
        <t>исполнено на 01.11.2022 г.</t>
      </is>
    </oc>
    <nc r="D3" t="inlineStr">
      <is>
        <t>исполнено на 01.12.2022 г.</t>
      </is>
    </nc>
  </rcc>
  <rcc rId="41804" sId="12">
    <oc r="D54" t="inlineStr">
      <is>
        <t>исполнено на 01.11.2022 г.</t>
      </is>
    </oc>
    <nc r="D54" t="inlineStr">
      <is>
        <t>исполнено на 01.12.2022 г.</t>
      </is>
    </nc>
  </rcc>
  <rcc rId="41805" sId="12">
    <oc r="D3" t="inlineStr">
      <is>
        <t>исполнено на 01.11.2022 г.</t>
      </is>
    </oc>
    <nc r="D3" t="inlineStr">
      <is>
        <t>исполнено на 01.12.2022 г.</t>
      </is>
    </nc>
  </rcc>
  <rcc rId="41806" sId="13">
    <oc r="D51" t="inlineStr">
      <is>
        <t>исполнено на 01.11.2022 г.</t>
      </is>
    </oc>
    <nc r="D51" t="inlineStr">
      <is>
        <t>исполнено на 01.12.2022 г.</t>
      </is>
    </nc>
  </rcc>
  <rcc rId="41807" sId="13">
    <oc r="D3" t="inlineStr">
      <is>
        <t>исполнено на 01.11.2022 г.</t>
      </is>
    </oc>
    <nc r="D3" t="inlineStr">
      <is>
        <t>исполнено на 01.12.2022 г.</t>
      </is>
    </nc>
  </rcc>
  <rcc rId="41808" sId="14">
    <oc r="D54" t="inlineStr">
      <is>
        <t>исполнено на 01.11.2022 г.</t>
      </is>
    </oc>
    <nc r="D54" t="inlineStr">
      <is>
        <t>исполнено на 01.12.2022 г.</t>
      </is>
    </nc>
  </rcc>
  <rcc rId="41809" sId="14">
    <oc r="D3" t="inlineStr">
      <is>
        <t>исполнено на 01.11.2022 г.</t>
      </is>
    </oc>
    <nc r="D3" t="inlineStr">
      <is>
        <t>исполнено на 01.12.2022 г.</t>
      </is>
    </nc>
  </rcc>
  <rcc rId="41810" sId="15">
    <oc r="D54" t="inlineStr">
      <is>
        <t>исполнено на 01.11.2022 г.</t>
      </is>
    </oc>
    <nc r="D54" t="inlineStr">
      <is>
        <t>исполнено на 01.12.2022 г.</t>
      </is>
    </nc>
  </rcc>
  <rcc rId="41811" sId="15">
    <oc r="D3" t="inlineStr">
      <is>
        <t>исполнено на 01.11.2022 г.</t>
      </is>
    </oc>
    <nc r="D3" t="inlineStr">
      <is>
        <t>исполнено на 01.12.2022 г.</t>
      </is>
    </nc>
  </rcc>
  <rcc rId="41812" sId="16">
    <oc r="D53" t="inlineStr">
      <is>
        <t>исполнено на 01.11.2022 г.</t>
      </is>
    </oc>
    <nc r="D53" t="inlineStr">
      <is>
        <t>исполнено на 01.12.2022 г.</t>
      </is>
    </nc>
  </rcc>
  <rcc rId="41813" sId="16">
    <oc r="D3" t="inlineStr">
      <is>
        <t>исполнено на 01.11.2022 г.</t>
      </is>
    </oc>
    <nc r="D3" t="inlineStr">
      <is>
        <t>исполнено на 01.12.2022 г.</t>
      </is>
    </nc>
  </rcc>
  <rcc rId="41814" sId="17">
    <oc r="D56" t="inlineStr">
      <is>
        <t>исполнено на 01.11.2022 г.</t>
      </is>
    </oc>
    <nc r="D56" t="inlineStr">
      <is>
        <t>исполнено на 01.12.2022 г.</t>
      </is>
    </nc>
  </rcc>
  <rcc rId="41815" sId="17">
    <oc r="D3" t="inlineStr">
      <is>
        <t>исполнено на 01.11.2022 г.</t>
      </is>
    </oc>
    <nc r="D3" t="inlineStr">
      <is>
        <t>исполнено на 01.12.2022 г.</t>
      </is>
    </nc>
  </rcc>
  <rcc rId="41816" sId="18">
    <oc r="D55" t="inlineStr">
      <is>
        <t>исполнено на 01.11.2022 г.</t>
      </is>
    </oc>
    <nc r="D55" t="inlineStr">
      <is>
        <t>исполнено на 01.12.2022 г.</t>
      </is>
    </nc>
  </rcc>
  <rcc rId="41817" sId="18">
    <oc r="D3" t="inlineStr">
      <is>
        <t>исполнено на 01.11.2022 г.</t>
      </is>
    </oc>
    <nc r="D3" t="inlineStr">
      <is>
        <t>исполнено на 01.12.2022 г.</t>
      </is>
    </nc>
  </rcc>
  <rcc rId="41818" sId="19">
    <oc r="D52" t="inlineStr">
      <is>
        <t>исполнено на 01.11.2022 г.</t>
      </is>
    </oc>
    <nc r="D52" t="inlineStr">
      <is>
        <t>исполнено на 01.12.2022 г.</t>
      </is>
    </nc>
  </rcc>
  <rcc rId="41819" sId="19">
    <oc r="D3" t="inlineStr">
      <is>
        <t>исполнено на 01.11.2022 г.</t>
      </is>
    </oc>
    <nc r="D3" t="inlineStr">
      <is>
        <t>исполнено на 01.12.2022 г.</t>
      </is>
    </nc>
  </rcc>
  <rdn rId="0" localSheetId="2" customView="1" name="Z_1718F1EE_9F48_4DBE_9531_3B70F9C4A5DD_.wvu.Rows" hidden="1" oldHidden="1">
    <oldFormula>Справка!#REF!</oldFormula>
  </rdn>
  <rdn rId="0" localSheetId="3" customView="1" name="Z_1718F1EE_9F48_4DBE_9531_3B70F9C4A5DD_.wvu.Rows" hidden="1" oldHidden="1">
    <oldFormula>район!$18:$19,район!$21:$21,район!$26:$26,район!$28:$32,район!$36:$36,район!$39:$39,район!$51:$52,район!$64:$64,район!$72:$72,район!$89:$89,район!#REF!,район!$123:$125,район!$128:$129</oldFormula>
  </rdn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Сун!$19:$24,Сун!$35:$40,Сун!$44:$44,Сун!$46:$46,Сун!$48:$48,Сун!$50:$52,Сун!$59:$59,Сун!$61:$63,Сун!$69:$70,Сун!$80:$81,Сун!$83:$83,Сун!$86:$91,Сун!$94:$101,Сун!$143:$143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</rdn>
  <rcv guid="{1718F1EE-9F48-4DBE-9531-3B70F9C4A5DD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7867" sId="1">
    <oc r="D3" t="inlineStr">
      <is>
        <t>исполнено на 01.09.2022 г.</t>
      </is>
    </oc>
    <nc r="D3" t="inlineStr">
      <is>
        <t>исполнено на 01.10.2022 г.</t>
      </is>
    </nc>
  </rcc>
  <rcc rId="37868" sId="1">
    <oc r="G3" t="inlineStr">
      <is>
        <t>исполнено на 01.09.2022 г.</t>
      </is>
    </oc>
    <nc r="G3" t="inlineStr">
      <is>
        <t>исполнено на 01.10.2022 г.</t>
      </is>
    </nc>
  </rcc>
  <rcc rId="37869" sId="1">
    <oc r="J3" t="inlineStr">
      <is>
        <t>исполнено на 01.09.2022 г.</t>
      </is>
    </oc>
    <nc r="J3" t="inlineStr">
      <is>
        <t>исполнено на 01.10.2022 г.</t>
      </is>
    </nc>
  </rcc>
  <rcc rId="37870" sId="4">
    <oc r="A1" t="inlineStr">
      <is>
        <t xml:space="preserve">                     Анализ исполнения бюджета Александровского сельского поселения на 01.09.2022 г.</t>
      </is>
    </oc>
    <nc r="A1" t="inlineStr">
      <is>
        <t xml:space="preserve">                     Анализ исполнения бюджета Александровского сельского поселения на 01.10.2022 г.</t>
      </is>
    </nc>
  </rcc>
  <rcc rId="37871" sId="4">
    <oc r="D3" t="inlineStr">
      <is>
        <t>исполнено на 01.09.2022 г.</t>
      </is>
    </oc>
    <nc r="D3" t="inlineStr">
      <is>
        <t>исполнено на 01.10.2022 г.</t>
      </is>
    </nc>
  </rcc>
  <rcc rId="37872" sId="4">
    <oc r="D50" t="inlineStr">
      <is>
        <t>исполнено на 01.09.2022 г.</t>
      </is>
    </oc>
    <nc r="D50" t="inlineStr">
      <is>
        <t>исполнено на 01.10.2022 г.</t>
      </is>
    </nc>
  </rcc>
  <rcc rId="37873" sId="5">
    <oc r="D56" t="inlineStr">
      <is>
        <t>исполнено на 01.09.2022 г.</t>
      </is>
    </oc>
    <nc r="D56" t="inlineStr">
      <is>
        <t>исполнено на 01.10.2022 г.</t>
      </is>
    </nc>
  </rcc>
  <rcc rId="37874" sId="5">
    <oc r="D3" t="inlineStr">
      <is>
        <t>исполнено на 01.09.2022 г.</t>
      </is>
    </oc>
    <nc r="D3" t="inlineStr">
      <is>
        <t>исполнено на 01.10.2022 г.</t>
      </is>
    </nc>
  </rcc>
  <rcc rId="37875" sId="6">
    <oc r="D57" t="inlineStr">
      <is>
        <t>исполнено на 01.09.2022 г.</t>
      </is>
    </oc>
    <nc r="D57" t="inlineStr">
      <is>
        <t>исполнено на 01.10.2022 г.</t>
      </is>
    </nc>
  </rcc>
  <rcc rId="37876" sId="6">
    <oc r="D3" t="inlineStr">
      <is>
        <t>исполнено на 01.09.2022 г.</t>
      </is>
    </oc>
    <nc r="D3" t="inlineStr">
      <is>
        <t>исполнено на 01.10.2022 г.</t>
      </is>
    </nc>
  </rcc>
  <rcc rId="37877" sId="7">
    <oc r="D53" t="inlineStr">
      <is>
        <t>исполнено на 01.09.2022 г.</t>
      </is>
    </oc>
    <nc r="D53" t="inlineStr">
      <is>
        <t>исполнено на 01.10.2022 г.</t>
      </is>
    </nc>
  </rcc>
  <rcc rId="37878" sId="7">
    <oc r="D3" t="inlineStr">
      <is>
        <t>исполнено на 01.09.2022 г.</t>
      </is>
    </oc>
    <nc r="D3" t="inlineStr">
      <is>
        <t>исполнено на 01.10.2022 г.</t>
      </is>
    </nc>
  </rcc>
  <rcc rId="37879" sId="8">
    <oc r="D54" t="inlineStr">
      <is>
        <t>исполнено на 01.09.2022 г.</t>
      </is>
    </oc>
    <nc r="D54" t="inlineStr">
      <is>
        <t>исполнено на 01.10.2022 г.</t>
      </is>
    </nc>
  </rcc>
  <rcc rId="37880" sId="8">
    <oc r="D3" t="inlineStr">
      <is>
        <t>исполнено на 01.09.2022 г.</t>
      </is>
    </oc>
    <nc r="D3" t="inlineStr">
      <is>
        <t>исполнено на 01.10.2022 г.</t>
      </is>
    </nc>
  </rcc>
  <rcc rId="37881" sId="9">
    <oc r="D55" t="inlineStr">
      <is>
        <t>исполнено на 01.09.2022 г.</t>
      </is>
    </oc>
    <nc r="D55" t="inlineStr">
      <is>
        <t>исполнено на 01.10.2022 г.</t>
      </is>
    </nc>
  </rcc>
  <rcc rId="37882" sId="9">
    <oc r="D3" t="inlineStr">
      <is>
        <t>исполнено на 01.09.2022 г.</t>
      </is>
    </oc>
    <nc r="D3" t="inlineStr">
      <is>
        <t>исполнено на 01.10.2022 г.</t>
      </is>
    </nc>
  </rcc>
  <rcc rId="37883" sId="10">
    <oc r="D3" t="inlineStr">
      <is>
        <t>исполнено на 01.09.2022 г.</t>
      </is>
    </oc>
    <nc r="D3" t="inlineStr">
      <is>
        <t>исполнено на 01.10.2022 г.</t>
      </is>
    </nc>
  </rcc>
  <rcc rId="37884" sId="10">
    <oc r="D54" t="inlineStr">
      <is>
        <t>исполнено на 01.09.2022 г.</t>
      </is>
    </oc>
    <nc r="D54" t="inlineStr">
      <is>
        <t>исполнено на 01.10.2022 г.</t>
      </is>
    </nc>
  </rcc>
  <rcc rId="37885" sId="11">
    <oc r="D54" t="inlineStr">
      <is>
        <t>исполнено на 01.09.2022 г.</t>
      </is>
    </oc>
    <nc r="D54" t="inlineStr">
      <is>
        <t>исполнено на 01.10.2022 г.</t>
      </is>
    </nc>
  </rcc>
  <rcc rId="37886" sId="11">
    <oc r="D3" t="inlineStr">
      <is>
        <t>исполнено на 01.09.2022 г.</t>
      </is>
    </oc>
    <nc r="D3" t="inlineStr">
      <is>
        <t>исполнено на 01.10.2022 г.</t>
      </is>
    </nc>
  </rcc>
  <rcc rId="37887" sId="12">
    <oc r="D54" t="inlineStr">
      <is>
        <t>исполнено на 01.09.2022 г.</t>
      </is>
    </oc>
    <nc r="D54" t="inlineStr">
      <is>
        <t>исполнено на 01.10.2022 г.</t>
      </is>
    </nc>
  </rcc>
  <rcc rId="37888" sId="12">
    <oc r="D3" t="inlineStr">
      <is>
        <t>исполнено на 01.09.2022 г.</t>
      </is>
    </oc>
    <nc r="D3" t="inlineStr">
      <is>
        <t>исполнено на 01.10.2022 г.</t>
      </is>
    </nc>
  </rcc>
  <rcc rId="37889" sId="13">
    <oc r="D51" t="inlineStr">
      <is>
        <t>исполнено на 01.09.2022 г.</t>
      </is>
    </oc>
    <nc r="D51" t="inlineStr">
      <is>
        <t>исполнено на 01.10.2022 г.</t>
      </is>
    </nc>
  </rcc>
  <rcc rId="37890" sId="13">
    <oc r="D3" t="inlineStr">
      <is>
        <t>исполнено на 01.09.2022 г.</t>
      </is>
    </oc>
    <nc r="D3" t="inlineStr">
      <is>
        <t>исполнено на 01.10.2022 г.</t>
      </is>
    </nc>
  </rcc>
  <rcc rId="37891" sId="14">
    <oc r="D3" t="inlineStr">
      <is>
        <t>исполнено на 01.09.2022 г.</t>
      </is>
    </oc>
    <nc r="D3" t="inlineStr">
      <is>
        <t>исполнено на 01.10.2022 г.</t>
      </is>
    </nc>
  </rcc>
  <rcc rId="37892" sId="14">
    <oc r="D54" t="inlineStr">
      <is>
        <t>исполнено на 01.09.2022 г.</t>
      </is>
    </oc>
    <nc r="D54" t="inlineStr">
      <is>
        <t>исполнено на 01.10.2022 г.</t>
      </is>
    </nc>
  </rcc>
  <rcc rId="37893" sId="15">
    <oc r="D54" t="inlineStr">
      <is>
        <t>исполнено на 01.09.2022 г.</t>
      </is>
    </oc>
    <nc r="D54" t="inlineStr">
      <is>
        <t>исполнено на 01.10.2022 г.</t>
      </is>
    </nc>
  </rcc>
  <rcc rId="37894" sId="15">
    <oc r="D3" t="inlineStr">
      <is>
        <t>исполнено на 01.09.2022 г.</t>
      </is>
    </oc>
    <nc r="D3" t="inlineStr">
      <is>
        <t>исполнено на 01.10.2022 г.</t>
      </is>
    </nc>
  </rcc>
  <rcc rId="37895" sId="16">
    <oc r="D53" t="inlineStr">
      <is>
        <t>исполнено на 01.09.2022 г.</t>
      </is>
    </oc>
    <nc r="D53" t="inlineStr">
      <is>
        <t>исполнено на 01.10.2022 г.</t>
      </is>
    </nc>
  </rcc>
  <rcc rId="37896" sId="16">
    <oc r="D3" t="inlineStr">
      <is>
        <t>исполнено на 01.09.2022 г.</t>
      </is>
    </oc>
    <nc r="D3" t="inlineStr">
      <is>
        <t>исполнено на 01.10.2022 г.</t>
      </is>
    </nc>
  </rcc>
  <rcc rId="37897" sId="17">
    <oc r="D56" t="inlineStr">
      <is>
        <t>исполнено на 01.09.2022 г.</t>
      </is>
    </oc>
    <nc r="D56" t="inlineStr">
      <is>
        <t>исполнено на 01.10.2022 г.</t>
      </is>
    </nc>
  </rcc>
  <rcc rId="37898" sId="17">
    <oc r="D3" t="inlineStr">
      <is>
        <t>исполнено на 01.09.2022 г.</t>
      </is>
    </oc>
    <nc r="D3" t="inlineStr">
      <is>
        <t>исполнено на 01.10.2022 г.</t>
      </is>
    </nc>
  </rcc>
  <rcc rId="37899" sId="18">
    <oc r="D55" t="inlineStr">
      <is>
        <t>исполнено на 01.09.2022 г.</t>
      </is>
    </oc>
    <nc r="D55" t="inlineStr">
      <is>
        <t>исполнено на 01.10.2022 г.</t>
      </is>
    </nc>
  </rcc>
  <rcc rId="37900" sId="18">
    <oc r="D3" t="inlineStr">
      <is>
        <t>исполнено на 01.09.2022 г.</t>
      </is>
    </oc>
    <nc r="D3" t="inlineStr">
      <is>
        <t>исполнено на 01.10.2022 г.</t>
      </is>
    </nc>
  </rcc>
  <rcc rId="37901" sId="19">
    <oc r="D52" t="inlineStr">
      <is>
        <t>исполнено на 01.09.2022 г.</t>
      </is>
    </oc>
    <nc r="D52" t="inlineStr">
      <is>
        <t>исполнено на 01.10.2022 г.</t>
      </is>
    </nc>
  </rcc>
  <rcc rId="37902" sId="19">
    <oc r="D3" t="inlineStr">
      <is>
        <t>исполнено на 01.09.2022 г.</t>
      </is>
    </oc>
    <nc r="D3" t="inlineStr">
      <is>
        <t>исполнено на 01.10.2022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32978" sId="15" numFmtId="4">
    <oc r="D6">
      <v>23.43439</v>
    </oc>
    <nc r="D6">
      <v>27.558589999999999</v>
    </nc>
  </rcc>
  <rcc rId="32979" sId="15" numFmtId="4">
    <oc r="D8">
      <v>114.76605000000001</v>
    </oc>
    <nc r="D8">
      <v>135.27663000000001</v>
    </nc>
  </rcc>
  <rcc rId="32980" sId="15" numFmtId="4">
    <oc r="D9">
      <v>0.67561000000000004</v>
    </oc>
    <nc r="D9">
      <v>0.79593999999999998</v>
    </nc>
  </rcc>
  <rcc rId="32981" sId="15" numFmtId="4">
    <oc r="D10">
      <v>132.20296999999999</v>
    </oc>
    <nc r="D10">
      <v>156.32607999999999</v>
    </nc>
  </rcc>
  <rcc rId="32982" sId="15" numFmtId="4">
    <oc r="D11">
      <v>-14.485340000000001</v>
    </oc>
    <nc r="D11">
      <v>-15.662649999999999</v>
    </nc>
  </rcc>
  <rcc rId="32983" sId="15" numFmtId="4">
    <oc r="D15">
      <v>33.346640000000001</v>
    </oc>
    <nc r="D15">
      <v>57.476520000000001</v>
    </nc>
  </rcc>
  <rcc rId="32984" sId="15" numFmtId="4">
    <oc r="D16">
      <v>29.66835</v>
    </oc>
    <nc r="D16">
      <v>38.977110000000003</v>
    </nc>
  </rcc>
  <rcc rId="32985" sId="15" numFmtId="4">
    <oc r="D27">
      <v>6.5140000000000002</v>
    </oc>
    <nc r="D27">
      <v>30.470800000000001</v>
    </nc>
  </rcc>
  <rcc rId="32986" sId="15" numFmtId="4">
    <oc r="D28">
      <v>13.005599999999999</v>
    </oc>
    <nc r="D28">
      <v>15.1732</v>
    </nc>
  </rcc>
  <rcc rId="32987" sId="15" numFmtId="4">
    <oc r="D42">
      <v>948.9</v>
    </oc>
    <nc r="D42">
      <v>1107.05</v>
    </nc>
  </rcc>
  <rcc rId="32988" sId="15" numFmtId="4">
    <oc r="D44">
      <v>1653.4197899999999</v>
    </oc>
    <nc r="D44">
      <v>2482.1821199999999</v>
    </nc>
  </rcc>
  <rcc rId="32989" sId="15" numFmtId="4">
    <oc r="D45">
      <v>50.832000000000001</v>
    </oc>
    <nc r="D45">
      <v>66.573999999999998</v>
    </nc>
  </rcc>
  <rcc rId="32990" sId="15" numFmtId="4">
    <oc r="C46">
      <v>353.97500000000002</v>
    </oc>
    <nc r="C46">
      <v>426.21199999999999</v>
    </nc>
  </rcc>
  <rcc rId="32991" sId="15" numFmtId="34">
    <oc r="C58">
      <v>1379.1</v>
    </oc>
    <nc r="C58">
      <v>1484.3130000000001</v>
    </nc>
  </rcc>
  <rcc rId="32992" sId="15" numFmtId="34">
    <oc r="D58">
      <v>638.53670999999997</v>
    </oc>
    <nc r="D58">
      <v>752.76652000000001</v>
    </nc>
  </rcc>
  <rcc rId="32993" sId="15" numFmtId="34">
    <oc r="D65">
      <v>41.912880000000001</v>
    </oc>
    <nc r="D65">
      <v>48.533360000000002</v>
    </nc>
  </rcc>
  <rcc rId="32994" sId="15" numFmtId="34">
    <oc r="D75">
      <v>1268.34565</v>
    </oc>
    <nc r="D75">
      <v>2649.6162100000001</v>
    </nc>
  </rcc>
  <rcc rId="32995" sId="15" numFmtId="34">
    <oc r="D79">
      <v>508.97300000000001</v>
    </oc>
    <nc r="D79">
      <v>520.34058000000005</v>
    </nc>
  </rcc>
  <rcc rId="32996" sId="15" numFmtId="34">
    <oc r="D80">
      <v>1798.2501299999999</v>
    </oc>
    <nc r="D80">
      <v>1802.64257</v>
    </nc>
  </rcc>
  <rcc rId="32997" sId="15" numFmtId="34">
    <oc r="D82">
      <v>423.25200000000001</v>
    </oc>
    <nc r="D82">
      <v>493.79399999999998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29431" sId="18" numFmtId="34">
    <oc r="D59">
      <v>460.87288000000001</v>
    </oc>
    <nc r="D59">
      <v>592.36425999999994</v>
    </nc>
  </rcc>
  <rcc rId="29432" sId="18" numFmtId="34">
    <oc r="C64">
      <v>67.612129999999993</v>
    </oc>
    <nc r="C64">
      <v>72.612129999999993</v>
    </nc>
  </rcc>
  <rcc rId="29433" sId="18" numFmtId="34">
    <oc r="D66">
      <v>59.754339999999999</v>
    </oc>
    <nc r="D66">
      <v>77.839119999999994</v>
    </nc>
  </rcc>
  <rcc rId="29434" sId="18" numFmtId="34">
    <oc r="D71">
      <v>6</v>
    </oc>
    <nc r="D71">
      <v>9.7659000000000002</v>
    </nc>
  </rcc>
  <rcc rId="29435" sId="18" numFmtId="34">
    <oc r="D76">
      <v>269.35273000000001</v>
    </oc>
    <nc r="D76">
      <v>443.53073000000001</v>
    </nc>
  </rcc>
  <rcc rId="29436" sId="18" numFmtId="34">
    <oc r="C77">
      <v>180</v>
    </oc>
    <nc r="C77">
      <v>163</v>
    </nc>
  </rcc>
  <rcc rId="29437" sId="18" numFmtId="34">
    <oc r="D80">
      <v>172.8</v>
    </oc>
    <nc r="D80">
      <v>177.88469000000001</v>
    </nc>
  </rcc>
  <rcc rId="29438" sId="18" numFmtId="34">
    <oc r="C81">
      <v>2196.39687</v>
    </oc>
    <nc r="C81">
      <v>2208.39687</v>
    </nc>
  </rcc>
  <rcc rId="29439" sId="18" numFmtId="34">
    <oc r="D81">
      <v>358.11836</v>
    </oc>
    <nc r="D81">
      <v>432.38839000000002</v>
    </nc>
  </rcc>
  <rcc rId="29440" sId="18" numFmtId="34">
    <oc r="D83">
      <v>792.74432999999999</v>
    </oc>
    <nc r="D83">
      <v>964.78412000000003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32328" sId="19" numFmtId="4">
    <oc r="D15">
      <v>-2.2096200000000001</v>
    </oc>
    <nc r="D15">
      <v>-2.2331400000000001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29501" sId="19" numFmtId="4">
    <oc r="D6">
      <v>23.61326</v>
    </oc>
    <nc r="D6">
      <v>26.968730000000001</v>
    </nc>
  </rcc>
  <rcc rId="29502" sId="19" numFmtId="4">
    <oc r="D8">
      <v>88.732309999999998</v>
    </oc>
    <nc r="D8">
      <v>122.82715</v>
    </nc>
  </rcc>
  <rcc rId="29503" sId="19" numFmtId="4">
    <oc r="D9">
      <v>0.60951</v>
    </oc>
    <nc r="D9">
      <v>0.76026000000000005</v>
    </nc>
  </rcc>
  <rcc rId="29504" sId="19" numFmtId="4">
    <oc r="D10">
      <v>105.30018</v>
    </oc>
    <nc r="D10">
      <v>142.34044</v>
    </nc>
  </rcc>
  <rcc rId="29505" sId="19" numFmtId="4">
    <oc r="D11">
      <v>-12.846310000000001</v>
    </oc>
    <nc r="D11">
      <v>-15.07208</v>
    </nc>
  </rcc>
  <rcc rId="29506" sId="19" numFmtId="4">
    <oc r="D15">
      <v>1.3350900000000001</v>
    </oc>
    <nc r="D15">
      <v>1.6248</v>
    </nc>
  </rcc>
  <rcc rId="29507" sId="19" numFmtId="4">
    <oc r="D16">
      <v>50.087569999999999</v>
    </oc>
    <nc r="D16">
      <v>57.242820000000002</v>
    </nc>
  </rcc>
  <rcc rId="29508" sId="19" numFmtId="4">
    <oc r="D18">
      <v>0.65</v>
    </oc>
    <nc r="D18">
      <v>0.8</v>
    </nc>
  </rcc>
  <rcc rId="29509" sId="19" numFmtId="4">
    <oc r="D27">
      <v>182.05231000000001</v>
    </oc>
    <nc r="D27">
      <v>236.11997</v>
    </nc>
  </rcc>
  <rfmt sheetId="19" sqref="A36:D36" start="0" length="2147483647">
    <dxf>
      <font>
        <b/>
      </font>
    </dxf>
  </rfmt>
  <rrc rId="29510" sId="19" ref="A36:XFD36" action="insertRow">
    <undo index="22" exp="area" ref3D="1" dr="$A$92:$XFD$94" dn="Z_61528DAC_5C4C_48F4_ADE2_8A724B05A086_.wvu.Rows" sId="19"/>
    <undo index="20" exp="area" ref3D="1" dr="$A$87:$XFD$90" dn="Z_61528DAC_5C4C_48F4_ADE2_8A724B05A086_.wvu.Rows" sId="19"/>
    <undo index="18" exp="area" ref3D="1" dr="$A$82:$XFD$84" dn="Z_61528DAC_5C4C_48F4_ADE2_8A724B05A086_.wvu.Rows" sId="19"/>
    <undo index="16" exp="area" ref3D="1" dr="$A$75:$XFD$75" dn="Z_61528DAC_5C4C_48F4_ADE2_8A724B05A086_.wvu.Rows" sId="19"/>
    <undo index="14" exp="area" ref3D="1" dr="$A$64:$XFD$65" dn="Z_61528DAC_5C4C_48F4_ADE2_8A724B05A086_.wvu.Rows" sId="19"/>
    <undo index="12" exp="area" ref3D="1" dr="$A$56:$XFD$57" dn="Z_61528DAC_5C4C_48F4_ADE2_8A724B05A086_.wvu.Rows" sId="19"/>
    <undo index="10" exp="area" ref3D="1" dr="$A$54:$XFD$54" dn="Z_61528DAC_5C4C_48F4_ADE2_8A724B05A086_.wvu.Rows" sId="19"/>
    <undo index="8" exp="area" ref3D="1" dr="$A$46:$XFD$47" dn="Z_61528DAC_5C4C_48F4_ADE2_8A724B05A086_.wvu.Rows" sId="19"/>
    <undo index="6" exp="area" ref3D="1" dr="$A$43:$XFD$43" dn="Z_61528DAC_5C4C_48F4_ADE2_8A724B05A086_.wvu.Rows" sId="19"/>
    <undo index="4" exp="area" ref3D="1" dr="$A$40:$XFD$40" dn="Z_61528DAC_5C4C_48F4_ADE2_8A724B05A086_.wvu.Rows" sId="19"/>
    <undo index="12" exp="area" ref3D="1" dr="$A$87:$XFD$94" dn="Z_B31C8DB7_3E78_4144_A6B5_8DE36DE63F0E_.wvu.Rows" sId="19"/>
    <undo index="10" exp="area" ref3D="1" dr="$A$80:$XFD$85" dn="Z_B31C8DB7_3E78_4144_A6B5_8DE36DE63F0E_.wvu.Rows" sId="19"/>
    <undo index="8" exp="area" ref3D="1" dr="$A$75:$XFD$76" dn="Z_B31C8DB7_3E78_4144_A6B5_8DE36DE63F0E_.wvu.Rows" sId="19"/>
    <undo index="6" exp="area" ref3D="1" dr="$A$64:$XFD$65" dn="Z_B31C8DB7_3E78_4144_A6B5_8DE36DE63F0E_.wvu.Rows" sId="19"/>
    <undo index="4" exp="area" ref3D="1" dr="$A$56:$XFD$57" dn="Z_B31C8DB7_3E78_4144_A6B5_8DE36DE63F0E_.wvu.Rows" sId="19"/>
    <undo index="2" exp="area" ref3D="1" dr="$A$54:$XFD$54" dn="Z_B31C8DB7_3E78_4144_A6B5_8DE36DE63F0E_.wvu.Rows" sId="19"/>
    <undo index="20" exp="area" ref3D="1" dr="$A$92:$XFD$94" dn="Z_B30CE22D_C12F_4E12_8BB9_3AAE0A6991CC_.wvu.Rows" sId="19"/>
    <undo index="18" exp="area" ref3D="1" dr="$A$87:$XFD$90" dn="Z_B30CE22D_C12F_4E12_8BB9_3AAE0A6991CC_.wvu.Rows" sId="19"/>
    <undo index="16" exp="area" ref3D="1" dr="$A$80:$XFD$84" dn="Z_B30CE22D_C12F_4E12_8BB9_3AAE0A6991CC_.wvu.Rows" sId="19"/>
    <undo index="14" exp="area" ref3D="1" dr="$A$75:$XFD$75" dn="Z_B30CE22D_C12F_4E12_8BB9_3AAE0A6991CC_.wvu.Rows" sId="19"/>
    <undo index="12" exp="area" ref3D="1" dr="$A$64:$XFD$65" dn="Z_B30CE22D_C12F_4E12_8BB9_3AAE0A6991CC_.wvu.Rows" sId="19"/>
    <undo index="10" exp="area" ref3D="1" dr="$A$56:$XFD$58" dn="Z_B30CE22D_C12F_4E12_8BB9_3AAE0A6991CC_.wvu.Rows" sId="19"/>
    <undo index="8" exp="area" ref3D="1" dr="$A$54:$XFD$54" dn="Z_B30CE22D_C12F_4E12_8BB9_3AAE0A6991CC_.wvu.Rows" sId="19"/>
    <undo index="6" exp="area" ref3D="1" dr="$A$43:$XFD$43" dn="Z_B30CE22D_C12F_4E12_8BB9_3AAE0A6991CC_.wvu.Rows" sId="19"/>
    <undo index="4" exp="area" ref3D="1" dr="$A$36:$XFD$36" dn="Z_B30CE22D_C12F_4E12_8BB9_3AAE0A6991CC_.wvu.Rows" sId="19"/>
    <undo index="18" exp="area" ref3D="1" dr="$A$87:$XFD$94" dn="Z_A54C432C_6C68_4B53_A75C_446EB3A61B2B_.wvu.Rows" sId="19"/>
    <undo index="16" exp="area" ref3D="1" dr="$A$80:$XFD$84" dn="Z_A54C432C_6C68_4B53_A75C_446EB3A61B2B_.wvu.Rows" sId="19"/>
    <undo index="14" exp="area" ref3D="1" dr="$A$75:$XFD$75" dn="Z_A54C432C_6C68_4B53_A75C_446EB3A61B2B_.wvu.Rows" sId="19"/>
    <undo index="12" exp="area" ref3D="1" dr="$A$64:$XFD$65" dn="Z_A54C432C_6C68_4B53_A75C_446EB3A61B2B_.wvu.Rows" sId="19"/>
    <undo index="10" exp="area" ref3D="1" dr="$A$56:$XFD$58" dn="Z_A54C432C_6C68_4B53_A75C_446EB3A61B2B_.wvu.Rows" sId="19"/>
    <undo index="8" exp="area" ref3D="1" dr="$A$54:$XFD$54" dn="Z_A54C432C_6C68_4B53_A75C_446EB3A61B2B_.wvu.Rows" sId="19"/>
    <undo index="6" exp="area" ref3D="1" dr="$A$46:$XFD$46" dn="Z_A54C432C_6C68_4B53_A75C_446EB3A61B2B_.wvu.Rows" sId="19"/>
    <undo index="4" exp="area" ref3D="1" dr="$A$43:$XFD$43" dn="Z_A54C432C_6C68_4B53_A75C_446EB3A61B2B_.wvu.Rows" sId="19"/>
    <undo index="2" exp="area" ref3D="1" dr="$A$28:$XFD$36" dn="Z_A54C432C_6C68_4B53_A75C_446EB3A61B2B_.wvu.Rows" sId="19"/>
    <undo index="22" exp="area" ref3D="1" dr="$A$92:$XFD$94" dn="Z_5C539BE6_C8E0_453F_AB5E_9E58094195EA_.wvu.Rows" sId="19"/>
    <undo index="20" exp="area" ref3D="1" dr="$A$87:$XFD$90" dn="Z_5C539BE6_C8E0_453F_AB5E_9E58094195EA_.wvu.Rows" sId="19"/>
    <undo index="18" exp="area" ref3D="1" dr="$A$82:$XFD$84" dn="Z_5C539BE6_C8E0_453F_AB5E_9E58094195EA_.wvu.Rows" sId="19"/>
    <undo index="16" exp="area" ref3D="1" dr="$A$75:$XFD$75" dn="Z_5C539BE6_C8E0_453F_AB5E_9E58094195EA_.wvu.Rows" sId="19"/>
    <undo index="14" exp="area" ref3D="1" dr="$A$64:$XFD$65" dn="Z_5C539BE6_C8E0_453F_AB5E_9E58094195EA_.wvu.Rows" sId="19"/>
    <undo index="12" exp="area" ref3D="1" dr="$A$56:$XFD$57" dn="Z_5C539BE6_C8E0_453F_AB5E_9E58094195EA_.wvu.Rows" sId="19"/>
    <undo index="10" exp="area" ref3D="1" dr="$A$54:$XFD$54" dn="Z_5C539BE6_C8E0_453F_AB5E_9E58094195EA_.wvu.Rows" sId="19"/>
    <undo index="8" exp="area" ref3D="1" dr="$A$46:$XFD$47" dn="Z_5C539BE6_C8E0_453F_AB5E_9E58094195EA_.wvu.Rows" sId="19"/>
    <undo index="6" exp="area" ref3D="1" dr="$A$43:$XFD$43" dn="Z_5C539BE6_C8E0_453F_AB5E_9E58094195EA_.wvu.Rows" sId="19"/>
    <undo index="4" exp="area" ref3D="1" dr="$A$40:$XFD$40" dn="Z_5C539BE6_C8E0_453F_AB5E_9E58094195EA_.wvu.Rows" sId="19"/>
    <undo index="14" exp="area" ref3D="1" dr="$A$87:$XFD$94" dn="Z_5BFCA170_DEAE_4D2C_98A0_1E68B427AC01_.wvu.Rows" sId="19"/>
    <undo index="12" exp="area" ref3D="1" dr="$A$80:$XFD$85" dn="Z_5BFCA170_DEAE_4D2C_98A0_1E68B427AC01_.wvu.Rows" sId="19"/>
    <undo index="10" exp="area" ref3D="1" dr="$A$75:$XFD$76" dn="Z_5BFCA170_DEAE_4D2C_98A0_1E68B427AC01_.wvu.Rows" sId="19"/>
    <undo index="8" exp="area" ref3D="1" dr="$A$64:$XFD$65" dn="Z_5BFCA170_DEAE_4D2C_98A0_1E68B427AC01_.wvu.Rows" sId="19"/>
    <undo index="6" exp="area" ref3D="1" dr="$A$56:$XFD$57" dn="Z_5BFCA170_DEAE_4D2C_98A0_1E68B427AC01_.wvu.Rows" sId="19"/>
    <undo index="4" exp="area" ref3D="1" dr="$A$54:$XFD$54" dn="Z_5BFCA170_DEAE_4D2C_98A0_1E68B427AC01_.wvu.Rows" sId="19"/>
    <undo index="2" exp="area" ref3D="1" dr="$A$43:$XFD$43" dn="Z_5BFCA170_DEAE_4D2C_98A0_1E68B427AC01_.wvu.Rows" sId="19"/>
    <undo index="18" exp="area" ref3D="1" dr="$A$87:$XFD$94" dn="Z_42584DC0_1D41_4C93_9B38_C388E7B8DAC4_.wvu.Rows" sId="19"/>
    <undo index="16" exp="area" ref3D="1" dr="$A$80:$XFD$84" dn="Z_42584DC0_1D41_4C93_9B38_C388E7B8DAC4_.wvu.Rows" sId="19"/>
    <undo index="14" exp="area" ref3D="1" dr="$A$75:$XFD$76" dn="Z_42584DC0_1D41_4C93_9B38_C388E7B8DAC4_.wvu.Rows" sId="19"/>
    <undo index="12" exp="area" ref3D="1" dr="$A$64:$XFD$65" dn="Z_42584DC0_1D41_4C93_9B38_C388E7B8DAC4_.wvu.Rows" sId="19"/>
    <undo index="10" exp="area" ref3D="1" dr="$A$56:$XFD$58" dn="Z_42584DC0_1D41_4C93_9B38_C388E7B8DAC4_.wvu.Rows" sId="19"/>
    <undo index="8" exp="area" ref3D="1" dr="$A$54:$XFD$54" dn="Z_42584DC0_1D41_4C93_9B38_C388E7B8DAC4_.wvu.Rows" sId="19"/>
    <undo index="6" exp="area" ref3D="1" dr="$A$46:$XFD$47" dn="Z_42584DC0_1D41_4C93_9B38_C388E7B8DAC4_.wvu.Rows" sId="19"/>
    <undo index="4" exp="area" ref3D="1" dr="$A$43:$XFD$44" dn="Z_42584DC0_1D41_4C93_9B38_C388E7B8DAC4_.wvu.Rows" sId="19"/>
    <undo index="2" exp="area" ref3D="1" dr="$A$28:$XFD$36" dn="Z_42584DC0_1D41_4C93_9B38_C388E7B8DAC4_.wvu.Rows" sId="19"/>
    <undo index="18" exp="area" ref3D="1" dr="$A$87:$XFD$94" dn="Z_3DCB9AAA_F09C_4EA6_B992_F93E466D374A_.wvu.Rows" sId="19"/>
    <undo index="16" exp="area" ref3D="1" dr="$A$80:$XFD$85" dn="Z_3DCB9AAA_F09C_4EA6_B992_F93E466D374A_.wvu.Rows" sId="19"/>
    <undo index="14" exp="area" ref3D="1" dr="$A$75:$XFD$76" dn="Z_3DCB9AAA_F09C_4EA6_B992_F93E466D374A_.wvu.Rows" sId="19"/>
    <undo index="12" exp="area" ref3D="1" dr="$A$64:$XFD$65" dn="Z_3DCB9AAA_F09C_4EA6_B992_F93E466D374A_.wvu.Rows" sId="19"/>
    <undo index="10" exp="area" ref3D="1" dr="$A$56:$XFD$57" dn="Z_3DCB9AAA_F09C_4EA6_B992_F93E466D374A_.wvu.Rows" sId="19"/>
    <undo index="8" exp="area" ref3D="1" dr="$A$54:$XFD$54" dn="Z_3DCB9AAA_F09C_4EA6_B992_F93E466D374A_.wvu.Rows" sId="19"/>
    <undo index="6" exp="area" ref3D="1" dr="$A$43:$XFD$43" dn="Z_3DCB9AAA_F09C_4EA6_B992_F93E466D374A_.wvu.Rows" sId="19"/>
    <undo index="14" exp="area" ref3D="1" dr="$A$87:$XFD$94" dn="Z_1A52382B_3765_4E8C_903F_6B8919B7242E_.wvu.Rows" sId="19"/>
    <undo index="12" exp="area" ref3D="1" dr="$A$80:$XFD$84" dn="Z_1A52382B_3765_4E8C_903F_6B8919B7242E_.wvu.Rows" sId="19"/>
    <undo index="10" exp="area" ref3D="1" dr="$A$75:$XFD$76" dn="Z_1A52382B_3765_4E8C_903F_6B8919B7242E_.wvu.Rows" sId="19"/>
    <undo index="8" exp="area" ref3D="1" dr="$A$64:$XFD$65" dn="Z_1A52382B_3765_4E8C_903F_6B8919B7242E_.wvu.Rows" sId="19"/>
    <undo index="6" exp="area" ref3D="1" dr="$A$56:$XFD$58" dn="Z_1A52382B_3765_4E8C_903F_6B8919B7242E_.wvu.Rows" sId="19"/>
    <undo index="4" exp="area" ref3D="1" dr="$A$54:$XFD$54" dn="Z_1A52382B_3765_4E8C_903F_6B8919B7242E_.wvu.Rows" sId="19"/>
    <undo index="2" exp="area" ref3D="1" dr="$A$43:$XFD$43" dn="Z_1A52382B_3765_4E8C_903F_6B8919B7242E_.wvu.Rows" sId="19"/>
    <undo index="18" exp="area" ref3D="1" dr="$A$87:$XFD$94" dn="Z_1718F1EE_9F48_4DBE_9531_3B70F9C4A5DD_.wvu.Rows" sId="19"/>
    <undo index="16" exp="area" ref3D="1" dr="$A$80:$XFD$84" dn="Z_1718F1EE_9F48_4DBE_9531_3B70F9C4A5DD_.wvu.Rows" sId="19"/>
    <undo index="14" exp="area" ref3D="1" dr="$A$75:$XFD$76" dn="Z_1718F1EE_9F48_4DBE_9531_3B70F9C4A5DD_.wvu.Rows" sId="19"/>
    <undo index="12" exp="area" ref3D="1" dr="$A$64:$XFD$65" dn="Z_1718F1EE_9F48_4DBE_9531_3B70F9C4A5DD_.wvu.Rows" sId="19"/>
    <undo index="10" exp="area" ref3D="1" dr="$A$56:$XFD$57" dn="Z_1718F1EE_9F48_4DBE_9531_3B70F9C4A5DD_.wvu.Rows" sId="19"/>
    <undo index="8" exp="area" ref3D="1" dr="$A$54:$XFD$54" dn="Z_1718F1EE_9F48_4DBE_9531_3B70F9C4A5DD_.wvu.Rows" sId="19"/>
    <undo index="6" exp="area" ref3D="1" dr="$A$46:$XFD$47" dn="Z_1718F1EE_9F48_4DBE_9531_3B70F9C4A5DD_.wvu.Rows" sId="19"/>
    <undo index="4" exp="area" ref3D="1" dr="$A$43:$XFD$44" dn="Z_1718F1EE_9F48_4DBE_9531_3B70F9C4A5DD_.wvu.Rows" sId="19"/>
  </rrc>
  <rcc rId="29511" sId="19" odxf="1" dxf="1">
    <nc r="B36" t="inlineStr">
      <is>
        <t>Прочие неналоговые доходы</t>
      </is>
    </nc>
    <odxf>
      <font>
        <b val="0"/>
        <sz val="12"/>
        <name val="Times New Roman"/>
        <scheme val="none"/>
      </font>
      <alignment vertical="top" wrapText="1" readingOrder="0"/>
    </odxf>
    <ndxf>
      <font>
        <b/>
        <sz val="12"/>
        <name val="Times New Roman"/>
        <scheme val="none"/>
      </font>
      <alignment vertical="bottom" wrapText="0" readingOrder="0"/>
    </ndxf>
  </rcc>
  <rcc rId="29512" sId="19">
    <nc r="B37" t="inlineStr">
      <is>
        <t>Невыясненные поступления</t>
      </is>
    </nc>
  </rcc>
  <rfmt sheetId="19" sqref="A36" start="0" length="0">
    <dxf>
      <font>
        <b/>
        <sz val="12"/>
        <name val="Times New Roman"/>
        <scheme val="none"/>
      </font>
    </dxf>
  </rfmt>
  <rcc rId="29513" sId="19">
    <nc r="A36">
      <v>1170000000</v>
    </nc>
  </rcc>
  <rcc rId="29514" sId="19">
    <nc r="A37">
      <v>1170100000</v>
    </nc>
  </rcc>
  <rcc rId="29515" sId="19" numFmtId="4">
    <oc r="D37">
      <v>0</v>
    </oc>
    <nc r="D37">
      <v>0.2</v>
    </nc>
  </rcc>
  <rcc rId="29516" sId="19">
    <nc r="D36">
      <f>SUM(D37)</f>
    </nc>
  </rcc>
  <rcc rId="29517" sId="19">
    <nc r="C36">
      <f>SUM(C37)</f>
    </nc>
  </rcc>
  <rfmt sheetId="19" sqref="C36:D36" start="0" length="2147483647">
    <dxf>
      <font>
        <b/>
      </font>
    </dxf>
  </rfmt>
  <rfmt sheetId="19" sqref="B37" start="0" length="2147483647">
    <dxf>
      <font>
        <b val="0"/>
      </font>
    </dxf>
  </rfmt>
  <rcc rId="29518" sId="19" numFmtId="4">
    <oc r="D40">
      <v>709.7</v>
    </oc>
    <nc r="D40">
      <v>887.125</v>
    </nc>
  </rcc>
  <rcc rId="29519" sId="19" numFmtId="4">
    <oc r="D43">
      <v>35.090000000000003</v>
    </oc>
    <nc r="D43">
      <v>42.960999999999999</v>
    </nc>
  </rcc>
  <rcc rId="29520" sId="19" numFmtId="34">
    <oc r="D56">
      <v>287.17718000000002</v>
    </oc>
    <nc r="D56">
      <v>351.39348999999999</v>
    </nc>
  </rcc>
  <rcc rId="29521" sId="19" numFmtId="34">
    <nc r="D63">
      <v>2</v>
    </nc>
  </rcc>
  <rcc rId="29522" sId="19" numFmtId="34">
    <oc r="D78">
      <v>76.534689999999998</v>
    </oc>
    <nc r="D78">
      <v>105.74330999999999</v>
    </nc>
  </rcc>
  <rcc rId="29523" sId="19" numFmtId="34">
    <oc r="D80">
      <v>394.74018999999998</v>
    </oc>
    <nc r="D80">
      <v>483.25319000000002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.xml><?xml version="1.0" encoding="utf-8"?>
<revisions xmlns="http://schemas.openxmlformats.org/spreadsheetml/2006/main" xmlns:r="http://schemas.openxmlformats.org/officeDocument/2006/relationships">
  <rcc rId="35740" sId="12" numFmtId="4">
    <oc r="D6">
      <v>78.464510000000004</v>
    </oc>
    <nc r="D6">
      <v>92.239729999999994</v>
    </nc>
  </rcc>
  <rcc rId="35741" sId="12" numFmtId="4">
    <oc r="D8">
      <v>295.23208</v>
    </oc>
    <nc r="D8">
      <v>344.71712000000002</v>
    </nc>
  </rcc>
  <rcc rId="35742" sId="12" numFmtId="4">
    <oc r="D9">
      <v>1.7371099999999999</v>
    </oc>
    <nc r="D9">
      <v>1.99308</v>
    </nc>
  </rcc>
  <rcc rId="35743" sId="12" numFmtId="4">
    <oc r="D10">
      <v>341.17113999999998</v>
    </oc>
    <nc r="D10">
      <v>395.83915999999999</v>
    </nc>
  </rcc>
  <rcc rId="35744" sId="12" numFmtId="4">
    <oc r="D11">
      <v>-34.182659999999998</v>
    </oc>
    <nc r="D11">
      <v>-40.130859999999998</v>
    </nc>
  </rcc>
  <rcc rId="35745" sId="12" numFmtId="4">
    <oc r="D15">
      <v>-0.15401999999999999</v>
    </oc>
    <nc r="D15">
      <v>5.1465800000000002</v>
    </nc>
  </rcc>
  <rcc rId="35746" sId="12" numFmtId="4">
    <oc r="D16">
      <v>65.389030000000005</v>
    </oc>
    <nc r="D16">
      <v>67.664619999999999</v>
    </nc>
  </rcc>
  <rcc rId="35747" sId="12" numFmtId="4">
    <oc r="D27">
      <v>352.46289000000002</v>
    </oc>
    <nc r="D27">
      <v>365.68549999999999</v>
    </nc>
  </rcc>
  <rcc rId="35748" sId="12" numFmtId="4">
    <oc r="D28">
      <v>40.421619999999997</v>
    </oc>
    <nc r="D28">
      <v>40.964970000000001</v>
    </nc>
  </rcc>
  <rcc rId="35749" sId="12" numFmtId="4">
    <oc r="D30">
      <v>28.151599999999998</v>
    </oc>
    <nc r="D30">
      <v>34.58614</v>
    </nc>
  </rcc>
  <rcc rId="35750" sId="12" numFmtId="4">
    <oc r="D33">
      <v>0</v>
    </oc>
    <nc r="D33">
      <v>32.252499999999998</v>
    </nc>
  </rcc>
  <rcc rId="35751" sId="12" numFmtId="4">
    <oc r="D42">
      <v>1364.2439999999999</v>
    </oc>
    <nc r="D42">
      <v>1754.028</v>
    </nc>
  </rcc>
  <rcc rId="35752" sId="12" numFmtId="4">
    <oc r="C44">
      <v>4944.6908299999996</v>
    </oc>
    <nc r="C44">
      <v>4937.9274500000001</v>
    </nc>
  </rcc>
  <rcc rId="35753" sId="12" numFmtId="4">
    <oc r="D44">
      <v>2243.4595199999999</v>
    </oc>
    <nc r="D44">
      <v>2753.5995200000002</v>
    </nc>
  </rcc>
  <rcc rId="35754" sId="12" numFmtId="4">
    <oc r="C45">
      <v>94.305999999999997</v>
    </oc>
    <nc r="C45">
      <v>100.729</v>
    </nc>
  </rcc>
  <rcc rId="35755" sId="12" numFmtId="4">
    <oc r="D45">
      <v>66.573999999999998</v>
    </oc>
    <nc r="D45">
      <v>74.444999999999993</v>
    </nc>
  </rcc>
  <rcc rId="35756" sId="12" numFmtId="4">
    <oc r="D46">
      <v>417.44195000000002</v>
    </oc>
    <nc r="D46">
      <v>471.05995000000001</v>
    </nc>
  </rcc>
  <rcc rId="35757" sId="12" numFmtId="4">
    <oc r="D48">
      <v>416.53832</v>
    </oc>
    <nc r="D48">
      <v>640.73797000000002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.xml><?xml version="1.0" encoding="utf-8"?>
<revisions xmlns="http://schemas.openxmlformats.org/spreadsheetml/2006/main" xmlns:r="http://schemas.openxmlformats.org/officeDocument/2006/relationships">
  <rcc rId="35532" sId="10" numFmtId="4">
    <oc r="D6">
      <v>166.83579</v>
    </oc>
    <nc r="D6">
      <v>196.33353</v>
    </nc>
  </rcc>
  <rcc rId="35533" sId="10" numFmtId="4">
    <oc r="D8">
      <v>177.32205999999999</v>
    </oc>
    <nc r="D8">
      <v>207.04373000000001</v>
    </nc>
  </rcc>
  <rcc rId="35534" sId="10" numFmtId="4">
    <oc r="D9">
      <v>1.0433399999999999</v>
    </oc>
    <nc r="D9">
      <v>1.1970799999999999</v>
    </nc>
  </rcc>
  <rcc rId="35535" sId="10" numFmtId="4">
    <oc r="D10">
      <v>204.91391999999999</v>
    </oc>
    <nc r="D10">
      <v>237.74859000000001</v>
    </nc>
  </rcc>
  <rcc rId="35536" sId="10" numFmtId="4">
    <oc r="D11">
      <v>-20.53078</v>
    </oc>
    <nc r="D11">
      <v>-24.103400000000001</v>
    </nc>
  </rcc>
  <rcc rId="35537" sId="10" numFmtId="4">
    <oc r="D15">
      <v>88.816550000000007</v>
    </oc>
    <nc r="D15">
      <v>88.043409999999994</v>
    </nc>
  </rcc>
  <rcc rId="35538" sId="10" numFmtId="4">
    <oc r="D16">
      <v>219.91243</v>
    </oc>
    <nc r="D16">
      <v>227.06265999999999</v>
    </nc>
  </rcc>
  <rcc rId="35539" sId="10" numFmtId="4">
    <oc r="D18">
      <v>1.99</v>
    </oc>
    <nc r="D18">
      <v>2.89</v>
    </nc>
  </rcc>
  <rcc rId="35540" sId="10" numFmtId="4">
    <oc r="D28">
      <v>31.5</v>
    </oc>
    <nc r="D28">
      <v>36</v>
    </nc>
  </rcc>
  <rcc rId="35541" sId="10" numFmtId="4">
    <oc r="C30">
      <v>10</v>
    </oc>
    <nc r="C30">
      <v>50</v>
    </nc>
  </rcc>
  <rcc rId="35542" sId="10" numFmtId="4">
    <oc r="D30">
      <v>31.070430000000002</v>
    </oc>
    <nc r="D30">
      <v>37.560670000000002</v>
    </nc>
  </rcc>
  <rcc rId="35543" sId="10" numFmtId="4">
    <nc r="D32">
      <v>95.142499999999998</v>
    </nc>
  </rcc>
  <rcc rId="35544" sId="10" numFmtId="4">
    <oc r="D35">
      <v>10.42018</v>
    </oc>
    <nc r="D35">
      <v>45.154110000000003</v>
    </nc>
  </rcc>
  <rcc rId="35545" sId="10" numFmtId="4">
    <oc r="D41">
      <v>2029.0060000000001</v>
    </oc>
    <nc r="D41">
      <v>2608.7220000000002</v>
    </nc>
  </rcc>
  <rcc rId="35546" sId="10" numFmtId="4">
    <oc r="C43">
      <v>5374.4871000000003</v>
    </oc>
    <nc r="C43">
      <v>5305.0820800000001</v>
    </nc>
  </rcc>
  <rcc rId="35547" sId="10" numFmtId="4">
    <oc r="C45">
      <v>235.76400000000001</v>
    </oc>
    <nc r="C45">
      <v>251.821</v>
    </nc>
  </rcc>
  <rcc rId="35548" sId="10" numFmtId="4">
    <oc r="D45">
      <v>152.815</v>
    </oc>
    <nc r="D45">
      <v>172.49100000000001</v>
    </nc>
  </rcc>
  <rcc rId="35549" sId="10" numFmtId="4">
    <nc r="D46">
      <v>88.066000000000003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.xml><?xml version="1.0" encoding="utf-8"?>
<revisions xmlns="http://schemas.openxmlformats.org/spreadsheetml/2006/main" xmlns:r="http://schemas.openxmlformats.org/officeDocument/2006/relationships">
  <rcc rId="35358" sId="7" numFmtId="34">
    <oc r="C57">
      <v>1927.808</v>
    </oc>
    <nc r="C57">
      <v>1994.308</v>
    </nc>
  </rcc>
  <rcc rId="35359" sId="7" numFmtId="34">
    <oc r="D57">
      <v>995.56884000000002</v>
    </oc>
    <nc r="D57">
      <v>1237.98921</v>
    </nc>
  </rcc>
  <rcc rId="35360" sId="7" numFmtId="34">
    <oc r="C64">
      <v>235.76499999999999</v>
    </oc>
    <nc r="C64">
      <v>251.822</v>
    </nc>
  </rcc>
  <rcc rId="35361" sId="7" numFmtId="34">
    <oc r="D64">
      <v>129.27976000000001</v>
    </oc>
    <nc r="D64">
      <v>137.61473000000001</v>
    </nc>
  </rcc>
  <rcc rId="35362" sId="7" numFmtId="34">
    <oc r="C69">
      <v>13.9</v>
    </oc>
    <nc r="C69">
      <v>17.899999999999999</v>
    </nc>
  </rcc>
  <rcc rId="35363" sId="7" numFmtId="34">
    <oc r="D74">
      <v>2288.6348899999998</v>
    </oc>
    <nc r="D74">
      <v>4916.6264899999996</v>
    </nc>
  </rcc>
  <rcc rId="35364" sId="7" numFmtId="34">
    <oc r="C78">
      <v>2221.2455</v>
    </oc>
    <nc r="C78">
      <v>2771.2455</v>
    </nc>
  </rcc>
  <rcc rId="35365" sId="7" numFmtId="34">
    <oc r="D78">
      <v>306.89841999999999</v>
    </oc>
    <nc r="D78">
      <v>593.77971000000002</v>
    </nc>
  </rcc>
  <rcc rId="35366" sId="7" numFmtId="34">
    <oc r="C79">
      <v>2162.0250000000001</v>
    </oc>
    <nc r="C79">
      <v>2195.5250000000001</v>
    </nc>
  </rcc>
  <rcc rId="35367" sId="7" numFmtId="34">
    <oc r="D79">
      <v>635.58762000000002</v>
    </oc>
    <nc r="D79">
      <v>767.41300000000001</v>
    </nc>
  </rcc>
  <rcc rId="35368" sId="7" numFmtId="34">
    <oc r="C81">
      <v>2248.4</v>
    </oc>
    <nc r="C81">
      <v>2253.4</v>
    </nc>
  </rcc>
  <rcc rId="35369" sId="7" numFmtId="34">
    <oc r="D81">
      <v>1144.335</v>
    </oc>
    <nc r="D81">
      <v>1433.9359999999999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1.xml><?xml version="1.0" encoding="utf-8"?>
<revisions xmlns="http://schemas.openxmlformats.org/spreadsheetml/2006/main" xmlns:r="http://schemas.openxmlformats.org/officeDocument/2006/relationships">
  <rcc rId="32568" sId="17" numFmtId="4">
    <oc r="D15">
      <v>8.57578</v>
    </oc>
    <nc r="D15">
      <v>4.5818599999999998</v>
    </nc>
  </rcc>
  <rcc rId="32569" sId="17" numFmtId="4">
    <oc r="D16">
      <v>31.39048</v>
    </oc>
    <nc r="D16">
      <v>44.063740000000003</v>
    </nc>
  </rcc>
  <rcc rId="32570" sId="17" numFmtId="4">
    <oc r="D18">
      <v>2.75</v>
    </oc>
    <nc r="D18">
      <v>3</v>
    </nc>
  </rcc>
  <rcc rId="32571" sId="17" numFmtId="4">
    <oc r="D28">
      <v>34.5</v>
    </oc>
    <nc r="D28">
      <v>36.5</v>
    </nc>
  </rcc>
  <rcc rId="32572" sId="17" numFmtId="4">
    <oc r="D30">
      <v>132.31205</v>
    </oc>
    <nc r="D30">
      <v>156.00528</v>
    </nc>
  </rcc>
  <rcc rId="32573" sId="17" numFmtId="4">
    <oc r="D39">
      <v>2451.75</v>
    </oc>
    <nc r="D39">
      <v>2860.375</v>
    </nc>
  </rcc>
  <rcc rId="32574" sId="17" numFmtId="4">
    <oc r="D41">
      <v>545.54999999999995</v>
    </oc>
    <nc r="D41">
      <v>1109.55</v>
    </nc>
  </rcc>
  <rcc rId="32575" sId="17" numFmtId="4">
    <oc r="D42">
      <v>113.46299999999999</v>
    </oc>
    <nc r="D42">
      <v>152.815</v>
    </nc>
  </rcc>
  <rcc rId="32576" sId="17" numFmtId="4">
    <oc r="D50">
      <v>129</v>
    </oc>
    <nc r="D50">
      <v>292.81984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21111.xml><?xml version="1.0" encoding="utf-8"?>
<revisions xmlns="http://schemas.openxmlformats.org/spreadsheetml/2006/main" xmlns:r="http://schemas.openxmlformats.org/officeDocument/2006/relationships">
  <rcc rId="32389" sId="18" numFmtId="4">
    <oc r="D6">
      <v>116.9284</v>
    </oc>
    <nc r="D6">
      <v>146.26194000000001</v>
    </nc>
  </rcc>
  <rcc rId="32390" sId="18" numFmtId="4">
    <oc r="D8">
      <v>260.54995000000002</v>
    </oc>
    <nc r="D8">
      <v>307.11450000000002</v>
    </nc>
  </rcc>
  <rcc rId="32391" sId="18" numFmtId="4">
    <oc r="D9">
      <v>1.5338400000000001</v>
    </oc>
    <nc r="D9">
      <v>1.80704</v>
    </nc>
  </rcc>
  <rcc rId="32392" sId="18" numFmtId="4">
    <oc r="D10">
      <v>300.13650000000001</v>
    </oc>
    <nc r="D10">
      <v>354.90249</v>
    </nc>
  </rcc>
  <rcc rId="32393" sId="18" numFmtId="4">
    <oc r="D11">
      <v>-32.885730000000002</v>
    </oc>
    <nc r="D11">
      <v>-35.558529999999998</v>
    </nc>
  </rcc>
  <rcc rId="32394" sId="18" numFmtId="4">
    <oc r="D13">
      <v>7.33026</v>
    </oc>
    <nc r="D13">
      <v>10.15326</v>
    </nc>
  </rcc>
  <rcc rId="32395" sId="18" numFmtId="4">
    <oc r="D15">
      <v>85.06653</v>
    </oc>
    <nc r="D15">
      <v>157.46428</v>
    </nc>
  </rcc>
  <rcc rId="32396" sId="18" numFmtId="4">
    <oc r="D16">
      <v>109.86787</v>
    </oc>
    <nc r="D16">
      <v>131.32882000000001</v>
    </nc>
  </rcc>
  <rcc rId="32397" sId="18" numFmtId="4">
    <oc r="D18">
      <v>2.38</v>
    </oc>
    <nc r="D18">
      <v>2.78</v>
    </nc>
  </rcc>
  <rcc rId="32398" sId="18" numFmtId="4">
    <oc r="D31">
      <v>24.383679999999998</v>
    </oc>
    <nc r="D31">
      <v>27.129190000000001</v>
    </nc>
  </rcc>
  <rcc rId="32399" sId="18" numFmtId="4">
    <oc r="D42">
      <v>1715.952</v>
    </oc>
    <nc r="D42">
      <v>2001.944</v>
    </nc>
  </rcc>
  <rcc rId="32400" sId="18" numFmtId="4">
    <oc r="D44">
      <v>399.178</v>
    </oc>
    <nc r="D44">
      <v>1041.93443</v>
    </nc>
  </rcc>
  <rcc rId="32401" sId="18" numFmtId="4">
    <oc r="D45">
      <v>113.46299999999999</v>
    </oc>
    <nc r="D45">
      <v>152.815</v>
    </nc>
  </rcc>
  <rcc rId="32402" sId="18" numFmtId="4">
    <oc r="C51">
      <v>0</v>
    </oc>
    <nc r="C51">
      <v>287.08235999999999</v>
    </nc>
  </rcc>
  <rcc rId="32403" sId="18" numFmtId="4">
    <oc r="D51">
      <v>0</v>
    </oc>
    <nc r="D51">
      <v>261.79311999999999</v>
    </nc>
  </rcc>
  <rcc rId="32404" sId="18" numFmtId="34">
    <oc r="C59">
      <v>1648.8</v>
    </oc>
    <nc r="C59">
      <v>1703.4670000000001</v>
    </nc>
  </rcc>
  <rcc rId="32405" sId="18" numFmtId="34">
    <oc r="D59">
      <v>751.97019999999998</v>
    </oc>
    <nc r="D59">
      <v>886.95834000000002</v>
    </nc>
  </rcc>
  <rcc rId="32406" sId="18" numFmtId="34">
    <oc r="D66">
      <v>95.923900000000003</v>
    </oc>
    <nc r="D66">
      <v>129.63901999999999</v>
    </nc>
  </rcc>
  <rcc rId="32407" sId="18" numFmtId="34">
    <oc r="D71">
      <v>9.7659000000000002</v>
    </oc>
    <nc r="D71">
      <v>13.2659</v>
    </nc>
  </rcc>
  <rcc rId="32408" sId="18" numFmtId="34">
    <oc r="C76">
      <v>5467.90834</v>
    </oc>
    <nc r="C76">
      <v>5465.24179</v>
    </nc>
  </rcc>
  <rcc rId="32409" sId="18" numFmtId="34">
    <oc r="D76">
      <v>883.81902000000002</v>
    </oc>
    <nc r="D76">
      <v>1887.37816</v>
    </nc>
  </rcc>
  <rcc rId="32410" sId="18" numFmtId="34">
    <oc r="D80">
      <v>241.68275</v>
    </oc>
    <nc r="D80">
      <v>299.68275</v>
    </nc>
  </rcc>
  <rcc rId="32411" sId="18" numFmtId="34">
    <oc r="C81">
      <v>2208.39687</v>
    </oc>
    <nc r="C81">
      <v>2741.11996</v>
    </nc>
  </rcc>
  <rcc rId="32412" sId="18" numFmtId="34">
    <oc r="D81">
      <v>455.97313000000003</v>
    </oc>
    <nc r="D81">
      <v>601.61183000000005</v>
    </nc>
  </rcc>
  <rcc rId="32413" sId="18" numFmtId="34">
    <oc r="D83">
      <v>1123.65725</v>
    </oc>
    <nc r="D83">
      <v>1420.35367</v>
    </nc>
  </rcc>
  <rcc rId="32414" sId="18">
    <oc r="C41">
      <f>C42+C44+C45+C47+C48+C49+C43+C51+C46</f>
    </oc>
    <nc r="C41">
      <f>C42+C44+C45+C47+C51</f>
    </nc>
  </rcc>
  <rcc rId="32415" sId="18" numFmtId="4">
    <oc r="C47">
      <v>3782.9250000000002</v>
    </oc>
    <nc r="C47">
      <v>3826.0414500000002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3.xml><?xml version="1.0" encoding="utf-8"?>
<revisions xmlns="http://schemas.openxmlformats.org/spreadsheetml/2006/main" xmlns:r="http://schemas.openxmlformats.org/officeDocument/2006/relationships">
  <rcc rId="35951" sId="14" numFmtId="4">
    <oc r="D15">
      <v>9.8586899999999993</v>
    </oc>
    <nc r="D15">
      <v>10.04731</v>
    </nc>
  </rcc>
  <rcc rId="35952" sId="14" numFmtId="4">
    <oc r="D16">
      <v>47.747779999999999</v>
    </oc>
    <nc r="D16">
      <v>52.543230000000001</v>
    </nc>
  </rcc>
  <rcc rId="35953" sId="14" numFmtId="4">
    <oc r="D18">
      <v>1.4</v>
    </oc>
    <nc r="D18">
      <v>1.6</v>
    </nc>
  </rcc>
  <rcc rId="35954" sId="14" numFmtId="4">
    <oc r="D30">
      <v>13.91216</v>
    </oc>
    <nc r="D30">
      <v>18.190930000000002</v>
    </nc>
  </rcc>
  <rcc rId="35955" sId="14" numFmtId="4">
    <oc r="D42">
      <v>1980.7059999999999</v>
    </oc>
    <nc r="D42">
      <v>2546.6219999999998</v>
    </nc>
  </rcc>
  <rcc rId="35956" sId="14" numFmtId="4">
    <oc r="C44">
      <v>3397.261</v>
    </oc>
    <nc r="C44">
      <v>2915.1730699999998</v>
    </nc>
  </rcc>
  <rcc rId="35957" sId="14" numFmtId="4">
    <oc r="D44">
      <v>698.74</v>
    </oc>
    <nc r="D44">
      <v>2915.1730699999998</v>
    </nc>
  </rcc>
  <rcc rId="35958" sId="14" numFmtId="4">
    <oc r="C45">
      <v>94.305999999999997</v>
    </oc>
    <nc r="C45">
      <v>100.729</v>
    </nc>
  </rcc>
  <rcc rId="35959" sId="14" numFmtId="4">
    <oc r="D45">
      <v>66.573999999999998</v>
    </oc>
    <nc r="D45">
      <v>74.444999999999993</v>
    </nc>
  </rcc>
  <rcc rId="35960" sId="14" numFmtId="4">
    <oc r="D46">
      <v>327.81338</v>
    </oc>
    <nc r="D46">
      <v>401.49338</v>
    </nc>
  </rcc>
  <rcc rId="35961" sId="14" numFmtId="4">
    <oc r="D50">
      <v>79.334519999999998</v>
    </oc>
    <nc r="D50">
      <v>122.33452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36570" sId="2">
    <oc r="B5" t="inlineStr">
      <is>
        <t>об исполнении бюджетов поселений  Моргаушского района  на 1 августа 2022 г.</t>
      </is>
    </oc>
    <nc r="B5" t="inlineStr">
      <is>
        <t>об исполнении бюджетов поселений  Моргаушского района  на 1 сентября 2022 г.</t>
      </is>
    </nc>
  </rcc>
  <rcc rId="36571" sId="2" numFmtId="4">
    <oc r="C32">
      <v>238751.52908000001</v>
    </oc>
    <nc r="C32">
      <v>238819.69514</v>
    </nc>
  </rcc>
  <rcc rId="36572" sId="2" numFmtId="4">
    <oc r="D32">
      <v>92033.848599999998</v>
    </oc>
    <nc r="D32">
      <v>133714.38709999999</v>
    </nc>
  </rcc>
  <rcc rId="36573" sId="2" numFmtId="4">
    <oc r="F32">
      <v>44204.906640000001</v>
    </oc>
    <nc r="F32">
      <v>45260.563609999997</v>
    </nc>
  </rcc>
  <rcc rId="36574" sId="2" numFmtId="4">
    <oc r="G32">
      <v>20198.23011</v>
    </oc>
    <nc r="G32">
      <v>23695.837599999999</v>
    </nc>
  </rcc>
  <rcc rId="36575" sId="2" numFmtId="4">
    <oc r="M32">
      <v>3747.8845299999998</v>
    </oc>
    <nc r="M32">
      <v>4353.0405499999997</v>
    </nc>
  </rcc>
  <rcc rId="36576" sId="2" numFmtId="4">
    <oc r="O32">
      <v>3854.9569999999999</v>
    </oc>
    <nc r="O32">
      <v>4070.6139699999999</v>
    </nc>
  </rcc>
  <rcc rId="36577" sId="2" numFmtId="4">
    <oc r="P32">
      <v>3327.0738299999998</v>
    </oc>
    <nc r="P32">
      <v>3884.7383100000002</v>
    </nc>
  </rcc>
  <rcc rId="36578" sId="2" numFmtId="4">
    <oc r="S32">
      <v>19.576090000000001</v>
    </oc>
    <nc r="S32">
      <v>22.460850000000001</v>
    </nc>
  </rcc>
  <rcc rId="36579" sId="2" numFmtId="4">
    <oc r="V32">
      <v>3844.7767100000001</v>
    </oc>
    <nc r="V32">
      <v>4460.84987</v>
    </nc>
  </rcc>
  <rcc rId="36580" sId="2" numFmtId="4">
    <oc r="Y32">
      <v>-385.21679</v>
    </oc>
    <nc r="Y32">
      <v>-452.24941000000001</v>
    </nc>
  </rcc>
  <rcc rId="36581" sId="2" numFmtId="4">
    <oc r="AB32">
      <v>548.47146999999995</v>
    </oc>
    <nc r="AB32">
      <v>548.42898000000002</v>
    </nc>
  </rcc>
  <rcc rId="36582" sId="2" numFmtId="4">
    <oc r="AE32">
      <v>1149.2905000000001</v>
    </oc>
    <nc r="AE32">
      <v>1181.1803</v>
    </nc>
  </rcc>
  <rcc rId="36583" sId="2" numFmtId="4">
    <oc r="AG32">
      <v>15060.696</v>
    </oc>
    <nc r="AG32">
      <v>15860.696</v>
    </nc>
  </rcc>
  <rcc rId="36584" sId="2" numFmtId="4">
    <oc r="AH32">
      <v>3927.1500799999999</v>
    </oc>
    <nc r="AH32">
      <v>4182.9387900000002</v>
    </nc>
  </rcc>
  <rcc rId="36585" sId="2" numFmtId="4">
    <oc r="AK32">
      <v>37.590000000000003</v>
    </oc>
    <nc r="AK32">
      <v>41.44</v>
    </nc>
  </rcc>
  <rcc rId="36586" sId="2" numFmtId="4">
    <oc r="AT32">
      <v>1391.9611</v>
    </oc>
    <nc r="AT32">
      <v>1678.47</v>
    </nc>
  </rcc>
  <rcc rId="36587" sId="2" numFmtId="4">
    <oc r="AW32">
      <v>171.44542999999999</v>
    </oc>
    <nc r="AW32">
      <v>190.24061</v>
    </nc>
  </rcc>
  <rcc rId="36588" sId="2" numFmtId="4">
    <oc r="BC32">
      <v>472.98111999999998</v>
    </oc>
    <nc r="BC32">
      <v>553.13000999999997</v>
    </nc>
  </rcc>
  <rcc rId="36589" sId="2" numFmtId="4">
    <oc r="BI32">
      <v>1920.6414</v>
    </oc>
    <nc r="BI32">
      <v>2955.0868</v>
    </nc>
  </rcc>
  <rcc rId="36590" sId="2" numFmtId="4">
    <oc r="BR32">
      <v>24.600989999999999</v>
    </oc>
    <nc r="BR32">
      <v>96.078289999999996</v>
    </nc>
  </rcc>
  <rcc rId="36591" sId="2" numFmtId="4">
    <oc r="CC32">
      <v>194546.62244000001</v>
    </oc>
    <nc r="CC32">
      <v>193559.13153000001</v>
    </nc>
  </rcc>
  <rcc rId="36592" sId="2" numFmtId="4">
    <oc r="CD32">
      <v>71835.618489999993</v>
    </oc>
    <nc r="CD32">
      <v>110018.54949999999</v>
    </nc>
  </rcc>
  <rfmt sheetId="2" sqref="CD31">
    <dxf>
      <numFmt numFmtId="4" formatCode="#,##0.00"/>
    </dxf>
  </rfmt>
  <rfmt sheetId="2" sqref="CD31">
    <dxf>
      <numFmt numFmtId="187" formatCode="#,##0.000"/>
    </dxf>
  </rfmt>
  <rfmt sheetId="2" sqref="CD31">
    <dxf>
      <numFmt numFmtId="186" formatCode="#,##0.0000"/>
    </dxf>
  </rfmt>
  <rfmt sheetId="2" sqref="CD31">
    <dxf>
      <numFmt numFmtId="172" formatCode="#,##0.00000"/>
    </dxf>
  </rfmt>
  <rcc rId="36593" sId="2" numFmtId="4">
    <oc r="CG32">
      <v>31066.644</v>
    </oc>
    <nc r="CG32">
      <v>39942.828000000001</v>
    </nc>
  </rcc>
  <rcc rId="36594" sId="2" numFmtId="4">
    <oc r="CL32">
      <v>109044.74618</v>
    </oc>
    <nc r="CL32">
      <v>106157.27634</v>
    </nc>
  </rcc>
  <rcc rId="36595" sId="2" numFmtId="4">
    <oc r="CM32">
      <v>33191.315110000003</v>
    </oc>
    <nc r="CM32">
      <v>60025.663789999999</v>
    </nc>
  </rcc>
  <rcc rId="36596" sId="2" numFmtId="4">
    <oc r="CO32">
      <v>2469.1</v>
    </oc>
    <nc r="CO32">
      <v>2610.4</v>
    </nc>
  </rcc>
  <rcc rId="36597" sId="2" numFmtId="4">
    <oc r="CP32">
      <v>1638.0315000000001</v>
    </oc>
    <nc r="CP32">
      <v>1811.1845000000001</v>
    </nc>
  </rcc>
  <rcc rId="36598" sId="2" numFmtId="4">
    <oc r="CR32">
      <v>22296.228210000001</v>
    </oc>
    <nc r="CR32">
      <v>23556.907139999999</v>
    </nc>
  </rcc>
  <rcc rId="36599" sId="2" numFmtId="4">
    <oc r="CS32">
      <v>2047.6563699999999</v>
    </oc>
    <nc r="CS32">
      <v>3346.22982</v>
    </nc>
  </rcc>
  <rcc rId="36600" sId="2" numFmtId="4">
    <oc r="CU32">
      <v>7479.44805</v>
    </oc>
    <nc r="CU32">
      <v>7977.44805</v>
    </nc>
  </rcc>
  <rcc rId="36601" sId="2" numFmtId="4">
    <oc r="CV32">
      <v>3891.9715099999999</v>
    </oc>
    <nc r="CV32">
      <v>4892.6433900000002</v>
    </nc>
  </rcc>
  <rcc rId="36602" sId="2" numFmtId="4">
    <oc r="DJ32">
      <v>250874.61652000001</v>
    </oc>
    <nc r="DJ32">
      <v>251278.04506999999</v>
    </nc>
  </rcc>
  <rcc rId="36603" sId="2" numFmtId="4">
    <oc r="DK32">
      <v>94549.426500000001</v>
    </oc>
    <nc r="DK32">
      <v>132910.84755999999</v>
    </nc>
  </rcc>
  <rcc rId="36604" sId="2" numFmtId="4">
    <oc r="DM32">
      <v>28079.058130000001</v>
    </oc>
    <nc r="DM32">
      <v>28264.184969999998</v>
    </nc>
  </rcc>
  <rcc rId="36605" sId="2" numFmtId="4">
    <oc r="DN32">
      <v>13675.32871</v>
    </oc>
    <nc r="DN32">
      <v>17096.75477</v>
    </nc>
  </rcc>
  <rcc rId="36606" sId="2" numFmtId="4">
    <oc r="DP32">
      <v>27547.72</v>
    </oc>
    <nc r="DP32">
      <v>27614.22</v>
    </nc>
  </rcc>
  <rcc rId="36607" sId="2" numFmtId="4">
    <oc r="DQ32">
      <v>13394.42258</v>
    </oc>
    <nc r="DQ32">
      <v>16687.221799999999</v>
    </nc>
  </rcc>
  <rcc rId="36608" sId="2" numFmtId="4">
    <oc r="DV32">
      <v>145</v>
    </oc>
    <nc r="DV32">
      <v>140</v>
    </nc>
  </rcc>
  <rcc rId="36609" sId="2" numFmtId="4">
    <oc r="DY32">
      <v>386.33812999999998</v>
    </oc>
    <nc r="DY32">
      <v>509.96496999999999</v>
    </nc>
  </rcc>
  <rcc rId="36610" sId="2" numFmtId="4">
    <oc r="DZ32">
      <v>280.90613000000002</v>
    </oc>
    <nc r="DZ32">
      <v>409.53296999999998</v>
    </nc>
  </rcc>
  <rcc rId="36611" sId="2" numFmtId="4">
    <oc r="EB32">
      <v>2404.8000000000002</v>
    </oc>
    <nc r="EB32">
      <v>2546.1</v>
    </nc>
  </rcc>
  <rcc rId="36612" sId="2" numFmtId="4">
    <oc r="EC32">
      <v>1053.6747800000001</v>
    </oc>
    <nc r="EC32">
      <v>1238.9502399999999</v>
    </nc>
  </rcc>
  <rcc rId="36613" sId="2" numFmtId="4">
    <oc r="EE32">
      <v>1024.9113400000001</v>
    </oc>
    <nc r="EE32">
      <v>938.91134</v>
    </nc>
  </rcc>
  <rcc rId="36614" sId="2" numFmtId="4">
    <oc r="EF32">
      <v>469.13270999999997</v>
    </oc>
    <nc r="EF32">
      <v>488.33271000000002</v>
    </nc>
  </rcc>
  <rcc rId="36615" sId="2" numFmtId="4">
    <oc r="EH32">
      <v>66324.229290000003</v>
    </oc>
    <nc r="EH32">
      <v>65650.192790000001</v>
    </nc>
  </rcc>
  <rcc rId="36616" sId="2" numFmtId="4">
    <oc r="EI32">
      <v>22136.766250000001</v>
    </oc>
    <nc r="EI32">
      <v>32950.252560000001</v>
    </nc>
  </rcc>
  <rcc rId="36617" sId="2" numFmtId="4">
    <oc r="EK32">
      <v>113170.29192</v>
    </oc>
    <nc r="EK32">
      <v>114022.93012999999</v>
    </nc>
  </rcc>
  <rcc rId="36618" sId="2" numFmtId="4">
    <oc r="EL32">
      <v>38585.144070000002</v>
    </oc>
    <nc r="EL32">
      <v>60506.31581</v>
    </nc>
  </rcc>
  <rcc rId="36619" sId="2" numFmtId="4">
    <oc r="EN32">
      <v>39581.215839999997</v>
    </oc>
    <nc r="EN32">
      <v>39583.615839999999</v>
    </nc>
  </rcc>
  <rcc rId="36620" sId="2" numFmtId="4">
    <oc r="EO32">
      <v>18448.965980000001</v>
    </oc>
    <nc r="EO32">
      <v>20444.82747</v>
    </nc>
  </rcc>
  <rcc rId="36621" sId="2" numFmtId="4">
    <oc r="EQ32">
      <v>0</v>
    </oc>
    <nc r="EQ32">
      <v>5</v>
    </nc>
  </rcc>
  <rcc rId="36622" sId="2" numFmtId="4">
    <oc r="ET32">
      <v>290.11</v>
    </oc>
    <nc r="ET32">
      <v>267.11</v>
    </nc>
  </rcc>
  <rcc rId="36623" sId="2" numFmtId="4">
    <oc r="EZ32">
      <v>-11900.55675</v>
    </oc>
    <nc r="EZ32">
      <v>-12458.34993</v>
    </nc>
  </rcc>
  <rcc rId="36624" sId="2" numFmtId="4">
    <oc r="FA32">
      <v>-2515.5779000000002</v>
    </oc>
    <nc r="FA32">
      <v>803.53953999999999</v>
    </nc>
  </rcc>
  <rcc rId="36625" sId="2" numFmtId="4">
    <oc r="BB32">
      <v>510</v>
    </oc>
    <nc r="BB32">
      <v>550</v>
    </nc>
  </rcc>
  <rcc rId="36626" sId="2">
    <oc r="BI20">
      <f>Ори!D33</f>
    </oc>
    <nc r="BI20">
      <f>SUM(Ори!D31)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14" sqref="D7">
    <dxf>
      <numFmt numFmtId="2" formatCode="0.00"/>
    </dxf>
  </rfmt>
  <rfmt sheetId="14" sqref="D7">
    <dxf>
      <numFmt numFmtId="183" formatCode="0.000"/>
    </dxf>
  </rfmt>
  <rfmt sheetId="14" sqref="D7">
    <dxf>
      <numFmt numFmtId="174" formatCode="0.0000"/>
    </dxf>
  </rfmt>
  <rfmt sheetId="14" sqref="D7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1.xml><?xml version="1.0" encoding="utf-8"?>
<revisions xmlns="http://schemas.openxmlformats.org/spreadsheetml/2006/main" xmlns:r="http://schemas.openxmlformats.org/officeDocument/2006/relationships">
  <rcc rId="29351" sId="17" numFmtId="34">
    <oc r="D58">
      <v>355.80239999999998</v>
    </oc>
    <nc r="D58">
      <v>455.09971999999999</v>
    </nc>
  </rcc>
  <rcc rId="29352" sId="17" numFmtId="34">
    <oc r="D65">
      <v>58.258000000000003</v>
    </oc>
    <nc r="D65">
      <v>76.343999999999994</v>
    </nc>
  </rcc>
  <rcc rId="29353" sId="17" numFmtId="34">
    <oc r="D69">
      <v>0</v>
    </oc>
    <nc r="D69">
      <v>2.83134</v>
    </nc>
  </rcc>
  <rcc rId="29354" sId="17" numFmtId="34">
    <oc r="D79">
      <v>536.88129000000004</v>
    </oc>
    <nc r="D79">
      <v>538.88129000000004</v>
    </nc>
  </rcc>
  <rcc rId="29355" sId="17" numFmtId="34">
    <oc r="D80">
      <v>265.60861999999997</v>
    </oc>
    <nc r="D80">
      <v>290.05862000000002</v>
    </nc>
  </rcc>
  <rcc rId="29356" sId="17" numFmtId="34">
    <oc r="D82">
      <v>571.74806000000001</v>
    </oc>
    <nc r="D82">
      <v>793.36577</v>
    </nc>
  </rcc>
  <rcc rId="29357" sId="17" numFmtId="34">
    <oc r="D89">
      <v>4.99</v>
    </oc>
    <nc r="D89">
      <v>9.99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40934" sId="17" numFmtId="34">
    <oc r="D60">
      <v>1038.12364</v>
    </oc>
    <nc r="D60">
      <v>1164.01224</v>
    </nc>
  </rcc>
  <rcc rId="40935" sId="17" numFmtId="34">
    <oc r="D67">
      <v>180.46055999999999</v>
    </oc>
    <nc r="D67">
      <v>195.83505</v>
    </nc>
  </rcc>
  <rcc rId="40936" sId="17" numFmtId="34">
    <oc r="D78">
      <v>1</v>
    </oc>
    <nc r="D78">
      <v>16</v>
    </nc>
  </rcc>
  <rcc rId="40937" sId="17" numFmtId="34">
    <oc r="D81">
      <v>837.32816000000003</v>
    </oc>
    <nc r="D81">
      <v>872.98629000000005</v>
    </nc>
  </rcc>
  <rcc rId="40938" sId="17" numFmtId="34">
    <oc r="D82">
      <v>5294.6610099999998</v>
    </oc>
    <nc r="D82">
      <v>5304.3195699999997</v>
    </nc>
  </rcc>
  <rcc rId="40939" sId="17" numFmtId="34">
    <oc r="D84">
      <v>1368.98982</v>
    </oc>
    <nc r="D84">
      <v>1491.4648199999999</v>
    </nc>
  </rcc>
  <rfmt sheetId="17" sqref="D100">
    <dxf>
      <numFmt numFmtId="179" formatCode="#,##0.000000"/>
    </dxf>
  </rfmt>
  <rfmt sheetId="17" sqref="D100">
    <dxf>
      <numFmt numFmtId="172" formatCode="#,##0.00000"/>
    </dxf>
  </rfmt>
  <rfmt sheetId="17" sqref="D100">
    <dxf>
      <numFmt numFmtId="186" formatCode="#,##0.0000"/>
    </dxf>
  </rfmt>
  <rfmt sheetId="17" sqref="D100">
    <dxf>
      <numFmt numFmtId="172" formatCode="#,##0.00000"/>
    </dxf>
  </rfmt>
  <rcc rId="40940" sId="17" numFmtId="34">
    <oc r="D72">
      <v>318.85804999999999</v>
    </oc>
    <nc r="D72">
      <v>320.35804999999999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38854" sId="17" numFmtId="4">
    <oc r="D29">
      <v>5</v>
    </oc>
    <nc r="D29">
      <f>SUM(D30)</f>
    </nc>
  </rcc>
  <rcc rId="38855" sId="17" numFmtId="4">
    <oc r="D28">
      <v>40</v>
    </oc>
    <nc r="D28">
      <v>40.5</v>
    </nc>
  </rcc>
  <rcc rId="38856" sId="17" numFmtId="4">
    <oc r="D30">
      <v>189.38798</v>
    </oc>
    <nc r="D30">
      <v>218.38955000000001</v>
    </nc>
  </rcc>
  <rcc rId="38857" sId="17" numFmtId="4">
    <oc r="D41">
      <v>3677.625</v>
    </oc>
    <nc r="D41">
      <v>3984.9250000000002</v>
    </nc>
  </rcc>
  <rcc rId="38858" sId="17" numFmtId="4">
    <oc r="D43">
      <v>5115.0609100000001</v>
    </oc>
    <nc r="D43">
      <v>5649.0609100000001</v>
    </nc>
  </rcc>
  <rcc rId="38859" sId="17" numFmtId="4">
    <oc r="D44">
      <v>172.49100000000001</v>
    </oc>
    <nc r="D44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33367" sId="13">
    <oc r="D73">
      <f>D76</f>
    </oc>
    <nc r="D73">
      <f>D76+D75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111.xml><?xml version="1.0" encoding="utf-8"?>
<revisions xmlns="http://schemas.openxmlformats.org/spreadsheetml/2006/main" xmlns:r="http://schemas.openxmlformats.org/officeDocument/2006/relationships">
  <rcc rId="30836" sId="12">
    <oc r="A1" t="inlineStr">
      <is>
        <t xml:space="preserve">                     Анализ исполнения бюджета Тораевского сельского поселения на 01.06.2022 г.</t>
      </is>
    </oc>
    <nc r="A1" t="inlineStr">
      <is>
        <t xml:space="preserve">                     Анализ исполнения бюджета Тораевского сельского поселения на 01.07.2022 г.</t>
      </is>
    </nc>
  </rcc>
  <rcc rId="30837" sId="12" numFmtId="4">
    <oc r="D6">
      <v>49.739530000000002</v>
    </oc>
    <nc r="D6">
      <v>63.834220000000002</v>
    </nc>
  </rcc>
  <rcc rId="30838" sId="12" numFmtId="4">
    <oc r="D8">
      <v>205.56045</v>
    </oc>
    <nc r="D8">
      <v>250.46915000000001</v>
    </nc>
  </rcc>
  <rcc rId="30839" sId="12" numFmtId="4">
    <oc r="D9">
      <v>1.27234</v>
    </oc>
    <nc r="D9">
      <v>1.4744999999999999</v>
    </nc>
  </rcc>
  <rcc rId="30840" sId="12" numFmtId="4">
    <oc r="D10">
      <v>238.21734000000001</v>
    </oc>
    <nc r="D10">
      <v>288.52409</v>
    </nc>
  </rcc>
  <rcc rId="30841" sId="12" numFmtId="4">
    <oc r="D11">
      <v>-25.224160000000001</v>
    </oc>
    <nc r="D11">
      <v>-31.613309999999998</v>
    </nc>
  </rcc>
  <rcc rId="30842" sId="12" numFmtId="4">
    <oc r="D15">
      <v>2.7548599999999999</v>
    </oc>
    <nc r="D15">
      <v>2.6064600000000002</v>
    </nc>
  </rcc>
  <rcc rId="30843" sId="12" numFmtId="4">
    <oc r="D16">
      <v>38.380760000000002</v>
    </oc>
    <nc r="D16">
      <v>41.97045</v>
    </nc>
  </rcc>
  <rcc rId="30844" sId="12" numFmtId="4">
    <oc r="D18">
      <v>3.4</v>
    </oc>
    <nc r="D18">
      <v>4.2</v>
    </nc>
  </rcc>
  <rcc rId="30845" sId="12" numFmtId="4">
    <oc r="D27">
      <v>347.80288999999999</v>
    </oc>
    <nc r="D27">
      <v>352.46289000000002</v>
    </nc>
  </rcc>
  <rcc rId="30846" sId="12" numFmtId="4">
    <oc r="D28">
      <v>31.874420000000001</v>
    </oc>
    <nc r="D28">
      <v>32.417769999999997</v>
    </nc>
  </rcc>
  <rcc rId="30847" sId="12" numFmtId="4">
    <oc r="D30">
      <v>17.633520000000001</v>
    </oc>
    <nc r="D30">
      <v>28.151599999999998</v>
    </nc>
  </rcc>
  <rcc rId="30848" sId="12" numFmtId="4">
    <oc r="D42">
      <v>974.46</v>
    </oc>
    <nc r="D42">
      <v>1169.3520000000001</v>
    </nc>
  </rcc>
  <rcc rId="30849" sId="12" numFmtId="4">
    <oc r="D44">
      <v>512.01</v>
    </oc>
    <nc r="D44">
      <v>823.17960000000005</v>
    </nc>
  </rcc>
  <rcc rId="30850" sId="12" numFmtId="4">
    <oc r="D45">
      <v>42.960999999999999</v>
    </oc>
    <nc r="D45">
      <v>50.832000000000001</v>
    </nc>
  </rcc>
  <rcc rId="30851" sId="12" numFmtId="34">
    <oc r="D58">
      <v>422.08614999999998</v>
    </oc>
    <nc r="D58">
      <v>540.83930999999995</v>
    </nc>
  </rcc>
  <rcc rId="30852" sId="12" numFmtId="34">
    <oc r="D65">
      <v>30.935639999999999</v>
    </oc>
    <nc r="D65">
      <v>43.359340000000003</v>
    </nc>
  </rcc>
  <rcc rId="30853" sId="12" numFmtId="34">
    <oc r="D69">
      <v>0</v>
    </oc>
    <nc r="D69">
      <v>2.83134</v>
    </nc>
  </rcc>
  <rcc rId="30854" sId="12" numFmtId="34">
    <oc r="D76">
      <v>605.55999999999995</v>
    </oc>
    <nc r="D76">
      <v>611.01499999999999</v>
    </nc>
  </rcc>
  <rcc rId="30855" sId="12" numFmtId="34">
    <oc r="D80">
      <v>68.585899999999995</v>
    </oc>
    <nc r="D80">
      <v>103.68053999999999</v>
    </nc>
  </rcc>
  <rcc rId="30856" sId="12" numFmtId="34">
    <oc r="D81">
      <v>238.54327000000001</v>
    </oc>
    <nc r="D81">
      <v>766.36996999999997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11.xml><?xml version="1.0" encoding="utf-8"?>
<revisions xmlns="http://schemas.openxmlformats.org/spreadsheetml/2006/main" xmlns:r="http://schemas.openxmlformats.org/officeDocument/2006/relationships">
  <rcc rId="26857" sId="12">
    <oc r="A1" t="inlineStr">
      <is>
        <t xml:space="preserve">                     Анализ исполнения бюджета Тораевского сельского поселения на 01.04.2022 г.</t>
      </is>
    </oc>
    <nc r="A1" t="inlineStr">
      <is>
        <t xml:space="preserve">                     Анализ исполнения бюджета Тораевского сельского поселения на 01.05.2022 г.</t>
      </is>
    </nc>
  </rcc>
  <rcc rId="26858" sId="12" numFmtId="4">
    <oc r="D6">
      <v>33.426740000000002</v>
    </oc>
    <nc r="D6">
      <v>38.940649999999998</v>
    </nc>
  </rcc>
  <rcc rId="26859" sId="12" numFmtId="4">
    <oc r="D8">
      <v>116.37642</v>
    </oc>
    <nc r="D8">
      <v>148.50015999999999</v>
    </nc>
  </rcc>
  <rcc rId="26860" sId="12" numFmtId="4">
    <oc r="D9">
      <v>0.74570999999999998</v>
    </oc>
    <nc r="D9">
      <v>1.02003</v>
    </nc>
  </rcc>
  <rcc rId="26861" sId="12" numFmtId="4">
    <oc r="D10">
      <v>140.81354999999999</v>
    </oc>
    <nc r="D10">
      <v>176.22772000000001</v>
    </nc>
  </rcc>
  <rcc rId="26862" sId="12" numFmtId="4">
    <oc r="D11">
      <v>-15.6134</v>
    </oc>
    <nc r="D11">
      <v>-21.499179999999999</v>
    </nc>
  </rcc>
  <rcc rId="26863" sId="12" numFmtId="4">
    <oc r="D15">
      <v>2.4860500000000001</v>
    </oc>
    <nc r="D15">
      <v>2.5698300000000001</v>
    </nc>
  </rcc>
  <rcc rId="26864" sId="12" numFmtId="4">
    <oc r="D16">
      <v>20.846319999999999</v>
    </oc>
    <nc r="D16">
      <v>36.122639999999997</v>
    </nc>
  </rcc>
  <rcc rId="26865" sId="12" numFmtId="4">
    <oc r="D18">
      <v>2.1</v>
    </oc>
    <nc r="D18">
      <v>3.2</v>
    </nc>
  </rcc>
  <rcc rId="26866" sId="12" numFmtId="4">
    <oc r="D27">
      <v>220.51938999999999</v>
    </oc>
    <nc r="D27">
      <v>338.17189000000002</v>
    </nc>
  </rcc>
  <rcc rId="26867" sId="12" numFmtId="4">
    <oc r="D28">
      <v>7.7025100000000002</v>
    </oc>
    <nc r="D28">
      <v>8.2458600000000004</v>
    </nc>
  </rcc>
  <rcc rId="26868" sId="12" numFmtId="4">
    <oc r="D30">
      <v>0.40387000000000001</v>
    </oc>
    <nc r="D30">
      <v>10.40387</v>
    </nc>
  </rcc>
  <rcc rId="26869" sId="12" numFmtId="4">
    <oc r="D42">
      <v>584.67600000000004</v>
    </oc>
    <nc r="D42">
      <v>779.56799999999998</v>
    </nc>
  </rcc>
  <rcc rId="26870" sId="12" numFmtId="4">
    <oc r="D45">
      <v>27.219000000000001</v>
    </oc>
    <nc r="D45">
      <v>35.090000000000003</v>
    </nc>
  </rcc>
  <rcc rId="26871" sId="12" numFmtId="4">
    <nc r="D46">
      <v>270.44195000000002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32502" sId="18" numFmtId="4">
    <oc r="C47">
      <v>3826.0414500000002</v>
    </oc>
    <nc r="C47">
      <v>3880.7084500000001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1633" sId="3" numFmtId="4">
    <oc r="C95">
      <v>21182.336569999999</v>
    </oc>
    <nc r="C95">
      <v>21534.25576</v>
    </nc>
  </rcc>
  <rcc rId="31634" sId="3" numFmtId="4">
    <oc r="D97">
      <v>19027.09865</v>
    </oc>
    <nc r="D97">
      <v>38393.984570000001</v>
    </nc>
  </rcc>
  <rcc rId="31635" sId="3" numFmtId="4">
    <oc r="D98">
      <v>623.30229999999995</v>
    </oc>
    <nc r="D98">
      <v>666.89729999999997</v>
    </nc>
  </rcc>
  <rcc rId="31636" sId="3" numFmtId="4">
    <oc r="D100">
      <v>175.92812000000001</v>
    </oc>
    <nc r="D100">
      <v>4407.2872600000001</v>
    </nc>
  </rcc>
  <rcc rId="31637" sId="3" numFmtId="4">
    <oc r="D101">
      <v>132.73277999999999</v>
    </oc>
    <nc r="D101">
      <v>890.97886000000005</v>
    </nc>
  </rcc>
  <rcc rId="31638" sId="3" numFmtId="4">
    <oc r="C102">
      <v>32306.53687</v>
    </oc>
    <nc r="C102">
      <v>1349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33222" sId="14" numFmtId="4">
    <oc r="D38">
      <v>0.22756000000000001</v>
    </oc>
    <nc r="D38">
      <v>0</v>
    </nc>
  </rcc>
  <rcc rId="33223" sId="14" numFmtId="34">
    <oc r="C58">
      <v>1525.7</v>
    </oc>
    <nc r="C58">
      <v>1599.38</v>
    </nc>
  </rcc>
  <rcc rId="33224" sId="14" numFmtId="34">
    <oc r="D58">
      <v>645.25833</v>
    </oc>
    <nc r="D58">
      <v>785.05704000000003</v>
    </nc>
  </rcc>
  <rcc rId="33225" sId="14" numFmtId="34">
    <oc r="D65">
      <v>42.53651</v>
    </oc>
    <nc r="D65">
      <v>48.221170000000001</v>
    </nc>
  </rcc>
  <rcc rId="33226" sId="14" numFmtId="34">
    <oc r="D70">
      <v>0.7</v>
    </oc>
    <nc r="D70">
      <v>4.2</v>
    </nc>
  </rcc>
  <rcc rId="33227" sId="14" numFmtId="34">
    <oc r="D75">
      <v>258.82233000000002</v>
    </oc>
    <nc r="D75">
      <v>547.74953000000005</v>
    </nc>
  </rcc>
  <rcc rId="33228" sId="14" numFmtId="34">
    <oc r="D76">
      <v>25</v>
    </oc>
    <nc r="D76">
      <v>47.5</v>
    </nc>
  </rcc>
  <rcc rId="33229" sId="14" numFmtId="34">
    <oc r="C79">
      <v>2995.672</v>
    </oc>
    <nc r="C79">
      <v>2975.1803799999998</v>
    </nc>
  </rcc>
  <rcc rId="33230" sId="14" numFmtId="34">
    <oc r="D79">
      <v>308.00855000000001</v>
    </oc>
    <nc r="D79">
      <v>435.82193000000001</v>
    </nc>
  </rcc>
  <rcc rId="33231" sId="14" numFmtId="34">
    <oc r="C80">
      <v>1822.009</v>
    </oc>
    <nc r="C80">
      <v>1781.1405199999999</v>
    </nc>
  </rcc>
  <rcc rId="33232" sId="14" numFmtId="34">
    <oc r="D80">
      <v>403.89296000000002</v>
    </oc>
    <nc r="D80">
      <v>921.27425000000005</v>
    </nc>
  </rcc>
  <rcc rId="33233" sId="14" numFmtId="34">
    <oc r="D82">
      <v>519.20399999999995</v>
    </oc>
    <nc r="D82">
      <v>605.73800000000006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43903" sId="3" numFmtId="4">
    <oc r="D57">
      <v>60</v>
    </oc>
    <nc r="D57">
      <v>140</v>
    </nc>
  </rcc>
  <rcc rId="43904" sId="3" numFmtId="4">
    <oc r="C56">
      <v>235</v>
    </oc>
    <nc r="C56">
      <v>85</v>
    </nc>
  </rcc>
  <rcc rId="43905" sId="3" numFmtId="4">
    <oc r="D56">
      <v>92.997969999999995</v>
    </oc>
    <nc r="D56">
      <v>93.29016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42681" sId="12" numFmtId="34">
    <oc r="C58">
      <v>1289.518</v>
    </oc>
    <nc r="C58">
      <v>1326.518</v>
    </nc>
  </rcc>
  <rcc rId="42682" sId="12" numFmtId="34">
    <oc r="D58">
      <v>972.77050999999994</v>
    </oc>
    <nc r="D58">
      <v>1082.3148200000001</v>
    </nc>
  </rcc>
  <rcc rId="42683" sId="12" numFmtId="34">
    <oc r="D65">
      <v>69.752170000000007</v>
    </oc>
    <nc r="D65">
      <v>77.711770000000001</v>
    </nc>
  </rcc>
  <rcc rId="42684" sId="12" numFmtId="34">
    <oc r="D80">
      <v>2684.2328900000002</v>
    </oc>
    <nc r="D80">
      <v>2716.2795500000002</v>
    </nc>
  </rcc>
  <rcc rId="42685" sId="12" numFmtId="34">
    <oc r="D81">
      <v>906.18741999999997</v>
    </oc>
    <nc r="D81">
      <v>923.90868</v>
    </nc>
  </rcc>
  <rcc rId="42686" sId="12" numFmtId="34">
    <oc r="D83">
      <v>890.25</v>
    </oc>
    <nc r="D83">
      <v>986.7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1.xml><?xml version="1.0" encoding="utf-8"?>
<revisions xmlns="http://schemas.openxmlformats.org/spreadsheetml/2006/main" xmlns:r="http://schemas.openxmlformats.org/officeDocument/2006/relationships">
  <rcc rId="41436" sId="2" numFmtId="4">
    <oc r="D32">
      <v>167345.31109</v>
    </oc>
    <nc r="D32">
      <v>192502.15901999999</v>
    </nc>
  </rcc>
  <rcc rId="41437" sId="2" numFmtId="4">
    <oc r="G32">
      <v>27236.661250000001</v>
    </oc>
    <nc r="G32">
      <v>35207.76945</v>
    </nc>
  </rcc>
  <rcc rId="41438" sId="2" numFmtId="4">
    <oc r="M32">
      <v>4985.2051799999999</v>
    </oc>
    <nc r="M32">
      <v>5645.9418100000003</v>
    </nc>
  </rcc>
  <rcc rId="41439" sId="2" numFmtId="4">
    <oc r="S32">
      <v>4453.6389600000002</v>
    </oc>
    <nc r="S32">
      <v>5037.2548900000002</v>
    </nc>
  </rcc>
  <rcc rId="41440" sId="2" numFmtId="4">
    <oc r="V32">
      <v>25.194839999999999</v>
    </oc>
    <nc r="V32">
      <v>28.259630000000001</v>
    </nc>
  </rcc>
  <rcc rId="41441" sId="2" numFmtId="4">
    <oc r="Y32">
      <v>5126.88868</v>
    </oc>
    <nc r="Y32">
      <v>5723.1332300000004</v>
    </nc>
  </rcc>
  <rcc rId="41442" sId="2" numFmtId="4">
    <oc r="AB32">
      <v>-497.16197</v>
    </oc>
    <nc r="AB32">
      <v>-582.52281000000005</v>
    </nc>
  </rcc>
  <rcc rId="41443" sId="2" numFmtId="4">
    <oc r="AH32">
      <v>1442.2899299999999</v>
    </oc>
    <nc r="AH32">
      <v>2651.2793299999998</v>
    </nc>
  </rcc>
  <rcc rId="41444" sId="2" numFmtId="4">
    <oc r="AK32">
      <v>4547.6385600000003</v>
    </oc>
    <nc r="AK32">
      <v>9478.2095100000006</v>
    </nc>
  </rcc>
  <rcc rId="41445" sId="2" numFmtId="4">
    <oc r="AN32">
      <v>46.69</v>
    </oc>
    <nc r="AN32">
      <v>55.19</v>
    </nc>
  </rcc>
  <rcc rId="41446" sId="2" numFmtId="4">
    <oc r="AW32">
      <v>1834.1455900000001</v>
    </oc>
    <nc r="AW32">
      <v>2205.5276100000001</v>
    </nc>
  </rcc>
  <rcc rId="41447" sId="2" numFmtId="4">
    <oc r="AZ32">
      <v>219.12200000000001</v>
    </oc>
    <nc r="AZ32">
      <v>249.75218000000001</v>
    </nc>
  </rcc>
  <rcc rId="41448" sId="2" numFmtId="4">
    <oc r="BF32">
      <v>680.40905999999995</v>
    </oc>
    <nc r="BF32">
      <v>750.83366000000001</v>
    </nc>
  </rcc>
  <rcc rId="41449" sId="2" numFmtId="4">
    <oc r="BL32">
      <v>3444.5468000000001</v>
    </oc>
    <nc r="BL32">
      <v>2993.1968000000002</v>
    </nc>
  </rcc>
  <rcc rId="41450" sId="2" numFmtId="4">
    <oc r="BU32">
      <v>379.62099000000001</v>
    </oc>
    <nc r="BU32">
      <v>397.37948</v>
    </nc>
  </rcc>
  <rcc rId="41451" sId="2" numFmtId="4">
    <oc r="BX32">
      <v>0</v>
    </oc>
    <nc r="BX32">
      <v>25.901499999999999</v>
    </nc>
  </rcc>
  <rcc rId="41452" sId="2" numFmtId="4">
    <oc r="CG32">
      <v>140108.64984</v>
    </oc>
    <nc r="CG32">
      <v>157294.38957</v>
    </nc>
  </rcc>
  <rcc rId="41453" sId="2" numFmtId="4">
    <oc r="CJ32">
      <v>43280.428</v>
    </oc>
    <nc r="CJ32">
      <v>46618.027999999998</v>
    </nc>
  </rcc>
  <rcc rId="41454" sId="2" numFmtId="4">
    <oc r="CO32">
      <v>106157.27634</v>
    </oc>
    <nc r="CO32">
      <v>107237.95527000001</v>
    </nc>
  </rcc>
  <rcc rId="41455" sId="2" numFmtId="4">
    <oc r="CP32">
      <v>82830.2068</v>
    </oc>
    <nc r="CP32">
      <v>84362.373659999997</v>
    </nc>
  </rcc>
  <rcc rId="41456" sId="2" numFmtId="4">
    <oc r="CS32">
      <v>1952.4845</v>
    </oc>
    <nc r="CS32">
      <v>2139.9133999999999</v>
    </nc>
  </rcc>
  <rcc rId="41457" sId="2" numFmtId="4">
    <oc r="CU32">
      <v>23556.907139999999</v>
    </oc>
    <nc r="CU32">
      <v>22476.228210000001</v>
    </nc>
  </rcc>
  <rcc rId="41458" sId="2" numFmtId="4">
    <oc r="CV32">
      <v>5684.4800999999998</v>
    </oc>
    <nc r="CV32">
      <v>17331.03484</v>
    </nc>
  </rcc>
  <rcc rId="41459" sId="2" numFmtId="4">
    <oc r="CY32">
      <v>6361.05044</v>
    </oc>
    <nc r="CY32">
      <v>6843.0396700000001</v>
    </nc>
  </rcc>
  <rcc rId="41460" sId="2" numFmtId="4">
    <oc r="DN32">
      <v>169176.33919</v>
    </oc>
    <nc r="DN32">
      <v>191860.06666000001</v>
    </nc>
  </rcc>
  <rcc rId="41461" sId="2" numFmtId="4">
    <oc r="DP32">
      <v>28272.238010000001</v>
    </oc>
    <nc r="DP32">
      <v>28268.238010000001</v>
    </nc>
  </rcc>
  <rcc rId="41462" sId="2" numFmtId="4">
    <oc r="DQ32">
      <v>19248.19054</v>
    </oc>
    <nc r="DQ32">
      <v>21440.029989999999</v>
    </nc>
  </rcc>
  <rcc rId="41463" sId="2" numFmtId="4">
    <oc r="DT32">
      <v>18830.72957</v>
    </oc>
    <nc r="DT32">
      <v>21017.569019999999</v>
    </nc>
  </rcc>
  <rcc rId="41464" sId="2" numFmtId="4">
    <oc r="DY32">
      <v>113</v>
    </oc>
    <nc r="DY32">
      <v>109</v>
    </nc>
  </rcc>
  <rcc rId="41465" sId="2" numFmtId="4">
    <oc r="EC32">
      <v>417.46096999999997</v>
    </oc>
    <nc r="EC32">
      <v>422.46096999999997</v>
    </nc>
  </rcc>
  <rcc rId="41466" sId="2" numFmtId="4">
    <oc r="EF32">
      <v>1406.46984</v>
    </oc>
    <nc r="EF32">
      <v>1604.4928600000001</v>
    </nc>
  </rcc>
  <rcc rId="41467" sId="2" numFmtId="4">
    <oc r="EI32">
      <v>506.35271</v>
    </oc>
    <nc r="EI32">
      <v>523.07271000000003</v>
    </nc>
  </rcc>
  <rcc rId="41468" sId="2" numFmtId="4">
    <oc r="EL32">
      <v>41707.51629</v>
    </oc>
    <nc r="EL32">
      <v>47424.072650000002</v>
    </nc>
  </rcc>
  <rcc rId="41469" sId="2" numFmtId="4">
    <oc r="EO32">
      <v>79494.132110000006</v>
    </oc>
    <nc r="EO32">
      <v>91726.228529999993</v>
    </nc>
  </rcc>
  <rcc rId="41470" sId="2" numFmtId="4">
    <oc r="ER32">
      <v>26628.2637</v>
    </oc>
    <nc r="ER32">
      <v>28948.75592</v>
    </nc>
  </rcc>
  <rcc rId="41471" sId="2" numFmtId="4">
    <oc r="ET32">
      <v>9</v>
    </oc>
    <nc r="ET32">
      <v>13</v>
    </nc>
  </rcc>
  <rcc rId="41472" sId="2" numFmtId="4">
    <oc r="EU32">
      <v>5</v>
    </oc>
    <nc r="EU32">
      <v>13</v>
    </nc>
  </rcc>
  <rcc rId="41473" sId="2" numFmtId="4">
    <oc r="FD32">
      <v>-1831.0281</v>
    </oc>
    <nc r="FD32">
      <v>642.09235999999999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41051" sId="19">
    <oc r="A1" t="inlineStr">
      <is>
        <t xml:space="preserve">                     Анализ исполнения бюджета Ярославского сельского поселения на 01.10.2022 г.</t>
      </is>
    </oc>
    <nc r="A1" t="inlineStr">
      <is>
        <t xml:space="preserve">                     Анализ исполнения бюджета Ярославского сельского поселения на 01.11.2022 г.</t>
      </is>
    </nc>
  </rcc>
  <rcc rId="41052" sId="19" numFmtId="4">
    <oc r="D6">
      <v>62.362870000000001</v>
    </oc>
    <nc r="D6">
      <v>71.918710000000004</v>
    </nc>
  </rcc>
  <rcc rId="41053" sId="19" numFmtId="4">
    <oc r="D8">
      <v>236.14073999999999</v>
    </oc>
    <nc r="D8">
      <v>267.08521000000002</v>
    </nc>
  </rcc>
  <rcc rId="41054" sId="19" numFmtId="4">
    <oc r="D9">
      <v>1.33588</v>
    </oc>
    <nc r="D9">
      <v>1.49841</v>
    </nc>
  </rcc>
  <rcc rId="41055" sId="19" numFmtId="4">
    <oc r="D10">
      <v>271.83778000000001</v>
    </oc>
    <nc r="D10">
      <v>303.45188000000002</v>
    </nc>
  </rcc>
  <rcc rId="41056" sId="19" numFmtId="4">
    <oc r="D11">
      <v>-26.360499999999998</v>
    </oc>
    <nc r="D11">
      <v>-30.886510000000001</v>
    </nc>
  </rcc>
  <rcc rId="41057" sId="19" numFmtId="4">
    <oc r="D15">
      <v>11.85445</v>
    </oc>
    <nc r="D15">
      <v>31.539809999999999</v>
    </nc>
  </rcc>
  <rcc rId="41058" sId="19" numFmtId="4">
    <oc r="D16">
      <v>114.28615000000001</v>
    </oc>
    <nc r="D16">
      <v>321.91843999999998</v>
    </nc>
  </rcc>
  <rcc rId="41059" sId="19" numFmtId="4">
    <oc r="D18">
      <v>1.2</v>
    </oc>
    <nc r="D18">
      <v>0.85</v>
    </nc>
  </rcc>
  <rcc rId="41060" sId="19" numFmtId="4">
    <oc r="D27">
      <v>364.82720999999998</v>
    </oc>
    <nc r="D27">
      <v>441.39280000000002</v>
    </nc>
  </rcc>
  <rcc rId="41061" sId="19" numFmtId="4">
    <oc r="D40">
      <v>1730.2550000000001</v>
    </oc>
    <nc r="D40">
      <v>1863.6849999999999</v>
    </nc>
  </rcc>
  <rcc rId="41062" sId="19" numFmtId="4">
    <oc r="C42">
      <v>5635.3174399999998</v>
    </oc>
    <nc r="C42">
      <v>6715.9963699999998</v>
    </nc>
  </rcc>
  <rcc rId="41063" sId="19" numFmtId="4">
    <oc r="D42">
      <v>2334.4336800000001</v>
    </oc>
    <nc r="D42">
      <v>5027.3715199999997</v>
    </nc>
  </rcc>
  <rcc rId="41064" sId="19" numFmtId="4">
    <oc r="C45">
      <v>3513.6765700000001</v>
    </oc>
    <nc r="C45">
      <v>2432.99764</v>
    </nc>
  </rcc>
  <rcc rId="41065" sId="19" numFmtId="4">
    <oc r="D45">
      <v>143.88437999999999</v>
    </oc>
    <nc r="D45">
      <v>2208.3180600000001</v>
    </nc>
  </rcc>
  <rcc rId="41066" sId="19" numFmtId="34">
    <oc r="D56">
      <v>790.96090000000004</v>
    </oc>
    <nc r="D56">
      <v>915.39460999999994</v>
    </nc>
  </rcc>
  <rcc rId="41067" sId="19" numFmtId="34">
    <oc r="D63">
      <v>35.192419999999998</v>
    </oc>
    <nc r="D63">
      <v>37.070979999999999</v>
    </nc>
  </rcc>
  <rcc rId="41068" sId="19" numFmtId="34">
    <oc r="D68">
      <v>4.5</v>
    </oc>
    <nc r="D68">
      <v>6</v>
    </nc>
  </rcc>
  <rcc rId="41069" sId="19" numFmtId="34">
    <oc r="D73">
      <v>306.5</v>
    </oc>
    <nc r="D73">
      <v>500.79</v>
    </nc>
  </rcc>
  <rcc rId="41070" sId="19" numFmtId="34">
    <oc r="D77">
      <v>3283.0511900000001</v>
    </oc>
    <nc r="D77">
      <v>8040.4227099999998</v>
    </nc>
  </rcc>
  <rcc rId="41071" sId="19" numFmtId="34">
    <oc r="D78">
      <v>172.20489000000001</v>
    </oc>
    <nc r="D78">
      <v>191.65988999999999</v>
    </nc>
  </rcc>
  <rcc rId="41072" sId="19" numFmtId="34">
    <oc r="D80">
      <v>877.99338</v>
    </oc>
    <nc r="D80">
      <v>966.50638000000004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fmt sheetId="2" sqref="EN14:EN31">
    <dxf>
      <numFmt numFmtId="186" formatCode="#,##0.0000"/>
    </dxf>
  </rfmt>
  <rfmt sheetId="2" sqref="EN14:EN31">
    <dxf>
      <numFmt numFmtId="187" formatCode="#,##0.000"/>
    </dxf>
  </rfmt>
  <rfmt sheetId="2" sqref="EN14:EN31">
    <dxf>
      <numFmt numFmtId="4" formatCode="#,##0.00"/>
    </dxf>
  </rfmt>
  <rfmt sheetId="2" sqref="EN14:EN31">
    <dxf>
      <numFmt numFmtId="167" formatCode="#,##0.0"/>
    </dxf>
  </rfmt>
  <rfmt sheetId="2" sqref="FC14:FD31">
    <dxf>
      <numFmt numFmtId="186" formatCode="#,##0.0000"/>
    </dxf>
  </rfmt>
  <rfmt sheetId="2" sqref="FC14:FD31">
    <dxf>
      <numFmt numFmtId="187" formatCode="#,##0.000"/>
    </dxf>
  </rfmt>
  <rfmt sheetId="2" sqref="FC14:FD31">
    <dxf>
      <numFmt numFmtId="4" formatCode="#,##0.00"/>
    </dxf>
  </rfmt>
  <rfmt sheetId="2" sqref="FC14:FD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31729" sId="3" numFmtId="4">
    <oc r="C102">
      <v>1349</v>
    </oc>
    <nc r="C102">
      <v>32306.53687</v>
    </nc>
  </rcc>
  <rcc rId="31730" sId="3" numFmtId="4">
    <oc r="D102">
      <v>628.31187</v>
    </oc>
    <nc r="D102">
      <v>1349.4814699999999</v>
    </nc>
  </rcc>
  <rcc rId="31731" sId="3" numFmtId="4">
    <oc r="D106">
      <v>41858.209000000003</v>
    </oc>
    <nc r="D106">
      <v>52906.044000000002</v>
    </nc>
  </rcc>
  <rcc rId="31732" sId="3" numFmtId="4">
    <oc r="D107">
      <v>168667.17858000001</v>
    </oc>
    <nc r="D107">
      <v>210737.50258</v>
    </nc>
  </rcc>
  <rcc rId="31733" sId="3" numFmtId="4">
    <oc r="D108">
      <v>10890.072620000001</v>
    </oc>
    <nc r="D108">
      <v>12535.20462</v>
    </nc>
  </rcc>
  <rcc rId="31734" sId="3" numFmtId="4">
    <oc r="D109">
      <v>2392.5369999999998</v>
    </oc>
    <nc r="D109">
      <v>2485.366</v>
    </nc>
  </rcc>
  <rcc rId="31735" sId="3" numFmtId="4">
    <oc r="D110">
      <v>985.20975999999996</v>
    </oc>
    <nc r="D110">
      <v>1313.05205</v>
    </nc>
  </rcc>
  <rcc rId="31736" sId="3" numFmtId="4">
    <oc r="D112">
      <v>23196.874220000002</v>
    </oc>
    <nc r="D112">
      <v>27522.427629999998</v>
    </nc>
  </rcc>
  <rcc rId="31737" sId="3" numFmtId="4">
    <oc r="D113">
      <v>263.36662000000001</v>
    </oc>
    <nc r="D113">
      <v>697.27013999999997</v>
    </nc>
  </rcc>
  <rcc rId="31738" sId="3" numFmtId="4">
    <oc r="D115">
      <v>5.6429499999999999</v>
    </oc>
    <nc r="D115">
      <v>7.0180899999999999</v>
    </nc>
  </rcc>
  <rcc rId="31739" sId="3" numFmtId="4">
    <oc r="D116">
      <v>4103.0345699999998</v>
    </oc>
    <nc r="D116">
      <v>4565.1830900000004</v>
    </nc>
  </rcc>
  <rcc rId="31740" sId="3" numFmtId="4">
    <oc r="D117">
      <v>28891.407289999999</v>
    </oc>
    <nc r="D117">
      <v>34991.951549999998</v>
    </nc>
  </rcc>
  <rcc rId="31741" sId="3" numFmtId="4">
    <oc r="C118">
      <v>208.57182</v>
    </oc>
    <nc r="C118">
      <v>273.30041999999997</v>
    </nc>
  </rcc>
  <rcc rId="31742" sId="3" numFmtId="4">
    <oc r="D118">
      <v>167.64836</v>
    </oc>
    <nc r="D118">
      <v>237.19435999999999</v>
    </nc>
  </rcc>
  <rcc rId="31743" sId="3" numFmtId="4">
    <oc r="D120">
      <v>186.86</v>
    </oc>
    <nc r="D120">
      <v>191.68</v>
    </nc>
  </rcc>
  <rcc rId="31744" sId="3" numFmtId="4">
    <oc r="D121">
      <v>2911.5230000000001</v>
    </oc>
    <nc r="D121">
      <v>3504.5329999999999</v>
    </nc>
  </rcc>
  <rcc rId="31745" sId="3" numFmtId="4">
    <oc r="D130">
      <v>22190.46</v>
    </oc>
    <nc r="D130">
      <v>26628.552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1.xml><?xml version="1.0" encoding="utf-8"?>
<revisions xmlns="http://schemas.openxmlformats.org/spreadsheetml/2006/main" xmlns:r="http://schemas.openxmlformats.org/officeDocument/2006/relationships">
  <rcc rId="26806" sId="11">
    <oc r="A1" t="inlineStr">
      <is>
        <t xml:space="preserve">                     Анализ исполнения бюджета Сятракасинского сельского поселения на 01.04.2022 г.</t>
      </is>
    </oc>
    <nc r="A1" t="inlineStr">
      <is>
        <t xml:space="preserve">                     Анализ исполнения бюджета Сятракасинского сельского поселения на 01.05.2022 г.</t>
      </is>
    </nc>
  </rcc>
  <rcc rId="26807" sId="11" numFmtId="4">
    <oc r="D6">
      <v>37.78922</v>
    </oc>
    <nc r="D6">
      <v>42.6676</v>
    </nc>
  </rcc>
  <rcc rId="26808" sId="11" numFmtId="4">
    <oc r="D8">
      <v>86.831940000000003</v>
    </oc>
    <nc r="D8">
      <v>110.80045</v>
    </nc>
  </rcc>
  <rcc rId="26809" sId="11" numFmtId="4">
    <oc r="D9">
      <v>0.55640000000000001</v>
    </oc>
    <nc r="D9">
      <v>0.76105999999999996</v>
    </nc>
  </rcc>
  <rcc rId="26810" sId="11" numFmtId="4">
    <oc r="D10">
      <v>105.06520999999999</v>
    </oc>
    <nc r="D10">
      <v>131.48877999999999</v>
    </nc>
  </rcc>
  <rcc rId="26811" sId="11" numFmtId="4">
    <oc r="D11">
      <v>-11.64963</v>
    </oc>
    <nc r="D11">
      <v>-16.04119</v>
    </nc>
  </rcc>
  <rcc rId="26812" sId="11" numFmtId="4">
    <oc r="D13">
      <v>0.37980000000000003</v>
    </oc>
    <nc r="D13">
      <v>2.0487000000000002</v>
    </nc>
  </rcc>
  <rcc rId="26813" sId="11" numFmtId="4">
    <oc r="D15">
      <v>7.05105</v>
    </oc>
    <nc r="D15">
      <v>8.7825699999999998</v>
    </nc>
  </rcc>
  <rcc rId="26814" sId="11" numFmtId="4">
    <oc r="D16">
      <v>39.044550000000001</v>
    </oc>
    <nc r="D16">
      <v>62.077770000000001</v>
    </nc>
  </rcc>
  <rcc rId="26815" sId="11" numFmtId="4">
    <oc r="D18">
      <v>2.35</v>
    </oc>
    <nc r="D18">
      <v>3.35</v>
    </nc>
  </rcc>
  <rcc rId="26816" sId="11" numFmtId="4">
    <oc r="D28">
      <v>1.6934400000000001</v>
    </oc>
    <nc r="D28">
      <v>2.2579199999999999</v>
    </nc>
  </rcc>
  <rcc rId="26817" sId="11" numFmtId="4">
    <oc r="D30">
      <v>0</v>
    </oc>
    <nc r="D30">
      <v>1.11114</v>
    </nc>
  </rcc>
  <rcc rId="26818" sId="11" numFmtId="4">
    <oc r="D41">
      <v>1212.3</v>
    </oc>
    <nc r="D41">
      <v>1616.4</v>
    </nc>
  </rcc>
  <rcc rId="26819" sId="11" numFmtId="4">
    <oc r="D43">
      <v>165.91</v>
    </oc>
    <nc r="D43">
      <v>202.65899999999999</v>
    </nc>
  </rcc>
  <rcc rId="26820" sId="11" numFmtId="4">
    <oc r="D44">
      <v>54.435000000000002</v>
    </oc>
    <nc r="D44">
      <v>74.111000000000004</v>
    </nc>
  </rcc>
  <rcc rId="26821" sId="11" numFmtId="34">
    <oc r="D58">
      <v>307.45150000000001</v>
    </oc>
    <nc r="D58">
      <v>436.19724000000002</v>
    </nc>
  </rcc>
  <rcc rId="26822" sId="11" numFmtId="34">
    <oc r="D65">
      <v>41.669580000000003</v>
    </oc>
    <nc r="D65">
      <v>59.754359999999998</v>
    </nc>
  </rcc>
  <rcc rId="26823" sId="11" numFmtId="34">
    <oc r="D70">
      <v>0</v>
    </oc>
    <nc r="D70">
      <v>3.84</v>
    </nc>
  </rcc>
  <rcc rId="26824" sId="11" numFmtId="34">
    <oc r="D75">
      <v>188.42751000000001</v>
    </oc>
    <nc r="D75">
      <v>225.17651000000001</v>
    </nc>
  </rcc>
  <rcc rId="26825" sId="11" numFmtId="34">
    <oc r="D80">
      <v>388.76220000000001</v>
    </oc>
    <nc r="D80">
      <v>428.97334999999998</v>
    </nc>
  </rcc>
  <rcc rId="26826" sId="11" numFmtId="34">
    <oc r="D82">
      <v>926.74590999999998</v>
    </oc>
    <nc r="D82">
      <v>1159.4394500000001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c rId="30983" sId="15">
    <oc r="A1" t="inlineStr">
      <is>
        <t xml:space="preserve">                     Анализ исполнения бюджета Шатьмапосинского сельского поселения на 01.06.2022 г.</t>
      </is>
    </oc>
    <nc r="A1" t="inlineStr">
      <is>
        <t xml:space="preserve">                     Анализ исполнения бюджета Шатьмапосинского сельского поселения на 01.07.2022 г.</t>
      </is>
    </nc>
  </rcc>
  <rcc rId="30984" sId="15" numFmtId="4">
    <oc r="D6">
      <v>18.353249999999999</v>
    </oc>
    <nc r="D6">
      <v>23.43439</v>
    </nc>
  </rcc>
  <rcc rId="30985" sId="15" numFmtId="4">
    <oc r="D8">
      <v>94.188680000000005</v>
    </oc>
    <nc r="D8">
      <v>114.76605000000001</v>
    </nc>
  </rcc>
  <rcc rId="30986" sId="15" numFmtId="4">
    <oc r="D9">
      <v>0.58298000000000005</v>
    </oc>
    <nc r="D9">
      <v>0.67561000000000004</v>
    </nc>
  </rcc>
  <rcc rId="30987" sId="15" numFmtId="4">
    <oc r="D10">
      <v>109.15223</v>
    </oc>
    <nc r="D10">
      <v>132.20296999999999</v>
    </nc>
  </rcc>
  <rcc rId="30988" sId="15" numFmtId="4">
    <oc r="D11">
      <v>-11.55781</v>
    </oc>
    <nc r="D11">
      <v>-14.485340000000001</v>
    </nc>
  </rcc>
  <rcc rId="30989" sId="15" numFmtId="4">
    <oc r="D15">
      <v>20.721119999999999</v>
    </oc>
    <nc r="D15">
      <v>33.346640000000001</v>
    </nc>
  </rcc>
  <rcc rId="30990" sId="15" numFmtId="4">
    <oc r="D16">
      <v>26.796279999999999</v>
    </oc>
    <nc r="D16">
      <v>29.66835</v>
    </nc>
  </rcc>
  <rcc rId="30991" sId="15" numFmtId="4">
    <oc r="D28">
      <v>10.837999999999999</v>
    </oc>
    <nc r="D28">
      <v>13.005599999999999</v>
    </nc>
  </rcc>
  <rcc rId="30992" sId="15" numFmtId="4">
    <oc r="D30">
      <v>4.0933700000000002</v>
    </oc>
    <nc r="D30">
      <v>11.36758</v>
    </nc>
  </rcc>
  <rcc rId="30993" sId="15" numFmtId="4">
    <oc r="D42">
      <v>790.75</v>
    </oc>
    <nc r="D42">
      <v>948.9</v>
    </nc>
  </rcc>
  <rcc rId="30994" sId="15" numFmtId="4">
    <oc r="D44">
      <v>634.62687000000005</v>
    </oc>
    <nc r="D44">
      <v>1653.4197899999999</v>
    </nc>
  </rcc>
  <rcc rId="30995" sId="15" numFmtId="4">
    <oc r="D45">
      <v>42.960999999999999</v>
    </oc>
    <nc r="D45">
      <v>50.832000000000001</v>
    </nc>
  </rcc>
  <rcc rId="30996" sId="15" numFmtId="4">
    <oc r="D46">
      <v>253.97499999999999</v>
    </oc>
    <nc r="D46">
      <v>353.97500000000002</v>
    </nc>
  </rcc>
  <rcc rId="30997" sId="15" numFmtId="4">
    <oc r="C50">
      <v>336.50689999999997</v>
    </oc>
    <nc r="C50">
      <v>488.59084000000001</v>
    </nc>
  </rcc>
  <rcc rId="30998" sId="15" numFmtId="4">
    <oc r="D50">
      <v>238.66974999999999</v>
    </oc>
    <nc r="D50">
      <v>336.50689999999997</v>
    </nc>
  </rcc>
  <rcc rId="30999" sId="15" numFmtId="34">
    <oc r="D58">
      <v>548.50067999999999</v>
    </oc>
    <nc r="D58">
      <v>638.53670999999997</v>
    </nc>
  </rcc>
  <rcc rId="31000" sId="15" numFmtId="34">
    <oc r="D65">
      <v>30.939</v>
    </oc>
    <nc r="D65">
      <v>41.912880000000001</v>
    </nc>
  </rcc>
  <rcc rId="31001" sId="15" numFmtId="34">
    <oc r="D75">
      <v>253.20312000000001</v>
    </oc>
    <nc r="D75">
      <v>1268.34565</v>
    </nc>
  </rcc>
  <rcc rId="31002" sId="15" numFmtId="34">
    <oc r="D76">
      <v>11</v>
    </oc>
    <nc r="D76">
      <v>30.2</v>
    </nc>
  </rcc>
  <rcc rId="31003" sId="15" numFmtId="34">
    <oc r="C79">
      <v>573.97299999999996</v>
    </oc>
    <nc r="C79">
      <v>950.67448999999999</v>
    </nc>
  </rcc>
  <rcc rId="31004" sId="15" numFmtId="34">
    <oc r="D79">
      <v>66</v>
    </oc>
    <nc r="D79">
      <v>508.97300000000001</v>
    </nc>
  </rcc>
  <rcc rId="31005" sId="15" numFmtId="34">
    <oc r="C80">
      <v>2272.0558999999998</v>
    </oc>
    <nc r="C80">
      <v>2047.4383499999999</v>
    </nc>
  </rcc>
  <rcc rId="31006" sId="15" numFmtId="34">
    <oc r="D80">
      <v>1691.5779199999999</v>
    </oc>
    <nc r="D80">
      <v>1798.2501299999999</v>
    </nc>
  </rcc>
  <rcc rId="31007" sId="15" numFmtId="34">
    <oc r="D82">
      <v>352.71</v>
    </oc>
    <nc r="D82">
      <v>423.25200000000001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cc rId="28584" sId="6" numFmtId="4">
    <oc r="D6">
      <v>6.5781700000000001</v>
    </oc>
    <nc r="D6">
      <v>13.338889999999999</v>
    </nc>
  </rcc>
  <rcc rId="28585" sId="6" numFmtId="4">
    <oc r="D8">
      <v>125.97229</v>
    </oc>
    <nc r="D8">
      <v>174.37636000000001</v>
    </nc>
  </rcc>
  <rcc rId="28586" sId="6" numFmtId="4">
    <oc r="D9">
      <v>0.86529</v>
    </oc>
    <nc r="D9">
      <v>1.0793299999999999</v>
    </nc>
  </rcc>
  <rcc rId="28587" sId="6" numFmtId="4">
    <oc r="D10">
      <v>149.49347</v>
    </oc>
    <nc r="D10">
      <v>202.07910999999999</v>
    </nc>
  </rcc>
  <rcc rId="28588" sId="6" numFmtId="4">
    <oc r="D11">
      <v>-18.23771</v>
    </oc>
    <nc r="D11">
      <v>-21.397600000000001</v>
    </nc>
  </rcc>
  <rcc rId="28589" sId="6" numFmtId="4">
    <oc r="D15">
      <v>15.20308</v>
    </oc>
    <nc r="D15">
      <v>178.24172999999999</v>
    </nc>
  </rcc>
  <rcc rId="28590" sId="6" numFmtId="4">
    <oc r="D16">
      <v>64.331699999999998</v>
    </oc>
    <nc r="D16">
      <v>75.015709999999999</v>
    </nc>
  </rcc>
  <rcc rId="28591" sId="6" numFmtId="4">
    <oc r="D28">
      <v>48.613</v>
    </oc>
    <nc r="D28">
      <v>52.708100000000002</v>
    </nc>
  </rcc>
  <rcc rId="28592" sId="6" numFmtId="4">
    <oc r="D44">
      <v>897.66800000000001</v>
    </oc>
    <nc r="D44">
      <v>1122.085</v>
    </nc>
  </rcc>
  <rcc rId="28593" sId="6" numFmtId="4">
    <oc r="D48">
      <v>35.090000000000003</v>
    </oc>
    <nc r="D48">
      <v>42.960999999999999</v>
    </nc>
  </rcc>
  <rcc rId="28594" sId="6" numFmtId="4">
    <oc r="D31">
      <v>13.87581</v>
    </oc>
    <nc r="D31">
      <v>29.053619999999999</v>
    </nc>
  </rcc>
  <rcc rId="28595" sId="6" numFmtId="4">
    <oc r="D61">
      <v>355.11820999999998</v>
    </oc>
    <nc r="D61">
      <v>458.90492999999998</v>
    </nc>
  </rcc>
  <rcc rId="28596" sId="6" numFmtId="4">
    <oc r="C66">
      <v>4.4279999999999999</v>
    </oc>
    <nc r="C66">
      <v>11.428000000000001</v>
    </nc>
  </rcc>
  <rcc rId="28597" sId="6" numFmtId="4">
    <oc r="D66">
      <v>4.4279999999999999</v>
    </oc>
    <nc r="D66">
      <v>6.4279999999999999</v>
    </nc>
  </rcc>
  <rcc rId="28598" sId="6" numFmtId="4">
    <oc r="D68">
      <v>23.815999999999999</v>
    </oc>
    <nc r="D68">
      <v>30.305440000000001</v>
    </nc>
  </rcc>
  <rcc rId="28599" sId="6" numFmtId="4">
    <oc r="D72">
      <v>0</v>
    </oc>
    <nc r="D72">
      <v>2.83134</v>
    </nc>
  </rcc>
  <rcc rId="28600" sId="6" numFmtId="4">
    <oc r="C79">
      <v>180</v>
    </oc>
    <nc r="C79">
      <v>190</v>
    </nc>
  </rcc>
  <rcc rId="28601" sId="6" numFmtId="4">
    <oc r="D79">
      <v>6</v>
    </oc>
    <nc r="D79">
      <v>16</v>
    </nc>
  </rcc>
  <rcc rId="28602" sId="6" numFmtId="4">
    <oc r="C84">
      <v>314.39999999999998</v>
    </oc>
    <nc r="C84">
      <v>407.28129000000001</v>
    </nc>
  </rcc>
  <rcc rId="28603" sId="6" numFmtId="4">
    <oc r="D84">
      <v>184.30995999999999</v>
    </oc>
    <nc r="D84">
      <v>226.96486999999999</v>
    </nc>
  </rcc>
  <rcc rId="28604" sId="6" numFmtId="4">
    <oc r="C85">
      <v>603.60599999999999</v>
    </oc>
    <nc r="C85">
      <v>650.52300000000002</v>
    </nc>
  </rcc>
  <rcc rId="28605" sId="6" numFmtId="4">
    <oc r="D85">
      <v>200.81458000000001</v>
    </oc>
    <nc r="D85">
      <v>232.61929000000001</v>
    </nc>
  </rcc>
  <rcc rId="28606" sId="6" numFmtId="4">
    <oc r="C87">
      <v>1920.3837799999999</v>
    </oc>
    <nc r="C87">
      <v>2080.7243199999998</v>
    </nc>
  </rcc>
  <rcc rId="28607" sId="6" numFmtId="4">
    <oc r="D87">
      <v>697.87257999999997</v>
    </oc>
    <nc r="D87">
      <v>879.71743000000004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38403" sId="11">
    <oc r="A1" t="inlineStr">
      <is>
        <t xml:space="preserve">                     Анализ исполнения бюджета Сятракасинского сельского поселения на 01.09.2022 г.</t>
      </is>
    </oc>
    <nc r="A1" t="inlineStr">
      <is>
        <t xml:space="preserve">                     Анализ исполнения бюджета Сятракасинского сельского поселения на 01.10.2022 г.</t>
      </is>
    </nc>
  </rcc>
  <rcc rId="38404" sId="11" numFmtId="4">
    <oc r="D6">
      <v>108.22392000000001</v>
    </oc>
    <nc r="D6">
      <v>125.58511</v>
    </nc>
  </rcc>
  <rcc rId="38405" sId="11" numFmtId="4">
    <oc r="D8">
      <v>257.20382000000001</v>
    </oc>
    <nc r="D8">
      <v>294.87004999999999</v>
    </nc>
  </rcc>
  <rcc rId="38406" sId="11" numFmtId="4">
    <oc r="D9">
      <v>1.48709</v>
    </oc>
    <nc r="D9">
      <v>1.66814</v>
    </nc>
  </rcc>
  <rcc rId="38407" sId="11" numFmtId="4">
    <oc r="D10">
      <v>295.34744999999998</v>
    </oc>
    <nc r="D10">
      <v>339.44510000000002</v>
    </nc>
  </rcc>
  <rcc rId="38408" sId="11" numFmtId="4">
    <oc r="D11">
      <v>-29.94286</v>
    </oc>
    <nc r="D11">
      <v>-32.916499999999999</v>
    </nc>
  </rcc>
  <rcc rId="38409" sId="11" numFmtId="4">
    <oc r="D15">
      <v>15.51858</v>
    </oc>
    <nc r="D15">
      <v>19.119499999999999</v>
    </nc>
  </rcc>
  <rcc rId="38410" sId="11" numFmtId="4">
    <oc r="D16">
      <v>113.08842</v>
    </oc>
    <nc r="D16">
      <v>129.32819000000001</v>
    </nc>
  </rcc>
  <rcc rId="38411" sId="11" numFmtId="4">
    <oc r="D18">
      <v>5.4</v>
    </oc>
    <nc r="D18">
      <v>5.6</v>
    </nc>
  </rcc>
  <rcc rId="38412" sId="11" numFmtId="4">
    <oc r="D27">
      <v>111.88</v>
    </oc>
    <nc r="D27">
      <v>116.88</v>
    </nc>
  </rcc>
  <rcc rId="38413" sId="11" numFmtId="4">
    <oc r="D28">
      <v>4.5158399999999999</v>
    </oc>
    <nc r="D28">
      <v>5.0803200000000004</v>
    </nc>
  </rcc>
  <rcc rId="38414" sId="11" numFmtId="4">
    <oc r="D41">
      <v>3636.9</v>
    </oc>
    <nc r="D41">
      <v>3940.797</v>
    </nc>
  </rcc>
  <rcc rId="38415" sId="11" numFmtId="4">
    <oc r="D43">
      <v>3044.2073500000001</v>
    </oc>
    <nc r="D43">
      <v>7532.6789500000004</v>
    </nc>
  </rcc>
  <rcc rId="38416" sId="11" numFmtId="4">
    <oc r="D44">
      <v>172.49100000000001</v>
    </oc>
    <nc r="D44">
      <v>188.547</v>
    </nc>
  </rcc>
  <rcc rId="38417" sId="11" numFmtId="4">
    <oc r="D48">
      <v>77.41</v>
    </oc>
    <nc r="D48">
      <v>579.82998999999995</v>
    </nc>
  </rcc>
  <rcc rId="38418" sId="11" numFmtId="34">
    <oc r="D58">
      <v>1075.65498</v>
    </oc>
    <nc r="D58">
      <v>1211.4147499999999</v>
    </nc>
  </rcc>
  <rcc rId="38419" sId="11" numFmtId="34">
    <oc r="D65">
      <v>142.56488999999999</v>
    </oc>
    <nc r="D65">
      <v>157.19018</v>
    </nc>
  </rcc>
  <rcc rId="38420" sId="11" numFmtId="34">
    <oc r="D75">
      <v>2547.72163</v>
    </oc>
    <nc r="D75">
      <v>3367.8946299999998</v>
    </nc>
  </rcc>
  <rcc rId="38421" sId="11" numFmtId="34">
    <oc r="C79">
      <v>85</v>
    </oc>
    <nc r="C79">
      <v>119.694</v>
    </nc>
  </rcc>
  <rcc rId="38422" sId="11" numFmtId="34">
    <oc r="C80">
      <v>947.31916000000001</v>
    </oc>
    <nc r="C80">
      <v>912.62516000000005</v>
    </nc>
  </rcc>
  <rcc rId="38423" sId="11" numFmtId="34">
    <oc r="D80">
      <v>527.14619000000005</v>
    </oc>
    <nc r="D80">
      <v>551.80732999999998</v>
    </nc>
  </rcc>
  <rcc rId="38424" sId="11" numFmtId="34">
    <oc r="D82">
      <v>3315.0139600000002</v>
    </oc>
    <nc r="D82">
      <v>7495.6147600000004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37933" sId="4" numFmtId="4">
    <oc r="D6">
      <v>49.519590000000001</v>
    </oc>
    <nc r="D6">
      <v>52.243470000000002</v>
    </nc>
  </rcc>
  <rcc rId="37934" sId="4" numFmtId="4">
    <oc r="D8">
      <v>107.79080999999999</v>
    </oc>
    <nc r="D8">
      <v>123.57625</v>
    </nc>
  </rcc>
  <rcc rId="37935" sId="4" numFmtId="4">
    <oc r="D9">
      <v>0.62324000000000002</v>
    </oc>
    <nc r="D9">
      <v>0.69908000000000003</v>
    </nc>
  </rcc>
  <rcc rId="37936" sId="4" numFmtId="4">
    <oc r="D10">
      <v>123.77630000000001</v>
    </oc>
    <nc r="D10">
      <v>142.25708</v>
    </nc>
  </rcc>
  <rcc rId="37937" sId="4" numFmtId="4">
    <oc r="D11">
      <v>-12.54867</v>
    </oc>
    <nc r="D11">
      <v>-13.79487</v>
    </nc>
  </rcc>
  <rcc rId="37938" sId="4" numFmtId="4">
    <oc r="D15">
      <v>0.37523000000000001</v>
    </oc>
    <nc r="D15">
      <v>1.40659</v>
    </nc>
  </rcc>
  <rcc rId="37939" sId="4" numFmtId="4">
    <oc r="D16">
      <v>17.70609</v>
    </oc>
    <nc r="D16">
      <v>20.506530000000001</v>
    </nc>
  </rcc>
  <rcc rId="37940" sId="4" numFmtId="4">
    <oc r="D39">
      <v>1379.7</v>
    </oc>
    <nc r="D39">
      <v>1494.9870000000001</v>
    </nc>
  </rcc>
  <rcc rId="37941" sId="4" numFmtId="4">
    <oc r="D42">
      <v>74.447999999999993</v>
    </oc>
    <nc r="D42">
      <v>80.870999999999995</v>
    </nc>
  </rcc>
  <rcc rId="37942" sId="4" numFmtId="4">
    <oc r="C54">
      <v>1244.693</v>
    </oc>
    <nc r="C54">
      <v>1249.693</v>
    </nc>
  </rcc>
  <rcc rId="37943" sId="4" numFmtId="4">
    <oc r="D54">
      <v>903.06913999999995</v>
    </oc>
    <nc r="D54">
      <v>997.53670999999997</v>
    </nc>
  </rcc>
  <rcc rId="37944" sId="4" numFmtId="4">
    <oc r="C58">
      <v>10</v>
    </oc>
    <nc r="C58">
      <v>1</v>
    </nc>
  </rcc>
  <rcc rId="37945" sId="4" numFmtId="4">
    <oc r="D61">
      <v>54.240589999999997</v>
    </oc>
    <nc r="D61">
      <v>62.200189999999999</v>
    </nc>
  </rcc>
  <rcc rId="37946" sId="4" numFmtId="4">
    <oc r="C72">
      <v>14.45</v>
    </oc>
    <nc r="C72">
      <v>0</v>
    </nc>
  </rcc>
  <rcc rId="37947" sId="4" numFmtId="4">
    <oc r="C75">
      <v>4432.4417400000002</v>
    </oc>
    <nc r="C75">
      <v>4711.0049499999996</v>
    </nc>
  </rcc>
  <rcc rId="37948" sId="4" numFmtId="4">
    <oc r="C76">
      <v>482.875</v>
    </oc>
    <nc r="C76">
      <v>227.22678999999999</v>
    </nc>
  </rcc>
  <rcc rId="37949" sId="4" numFmtId="4">
    <oc r="D76">
      <v>80.834590000000006</v>
    </oc>
    <nc r="D76">
      <v>100.83459000000001</v>
    </nc>
  </rcc>
  <rcc rId="37950" sId="4" numFmtId="4">
    <oc r="D78">
      <v>192</v>
    </oc>
    <nc r="D78">
      <v>216</v>
    </nc>
  </rcc>
  <rcc rId="37951" sId="4" numFmtId="4">
    <oc r="C85">
      <v>10</v>
    </oc>
    <nc r="C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1.xml><?xml version="1.0" encoding="utf-8"?>
<revisions xmlns="http://schemas.openxmlformats.org/spreadsheetml/2006/main" xmlns:r="http://schemas.openxmlformats.org/officeDocument/2006/relationships">
  <rcc rId="30887" sId="13" numFmtId="4">
    <oc r="D6">
      <v>26.658000000000001</v>
    </oc>
    <nc r="D6">
      <v>43.474829999999997</v>
    </nc>
  </rcc>
  <rcc rId="30888" sId="13" numFmtId="4">
    <oc r="D8">
      <v>96.097909999999999</v>
    </oc>
    <nc r="D8">
      <v>117.09238999999999</v>
    </nc>
  </rcc>
  <rcc rId="30889" sId="13" numFmtId="4">
    <oc r="D9">
      <v>0.59479000000000004</v>
    </oc>
    <nc r="D9">
      <v>0.68930999999999998</v>
    </nc>
  </rcc>
  <rcc rId="30890" sId="13" numFmtId="4">
    <oc r="D10">
      <v>111.36474</v>
    </oc>
    <nc r="D10">
      <v>134.88275999999999</v>
    </nc>
  </rcc>
  <rcc rId="30891" sId="13" numFmtId="4">
    <oc r="D11">
      <v>-11.79209</v>
    </oc>
    <nc r="D11">
      <v>-14.778969999999999</v>
    </nc>
  </rcc>
  <rcc rId="30892" sId="13" numFmtId="4">
    <oc r="D13">
      <v>7.4399999999999994E-2</v>
    </oc>
    <nc r="D13">
      <v>1.0592999999999999</v>
    </nc>
  </rcc>
  <rcc rId="30893" sId="13" numFmtId="4">
    <oc r="D15">
      <v>1.85209</v>
    </oc>
    <nc r="D15">
      <v>2.03389</v>
    </nc>
  </rcc>
  <rcc rId="30894" sId="13" numFmtId="4">
    <oc r="D16">
      <v>32.59881</v>
    </oc>
    <nc r="D16">
      <v>33.767290000000003</v>
    </nc>
  </rcc>
  <rcc rId="30895" sId="13" numFmtId="4">
    <oc r="D18">
      <v>1.4</v>
    </oc>
    <nc r="D18">
      <v>1.6</v>
    </nc>
  </rcc>
  <rcc rId="30896" sId="13" numFmtId="4">
    <oc r="D25">
      <v>12.033300000000001</v>
    </oc>
    <nc r="D25">
      <v>16.383299999999998</v>
    </nc>
  </rcc>
  <rcc rId="30897" sId="13" numFmtId="4">
    <oc r="D37">
      <v>873.04</v>
    </oc>
    <nc r="D37">
      <v>1047.6479999999999</v>
    </nc>
  </rcc>
  <rcc rId="30898" sId="13" numFmtId="4">
    <oc r="D41">
      <v>42.960999999999999</v>
    </oc>
    <nc r="D41">
      <v>50.832000000000001</v>
    </nc>
  </rcc>
  <rcc rId="30899" sId="13" numFmtId="4">
    <oc r="D33">
      <v>0</v>
    </oc>
    <nc r="D33">
      <v>0.33851999999999999</v>
    </nc>
  </rcc>
  <rcc rId="30900" sId="13" numFmtId="34">
    <oc r="D54">
      <v>505.80928</v>
    </oc>
    <nc r="D54">
      <v>627.26840000000004</v>
    </nc>
  </rcc>
  <rcc rId="30901" sId="13" numFmtId="34">
    <oc r="D61">
      <v>25.847190000000001</v>
    </oc>
    <nc r="D61">
      <v>33.099260000000001</v>
    </nc>
  </rcc>
  <rcc rId="30902" sId="13" numFmtId="34">
    <oc r="D67">
      <v>0</v>
    </oc>
    <nc r="D67">
      <v>2</v>
    </nc>
  </rcc>
  <rcc rId="30903" sId="13" numFmtId="34">
    <oc r="D76">
      <v>108.09199</v>
    </oc>
    <nc r="D76">
      <v>108.33967</v>
    </nc>
  </rcc>
  <rcc rId="30904" sId="13" numFmtId="34">
    <oc r="D78">
      <v>309.44983999999999</v>
    </oc>
    <nc r="D78">
      <v>380.28492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11.xml><?xml version="1.0" encoding="utf-8"?>
<revisions xmlns="http://schemas.openxmlformats.org/spreadsheetml/2006/main" xmlns:r="http://schemas.openxmlformats.org/officeDocument/2006/relationships">
  <rcc rId="28790" sId="10" numFmtId="4">
    <oc r="D6">
      <v>87.501360000000005</v>
    </oc>
    <nc r="D6">
      <v>109.25830000000001</v>
    </nc>
  </rcc>
  <rcc rId="28791" sId="10" numFmtId="4">
    <oc r="D8">
      <v>89.192049999999995</v>
    </oc>
    <nc r="D8">
      <v>123.46357</v>
    </nc>
  </rcc>
  <rcc rId="28792" sId="10" numFmtId="4">
    <oc r="D9">
      <v>0.61265000000000003</v>
    </oc>
    <nc r="D9">
      <v>0.76419000000000004</v>
    </nc>
  </rcc>
  <rcc rId="28793" sId="10" numFmtId="4">
    <oc r="D10">
      <v>105.84575</v>
    </oc>
    <nc r="D10">
      <v>143.0779</v>
    </nc>
  </rcc>
  <rcc rId="28794" sId="10" numFmtId="4">
    <oc r="D11">
      <v>-12.91283</v>
    </oc>
    <nc r="D11">
      <v>-15.15011</v>
    </nc>
  </rcc>
  <rcc rId="28795" sId="10" numFmtId="4">
    <oc r="D15">
      <v>68.402469999999994</v>
    </oc>
    <nc r="D15">
      <v>83.836470000000006</v>
    </nc>
  </rcc>
  <rcc rId="28796" sId="10" numFmtId="4">
    <oc r="D16">
      <v>92.569469999999995</v>
    </oc>
    <nc r="D16">
      <v>121.07120999999999</v>
    </nc>
  </rcc>
  <rcc rId="28797" sId="10" numFmtId="4">
    <oc r="D18">
      <v>1.19</v>
    </oc>
    <nc r="D18">
      <v>1.99</v>
    </nc>
  </rcc>
  <rcc rId="28798" sId="10" numFmtId="4">
    <oc r="D28">
      <v>18</v>
    </oc>
    <nc r="D28">
      <v>22.5</v>
    </nc>
  </rcc>
  <rcc rId="28799" sId="10" numFmtId="4">
    <oc r="D41">
      <v>1159.432</v>
    </oc>
    <nc r="D41">
      <v>1449.29</v>
    </nc>
  </rcc>
  <rcc rId="28800" sId="10" numFmtId="4">
    <oc r="D45">
      <v>74.111000000000004</v>
    </oc>
    <nc r="D45">
      <v>93.787000000000006</v>
    </nc>
  </rcc>
  <rcc rId="28801" sId="10" numFmtId="34">
    <oc r="D63">
      <v>4.9020000000000001</v>
    </oc>
    <nc r="D63">
      <v>9.9019999999999992</v>
    </nc>
  </rcc>
  <rcc rId="28802" sId="10" numFmtId="34">
    <oc r="D65">
      <v>46.350320000000004</v>
    </oc>
    <nc r="D65">
      <v>66.301320000000004</v>
    </nc>
  </rcc>
  <rcc rId="28803" sId="10" numFmtId="34">
    <oc r="D69">
      <v>0</v>
    </oc>
    <nc r="D69">
      <v>2.83134</v>
    </nc>
  </rcc>
  <rcc rId="28804" sId="10" numFmtId="34">
    <oc r="D79">
      <v>107.336</v>
    </oc>
    <nc r="D79">
      <v>165.56200999999999</v>
    </nc>
  </rcc>
  <rcc rId="28805" sId="10" numFmtId="34">
    <oc r="D80">
      <v>116.97087000000001</v>
    </oc>
    <nc r="D80">
      <v>143.81138999999999</v>
    </nc>
  </rcc>
  <rcc rId="28806" sId="10" numFmtId="34">
    <oc r="D83">
      <v>597.00340000000006</v>
    </oc>
    <nc r="D83">
      <v>745.6114</v>
    </nc>
  </rcc>
  <rcc rId="28807" sId="10" numFmtId="34">
    <oc r="D90">
      <v>38.534999999999997</v>
    </oc>
    <nc r="D90">
      <v>44</v>
    </nc>
  </rcc>
  <rcc rId="28808" sId="10" numFmtId="34">
    <oc r="D58">
      <v>416.46884999999997</v>
    </oc>
    <nc r="D58">
      <v>533.44764999999995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36174" sId="16" numFmtId="4">
    <oc r="D6">
      <v>91.934929999999994</v>
    </oc>
    <nc r="D6">
      <v>102.54001</v>
    </nc>
  </rcc>
  <rcc rId="36175" sId="16" numFmtId="4">
    <oc r="D8">
      <v>217.53944999999999</v>
    </oc>
    <nc r="D8">
      <v>254.00211999999999</v>
    </nc>
  </rcc>
  <rcc rId="36176" sId="16" numFmtId="4">
    <oc r="D9">
      <v>1.2799799999999999</v>
    </oc>
    <nc r="D9">
      <v>1.4685999999999999</v>
    </nc>
  </rcc>
  <rcc rId="36177" sId="16" numFmtId="4">
    <oc r="D10">
      <v>251.38927000000001</v>
    </oc>
    <nc r="D10">
      <v>291.67099999999999</v>
    </nc>
  </rcc>
  <rcc rId="36178" sId="16" numFmtId="4">
    <oc r="D11">
      <v>-25.187270000000002</v>
    </oc>
    <nc r="D11">
      <v>-29.570180000000001</v>
    </nc>
  </rcc>
  <rcc rId="36179" sId="16" numFmtId="4">
    <oc r="D15">
      <v>86.463949999999997</v>
    </oc>
    <nc r="D15">
      <v>86.55198</v>
    </nc>
  </rcc>
  <rcc rId="36180" sId="16" numFmtId="4">
    <oc r="D16">
      <v>211.13865000000001</v>
    </oc>
    <nc r="D16">
      <v>301.17657000000003</v>
    </nc>
  </rcc>
  <rcc rId="36181" sId="16" numFmtId="4">
    <oc r="D18">
      <v>2.5</v>
    </oc>
    <nc r="D18">
      <v>2.6</v>
    </nc>
  </rcc>
  <rcc rId="36182" sId="16" numFmtId="4">
    <oc r="D27">
      <v>316.29921999999999</v>
    </oc>
    <nc r="D27">
      <v>358.95371</v>
    </nc>
  </rcc>
  <rcc rId="36183" sId="16" numFmtId="4">
    <oc r="D28">
      <v>14.943250000000001</v>
    </oc>
    <nc r="D28">
      <v>23.963000000000001</v>
    </nc>
  </rcc>
  <rcc rId="36184" sId="16" numFmtId="4">
    <oc r="D30">
      <v>35.597369999999998</v>
    </oc>
    <nc r="D30">
      <v>38.536589999999997</v>
    </nc>
  </rcc>
  <rcc rId="36185" sId="16" numFmtId="4">
    <oc r="D41">
      <v>1410.15</v>
    </oc>
    <nc r="D41">
      <v>1813.05</v>
    </nc>
  </rcc>
  <rcc rId="36186" sId="16" numFmtId="4">
    <oc r="C43">
      <v>6448.2049999999999</v>
    </oc>
    <nc r="C43">
      <v>5986.0349999999999</v>
    </nc>
  </rcc>
  <rcc rId="36187" sId="16" numFmtId="4">
    <oc r="C44">
      <v>94.305999999999997</v>
    </oc>
    <nc r="C44">
      <v>100.729</v>
    </nc>
  </rcc>
  <rcc rId="36188" sId="16" numFmtId="4">
    <oc r="D44">
      <v>66.573999999999998</v>
    </oc>
    <nc r="D44">
      <v>74.444999999999993</v>
    </nc>
  </rcc>
  <rcc rId="36189" sId="16" numFmtId="4">
    <nc r="D45">
      <v>76.613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.xml><?xml version="1.0" encoding="utf-8"?>
<revisions xmlns="http://schemas.openxmlformats.org/spreadsheetml/2006/main" xmlns:r="http://schemas.openxmlformats.org/officeDocument/2006/relationships">
  <rcc rId="35788" sId="12" numFmtId="34">
    <oc r="D58">
      <v>649.87469999999996</v>
    </oc>
    <nc r="D58">
      <v>817.33888000000002</v>
    </nc>
  </rcc>
  <rcc rId="35789" sId="12" numFmtId="34">
    <oc r="C62">
      <v>10</v>
    </oc>
    <nc r="C62">
      <v>5</v>
    </nc>
  </rcc>
  <rcc rId="35790" sId="12" numFmtId="34">
    <oc r="C65">
      <v>94.305999999999997</v>
    </oc>
    <nc r="C65">
      <v>100.729</v>
    </nc>
  </rcc>
  <rcc rId="35791" sId="12" numFmtId="34">
    <oc r="D65">
      <v>51.051940000000002</v>
    </oc>
    <nc r="D65">
      <v>53.832970000000003</v>
    </nc>
  </rcc>
  <rcc rId="35792" sId="12" numFmtId="34">
    <oc r="D70">
      <v>0</v>
    </oc>
    <nc r="D70">
      <v>2.8</v>
    </nc>
  </rcc>
  <rcc rId="35793" sId="12" numFmtId="34">
    <oc r="C76">
      <v>4892.6914800000004</v>
    </oc>
    <nc r="C76">
      <v>4885.9317000000001</v>
    </nc>
  </rcc>
  <rcc rId="35794" sId="12" numFmtId="34">
    <oc r="D76">
      <v>758.01499999999999</v>
    </oc>
    <nc r="D76">
      <v>1183.4460300000001</v>
    </nc>
  </rcc>
  <rcc rId="35795" sId="12" numFmtId="34">
    <oc r="D80">
      <v>2494.41374</v>
    </oc>
    <nc r="D80">
      <v>2569.4448900000002</v>
    </nc>
  </rcc>
  <rcc rId="35796" sId="12" numFmtId="34">
    <oc r="C81">
      <v>1063.9544000000001</v>
    </oc>
    <nc r="C81">
      <v>1063.9508000000001</v>
    </nc>
  </rcc>
  <rcc rId="35797" sId="12" numFmtId="34">
    <oc r="D81">
      <v>794.37009</v>
    </oc>
    <nc r="D81">
      <v>855.67628000000002</v>
    </nc>
  </rcc>
  <rcc rId="35798" sId="12" numFmtId="34">
    <oc r="D83">
      <v>678.15</v>
    </oc>
    <nc r="D83">
      <v>774.6</v>
    </nc>
  </rcc>
  <rcc rId="35799" sId="12" numFmtId="34">
    <oc r="C86">
      <v>0</v>
    </oc>
    <nc r="C86">
      <v>5</v>
    </nc>
  </rcc>
  <rcc rId="35800" sId="12" numFmtId="34">
    <oc r="D86">
      <v>0</v>
    </oc>
    <nc r="D86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.xml><?xml version="1.0" encoding="utf-8"?>
<revisions xmlns="http://schemas.openxmlformats.org/spreadsheetml/2006/main" xmlns:r="http://schemas.openxmlformats.org/officeDocument/2006/relationships">
  <rcc rId="35580" sId="10" numFmtId="34">
    <oc r="D58">
      <v>781.21780999999999</v>
    </oc>
    <nc r="D58">
      <v>1034.4187899999999</v>
    </nc>
  </rcc>
  <rcc rId="35581" sId="10" numFmtId="34">
    <oc r="C65">
      <v>235.76400000000001</v>
    </oc>
    <nc r="C65">
      <v>251.821</v>
    </nc>
  </rcc>
  <rcc rId="35582" sId="10" numFmtId="34">
    <oc r="D65">
      <v>106.28332</v>
    </oc>
    <nc r="D65">
      <v>132.03736000000001</v>
    </nc>
  </rcc>
  <rcc rId="35583" sId="10" numFmtId="34">
    <oc r="C75">
      <v>7685.7461999999996</v>
    </oc>
    <nc r="C75">
      <v>7666.1101900000003</v>
    </nc>
  </rcc>
  <rcc rId="35584" sId="10" numFmtId="34">
    <oc r="C79">
      <v>1235.4880000000001</v>
    </oc>
    <nc r="C79">
      <v>1313.9369899999999</v>
    </nc>
  </rcc>
  <rcc rId="35585" sId="10" numFmtId="34">
    <oc r="D79">
      <v>919.41656</v>
    </oc>
    <nc r="D79">
      <v>1020.1543</v>
    </nc>
  </rcc>
  <rcc rId="35586" sId="10" numFmtId="34">
    <oc r="C80">
      <v>965.25</v>
    </oc>
    <nc r="C80">
      <v>927.03200000000004</v>
    </nc>
  </rcc>
  <rcc rId="35587" sId="10" numFmtId="34">
    <oc r="D80">
      <v>209.26472000000001</v>
    </oc>
    <nc r="D80">
      <v>221.32857999999999</v>
    </nc>
  </rcc>
  <rcc rId="35588" sId="10" numFmtId="34">
    <oc r="D83">
      <v>1080.3273999999999</v>
    </oc>
    <nc r="D83">
      <v>1228.9354000000001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.xml><?xml version="1.0" encoding="utf-8"?>
<revisions xmlns="http://schemas.openxmlformats.org/spreadsheetml/2006/main" xmlns:r="http://schemas.openxmlformats.org/officeDocument/2006/relationships">
  <rcc rId="35400" sId="8" numFmtId="4">
    <oc r="D6">
      <v>1068.88985</v>
    </oc>
    <nc r="D6">
      <v>1277.5199700000001</v>
    </nc>
  </rcc>
  <rcc rId="35401" sId="8" numFmtId="4">
    <oc r="D8">
      <v>147.15903</v>
    </oc>
    <nc r="D8">
      <v>171.82497000000001</v>
    </nc>
  </rcc>
  <rcc rId="35402" sId="8" numFmtId="4">
    <oc r="D9">
      <v>0.86585000000000001</v>
    </oc>
    <nc r="D9">
      <v>0.99343999999999999</v>
    </nc>
  </rcc>
  <rcc rId="35403" sId="8" numFmtId="4">
    <oc r="D10">
      <v>170.05741</v>
    </oc>
    <nc r="D10">
      <v>197.30680000000001</v>
    </nc>
  </rcc>
  <rcc rId="35404" sId="8" numFmtId="4">
    <oc r="D11">
      <v>-17.038419999999999</v>
    </oc>
    <nc r="D11">
      <v>-20.003340000000001</v>
    </nc>
  </rcc>
  <rcc rId="35405" sId="8" numFmtId="4">
    <oc r="D15">
      <v>110.66777</v>
    </oc>
    <nc r="D15">
      <v>115.65311</v>
    </nc>
  </rcc>
  <rcc rId="35406" sId="8" numFmtId="4">
    <oc r="D41">
      <v>4833.6750000000002</v>
    </oc>
    <nc r="D41">
      <v>6214.7250000000004</v>
    </nc>
  </rcc>
  <rcc rId="35407" sId="8" numFmtId="4">
    <oc r="D46">
      <v>0</v>
    </oc>
    <nc r="D46">
      <v>58.213999999999999</v>
    </nc>
  </rcc>
  <rcc rId="35408" sId="8" numFmtId="4">
    <oc r="D16">
      <v>564.69749999999999</v>
    </oc>
    <nc r="D16">
      <v>604.27410999999995</v>
    </nc>
  </rcc>
  <rcc rId="35409" sId="8" numFmtId="34">
    <oc r="D58">
      <v>1141.8252600000001</v>
    </oc>
    <nc r="D58">
      <v>1373.57204</v>
    </nc>
  </rcc>
  <rcc rId="35410" sId="8" numFmtId="34">
    <oc r="C76">
      <v>80</v>
    </oc>
    <nc r="C76">
      <v>134.08535000000001</v>
    </nc>
  </rcc>
  <rcc rId="35411" sId="8" numFmtId="34">
    <oc r="C80">
      <v>14164.55069</v>
    </oc>
    <nc r="C80">
      <v>14427.82783</v>
    </nc>
  </rcc>
  <rcc rId="35412" sId="8" numFmtId="34">
    <oc r="D80">
      <v>2334.8755999999998</v>
    </oc>
    <nc r="D80">
      <v>3793.9322999999999</v>
    </nc>
  </rcc>
  <rcc rId="35413" sId="8" numFmtId="34">
    <oc r="C82">
      <v>6030.8</v>
    </oc>
    <nc r="C82">
      <v>5987.7</v>
    </nc>
  </rcc>
  <rcc rId="35414" sId="8" numFmtId="34">
    <oc r="C90">
      <v>25</v>
    </oc>
    <nc r="C90">
      <v>2</v>
    </nc>
  </rcc>
  <rcc rId="35415" sId="8" numFmtId="34">
    <oc r="C70">
      <v>100</v>
    </oc>
    <nc r="C70">
      <v>10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4.xml><?xml version="1.0" encoding="utf-8"?>
<revisions xmlns="http://schemas.openxmlformats.org/spreadsheetml/2006/main" xmlns:r="http://schemas.openxmlformats.org/officeDocument/2006/relationships">
  <rcc rId="36793" sId="3" numFmtId="4">
    <oc r="D37">
      <v>5700.7261200000003</v>
    </oc>
    <nc r="D37">
      <v>6359.8126899999997</v>
    </nc>
  </rcc>
  <rcc rId="36794" sId="3" numFmtId="4">
    <oc r="D38">
      <v>146.98008999999999</v>
    </oc>
    <nc r="D38">
      <v>189.18108000000001</v>
    </nc>
  </rcc>
  <rcc rId="36795" sId="3" numFmtId="4">
    <oc r="D42">
      <v>308.97482000000002</v>
    </oc>
    <nc r="D42">
      <v>346.42579000000001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41.xml><?xml version="1.0" encoding="utf-8"?>
<revisions xmlns="http://schemas.openxmlformats.org/spreadsheetml/2006/main" xmlns:r="http://schemas.openxmlformats.org/officeDocument/2006/relationships">
  <rcc rId="36489" sId="19" numFmtId="4">
    <oc r="D6">
      <v>46.233310000000003</v>
    </oc>
    <nc r="D6">
      <v>54.315669999999997</v>
    </nc>
  </rcc>
  <rcc rId="36490" sId="19" numFmtId="4">
    <oc r="D8">
      <v>176.40800999999999</v>
    </oc>
    <nc r="D8">
      <v>205.97649000000001</v>
    </nc>
  </rcc>
  <rcc rId="36491" sId="19" numFmtId="4">
    <oc r="D9">
      <v>1.03799</v>
    </oc>
    <nc r="D9">
      <v>1.19096</v>
    </nc>
  </rcc>
  <rcc rId="36492" sId="19" numFmtId="4">
    <oc r="D10">
      <v>203.85772</v>
    </oc>
    <nc r="D10">
      <v>236.52314999999999</v>
    </nc>
  </rcc>
  <rcc rId="36493" sId="19" numFmtId="4">
    <oc r="D11">
      <v>-20.425000000000001</v>
    </oc>
    <nc r="D11">
      <v>-23.979209999999998</v>
    </nc>
  </rcc>
  <rcc rId="36494" sId="19" numFmtId="4">
    <oc r="D15">
      <v>-2.2331400000000001</v>
    </oc>
    <nc r="D15">
      <v>7.2348400000000002</v>
    </nc>
  </rcc>
  <rcc rId="36495" sId="19" numFmtId="4">
    <oc r="C16">
      <v>520</v>
    </oc>
    <nc r="C16">
      <v>1320</v>
    </nc>
  </rcc>
  <rcc rId="36496" sId="19" numFmtId="4">
    <oc r="D16">
      <v>85.940269999999998</v>
    </oc>
    <nc r="D16">
      <v>86.991230000000002</v>
    </nc>
  </rcc>
  <rcc rId="36497" sId="19" numFmtId="4">
    <oc r="D27">
      <v>249.07481999999999</v>
    </oc>
    <nc r="D27">
      <v>330.04862000000003</v>
    </nc>
  </rcc>
  <rcc rId="36498" sId="19" numFmtId="4">
    <oc r="D40">
      <v>1241.9749999999999</v>
    </oc>
    <nc r="D40">
      <v>1596.825</v>
    </nc>
  </rcc>
  <rcc rId="36499" sId="19" numFmtId="4">
    <oc r="C45">
      <v>2432.99764</v>
    </oc>
    <nc r="C45">
      <v>3513.6765700000001</v>
    </nc>
  </rcc>
  <rcc rId="36500" sId="19" numFmtId="4">
    <oc r="D45">
      <v>81.376379999999997</v>
    </oc>
    <nc r="D45">
      <v>143.88437999999999</v>
    </nc>
  </rcc>
  <rcc rId="36501" sId="19" numFmtId="34">
    <oc r="D56">
      <v>553.64458000000002</v>
    </oc>
    <nc r="D56">
      <v>705.30579</v>
    </nc>
  </rcc>
  <rcc rId="36502" sId="19" numFmtId="34">
    <oc r="C61">
      <v>8.6199999999999992</v>
    </oc>
    <nc r="C61">
      <v>58.62</v>
    </nc>
  </rcc>
  <rcc rId="36503" sId="19" numFmtId="34">
    <oc r="D61">
      <v>3.62</v>
    </oc>
    <nc r="D61">
      <v>53.62</v>
    </nc>
  </rcc>
  <rcc rId="36504" sId="19" numFmtId="34">
    <oc r="D63">
      <v>15.63635</v>
    </oc>
    <nc r="D63">
      <v>23.214739999999999</v>
    </nc>
  </rcc>
  <rcc rId="36505" sId="19" numFmtId="34">
    <oc r="C74">
      <v>65.84</v>
    </oc>
    <nc r="C74">
      <v>7.5</v>
    </nc>
  </rcc>
  <rcc rId="36506" sId="19" numFmtId="34">
    <oc r="C77">
      <v>8451.7503199999992</v>
    </oc>
    <nc r="C77">
      <v>10413.77067</v>
    </nc>
  </rcc>
  <rcc rId="36507" sId="19" numFmtId="34">
    <oc r="C78">
      <v>311.21866</v>
    </oc>
    <nc r="C78">
      <v>301.21724</v>
    </nc>
  </rcc>
  <rcc rId="36508" sId="19" numFmtId="34">
    <oc r="D78">
      <v>120.85754</v>
    </oc>
    <nc r="D78">
      <v>127.90124</v>
    </nc>
  </rcc>
  <rcc rId="36509" sId="19" numFmtId="34">
    <oc r="D80">
      <v>700.96738000000005</v>
    </oc>
    <nc r="D80">
      <v>789.48037999999997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5.xml><?xml version="1.0" encoding="utf-8"?>
<revisions xmlns="http://schemas.openxmlformats.org/spreadsheetml/2006/main" xmlns:r="http://schemas.openxmlformats.org/officeDocument/2006/relationships">
  <rcc rId="36967" sId="1" numFmtId="4">
    <oc r="C24">
      <v>747237.19917000004</v>
    </oc>
    <nc r="C24">
      <v>746272.30790000001</v>
    </nc>
  </rcc>
  <rcc rId="36968" sId="1" numFmtId="4">
    <oc r="D24">
      <v>396129.84620000003</v>
    </oc>
    <nc r="D24">
      <v>489388.11405999999</v>
    </nc>
  </rcc>
  <rcc rId="36969" sId="1">
    <oc r="A1" t="inlineStr">
      <is>
        <t>Анализ исполнения консолидированного бюджета Моргаушского районана 01.08.2022 г.</t>
      </is>
    </oc>
    <nc r="A1" t="inlineStr">
      <is>
        <t>Анализ исполнения консолидированного бюджета Моргаушского районана 01.09.2022 г.</t>
      </is>
    </nc>
  </rcc>
  <rcc rId="36970" sId="1">
    <oc r="D3" t="inlineStr">
      <is>
        <t>исполнено на 01.08.2022 г.</t>
      </is>
    </oc>
    <nc r="D3" t="inlineStr">
      <is>
        <t>исполнено на 01.09.2022 г.</t>
      </is>
    </nc>
  </rcc>
  <rcc rId="36971" sId="1">
    <oc r="G3" t="inlineStr">
      <is>
        <t>исполнено на 01.08.2022 г.</t>
      </is>
    </oc>
    <nc r="G3" t="inlineStr">
      <is>
        <t>исполнено на 01.09.2022 г.</t>
      </is>
    </nc>
  </rcc>
  <rcc rId="36972" sId="1">
    <oc r="J3" t="inlineStr">
      <is>
        <t>исполнено на 01.08.2022 г.</t>
      </is>
    </oc>
    <nc r="J3" t="inlineStr">
      <is>
        <t>исполнено на 01.09.2022 г.</t>
      </is>
    </nc>
  </rcc>
  <rcc rId="36973" sId="1" numFmtId="4">
    <oc r="J24">
      <v>67943.646980000005</v>
    </oc>
    <nc r="J24">
      <v>105125.90611</v>
    </nc>
  </rcc>
  <rcc rId="36974" sId="1" numFmtId="4">
    <oc r="J25">
      <v>3891.9715099999999</v>
    </oc>
    <nc r="J25">
      <f>SUM(Справка!CV31)</f>
    </nc>
  </rcc>
  <rcc rId="36975" sId="1" numFmtId="4">
    <oc r="C34">
      <v>158225.51155</v>
    </oc>
    <nc r="C34">
      <v>157551.47505000001</v>
    </nc>
  </rcc>
  <rcc rId="36976" sId="1" numFmtId="4">
    <oc r="D34">
      <v>52876.465100000001</v>
    </oc>
    <nc r="D34">
      <v>69299.410250000001</v>
    </nc>
  </rcc>
  <rcc rId="36977" sId="1" numFmtId="4">
    <oc r="C35">
      <v>149581.38232999999</v>
    </oc>
    <nc r="C35">
      <v>150434.02054</v>
    </nc>
  </rcc>
  <rcc rId="36978" sId="1" numFmtId="4">
    <oc r="D35">
      <v>42478.700449999997</v>
    </oc>
    <nc r="D35">
      <v>66688.275510000007</v>
    </nc>
  </rcc>
  <rcc rId="36979" sId="1" numFmtId="4">
    <oc r="C38">
      <v>65410.192840000003</v>
    </oc>
    <nc r="C38">
      <v>65412.592839999998</v>
    </nc>
  </rcc>
  <rcc rId="36980" sId="1" numFmtId="4">
    <oc r="D38">
      <v>35193.570670000001</v>
    </oc>
    <nc r="D38">
      <v>38369.49411</v>
    </nc>
  </rcc>
  <rcc rId="36981" sId="1" numFmtId="4">
    <oc r="C39">
      <v>50562.986850000001</v>
    </oc>
    <nc r="C39">
      <v>51129.986490000003</v>
    </nc>
  </rcc>
  <rcc rId="36982" sId="1" numFmtId="4">
    <oc r="D39">
      <v>40615.346239999999</v>
    </oc>
    <nc r="D39">
      <v>43363.556830000001</v>
    </nc>
  </rcc>
  <rcc rId="36983" sId="1" numFmtId="4">
    <oc r="C40">
      <v>7178.0219999999999</v>
    </oc>
    <nc r="C40">
      <v>7155.0219999999999</v>
    </nc>
  </rcc>
  <rcc rId="36984" sId="1" numFmtId="4">
    <oc r="D40">
      <v>4797.4059999999999</v>
    </oc>
    <nc r="D40">
      <v>5266.5709999999999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fmt sheetId="2" sqref="AZ14:AZ29">
    <dxf>
      <numFmt numFmtId="1" formatCode="0"/>
    </dxf>
  </rfmt>
  <rfmt sheetId="2" sqref="AZ14:AZ29">
    <dxf>
      <numFmt numFmtId="166" formatCode="0.0"/>
    </dxf>
  </rfmt>
  <rfmt sheetId="2" sqref="AZ14:AZ29">
    <dxf>
      <numFmt numFmtId="2" formatCode="0.00"/>
    </dxf>
  </rfmt>
  <rfmt sheetId="2" sqref="AZ14:AZ29">
    <dxf>
      <numFmt numFmtId="183" formatCode="0.000"/>
    </dxf>
  </rfmt>
  <rfmt sheetId="2" sqref="AZ14:AZ29">
    <dxf>
      <numFmt numFmtId="174" formatCode="0.0000"/>
    </dxf>
  </rfmt>
  <rfmt sheetId="2" sqref="AZ14:AZ29">
    <dxf>
      <numFmt numFmtId="168" formatCode="0.00000"/>
    </dxf>
  </rfmt>
  <rrc rId="44316" sId="10" ref="A29:XFD29" action="insertRow">
    <undo index="20" exp="area" ref3D="1" dr="$A$142:$XFD$142" dn="Z_F85EE840_0C31_454A_8951_832C2E9E0600_.wvu.Rows" sId="10"/>
    <undo index="18" exp="area" ref3D="1" dr="$A$91:$XFD$98" dn="Z_F85EE840_0C31_454A_8951_832C2E9E0600_.wvu.Rows" sId="10"/>
    <undo index="16" exp="area" ref3D="1" dr="$A$84:$XFD$88" dn="Z_F85EE840_0C31_454A_8951_832C2E9E0600_.wvu.Rows" sId="10"/>
    <undo index="14" exp="area" ref3D="1" dr="$A$81:$XFD$81" dn="Z_F85EE840_0C31_454A_8951_832C2E9E0600_.wvu.Rows" sId="10"/>
    <undo index="12" exp="area" ref3D="1" dr="$A$78:$XFD$78" dn="Z_F85EE840_0C31_454A_8951_832C2E9E0600_.wvu.Rows" sId="10"/>
    <undo index="10" exp="area" ref3D="1" dr="$A$67:$XFD$68" dn="Z_F85EE840_0C31_454A_8951_832C2E9E0600_.wvu.Rows" sId="10"/>
    <undo index="8" exp="area" ref3D="1" dr="$A$59:$XFD$60" dn="Z_F85EE840_0C31_454A_8951_832C2E9E0600_.wvu.Rows" sId="10"/>
    <undo index="6" exp="area" ref3D="1" dr="$A$57:$XFD$57" dn="Z_F85EE840_0C31_454A_8951_832C2E9E0600_.wvu.Rows" sId="10"/>
    <undo index="4" exp="area" ref3D="1" dr="$A$48:$XFD$50" dn="Z_F85EE840_0C31_454A_8951_832C2E9E0600_.wvu.Rows" sId="10"/>
    <undo index="2" exp="area" ref3D="1" dr="$A$44:$XFD$44" dn="Z_F85EE840_0C31_454A_8951_832C2E9E0600_.wvu.Rows" sId="10"/>
    <undo index="20" exp="area" ref3D="1" dr="$A$91:$XFD$98" dn="Z_B31C8DB7_3E78_4144_A6B5_8DE36DE63F0E_.wvu.Rows" sId="10"/>
    <undo index="18" exp="area" ref3D="1" dr="$A$83:$XFD$87" dn="Z_B31C8DB7_3E78_4144_A6B5_8DE36DE63F0E_.wvu.Rows" sId="10"/>
    <undo index="16" exp="area" ref3D="1" dr="$A$81:$XFD$81" dn="Z_B31C8DB7_3E78_4144_A6B5_8DE36DE63F0E_.wvu.Rows" sId="10"/>
    <undo index="14" exp="area" ref3D="1" dr="$A$78:$XFD$79" dn="Z_B31C8DB7_3E78_4144_A6B5_8DE36DE63F0E_.wvu.Rows" sId="10"/>
    <undo index="12" exp="area" ref3D="1" dr="$A$67:$XFD$68" dn="Z_B31C8DB7_3E78_4144_A6B5_8DE36DE63F0E_.wvu.Rows" sId="10"/>
    <undo index="10" exp="area" ref3D="1" dr="$A$59:$XFD$60" dn="Z_B31C8DB7_3E78_4144_A6B5_8DE36DE63F0E_.wvu.Rows" sId="10"/>
    <undo index="8" exp="area" ref3D="1" dr="$A$57:$XFD$57" dn="Z_B31C8DB7_3E78_4144_A6B5_8DE36DE63F0E_.wvu.Rows" sId="10"/>
    <undo index="6" exp="area" ref3D="1" dr="$A$48:$XFD$50" dn="Z_B31C8DB7_3E78_4144_A6B5_8DE36DE63F0E_.wvu.Rows" sId="10"/>
    <undo index="4" exp="area" ref3D="1" dr="$A$44:$XFD$44" dn="Z_B31C8DB7_3E78_4144_A6B5_8DE36DE63F0E_.wvu.Rows" sId="10"/>
    <undo index="2" exp="area" ref3D="1" dr="$A$32:$XFD$32" dn="Z_B31C8DB7_3E78_4144_A6B5_8DE36DE63F0E_.wvu.Rows" sId="10"/>
    <undo index="22" exp="area" ref3D="1" dr="$A$142:$XFD$142" dn="Z_B30CE22D_C12F_4E12_8BB9_3AAE0A6991CC_.wvu.Rows" sId="10"/>
    <undo index="20" exp="area" ref3D="1" dr="$A$91:$XFD$98" dn="Z_B30CE22D_C12F_4E12_8BB9_3AAE0A6991CC_.wvu.Rows" sId="10"/>
    <undo index="18" exp="area" ref3D="1" dr="$A$84:$XFD$88" dn="Z_B30CE22D_C12F_4E12_8BB9_3AAE0A6991CC_.wvu.Rows" sId="10"/>
    <undo index="16" exp="area" ref3D="1" dr="$A$81:$XFD$81" dn="Z_B30CE22D_C12F_4E12_8BB9_3AAE0A6991CC_.wvu.Rows" sId="10"/>
    <undo index="14" exp="area" ref3D="1" dr="$A$78:$XFD$79" dn="Z_B30CE22D_C12F_4E12_8BB9_3AAE0A6991CC_.wvu.Rows" sId="10"/>
    <undo index="12" exp="area" ref3D="1" dr="$A$67:$XFD$68" dn="Z_B30CE22D_C12F_4E12_8BB9_3AAE0A6991CC_.wvu.Rows" sId="10"/>
    <undo index="10" exp="area" ref3D="1" dr="$A$59:$XFD$60" dn="Z_B30CE22D_C12F_4E12_8BB9_3AAE0A6991CC_.wvu.Rows" sId="10"/>
    <undo index="8" exp="area" ref3D="1" dr="$A$57:$XFD$57" dn="Z_B30CE22D_C12F_4E12_8BB9_3AAE0A6991CC_.wvu.Rows" sId="10"/>
    <undo index="6" exp="area" ref3D="1" dr="$A$48:$XFD$50" dn="Z_B30CE22D_C12F_4E12_8BB9_3AAE0A6991CC_.wvu.Rows" sId="10"/>
    <undo index="4" exp="area" ref3D="1" dr="$A$44:$XFD$44" dn="Z_B30CE22D_C12F_4E12_8BB9_3AAE0A6991CC_.wvu.Rows" sId="10"/>
    <undo index="2" exp="area" ref3D="1" dr="$A$31:$XFD$35" dn="Z_B30CE22D_C12F_4E12_8BB9_3AAE0A6991CC_.wvu.Rows" sId="10"/>
    <undo index="24" exp="area" ref3D="1" dr="$A$142:$XFD$142" dn="Z_A54C432C_6C68_4B53_A75C_446EB3A61B2B_.wvu.Rows" sId="10"/>
    <undo index="22" exp="area" ref3D="1" dr="$A$91:$XFD$98" dn="Z_A54C432C_6C68_4B53_A75C_446EB3A61B2B_.wvu.Rows" sId="10"/>
    <undo index="20" exp="area" ref3D="1" dr="$A$84:$XFD$88" dn="Z_A54C432C_6C68_4B53_A75C_446EB3A61B2B_.wvu.Rows" sId="10"/>
    <undo index="18" exp="area" ref3D="1" dr="$A$81:$XFD$81" dn="Z_A54C432C_6C68_4B53_A75C_446EB3A61B2B_.wvu.Rows" sId="10"/>
    <undo index="16" exp="area" ref3D="1" dr="$A$78:$XFD$79" dn="Z_A54C432C_6C68_4B53_A75C_446EB3A61B2B_.wvu.Rows" sId="10"/>
    <undo index="14" exp="area" ref3D="1" dr="$A$67:$XFD$68" dn="Z_A54C432C_6C68_4B53_A75C_446EB3A61B2B_.wvu.Rows" sId="10"/>
    <undo index="12" exp="area" ref3D="1" dr="$A$59:$XFD$60" dn="Z_A54C432C_6C68_4B53_A75C_446EB3A61B2B_.wvu.Rows" sId="10"/>
    <undo index="10" exp="area" ref3D="1" dr="$A$57:$XFD$57" dn="Z_A54C432C_6C68_4B53_A75C_446EB3A61B2B_.wvu.Rows" sId="10"/>
    <undo index="8" exp="area" ref3D="1" dr="$A$48:$XFD$50" dn="Z_A54C432C_6C68_4B53_A75C_446EB3A61B2B_.wvu.Rows" sId="10"/>
    <undo index="6" exp="area" ref3D="1" dr="$A$46:$XFD$46" dn="Z_A54C432C_6C68_4B53_A75C_446EB3A61B2B_.wvu.Rows" sId="10"/>
    <undo index="4" exp="area" ref3D="1" dr="$A$44:$XFD$44" dn="Z_A54C432C_6C68_4B53_A75C_446EB3A61B2B_.wvu.Rows" sId="10"/>
    <undo index="2" exp="area" ref3D="1" dr="$A$31:$XFD$35" dn="Z_A54C432C_6C68_4B53_A75C_446EB3A61B2B_.wvu.Rows" sId="10"/>
    <undo index="24" exp="area" ref3D="1" dr="$A$142:$XFD$142" dn="Z_61528DAC_5C4C_48F4_ADE2_8A724B05A086_.wvu.Rows" sId="10"/>
    <undo index="22" exp="area" ref3D="1" dr="$A$91:$XFD$98" dn="Z_61528DAC_5C4C_48F4_ADE2_8A724B05A086_.wvu.Rows" sId="10"/>
    <undo index="20" exp="area" ref3D="1" dr="$A$84:$XFD$88" dn="Z_61528DAC_5C4C_48F4_ADE2_8A724B05A086_.wvu.Rows" sId="10"/>
    <undo index="18" exp="area" ref3D="1" dr="$A$81:$XFD$81" dn="Z_61528DAC_5C4C_48F4_ADE2_8A724B05A086_.wvu.Rows" sId="10"/>
    <undo index="16" exp="area" ref3D="1" dr="$A$78:$XFD$78" dn="Z_61528DAC_5C4C_48F4_ADE2_8A724B05A086_.wvu.Rows" sId="10"/>
    <undo index="14" exp="area" ref3D="1" dr="$A$74:$XFD$74" dn="Z_61528DAC_5C4C_48F4_ADE2_8A724B05A086_.wvu.Rows" sId="10"/>
    <undo index="12" exp="area" ref3D="1" dr="$A$67:$XFD$68" dn="Z_61528DAC_5C4C_48F4_ADE2_8A724B05A086_.wvu.Rows" sId="10"/>
    <undo index="10" exp="area" ref3D="1" dr="$A$59:$XFD$60" dn="Z_61528DAC_5C4C_48F4_ADE2_8A724B05A086_.wvu.Rows" sId="10"/>
    <undo index="8" exp="area" ref3D="1" dr="$A$57:$XFD$57" dn="Z_61528DAC_5C4C_48F4_ADE2_8A724B05A086_.wvu.Rows" sId="10"/>
    <undo index="6" exp="area" ref3D="1" dr="$A$48:$XFD$50" dn="Z_61528DAC_5C4C_48F4_ADE2_8A724B05A086_.wvu.Rows" sId="10"/>
    <undo index="4" exp="area" ref3D="1" dr="$A$44:$XFD$44" dn="Z_61528DAC_5C4C_48F4_ADE2_8A724B05A086_.wvu.Rows" sId="10"/>
    <undo index="2" exp="area" ref3D="1" dr="$A$42:$XFD$42" dn="Z_61528DAC_5C4C_48F4_ADE2_8A724B05A086_.wvu.Rows" sId="10"/>
    <undo index="22" exp="area" ref3D="1" dr="$A$142:$XFD$142" dn="Z_5C539BE6_C8E0_453F_AB5E_9E58094195EA_.wvu.Rows" sId="10"/>
    <undo index="20" exp="area" ref3D="1" dr="$A$91:$XFD$98" dn="Z_5C539BE6_C8E0_453F_AB5E_9E58094195EA_.wvu.Rows" sId="10"/>
    <undo index="18" exp="area" ref3D="1" dr="$A$84:$XFD$88" dn="Z_5C539BE6_C8E0_453F_AB5E_9E58094195EA_.wvu.Rows" sId="10"/>
    <undo index="16" exp="area" ref3D="1" dr="$A$81:$XFD$81" dn="Z_5C539BE6_C8E0_453F_AB5E_9E58094195EA_.wvu.Rows" sId="10"/>
    <undo index="14" exp="area" ref3D="1" dr="$A$78:$XFD$78" dn="Z_5C539BE6_C8E0_453F_AB5E_9E58094195EA_.wvu.Rows" sId="10"/>
    <undo index="12" exp="area" ref3D="1" dr="$A$67:$XFD$68" dn="Z_5C539BE6_C8E0_453F_AB5E_9E58094195EA_.wvu.Rows" sId="10"/>
    <undo index="10" exp="area" ref3D="1" dr="$A$59:$XFD$60" dn="Z_5C539BE6_C8E0_453F_AB5E_9E58094195EA_.wvu.Rows" sId="10"/>
    <undo index="8" exp="area" ref3D="1" dr="$A$57:$XFD$57" dn="Z_5C539BE6_C8E0_453F_AB5E_9E58094195EA_.wvu.Rows" sId="10"/>
    <undo index="6" exp="area" ref3D="1" dr="$A$48:$XFD$50" dn="Z_5C539BE6_C8E0_453F_AB5E_9E58094195EA_.wvu.Rows" sId="10"/>
    <undo index="4" exp="area" ref3D="1" dr="$A$44:$XFD$44" dn="Z_5C539BE6_C8E0_453F_AB5E_9E58094195EA_.wvu.Rows" sId="10"/>
    <undo index="2" exp="area" ref3D="1" dr="$A$31:$XFD$33" dn="Z_5C539BE6_C8E0_453F_AB5E_9E58094195EA_.wvu.Rows" sId="10"/>
    <undo index="20" exp="area" ref3D="1" dr="$A$91:$XFD$98" dn="Z_5BFCA170_DEAE_4D2C_98A0_1E68B427AC01_.wvu.Rows" sId="10"/>
    <undo index="18" exp="area" ref3D="1" dr="$A$83:$XFD$87" dn="Z_5BFCA170_DEAE_4D2C_98A0_1E68B427AC01_.wvu.Rows" sId="10"/>
    <undo index="16" exp="area" ref3D="1" dr="$A$81:$XFD$81" dn="Z_5BFCA170_DEAE_4D2C_98A0_1E68B427AC01_.wvu.Rows" sId="10"/>
    <undo index="14" exp="area" ref3D="1" dr="$A$78:$XFD$79" dn="Z_5BFCA170_DEAE_4D2C_98A0_1E68B427AC01_.wvu.Rows" sId="10"/>
    <undo index="12" exp="area" ref3D="1" dr="$A$67:$XFD$68" dn="Z_5BFCA170_DEAE_4D2C_98A0_1E68B427AC01_.wvu.Rows" sId="10"/>
    <undo index="10" exp="area" ref3D="1" dr="$A$59:$XFD$60" dn="Z_5BFCA170_DEAE_4D2C_98A0_1E68B427AC01_.wvu.Rows" sId="10"/>
    <undo index="8" exp="area" ref3D="1" dr="$A$57:$XFD$57" dn="Z_5BFCA170_DEAE_4D2C_98A0_1E68B427AC01_.wvu.Rows" sId="10"/>
    <undo index="6" exp="area" ref3D="1" dr="$A$48:$XFD$50" dn="Z_5BFCA170_DEAE_4D2C_98A0_1E68B427AC01_.wvu.Rows" sId="10"/>
    <undo index="4" exp="area" ref3D="1" dr="$A$44:$XFD$44" dn="Z_5BFCA170_DEAE_4D2C_98A0_1E68B427AC01_.wvu.Rows" sId="10"/>
    <undo index="2" exp="area" ref3D="1" dr="$A$32:$XFD$32" dn="Z_5BFCA170_DEAE_4D2C_98A0_1E68B427AC01_.wvu.Rows" sId="10"/>
    <undo index="24" exp="area" ref3D="1" dr="$A$91:$XFD$98" dn="Z_42584DC0_1D41_4C93_9B38_C388E7B8DAC4_.wvu.Rows" sId="10"/>
    <undo index="22" exp="area" ref3D="1" dr="$A$84:$XFD$88" dn="Z_42584DC0_1D41_4C93_9B38_C388E7B8DAC4_.wvu.Rows" sId="10"/>
    <undo index="20" exp="area" ref3D="1" dr="$A$81:$XFD$81" dn="Z_42584DC0_1D41_4C93_9B38_C388E7B8DAC4_.wvu.Rows" sId="10"/>
    <undo index="18" exp="area" ref3D="1" dr="$A$78:$XFD$79" dn="Z_42584DC0_1D41_4C93_9B38_C388E7B8DAC4_.wvu.Rows" sId="10"/>
    <undo index="16" exp="area" ref3D="1" dr="$A$67:$XFD$68" dn="Z_42584DC0_1D41_4C93_9B38_C388E7B8DAC4_.wvu.Rows" sId="10"/>
    <undo index="14" exp="area" ref3D="1" dr="$A$59:$XFD$61" dn="Z_42584DC0_1D41_4C93_9B38_C388E7B8DAC4_.wvu.Rows" sId="10"/>
    <undo index="12" exp="area" ref3D="1" dr="$A$57:$XFD$57" dn="Z_42584DC0_1D41_4C93_9B38_C388E7B8DAC4_.wvu.Rows" sId="10"/>
    <undo index="10" exp="area" ref3D="1" dr="$A$48:$XFD$50" dn="Z_42584DC0_1D41_4C93_9B38_C388E7B8DAC4_.wvu.Rows" sId="10"/>
    <undo index="8" exp="area" ref3D="1" dr="$A$46:$XFD$46" dn="Z_42584DC0_1D41_4C93_9B38_C388E7B8DAC4_.wvu.Rows" sId="10"/>
    <undo index="6" exp="area" ref3D="1" dr="$A$44:$XFD$44" dn="Z_42584DC0_1D41_4C93_9B38_C388E7B8DAC4_.wvu.Rows" sId="10"/>
    <undo index="4" exp="area" ref3D="1" dr="$A$38:$XFD$38" dn="Z_42584DC0_1D41_4C93_9B38_C388E7B8DAC4_.wvu.Rows" sId="10"/>
    <undo index="2" exp="area" ref3D="1" dr="$A$31:$XFD$35" dn="Z_42584DC0_1D41_4C93_9B38_C388E7B8DAC4_.wvu.Rows" sId="10"/>
    <undo index="20" exp="area" ref3D="1" dr="$A$91:$XFD$98" dn="Z_3DCB9AAA_F09C_4EA6_B992_F93E466D374A_.wvu.Rows" sId="10"/>
    <undo index="18" exp="area" ref3D="1" dr="$A$83:$XFD$87" dn="Z_3DCB9AAA_F09C_4EA6_B992_F93E466D374A_.wvu.Rows" sId="10"/>
    <undo index="16" exp="area" ref3D="1" dr="$A$81:$XFD$81" dn="Z_3DCB9AAA_F09C_4EA6_B992_F93E466D374A_.wvu.Rows" sId="10"/>
    <undo index="14" exp="area" ref3D="1" dr="$A$78:$XFD$79" dn="Z_3DCB9AAA_F09C_4EA6_B992_F93E466D374A_.wvu.Rows" sId="10"/>
    <undo index="12" exp="area" ref3D="1" dr="$A$67:$XFD$68" dn="Z_3DCB9AAA_F09C_4EA6_B992_F93E466D374A_.wvu.Rows" sId="10"/>
    <undo index="10" exp="area" ref3D="1" dr="$A$59:$XFD$60" dn="Z_3DCB9AAA_F09C_4EA6_B992_F93E466D374A_.wvu.Rows" sId="10"/>
    <undo index="8" exp="area" ref3D="1" dr="$A$57:$XFD$57" dn="Z_3DCB9AAA_F09C_4EA6_B992_F93E466D374A_.wvu.Rows" sId="10"/>
    <undo index="6" exp="area" ref3D="1" dr="$A$48:$XFD$50" dn="Z_3DCB9AAA_F09C_4EA6_B992_F93E466D374A_.wvu.Rows" sId="10"/>
    <undo index="4" exp="area" ref3D="1" dr="$A$44:$XFD$44" dn="Z_3DCB9AAA_F09C_4EA6_B992_F93E466D374A_.wvu.Rows" sId="10"/>
    <undo index="2" exp="area" ref3D="1" dr="$A$32:$XFD$32" dn="Z_3DCB9AAA_F09C_4EA6_B992_F93E466D374A_.wvu.Rows" sId="10"/>
    <undo index="20" exp="area" ref3D="1" dr="$A$91:$XFD$98" dn="Z_1A52382B_3765_4E8C_903F_6B8919B7242E_.wvu.Rows" sId="10"/>
    <undo index="18" exp="area" ref3D="1" dr="$A$84:$XFD$88" dn="Z_1A52382B_3765_4E8C_903F_6B8919B7242E_.wvu.Rows" sId="10"/>
    <undo index="16" exp="area" ref3D="1" dr="$A$81:$XFD$81" dn="Z_1A52382B_3765_4E8C_903F_6B8919B7242E_.wvu.Rows" sId="10"/>
    <undo index="14" exp="area" ref3D="1" dr="$A$78:$XFD$79" dn="Z_1A52382B_3765_4E8C_903F_6B8919B7242E_.wvu.Rows" sId="10"/>
    <undo index="12" exp="area" ref3D="1" dr="$A$67:$XFD$68" dn="Z_1A52382B_3765_4E8C_903F_6B8919B7242E_.wvu.Rows" sId="10"/>
    <undo index="10" exp="area" ref3D="1" dr="$A$59:$XFD$60" dn="Z_1A52382B_3765_4E8C_903F_6B8919B7242E_.wvu.Rows" sId="10"/>
    <undo index="8" exp="area" ref3D="1" dr="$A$57:$XFD$57" dn="Z_1A52382B_3765_4E8C_903F_6B8919B7242E_.wvu.Rows" sId="10"/>
    <undo index="6" exp="area" ref3D="1" dr="$A$48:$XFD$50" dn="Z_1A52382B_3765_4E8C_903F_6B8919B7242E_.wvu.Rows" sId="10"/>
    <undo index="4" exp="area" ref3D="1" dr="$A$44:$XFD$44" dn="Z_1A52382B_3765_4E8C_903F_6B8919B7242E_.wvu.Rows" sId="10"/>
    <undo index="2" exp="area" ref3D="1" dr="$A$32:$XFD$32" dn="Z_1A52382B_3765_4E8C_903F_6B8919B7242E_.wvu.Rows" sId="10"/>
    <undo index="24" exp="area" ref3D="1" dr="$A$142:$XFD$142" dn="Z_1718F1EE_9F48_4DBE_9531_3B70F9C4A5DD_.wvu.Rows" sId="10"/>
    <undo index="22" exp="area" ref3D="1" dr="$A$91:$XFD$98" dn="Z_1718F1EE_9F48_4DBE_9531_3B70F9C4A5DD_.wvu.Rows" sId="10"/>
    <undo index="20" exp="area" ref3D="1" dr="$A$84:$XFD$88" dn="Z_1718F1EE_9F48_4DBE_9531_3B70F9C4A5DD_.wvu.Rows" sId="10"/>
    <undo index="18" exp="area" ref3D="1" dr="$A$81:$XFD$81" dn="Z_1718F1EE_9F48_4DBE_9531_3B70F9C4A5DD_.wvu.Rows" sId="10"/>
    <undo index="16" exp="area" ref3D="1" dr="$A$78:$XFD$79" dn="Z_1718F1EE_9F48_4DBE_9531_3B70F9C4A5DD_.wvu.Rows" sId="10"/>
    <undo index="14" exp="area" ref3D="1" dr="$A$67:$XFD$68" dn="Z_1718F1EE_9F48_4DBE_9531_3B70F9C4A5DD_.wvu.Rows" sId="10"/>
    <undo index="12" exp="area" ref3D="1" dr="$A$59:$XFD$61" dn="Z_1718F1EE_9F48_4DBE_9531_3B70F9C4A5DD_.wvu.Rows" sId="10"/>
    <undo index="10" exp="area" ref3D="1" dr="$A$57:$XFD$57" dn="Z_1718F1EE_9F48_4DBE_9531_3B70F9C4A5DD_.wvu.Rows" sId="10"/>
    <undo index="8" exp="area" ref3D="1" dr="$A$48:$XFD$50" dn="Z_1718F1EE_9F48_4DBE_9531_3B70F9C4A5DD_.wvu.Rows" sId="10"/>
    <undo index="6" exp="area" ref3D="1" dr="$A$46:$XFD$46" dn="Z_1718F1EE_9F48_4DBE_9531_3B70F9C4A5DD_.wvu.Rows" sId="10"/>
    <undo index="4" exp="area" ref3D="1" dr="$A$44:$XFD$44" dn="Z_1718F1EE_9F48_4DBE_9531_3B70F9C4A5DD_.wvu.Rows" sId="10"/>
    <undo index="2" exp="area" ref3D="1" dr="$A$31:$XFD$35" dn="Z_1718F1EE_9F48_4DBE_9531_3B70F9C4A5DD_.wvu.Rows" sId="10"/>
  </rrc>
  <rcc rId="44317" sId="10">
    <nc r="A29">
      <v>1110532000</v>
    </nc>
  </rcc>
  <rcc rId="44318" sId="10">
    <nc r="B29" t="inlineStr">
      <is>
        <t>Плата за соглашениям об установлениисервитутав отнош.зем.участ.</t>
      </is>
    </nc>
  </rcc>
  <rfmt sheetId="10" sqref="B29">
    <dxf>
      <alignment wrapText="1" readingOrder="0"/>
    </dxf>
  </rfmt>
  <rcc rId="44319" sId="10" numFmtId="4">
    <nc r="D29">
      <v>7.5000000000000002E-4</v>
    </nc>
  </rcc>
  <rcc rId="44320" sId="10" numFmtId="4">
    <oc r="D28">
      <v>49.500749999999996</v>
    </oc>
    <nc r="D28">
      <v>49.5</v>
    </nc>
  </rcc>
  <rcc rId="44321" sId="10">
    <oc r="D26">
      <f>D27+D28</f>
    </oc>
    <nc r="D26">
      <f>D27+D28+D29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33628" sId="3">
    <oc r="C34">
      <f>SUM(C35:C42)</f>
    </oc>
    <nc r="C34">
      <f>SUM(C35:C42)</f>
    </nc>
  </rcc>
  <rcc rId="33629" sId="3" numFmtId="4">
    <oc r="C37">
      <v>8550</v>
    </oc>
    <nc r="C37">
      <v>8300</v>
    </nc>
  </rcc>
  <rcc rId="33630" sId="3" numFmtId="4">
    <oc r="D37">
      <v>5847.7062100000003</v>
    </oc>
    <nc r="D37">
      <v>5700.7261200000003</v>
    </nc>
  </rcc>
  <rfmt sheetId="3" sqref="D61">
    <dxf>
      <numFmt numFmtId="2" formatCode="0.00"/>
    </dxf>
  </rfmt>
  <rfmt sheetId="3" sqref="D61">
    <dxf>
      <numFmt numFmtId="183" formatCode="0.000"/>
    </dxf>
  </rfmt>
  <rfmt sheetId="3" sqref="D61">
    <dxf>
      <numFmt numFmtId="174" formatCode="0.0000"/>
    </dxf>
  </rfmt>
  <rfmt sheetId="3" sqref="D6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.xml><?xml version="1.0" encoding="utf-8"?>
<revisions xmlns="http://schemas.openxmlformats.org/spreadsheetml/2006/main" xmlns:r="http://schemas.openxmlformats.org/officeDocument/2006/relationships">
  <rcc rId="32680" sId="17" numFmtId="34">
    <oc r="C58">
      <v>1579.9</v>
    </oc>
    <nc r="C58">
      <v>1643.125</v>
    </nc>
  </rcc>
  <rcc rId="32681" sId="17" numFmtId="34">
    <oc r="D58">
      <v>604.73816999999997</v>
    </oc>
    <nc r="D58">
      <v>750.14155000000005</v>
    </nc>
  </rcc>
  <rcc rId="32682" sId="17" numFmtId="34">
    <oc r="D65">
      <v>94.43</v>
    </oc>
    <nc r="D65">
      <v>116.325</v>
    </nc>
  </rcc>
  <rcc rId="32683" sId="17" numFmtId="34">
    <oc r="C70">
      <v>310</v>
    </oc>
    <nc r="C70">
      <v>320.38</v>
    </nc>
  </rcc>
  <rcc rId="32684" sId="17" numFmtId="34">
    <oc r="D70">
      <v>297.37804999999997</v>
    </oc>
    <nc r="D70">
      <v>318.85804999999999</v>
    </nc>
  </rcc>
  <rcc rId="32685" sId="17" numFmtId="34">
    <oc r="D75">
      <v>370</v>
    </oc>
    <nc r="D75">
      <v>1105.9003600000001</v>
    </nc>
  </rcc>
  <rcc rId="32686" sId="17" numFmtId="34">
    <oc r="C80">
      <v>6224.8036499999998</v>
    </oc>
    <nc r="C80">
      <v>6256.4236499999997</v>
    </nc>
  </rcc>
  <rcc rId="32687" sId="17" numFmtId="34">
    <oc r="D80">
      <v>1027.60861</v>
    </oc>
    <nc r="D80">
      <v>1591.60861</v>
    </nc>
  </rcc>
  <rcc rId="32688" sId="17" numFmtId="34">
    <oc r="C82">
      <v>2124.6999999999998</v>
    </oc>
    <nc r="C82">
      <v>2082.6999999999998</v>
    </nc>
  </rcc>
  <rcc rId="32689" sId="17" numFmtId="34">
    <oc r="D82">
      <v>923.57020999999997</v>
    </oc>
    <nc r="D82">
      <v>1046.04521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1.xml><?xml version="1.0" encoding="utf-8"?>
<revisions xmlns="http://schemas.openxmlformats.org/spreadsheetml/2006/main" xmlns:r="http://schemas.openxmlformats.org/officeDocument/2006/relationships">
  <rcc rId="27805" sId="1">
    <oc r="A1" t="inlineStr">
      <is>
        <t>Анализ исполнения консолидированного бюджета Моргаушского районана 01.04.2022 г.</t>
      </is>
    </oc>
    <nc r="A1" t="inlineStr">
      <is>
        <t>Анализ исполнения консолидированного бюджета Моргаушского районана 01.05.2022 г.</t>
      </is>
    </nc>
  </rcc>
  <rcc rId="27806" sId="1">
    <oc r="D3" t="inlineStr">
      <is>
        <t>исполнено на 01.04.2022 г.</t>
      </is>
    </oc>
    <nc r="D3" t="inlineStr">
      <is>
        <t>исполнено на 01.05.2022 г.</t>
      </is>
    </nc>
  </rcc>
  <rcc rId="27807" sId="1">
    <oc r="G3" t="inlineStr">
      <is>
        <t>исполнено на 01.04.2022 г.</t>
      </is>
    </oc>
    <nc r="G3" t="inlineStr">
      <is>
        <t>исполнено на 01.05.2022 г.</t>
      </is>
    </nc>
  </rcc>
  <rcc rId="27808" sId="1">
    <oc r="J3" t="inlineStr">
      <is>
        <t>исполнено на 01.04.2022 г.</t>
      </is>
    </oc>
    <nc r="J3" t="inlineStr">
      <is>
        <t>исполнено на 01.05.2022 г.</t>
      </is>
    </nc>
  </rcc>
  <rcc rId="27809" sId="3">
    <oc r="A2" t="inlineStr">
      <is>
        <t xml:space="preserve">                                                        Моргаушского района на 01.04.2022 г. </t>
      </is>
    </oc>
    <nc r="A2" t="inlineStr">
      <is>
        <t xml:space="preserve">                                                        Моргаушского района на 01.05.2022 г. </t>
      </is>
    </nc>
  </rcc>
  <rcc rId="27810" sId="3">
    <oc r="D3" t="inlineStr">
      <is>
        <t>исполнено на 01.04.2022 г.</t>
      </is>
    </oc>
    <nc r="D3" t="inlineStr">
      <is>
        <t>исполнено на 01.05.2022 г.</t>
      </is>
    </nc>
  </rcc>
  <rcc rId="27811" sId="3">
    <oc r="D75" t="inlineStr">
      <is>
        <t>исполнено на 01.04.2022 г.</t>
      </is>
    </oc>
    <nc r="D75" t="inlineStr">
      <is>
        <t>исполнено на 01.05.2022 г.</t>
      </is>
    </nc>
  </rcc>
  <rcc rId="27812" sId="3" numFmtId="4">
    <oc r="D6">
      <v>30473.09996</v>
    </oc>
    <nc r="D6">
      <v>39169.695440000003</v>
    </nc>
  </rcc>
  <rcc rId="27813" sId="3" numFmtId="4">
    <oc r="D8">
      <v>753.02387999999996</v>
    </oc>
    <nc r="D8">
      <v>960.88347999999996</v>
    </nc>
  </rcc>
  <rcc rId="27814" sId="3" numFmtId="4">
    <oc r="D9">
      <v>4.8251900000000001</v>
    </oc>
    <nc r="D9">
      <v>6.6002900000000002</v>
    </nc>
  </rcc>
  <rcc rId="27815" sId="3" numFmtId="4">
    <oc r="D10">
      <v>911.14644999999996</v>
    </oc>
    <nc r="D10">
      <v>1140.2969700000001</v>
    </nc>
  </rcc>
  <rcc rId="27816" sId="3" numFmtId="4">
    <oc r="D11">
      <v>-101.02779</v>
    </oc>
    <nc r="D11">
      <v>-139.11250000000001</v>
    </nc>
  </rcc>
  <rcc rId="27817" sId="3" numFmtId="4">
    <oc r="D13">
      <v>2703.9421499999999</v>
    </oc>
    <nc r="D13">
      <v>6470.9753099999998</v>
    </nc>
  </rcc>
  <rcc rId="27818" sId="3" numFmtId="4">
    <oc r="D14">
      <v>0.29969000000000001</v>
    </oc>
    <nc r="D14">
      <v>-3.4452500000000001</v>
    </nc>
  </rcc>
  <rcc rId="27819" sId="3" numFmtId="4">
    <oc r="D15">
      <v>919.17972999999995</v>
    </oc>
    <nc r="D15">
      <v>1020.17994</v>
    </nc>
  </rcc>
  <rcc rId="27820" sId="3" numFmtId="4">
    <oc r="D16">
      <v>944.40074000000004</v>
    </oc>
    <nc r="D16">
      <v>1139.7031899999999</v>
    </nc>
  </rcc>
  <rcc rId="27821" sId="3" numFmtId="4">
    <oc r="D20">
      <v>203.47613000000001</v>
    </oc>
    <nc r="D20">
      <v>266.38959999999997</v>
    </nc>
  </rcc>
  <rcc rId="27822" sId="3" numFmtId="4">
    <oc r="D25">
      <v>602.54841999999996</v>
    </oc>
    <nc r="D25">
      <v>812.05891999999994</v>
    </nc>
  </rcc>
  <rcc rId="27823" sId="3" numFmtId="4">
    <oc r="D37">
      <v>2163.4771799999999</v>
    </oc>
    <nc r="D37">
      <v>3354.8548599999999</v>
    </nc>
  </rcc>
  <rcc rId="27824" sId="3" numFmtId="4">
    <oc r="D38">
      <v>63.734340000000003</v>
    </oc>
    <nc r="D38">
      <v>85.640169999999998</v>
    </nc>
  </rcc>
  <rcc rId="27825" sId="3" numFmtId="4">
    <oc r="D42">
      <v>113.43527</v>
    </oc>
    <nc r="D42">
      <v>164.12064000000001</v>
    </nc>
  </rcc>
  <rcc rId="27826" sId="3" numFmtId="4">
    <oc r="D44">
      <v>317.70154000000002</v>
    </oc>
    <nc r="D44">
      <v>457.53095000000002</v>
    </nc>
  </rcc>
  <rcc rId="27827" sId="3" numFmtId="4">
    <oc r="D46">
      <v>0.76173999999999997</v>
    </oc>
    <nc r="D46">
      <v>1.1885300000000001</v>
    </nc>
  </rcc>
  <rcc rId="27828" sId="3" numFmtId="4">
    <oc r="D50">
      <v>2337.7159200000001</v>
    </oc>
    <nc r="D50">
      <v>2439.2743700000001</v>
    </nc>
  </rcc>
  <rcc rId="27829" sId="3" numFmtId="4">
    <oc r="D54">
      <v>354.37608</v>
    </oc>
    <nc r="D54">
      <v>513.25729999999999</v>
    </nc>
  </rcc>
  <rcc rId="27830" sId="3" numFmtId="4">
    <oc r="D55">
      <v>21.082470000000001</v>
    </oc>
    <nc r="D55">
      <v>28.21472</v>
    </nc>
  </rcc>
  <rcc rId="27831" sId="3" numFmtId="4">
    <oc r="D56">
      <v>49.596670000000003</v>
    </oc>
    <nc r="D56">
      <v>62.182899999999997</v>
    </nc>
  </rcc>
  <rcc rId="27832" sId="3" numFmtId="4">
    <oc r="D63">
      <v>449.1</v>
    </oc>
    <nc r="D63">
      <v>748.5</v>
    </nc>
  </rcc>
  <rcc rId="27833" sId="3" numFmtId="4">
    <oc r="D66">
      <v>31357.096949999999</v>
    </oc>
    <nc r="D66">
      <v>60913.488299999997</v>
    </nc>
  </rcc>
  <rcc rId="27834" sId="3" numFmtId="4">
    <oc r="D67">
      <v>119088.07988</v>
    </oc>
    <nc r="D67">
      <v>149226.22454</v>
    </nc>
  </rcc>
  <rcc rId="27835" sId="3" numFmtId="4">
    <oc r="D68">
      <v>10568.615</v>
    </oc>
    <nc r="D68">
      <v>15202.054</v>
    </nc>
  </rcc>
  <rcc rId="27836" sId="3" numFmtId="4">
    <oc r="D70">
      <v>-12.16386</v>
    </oc>
    <nc r="D70">
      <v>-1841.36194</v>
    </nc>
  </rcc>
  <rfmt sheetId="3" sqref="C72:D72">
    <dxf>
      <numFmt numFmtId="183" formatCode="0.000"/>
    </dxf>
  </rfmt>
  <rfmt sheetId="3" sqref="C72:D72">
    <dxf>
      <numFmt numFmtId="174" formatCode="0.0000"/>
    </dxf>
  </rfmt>
  <rfmt sheetId="3" sqref="C72:D7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cc rId="38890" sId="17" numFmtId="34">
    <oc r="D60">
      <v>904.55051000000003</v>
    </oc>
    <nc r="D60">
      <v>1038.12364</v>
    </nc>
  </rcc>
  <rcc rId="38891" sId="17" numFmtId="34">
    <oc r="D67">
      <v>157.90255999999999</v>
    </oc>
    <nc r="D67">
      <v>180.46055999999999</v>
    </nc>
  </rcc>
  <rcc rId="38892" sId="17" numFmtId="34">
    <oc r="C72">
      <v>320.38</v>
    </oc>
    <nc r="C72">
      <v>324.38</v>
    </nc>
  </rcc>
  <rcc rId="38893" sId="17" numFmtId="34">
    <oc r="C78">
      <v>50</v>
    </oc>
    <nc r="C78">
      <v>37.5</v>
    </nc>
  </rcc>
  <rcc rId="38894" sId="17" numFmtId="34">
    <oc r="C81">
      <v>913.52099999999996</v>
    </oc>
    <nc r="C81">
      <v>922.02099999999996</v>
    </nc>
  </rcc>
  <rcc rId="38895" sId="17" numFmtId="34">
    <oc r="D81">
      <v>727.69199000000003</v>
    </oc>
    <nc r="D81">
      <v>837.32816000000003</v>
    </nc>
  </rcc>
  <rcc rId="38896" sId="17" numFmtId="34">
    <oc r="D82">
      <v>4318.7624500000002</v>
    </oc>
    <nc r="D82">
      <v>5294.6610099999998</v>
    </nc>
  </rcc>
  <rcc rId="38897" sId="17" numFmtId="34">
    <oc r="D84">
      <v>1246.5148200000001</v>
    </oc>
    <nc r="D84">
      <v>1368.98982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1.xml><?xml version="1.0" encoding="utf-8"?>
<revisions xmlns="http://schemas.openxmlformats.org/spreadsheetml/2006/main" xmlns:r="http://schemas.openxmlformats.org/officeDocument/2006/relationships">
  <rcc rId="28534" sId="5" numFmtId="4">
    <oc r="D6">
      <v>251.62358</v>
    </oc>
    <nc r="D6">
      <v>327.50326999999999</v>
    </nc>
  </rcc>
  <rcc rId="28535" sId="5" numFmtId="4">
    <oc r="D8">
      <v>133.32830999999999</v>
    </oc>
    <nc r="D8">
      <v>184.55889999999999</v>
    </nc>
  </rcc>
  <rcc rId="28536" sId="5" numFmtId="4">
    <oc r="D9">
      <v>0.91581999999999997</v>
    </oc>
    <nc r="D9">
      <v>1.14235</v>
    </nc>
  </rcc>
  <rcc rId="28537" sId="5" numFmtId="4">
    <oc r="D10">
      <v>158.22300999999999</v>
    </oc>
    <nc r="D10">
      <v>213.87933000000001</v>
    </nc>
  </rcc>
  <rcc rId="28538" sId="5" numFmtId="4">
    <oc r="D11">
      <v>-19.302659999999999</v>
    </oc>
    <nc r="D11">
      <v>-22.647069999999999</v>
    </nc>
  </rcc>
  <rcc rId="28539" sId="5" numFmtId="4">
    <oc r="D15">
      <v>4.6750800000000003</v>
    </oc>
    <nc r="D15">
      <v>11.19487</v>
    </nc>
  </rcc>
  <rcc rId="28540" sId="5" numFmtId="4">
    <oc r="D16">
      <v>471.18256000000002</v>
    </oc>
    <nc r="D16">
      <v>477.99500999999998</v>
    </nc>
  </rcc>
  <rcc rId="28541" sId="5" numFmtId="4">
    <oc r="D18">
      <v>3.02</v>
    </oc>
    <nc r="D18">
      <v>3.42</v>
    </nc>
  </rcc>
  <rcc rId="28542" sId="5" numFmtId="4">
    <oc r="D43">
      <v>1868.068</v>
    </oc>
    <nc r="D43">
      <v>2335.085</v>
    </nc>
  </rcc>
  <rcc rId="28543" sId="5" numFmtId="4">
    <oc r="D45">
      <v>0</v>
    </oc>
    <nc r="D45">
      <v>358.70400000000001</v>
    </nc>
  </rcc>
  <rcc rId="28544" sId="5" numFmtId="4">
    <oc r="D47">
      <v>74.111000000000004</v>
    </oc>
    <nc r="D47">
      <v>93.787000000000006</v>
    </nc>
  </rcc>
  <rcc rId="28545" sId="5" numFmtId="4">
    <oc r="D60">
      <v>436.25044000000003</v>
    </oc>
    <nc r="D60">
      <v>559.07582000000002</v>
    </nc>
  </rcc>
  <rcc rId="28546" sId="5" numFmtId="4">
    <oc r="D65">
      <v>7.3120000000000003</v>
    </oc>
    <nc r="D65">
      <v>12.311999999999999</v>
    </nc>
  </rcc>
  <rcc rId="28547" sId="5" numFmtId="4">
    <oc r="D67">
      <v>51.84395</v>
    </oc>
    <nc r="D67">
      <v>68.428730000000002</v>
    </nc>
  </rcc>
  <rcc rId="28548" sId="5" numFmtId="4">
    <oc r="D71">
      <v>0</v>
    </oc>
    <nc r="D71">
      <v>7.6313399999999998</v>
    </nc>
  </rcc>
  <rcc rId="28549" sId="5" numFmtId="4">
    <oc r="D73">
      <v>0</v>
    </oc>
    <nc r="D73">
      <v>2</v>
    </nc>
  </rcc>
  <rcc rId="28550" sId="5" numFmtId="4">
    <oc r="D77">
      <v>39.856000000000002</v>
    </oc>
    <nc r="D77">
      <v>398.56</v>
    </nc>
  </rcc>
  <rcc rId="28551" sId="5" numFmtId="4">
    <oc r="D81">
      <v>329.80259999999998</v>
    </oc>
    <nc r="D81">
      <v>418.14183000000003</v>
    </nc>
  </rcc>
  <rcc rId="28552" sId="5" numFmtId="4">
    <oc r="D82">
      <v>793.23046999999997</v>
    </oc>
    <nc r="D82">
      <v>1058.6410800000001</v>
    </nc>
  </rcc>
  <rcc rId="28553" sId="5" numFmtId="4">
    <oc r="D85">
      <v>1147.15066</v>
    </oc>
    <nc r="D85">
      <v>1390.81357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2.xml><?xml version="1.0" encoding="utf-8"?>
<revisions xmlns="http://schemas.openxmlformats.org/spreadsheetml/2006/main" xmlns:r="http://schemas.openxmlformats.org/officeDocument/2006/relationships">
  <rcc rId="33398" sId="3" numFmtId="4">
    <oc r="D6">
      <v>62701.621030000002</v>
    </oc>
    <nc r="D6">
      <v>77506.577239999999</v>
    </nc>
  </rcc>
  <rcc rId="33399" sId="3" numFmtId="4">
    <oc r="D8">
      <v>1620.68271</v>
    </oc>
    <nc r="D8">
      <v>1910.3253500000001</v>
    </nc>
  </rcc>
  <rcc rId="33400" sId="3" numFmtId="4">
    <oc r="D9">
      <v>9.5408200000000001</v>
    </oc>
    <nc r="D9">
      <v>11.24014</v>
    </nc>
  </rcc>
  <rcc rId="33401" sId="3" numFmtId="4">
    <oc r="D10">
      <v>1866.92047</v>
    </oc>
    <nc r="D10">
      <v>2207.5777800000001</v>
    </nc>
  </rcc>
  <rcc rId="33402" sId="3" numFmtId="4">
    <oc r="D11">
      <v>-204.55677</v>
    </oc>
    <nc r="D11">
      <v>-221.18215000000001</v>
    </nc>
  </rcc>
  <rcc rId="33403" sId="3" numFmtId="4">
    <oc r="D13">
      <v>8759.4332900000009</v>
    </oc>
    <nc r="D13">
      <v>11711.11702</v>
    </nc>
  </rcc>
  <rcc rId="33404" sId="3" numFmtId="4">
    <oc r="D14">
      <v>13.83797</v>
    </oc>
    <nc r="D14">
      <v>26.855180000000001</v>
    </nc>
  </rcc>
  <rcc rId="33405" sId="3" numFmtId="4">
    <oc r="D15">
      <v>1169.5593799999999</v>
    </oc>
    <nc r="D15">
      <v>1279.76675</v>
    </nc>
  </rcc>
  <rcc rId="33406" sId="3" numFmtId="4">
    <oc r="D16">
      <v>1380.8448900000001</v>
    </oc>
    <nc r="D16">
      <v>1430.30369</v>
    </nc>
  </rcc>
  <rcc rId="33407" sId="3" numFmtId="4">
    <oc r="D20">
      <v>403.28258</v>
    </oc>
    <nc r="D20">
      <v>462.68799999999999</v>
    </nc>
  </rcc>
  <rcc rId="33408" sId="3" numFmtId="4">
    <oc r="C23">
      <v>1320</v>
    </oc>
    <nc r="C23">
      <v>4670</v>
    </nc>
  </rcc>
  <rcc rId="33409" sId="3" numFmtId="4">
    <oc r="D25">
      <v>1163.74899</v>
    </oc>
    <nc r="D25">
      <v>1380.9341300000001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221.xml><?xml version="1.0" encoding="utf-8"?>
<revisions xmlns="http://schemas.openxmlformats.org/spreadsheetml/2006/main" xmlns:r="http://schemas.openxmlformats.org/officeDocument/2006/relationships">
  <rcc rId="29676" sId="2" numFmtId="4">
    <oc r="DG32">
      <v>246742.32052000001</v>
    </oc>
    <nc r="DG32">
      <v>247122.85935000001</v>
    </nc>
  </rcc>
  <rcc rId="29677" sId="2" numFmtId="4">
    <oc r="DH32">
      <v>31476.94758</v>
    </oc>
    <nc r="DH32">
      <v>40387.847450000001</v>
    </nc>
  </rcc>
  <rcc rId="29678" sId="2" numFmtId="4">
    <oc r="DJ32">
      <v>26450.138129999999</v>
    </oc>
    <nc r="DJ32">
      <v>26495.538130000001</v>
    </nc>
  </rcc>
  <rcc rId="29679" sId="2" numFmtId="4">
    <oc r="DK32">
      <v>6944.1272399999998</v>
    </oc>
    <nc r="DK32">
      <v>9052.0363400000006</v>
    </nc>
  </rcc>
  <rcc rId="29680" sId="2" numFmtId="4">
    <oc r="DM32">
      <v>25974.799999999999</v>
    </oc>
    <nc r="DM32">
      <v>25988.2</v>
    </nc>
  </rcc>
  <rcc rId="29681" sId="2" numFmtId="4">
    <oc r="DN32">
      <v>6749.8272399999996</v>
    </oc>
    <nc r="DN32">
      <v>8840.7363399999995</v>
    </nc>
  </rcc>
  <rcc rId="29682" sId="2" numFmtId="4">
    <oc r="DV32">
      <v>330.33812999999998</v>
    </oc>
    <nc r="DV32">
      <v>362.33812999999998</v>
    </nc>
  </rcc>
  <rcc rId="29683" sId="2" numFmtId="4">
    <oc r="DW32">
      <v>194.3</v>
    </oc>
    <nc r="DW32">
      <v>211.3</v>
    </nc>
  </rcc>
  <rcc rId="29684" sId="2" numFmtId="4">
    <oc r="DZ32">
      <v>492.26510000000002</v>
    </oc>
    <nc r="DZ32">
      <v>652.97793999999999</v>
    </nc>
  </rcc>
  <rcc rId="29685" sId="2" numFmtId="4">
    <oc r="EB32">
      <v>1005.7</v>
    </oc>
    <nc r="EB32">
      <v>1015.7</v>
    </nc>
  </rcc>
  <rcc rId="29686" sId="2" numFmtId="4">
    <oc r="EC32">
      <v>81.47</v>
    </oc>
    <nc r="EC32">
      <v>114.68662</v>
    </nc>
  </rcc>
  <rcc rId="29687" sId="2" numFmtId="4">
    <oc r="EE32">
      <v>66659.748380000005</v>
    </oc>
    <nc r="EE32">
      <v>66687.748380000005</v>
    </nc>
  </rcc>
  <rcc rId="29688" sId="2" numFmtId="4">
    <oc r="EF32">
      <v>5319.0601699999997</v>
    </oc>
    <nc r="EF32">
      <v>6980.2263700000003</v>
    </nc>
  </rcc>
  <rcc rId="29689" sId="2" numFmtId="4">
    <oc r="EH32">
      <v>110637.30422999999</v>
    </oc>
    <nc r="EH32">
      <v>110841.49252</v>
    </nc>
  </rcc>
  <rcc rId="29690" sId="2" numFmtId="4">
    <oc r="EI32">
      <v>7911.7288799999997</v>
    </oc>
    <nc r="EI32">
      <v>10597.004000000001</v>
    </nc>
  </rcc>
  <rcc rId="29691" sId="2" numFmtId="4">
    <oc r="EK32">
      <v>39299.629780000003</v>
    </oc>
    <nc r="EK32">
      <v>39400.97032</v>
    </nc>
  </rcc>
  <rcc rId="29692" sId="2" numFmtId="4">
    <oc r="EL32">
      <v>10612.93619</v>
    </oc>
    <nc r="EL32">
      <v>12842.284180000001</v>
    </nc>
  </rcc>
  <rcc rId="29693" sId="2" numFmtId="4">
    <oc r="EQ32">
      <v>285</v>
    </oc>
    <nc r="EQ32">
      <v>276.61</v>
    </nc>
  </rcc>
  <rcc rId="29694" sId="2" numFmtId="4">
    <oc r="ER32">
      <v>115.36</v>
    </oc>
    <nc r="ER32">
      <v>148.63200000000001</v>
    </nc>
  </rcc>
  <rcc rId="29695" sId="2" numFmtId="4">
    <oc r="EX32">
      <v>3208.26359</v>
    </oc>
    <nc r="EX32">
      <v>4075.143</v>
    </nc>
  </rcc>
  <rfmt sheetId="2" sqref="EW31">
    <dxf>
      <numFmt numFmtId="4" formatCode="#,##0.00"/>
    </dxf>
  </rfmt>
  <rfmt sheetId="2" sqref="EW31">
    <dxf>
      <numFmt numFmtId="187" formatCode="#,##0.000"/>
    </dxf>
  </rfmt>
  <rfmt sheetId="2" sqref="EW31">
    <dxf>
      <numFmt numFmtId="186" formatCode="#,##0.0000"/>
    </dxf>
  </rfmt>
  <rfmt sheetId="2" sqref="EW31">
    <dxf>
      <numFmt numFmtId="172" formatCode="#,##0.00000"/>
    </dxf>
  </rfmt>
  <rcc rId="29696" sId="2" numFmtId="4">
    <oc r="EW32">
      <v>-9485.8495199999998</v>
    </oc>
    <nc r="EW32">
      <v>-11096.995150000001</v>
    </nc>
  </rcc>
  <rfmt sheetId="2" sqref="EW31">
    <dxf>
      <numFmt numFmtId="186" formatCode="#,##0.0000"/>
    </dxf>
  </rfmt>
  <rfmt sheetId="2" sqref="EW31">
    <dxf>
      <numFmt numFmtId="187" formatCode="#,##0.000"/>
    </dxf>
  </rfmt>
  <rfmt sheetId="2" sqref="EW31">
    <dxf>
      <numFmt numFmtId="4" formatCode="#,##0.00"/>
    </dxf>
  </rfmt>
  <rfmt sheetId="2" sqref="EW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1.xml><?xml version="1.0" encoding="utf-8"?>
<revisions xmlns="http://schemas.openxmlformats.org/spreadsheetml/2006/main" xmlns:r="http://schemas.openxmlformats.org/officeDocument/2006/relationships"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c rId="29917" sId="3" numFmtId="4">
    <oc r="D110">
      <v>956.90976000000001</v>
    </oc>
    <nc r="D110">
      <v>985.20975999999996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2.xml><?xml version="1.0" encoding="utf-8"?>
<revisions xmlns="http://schemas.openxmlformats.org/spreadsheetml/2006/main" xmlns:r="http://schemas.openxmlformats.org/officeDocument/2006/relationships">
  <rcc rId="36376" sId="18" numFmtId="4">
    <oc r="D6">
      <v>146.26194000000001</v>
    </oc>
    <nc r="D6">
      <v>166.43275</v>
    </nc>
  </rcc>
  <rcc rId="36377" sId="18" numFmtId="4">
    <oc r="D8">
      <v>307.11450000000002</v>
    </oc>
    <nc r="D8">
      <v>358.59122000000002</v>
    </nc>
  </rcc>
  <rcc rId="36378" sId="18" numFmtId="4">
    <oc r="D9">
      <v>1.80704</v>
    </oc>
    <nc r="D9">
      <v>2.07335</v>
    </nc>
  </rcc>
  <rcc rId="36379" sId="18" numFmtId="4">
    <oc r="D10">
      <v>354.90249</v>
    </oc>
    <nc r="D10">
      <v>411.77078</v>
    </nc>
  </rcc>
  <rcc rId="36380" sId="18" numFmtId="4">
    <oc r="D11">
      <v>-35.558529999999998</v>
    </oc>
    <nc r="D11">
      <v>-41.746160000000003</v>
    </nc>
  </rcc>
  <rcc rId="36381" sId="18" numFmtId="4">
    <oc r="D15">
      <v>157.46428</v>
    </oc>
    <nc r="D15">
      <v>159.09895</v>
    </nc>
  </rcc>
  <rcc rId="36382" sId="18" numFmtId="4">
    <oc r="D16">
      <v>131.32882000000001</v>
    </oc>
    <nc r="D16">
      <v>138.76025000000001</v>
    </nc>
  </rcc>
  <rcc rId="36383" sId="18" numFmtId="4">
    <oc r="D27">
      <v>16.701519999999999</v>
    </oc>
    <nc r="D27">
      <v>16.963519999999999</v>
    </nc>
  </rcc>
  <rcc rId="36384" sId="18" numFmtId="4">
    <oc r="D42">
      <v>2001.944</v>
    </oc>
    <nc r="D42">
      <v>2573.9279999999999</v>
    </nc>
  </rcc>
  <rcc rId="36385" sId="18" numFmtId="4">
    <oc r="C44">
      <v>4212.85016</v>
    </oc>
    <nc r="C44">
      <v>4194.3995699999996</v>
    </nc>
  </rcc>
  <rcc rId="36386" sId="18" numFmtId="4">
    <oc r="D44">
      <v>1041.93443</v>
    </oc>
    <nc r="D44">
      <v>2612.6275700000001</v>
    </nc>
  </rcc>
  <rcc rId="36387" sId="18" numFmtId="4">
    <oc r="C45">
      <v>235.76499999999999</v>
    </oc>
    <nc r="C45">
      <v>251.821</v>
    </nc>
  </rcc>
  <rcc rId="36388" sId="18" numFmtId="4">
    <oc r="D45">
      <v>152.815</v>
    </oc>
    <nc r="D45">
      <v>172.49100000000001</v>
    </nc>
  </rcc>
  <rcc rId="36389" sId="18" numFmtId="4">
    <oc r="D46">
      <v>0</v>
    </oc>
    <nc r="D46">
      <v>261.79311999999999</v>
    </nc>
  </rcc>
  <rcc rId="36390" sId="18" numFmtId="4">
    <oc r="D47">
      <v>83.186999999999998</v>
    </oc>
    <nc r="D47">
      <v>285.18745000000001</v>
    </nc>
  </rcc>
  <rcc rId="36391" sId="18" numFmtId="4">
    <oc r="D31">
      <v>27.129190000000001</v>
    </oc>
    <nc r="D31">
      <v>28.448779999999999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cc rId="35992" sId="14" numFmtId="34">
    <oc r="D58">
      <v>785.05704000000003</v>
    </oc>
    <nc r="D58">
      <v>951.66889000000003</v>
    </nc>
  </rcc>
  <rcc rId="35993" sId="14" numFmtId="34">
    <oc r="C65">
      <v>94.305999999999997</v>
    </oc>
    <nc r="C65">
      <v>100.729</v>
    </nc>
  </rcc>
  <rcc rId="35994" sId="14" numFmtId="34">
    <oc r="D65">
      <v>48.221170000000001</v>
    </oc>
    <nc r="D65">
      <v>54.10181</v>
    </nc>
  </rcc>
  <rcc rId="35995" sId="14" numFmtId="34">
    <oc r="C75">
      <v>1337.1851799999999</v>
    </oc>
    <nc r="C75">
      <v>1457.1851799999999</v>
    </nc>
  </rcc>
  <rcc rId="35996" sId="14" numFmtId="34">
    <oc r="D75">
      <v>547.74953000000005</v>
    </oc>
    <nc r="D75">
      <v>1352.40849</v>
    </nc>
  </rcc>
  <rcc rId="35997" sId="14" numFmtId="34">
    <oc r="C79">
      <v>2975.1803799999998</v>
    </oc>
    <nc r="C79">
      <v>2738.3054499999998</v>
    </nc>
  </rcc>
  <rcc rId="35998" sId="14" numFmtId="34">
    <oc r="D79">
      <v>435.82193000000001</v>
    </oc>
    <nc r="D79">
      <v>2133.9140000000002</v>
    </nc>
  </rcc>
  <rcc rId="35999" sId="14" numFmtId="34">
    <oc r="C80">
      <v>1781.1405199999999</v>
    </oc>
    <nc r="C80">
      <v>1535.92752</v>
    </nc>
  </rcc>
  <rcc rId="36000" sId="14" numFmtId="34">
    <oc r="D80">
      <v>921.27425000000005</v>
    </oc>
    <nc r="D80">
      <v>931.81850999999995</v>
    </nc>
  </rcc>
  <rcc rId="36001" sId="14" numFmtId="34">
    <oc r="D82">
      <v>605.73800000000006</v>
    </oc>
    <nc r="D82">
      <v>692.27200000000005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1.xml><?xml version="1.0" encoding="utf-8"?>
<revisions xmlns="http://schemas.openxmlformats.org/spreadsheetml/2006/main" xmlns:r="http://schemas.openxmlformats.org/officeDocument/2006/relationships">
  <rcc rId="33091" sId="14" numFmtId="4">
    <oc r="D6">
      <v>35.364719999999998</v>
    </oc>
    <nc r="D6">
      <v>45.32835</v>
    </nc>
  </rcc>
  <rcc rId="33092" sId="14" numFmtId="4">
    <oc r="D8">
      <v>111.66427</v>
    </oc>
    <nc r="D8">
      <v>131.62052</v>
    </nc>
  </rcc>
  <rcc rId="33093" sId="14" numFmtId="4">
    <oc r="D9">
      <v>0.65736000000000006</v>
    </oc>
    <nc r="D9">
      <v>0.77446000000000004</v>
    </nc>
  </rcc>
  <rcc rId="33094" sId="14" numFmtId="4">
    <oc r="D10">
      <v>128.62993</v>
    </oc>
    <nc r="D10">
      <v>152.10105999999999</v>
    </nc>
  </rcc>
  <rcc rId="33095" sId="14" numFmtId="4">
    <oc r="D11">
      <v>-14.093859999999999</v>
    </oc>
    <nc r="D11">
      <v>-15.239369999999999</v>
    </nc>
  </rcc>
  <rcc rId="33096" sId="14" numFmtId="4">
    <oc r="D15">
      <v>8.1038899999999998</v>
    </oc>
    <nc r="D15">
      <v>9.8586899999999993</v>
    </nc>
  </rcc>
  <rcc rId="33097" sId="14" numFmtId="4">
    <oc r="D16">
      <v>35.632649999999998</v>
    </oc>
    <nc r="D16">
      <v>47.747779999999999</v>
    </nc>
  </rcc>
  <rcc rId="33098" sId="14" numFmtId="4">
    <oc r="D27">
      <v>43.681800000000003</v>
    </oc>
    <nc r="D27">
      <v>43.90936</v>
    </nc>
  </rcc>
  <rcc rId="33099" sId="14" numFmtId="4">
    <oc r="D42">
      <v>1697.748</v>
    </oc>
    <nc r="D42">
      <v>1980.7059999999999</v>
    </nc>
  </rcc>
  <rcc rId="33100" sId="14" numFmtId="4">
    <oc r="D44">
      <v>222.74</v>
    </oc>
    <nc r="D44">
      <v>698.74</v>
    </nc>
  </rcc>
  <rcc rId="33101" sId="14" numFmtId="4">
    <oc r="D45">
      <v>50.832000000000001</v>
    </oc>
    <nc r="D45">
      <v>66.573999999999998</v>
    </nc>
  </rcc>
  <rcc rId="33102" sId="14" numFmtId="4">
    <oc r="D46">
      <v>200</v>
    </oc>
    <nc r="D46">
      <v>327.81338</v>
    </nc>
  </rcc>
  <rcc rId="33103" sId="14" numFmtId="4">
    <oc r="C50">
      <v>163.11836</v>
    </oc>
    <nc r="C50">
      <v>122.24988</v>
    </nc>
  </rcc>
  <rcc rId="33104" sId="14" numFmtId="4">
    <oc r="C46">
      <v>408.63</v>
    </oc>
    <nc r="C46">
      <v>461.81837999999999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5.xml><?xml version="1.0" encoding="utf-8"?>
<revisions xmlns="http://schemas.openxmlformats.org/spreadsheetml/2006/main" xmlns:r="http://schemas.openxmlformats.org/officeDocument/2006/relationships">
  <rcc rId="35831" sId="13" numFmtId="4">
    <oc r="D6">
      <v>48.30771</v>
    </oc>
    <nc r="D6">
      <v>57.456989999999998</v>
    </nc>
  </rcc>
  <rcc rId="35832" sId="13" numFmtId="4">
    <oc r="D8">
      <v>138.01872</v>
    </oc>
    <nc r="D8">
      <v>161.15261000000001</v>
    </nc>
  </rcc>
  <rcc rId="35833" sId="13" numFmtId="4">
    <oc r="D9">
      <v>0.81206999999999996</v>
    </oc>
    <nc r="D9">
      <v>0.93174000000000001</v>
    </nc>
  </rcc>
  <rcc rId="35834" sId="13" numFmtId="4">
    <oc r="D10">
      <v>159.49485000000001</v>
    </oc>
    <nc r="D10">
      <v>185.05174</v>
    </nc>
  </rcc>
  <rcc rId="35835" sId="13" numFmtId="4">
    <oc r="D11">
      <v>-15.980130000000001</v>
    </oc>
    <nc r="D11">
      <v>-18.76089</v>
    </nc>
  </rcc>
  <rcc rId="35836" sId="13" numFmtId="4">
    <oc r="D13">
      <v>1.0592999999999999</v>
    </oc>
    <nc r="D13">
      <v>1.0918099999999999</v>
    </nc>
  </rcc>
  <rcc rId="35837" sId="13" numFmtId="4">
    <oc r="D15">
      <v>130.89299</v>
    </oc>
    <nc r="D15">
      <v>131.67591999999999</v>
    </nc>
  </rcc>
  <rcc rId="35838" sId="13" numFmtId="4">
    <oc r="D16">
      <v>44.577190000000002</v>
    </oc>
    <nc r="D16">
      <v>46.213299999999997</v>
    </nc>
  </rcc>
  <rcc rId="35839" sId="13" numFmtId="4">
    <oc r="D18">
      <v>1.6</v>
    </oc>
    <nc r="D18">
      <v>1.8</v>
    </nc>
  </rcc>
  <rcc rId="35840" sId="13" numFmtId="4">
    <oc r="D25">
      <v>16.383299999999998</v>
    </oc>
    <nc r="D25">
      <v>17.783300000000001</v>
    </nc>
  </rcc>
  <rcc rId="35841" sId="13" numFmtId="4">
    <oc r="D38">
      <v>1222.2560000000001</v>
    </oc>
    <nc r="D38">
      <v>1571.472</v>
    </nc>
  </rcc>
  <rcc rId="35842" sId="13" numFmtId="4">
    <oc r="D41">
      <v>2072.2287999999999</v>
    </oc>
    <nc r="D41">
      <v>5591.16824</v>
    </nc>
  </rcc>
  <rcc rId="35843" sId="13" numFmtId="4">
    <oc r="C42">
      <v>94.305000000000007</v>
    </oc>
    <nc r="C42">
      <v>100.72799999999999</v>
    </nc>
  </rcc>
  <rcc rId="35844" sId="13" numFmtId="4">
    <oc r="D42">
      <v>66.573999999999998</v>
    </oc>
    <nc r="D42">
      <v>74.444999999999993</v>
    </nc>
  </rcc>
  <rcc rId="35845" sId="13" numFmtId="4">
    <nc r="D43">
      <v>74.225999999999999</v>
    </nc>
  </rcc>
  <rcc rId="35846" sId="13" numFmtId="4">
    <oc r="D44">
      <v>421.41311999999999</v>
    </oc>
    <nc r="D44">
      <v>542.75436000000002</v>
    </nc>
  </rcc>
  <rfmt sheetId="13" sqref="C37">
    <dxf>
      <numFmt numFmtId="2" formatCode="0.00"/>
    </dxf>
  </rfmt>
  <rfmt sheetId="13" sqref="C37">
    <dxf>
      <numFmt numFmtId="183" formatCode="0.000"/>
    </dxf>
  </rfmt>
  <rfmt sheetId="13" sqref="C37">
    <dxf>
      <numFmt numFmtId="174" formatCode="0.0000"/>
    </dxf>
  </rfmt>
  <rfmt sheetId="13" sqref="C37">
    <dxf>
      <numFmt numFmtId="168" formatCode="0.00000"/>
    </dxf>
  </rfmt>
  <rfmt sheetId="13" sqref="C37">
    <dxf>
      <numFmt numFmtId="173" formatCode="0.000000"/>
    </dxf>
  </rfmt>
  <rfmt sheetId="13" sqref="C37">
    <dxf>
      <numFmt numFmtId="168" formatCode="0.00000"/>
    </dxf>
  </rfmt>
  <rcc rId="35847" sId="13">
    <oc r="D23">
      <f>D25+D27+D33</f>
    </oc>
    <nc r="D23">
      <f>D25+D27+D33+D32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6.xml><?xml version="1.0" encoding="utf-8"?>
<revisions xmlns="http://schemas.openxmlformats.org/spreadsheetml/2006/main" xmlns:r="http://schemas.openxmlformats.org/officeDocument/2006/relationships">
  <rcc rId="40544" sId="13">
    <oc r="A1" t="inlineStr">
      <is>
        <t xml:space="preserve">                     Анализ исполнения бюджета Хорнойского сельского поселения на 01.10.2022 г.</t>
      </is>
    </oc>
    <nc r="A1" t="inlineStr">
      <is>
        <t xml:space="preserve">                     Анализ исполнения бюджета Хорнойского сельского поселения на 01.11.2022 г.</t>
      </is>
    </nc>
  </rcc>
  <rcc rId="40545" sId="13" numFmtId="4">
    <oc r="D6">
      <v>68.457719999999995</v>
    </oc>
    <nc r="D6">
      <v>71.826570000000004</v>
    </nc>
  </rcc>
  <rcc rId="40546" sId="13" numFmtId="4">
    <oc r="D8">
      <v>184.75261</v>
    </oc>
    <nc r="D8">
      <v>208.96306999999999</v>
    </nc>
  </rcc>
  <rcc rId="40547" sId="13" numFmtId="4">
    <oc r="D9">
      <v>1.0451699999999999</v>
    </oc>
    <nc r="D9">
      <v>1.1722999999999999</v>
    </nc>
  </rcc>
  <rcc rId="40548" sId="13" numFmtId="4">
    <oc r="D10">
      <v>212.68137999999999</v>
    </oc>
    <nc r="D10">
      <v>237.41569000000001</v>
    </nc>
  </rcc>
  <rcc rId="40549" sId="13" numFmtId="4">
    <oc r="D11">
      <v>-20.624020000000002</v>
    </oc>
    <nc r="D11">
      <v>-24.16508</v>
    </nc>
  </rcc>
  <rcc rId="40550" sId="13" numFmtId="4">
    <oc r="D15">
      <v>133.89490000000001</v>
    </oc>
    <nc r="D15">
      <v>152.55000999999999</v>
    </nc>
  </rcc>
  <rcc rId="40551" sId="13" numFmtId="4">
    <oc r="D16">
      <v>66.217359999999999</v>
    </oc>
    <nc r="D16">
      <v>201.40450000000001</v>
    </nc>
  </rcc>
  <rcc rId="40552" sId="13" numFmtId="4">
    <oc r="D18">
      <v>2</v>
    </oc>
    <nc r="D18">
      <v>5.3</v>
    </nc>
  </rcc>
  <rcc rId="40553" sId="13" numFmtId="4">
    <oc r="D25">
      <v>17.783300000000001</v>
    </oc>
    <nc r="D25">
      <v>18.443300000000001</v>
    </nc>
  </rcc>
  <rcc rId="40554" sId="13" numFmtId="4">
    <oc r="D32">
      <v>0.33851999999999999</v>
    </oc>
    <nc r="D32">
      <v>0.86636000000000002</v>
    </nc>
  </rcc>
  <rcc rId="40555" sId="13" numFmtId="4">
    <oc r="D38">
      <v>1702.7840000000001</v>
    </oc>
    <nc r="D38">
      <v>1834.096</v>
    </nc>
  </rcc>
  <rcc rId="40556" sId="13" numFmtId="4">
    <oc r="D41">
      <v>6260.8906399999996</v>
    </oc>
    <nc r="D41">
      <v>5302.3499599999996</v>
    </nc>
  </rcc>
  <rcc rId="40557" sId="13" numFmtId="4">
    <oc r="D42">
      <v>80.867999999999995</v>
    </oc>
    <nc r="D42">
      <v>88.739000000000004</v>
    </nc>
  </rcc>
  <rcc rId="40558" sId="13" numFmtId="4">
    <oc r="D43">
      <v>74.225999999999999</v>
    </oc>
    <nc r="D43">
      <v>2372.2114799999999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30315" sId="4">
    <oc r="A1" t="inlineStr">
      <is>
        <t xml:space="preserve">                     Анализ исполнения бюджета Александровского сельского поселения на 01.06.2022 г.</t>
      </is>
    </oc>
    <nc r="A1" t="inlineStr">
      <is>
        <t xml:space="preserve">                     Анализ исполнения бюджета Александровского сельского поселения на 01.07.2022 г.</t>
      </is>
    </nc>
  </rcc>
  <rcc rId="30316" sId="4">
    <oc r="D3" t="inlineStr">
      <is>
        <t>исполнено на 01.06.2022 г.</t>
      </is>
    </oc>
    <nc r="D3" t="inlineStr">
      <is>
        <t>исполнено на 01.07.2022 г.</t>
      </is>
    </nc>
  </rcc>
  <rcc rId="30317" sId="4" numFmtId="4">
    <oc r="D6">
      <v>29.26455</v>
    </oc>
    <nc r="D6">
      <v>31.818760000000001</v>
    </nc>
  </rcc>
  <rcc rId="30318" sId="4" numFmtId="4">
    <oc r="D8">
      <v>64.2774</v>
    </oc>
    <nc r="D8">
      <v>78.320080000000004</v>
    </nc>
  </rcc>
  <rcc rId="30319" sId="4" numFmtId="4">
    <oc r="D9">
      <v>0.39785999999999999</v>
    </oc>
    <nc r="D9">
      <v>0.46106999999999998</v>
    </nc>
  </rcc>
  <rcc rId="30320" sId="4" numFmtId="4">
    <oc r="D10">
      <v>74.489000000000004</v>
    </oc>
    <nc r="D10">
      <v>90.219589999999997</v>
    </nc>
  </rcc>
  <rcc rId="30321" sId="4" numFmtId="4">
    <oc r="D11">
      <v>-7.8874199999999997</v>
    </oc>
    <nc r="D11">
      <v>-9.8852899999999995</v>
    </nc>
  </rcc>
  <rcc rId="30322" sId="4" numFmtId="4">
    <oc r="D16">
      <v>11.326969999999999</v>
    </oc>
    <nc r="D16">
      <v>11.87975</v>
    </nc>
  </rcc>
  <rcc rId="30323" sId="4" numFmtId="4">
    <oc r="D39">
      <v>766.5</v>
    </oc>
    <nc r="D39">
      <v>919.8</v>
    </nc>
  </rcc>
  <rcc rId="30324" sId="4" numFmtId="4">
    <oc r="D41">
      <v>156.21</v>
    </oc>
    <nc r="D41">
      <v>534.01</v>
    </nc>
  </rcc>
  <rcc rId="30325" sId="4" numFmtId="4">
    <oc r="D42">
      <v>42.963999999999999</v>
    </oc>
    <nc r="D42">
      <v>50.835000000000001</v>
    </nc>
  </rcc>
  <rcc rId="30326" sId="4">
    <oc r="D50" t="inlineStr">
      <is>
        <t>исполнено на 01.06.2022 г.</t>
      </is>
    </oc>
    <nc r="D50" t="inlineStr">
      <is>
        <t>исполнено на 01.07.2022 г.</t>
      </is>
    </nc>
  </rcc>
  <rcc rId="30327" sId="4" numFmtId="4">
    <oc r="D54">
      <v>524.83132999999998</v>
    </oc>
    <nc r="D54">
      <v>658.90080999999998</v>
    </nc>
  </rcc>
  <rcc rId="30328" sId="4" numFmtId="4">
    <oc r="D61">
      <v>30.935639999999999</v>
    </oc>
    <nc r="D61">
      <v>42.933340000000001</v>
    </nc>
  </rcc>
  <rcc rId="30329" sId="4" numFmtId="4">
    <oc r="D65">
      <v>0</v>
    </oc>
    <nc r="D65">
      <v>2.83134</v>
    </nc>
  </rcc>
  <rcc rId="30330" sId="4" numFmtId="4">
    <oc r="D71">
      <v>179.85730000000001</v>
    </oc>
    <nc r="D71">
      <v>615.40089999999998</v>
    </nc>
  </rcc>
  <rcc rId="30331" sId="4" numFmtId="4">
    <oc r="D76">
      <v>56.31288</v>
    </oc>
    <nc r="D76">
      <v>80.834590000000006</v>
    </nc>
  </rcc>
  <rcc rId="30332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1" sqref="I28">
    <dxf>
      <numFmt numFmtId="2" formatCode="0.00"/>
    </dxf>
  </rfmt>
  <rfmt sheetId="1" sqref="I28">
    <dxf>
      <numFmt numFmtId="183" formatCode="0.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3" formatCode="0.000000"/>
    </dxf>
  </rfmt>
  <rfmt sheetId="1" sqref="I28">
    <dxf>
      <numFmt numFmtId="177" formatCode="0.0000000"/>
    </dxf>
  </rfmt>
  <rfmt sheetId="1" sqref="I28">
    <dxf>
      <numFmt numFmtId="173" formatCode="0.00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83" formatCode="0.000"/>
    </dxf>
  </rfmt>
  <rfmt sheetId="1" sqref="I28">
    <dxf>
      <numFmt numFmtId="2" formatCode="0.00"/>
    </dxf>
  </rfmt>
  <rfmt sheetId="1" sqref="I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29640" sId="2" numFmtId="4">
    <oc r="BZ32">
      <v>193547.20436</v>
    </oc>
    <nc r="BZ32">
      <v>192283.19756</v>
    </nc>
  </rcc>
  <rcc rId="29641" sId="2" numFmtId="4">
    <oc r="CA32">
      <v>23308.304059999999</v>
    </oc>
    <nc r="CA32">
      <v>29935.395680000001</v>
    </nc>
  </rcc>
  <rcc rId="29642" sId="2" numFmtId="4">
    <oc r="BE32">
      <v>1419.56</v>
    </oc>
    <nc r="BE32">
      <v>1432.96</v>
    </nc>
  </rcc>
  <rcc rId="29643" sId="2" numFmtId="4">
    <oc r="BF32">
      <v>1458.4014</v>
    </oc>
    <nc r="BF32">
      <v>1920.6414</v>
    </nc>
  </rcc>
  <rcc rId="29644" sId="2">
    <oc r="BE21">
      <f>Сят!C33</f>
    </oc>
    <nc r="BE21">
      <f>Сят!C31</f>
    </nc>
  </rcc>
  <rcc rId="29645" sId="2">
    <oc r="BF19">
      <f>Мос!D33</f>
    </oc>
    <nc r="BF19">
      <f>Мос!D31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33881" sId="3" numFmtId="4">
    <oc r="D98">
      <v>38393.984570000001</v>
    </oc>
    <nc r="D98">
      <v>42445.667950000003</v>
    </nc>
  </rcc>
  <rcc rId="33882" sId="3" numFmtId="4">
    <oc r="C99">
      <v>3865.2355499999999</v>
    </oc>
    <nc r="C99">
      <v>3795.2355499999999</v>
    </nc>
  </rcc>
  <rcc rId="33883" sId="3" numFmtId="4">
    <oc r="D99">
      <v>666.89729999999997</v>
    </oc>
    <nc r="D99">
      <v>679.88729999999998</v>
    </nc>
  </rcc>
  <rcc rId="33884" sId="3" numFmtId="4">
    <oc r="C101">
      <v>35778.325700000001</v>
    </oc>
    <nc r="C101">
      <v>36074.857409999997</v>
    </nc>
  </rcc>
  <rcc rId="33885" sId="3" numFmtId="4">
    <oc r="D101">
      <v>4407.2872600000001</v>
    </oc>
    <nc r="D101">
      <v>4451.3663100000003</v>
    </nc>
  </rcc>
  <rcc rId="33886" sId="3" numFmtId="4">
    <oc r="C102">
      <v>40064.438119999999</v>
    </oc>
    <nc r="C102">
      <v>39830.615129999998</v>
    </nc>
  </rcc>
  <rcc rId="33887" sId="3" numFmtId="4">
    <oc r="D102">
      <v>890.97886000000005</v>
    </oc>
    <nc r="D102">
      <v>13214.036480000001</v>
    </nc>
  </rcc>
  <rcc rId="33888" sId="3" numFmtId="4">
    <oc r="C103">
      <v>32306.53687</v>
    </oc>
    <nc r="C103">
      <v>33059.225039999998</v>
    </nc>
  </rcc>
  <rcc rId="33889" sId="3" numFmtId="4">
    <oc r="D103">
      <v>1349.4814699999999</v>
    </oc>
    <nc r="D103">
      <v>6812.0818300000001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5">
    <dxf>
      <numFmt numFmtId="166" formatCode="0.0"/>
    </dxf>
  </rfmt>
  <rcc rId="29843" sId="3" numFmtId="4">
    <oc r="D38">
      <v>85.640169999999998</v>
    </oc>
    <nc r="D38">
      <v>106.20901000000001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32839" sId="16" numFmtId="4">
    <oc r="D6">
      <v>73.892489999999995</v>
    </oc>
    <nc r="D6">
      <v>91.934929999999994</v>
    </nc>
  </rcc>
  <rcc rId="32840" sId="16" numFmtId="4">
    <oc r="D8">
      <v>184.55623</v>
    </oc>
    <nc r="D8">
      <v>217.53944999999999</v>
    </nc>
  </rcc>
  <rcc rId="32841" sId="16" numFmtId="4">
    <oc r="D9">
      <v>1.0864799999999999</v>
    </oc>
    <nc r="D9">
      <v>1.2799799999999999</v>
    </nc>
  </rcc>
  <rcc rId="32842" sId="16" numFmtId="4">
    <oc r="D10">
      <v>212.59669</v>
    </oc>
    <nc r="D10">
      <v>251.38927000000001</v>
    </nc>
  </rcc>
  <rcc rId="32843" sId="16" numFmtId="4">
    <oc r="D11">
      <v>-23.294029999999999</v>
    </oc>
    <nc r="D11">
      <v>-25.187270000000002</v>
    </nc>
  </rcc>
  <rcc rId="32844" sId="16" numFmtId="4">
    <oc r="D13">
      <v>36.882599999999996</v>
    </oc>
    <nc r="D13">
      <v>81.321929999999995</v>
    </nc>
  </rcc>
  <rcc rId="32845" sId="16" numFmtId="4">
    <oc r="D15">
      <v>85.995130000000003</v>
    </oc>
    <nc r="D15">
      <v>86.463949999999997</v>
    </nc>
  </rcc>
  <rcc rId="32846" sId="16" numFmtId="4">
    <oc r="D16">
      <v>184.64715000000001</v>
    </oc>
    <nc r="D16">
      <v>211.13865000000001</v>
    </nc>
  </rcc>
  <rcc rId="32847" sId="16" numFmtId="4">
    <oc r="D18">
      <v>2.2000000000000002</v>
    </oc>
    <nc r="D18">
      <v>2.5</v>
    </nc>
  </rcc>
  <rcc rId="32848" sId="16" numFmtId="4">
    <oc r="D27">
      <v>313.00880999999998</v>
    </oc>
    <nc r="D27">
      <v>316.29921999999999</v>
    </nc>
  </rcc>
  <rcc rId="32849" sId="16" numFmtId="4">
    <oc r="D28">
      <v>8.1285000000000007</v>
    </oc>
    <nc r="D28">
      <v>14.943250000000001</v>
    </nc>
  </rcc>
  <rcc rId="32850" sId="16" numFmtId="4">
    <oc r="D30">
      <v>30.93439</v>
    </oc>
    <nc r="D30">
      <v>35.597369999999998</v>
    </nc>
  </rcc>
  <rcc rId="32851" sId="16" numFmtId="4">
    <oc r="D37">
      <v>0.3</v>
    </oc>
    <nc r="D37">
      <v>0</v>
    </nc>
  </rcc>
  <rcc rId="32852" sId="16" numFmtId="4">
    <oc r="D41">
      <v>1208.7</v>
    </oc>
    <nc r="D41">
      <v>1410.15</v>
    </nc>
  </rcc>
  <rcc rId="32853" sId="16" numFmtId="4">
    <oc r="D44">
      <v>50.832000000000001</v>
    </oc>
    <nc r="D44">
      <v>66.573999999999998</v>
    </nc>
  </rcc>
  <rcc rId="32854" sId="16" numFmtId="4">
    <oc r="C45">
      <v>2416.3719999999998</v>
    </oc>
    <nc r="C45">
      <v>2294.9479700000002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32533" sId="17" numFmtId="4">
    <oc r="D6">
      <v>95.457639999999998</v>
    </oc>
    <nc r="D6">
      <v>113.57052</v>
    </nc>
  </rcc>
  <rcc rId="32534" sId="17" numFmtId="4">
    <oc r="D8">
      <v>168.27184</v>
    </oc>
    <nc r="D8">
      <v>198.34477999999999</v>
    </nc>
  </rcc>
  <rcc rId="32535" sId="17" numFmtId="4">
    <oc r="D9">
      <v>0.99058999999999997</v>
    </oc>
    <nc r="D9">
      <v>1.16703</v>
    </nc>
  </rcc>
  <rcc rId="32536" sId="17" numFmtId="4">
    <oc r="D10">
      <v>193.83816999999999</v>
    </oc>
    <nc r="D10">
      <v>229.20787000000001</v>
    </nc>
  </rcc>
  <rcc rId="32537" sId="17" numFmtId="4">
    <oc r="D11">
      <v>-21.238669999999999</v>
    </oc>
    <nc r="D11">
      <v>-22.964860000000002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30445" sId="6">
    <oc r="D3" t="inlineStr">
      <is>
        <t>исполнено на 01.06.2022 г.</t>
      </is>
    </oc>
    <nc r="D3" t="inlineStr">
      <is>
        <t>исполнено на 01.07.2022 г.</t>
      </is>
    </nc>
  </rcc>
  <rcc rId="30446" sId="6">
    <oc r="A1" t="inlineStr">
      <is>
        <t xml:space="preserve">                     Анализ исполнения бюджета Ильинского сельского поселения на 01.06.2022 г.</t>
      </is>
    </oc>
    <nc r="A1" t="inlineStr">
      <is>
        <t xml:space="preserve">                     Анализ исполнения бюджета Ильинского сельского поселения на 01.07.2022 г.</t>
      </is>
    </nc>
  </rcc>
  <rcc rId="30447" sId="6">
    <oc r="D57" t="inlineStr">
      <is>
        <t>исполнено на 01.06.2022 г.</t>
      </is>
    </oc>
    <nc r="D57" t="inlineStr">
      <is>
        <t>исполнено на 01.07.2022 г.</t>
      </is>
    </nc>
  </rcc>
  <rcc rId="30448" sId="7">
    <oc r="D53" t="inlineStr">
      <is>
        <t>исполнено на 01.06.2022 г.</t>
      </is>
    </oc>
    <nc r="D53" t="inlineStr">
      <is>
        <t>исполнено на 01.07.2022 г.</t>
      </is>
    </nc>
  </rcc>
  <rcc rId="30449" sId="7">
    <oc r="D3" t="inlineStr">
      <is>
        <t>исполнено на 01.06.2022 г.</t>
      </is>
    </oc>
    <nc r="D3" t="inlineStr">
      <is>
        <t>исполнено на 01.07.2022 г.</t>
      </is>
    </nc>
  </rcc>
  <rcc rId="30450" sId="8">
    <oc r="D54" t="inlineStr">
      <is>
        <t>исполнено на 01.06.2022 г.</t>
      </is>
    </oc>
    <nc r="D54" t="inlineStr">
      <is>
        <t>исполнено на 01.07.2022 г.</t>
      </is>
    </nc>
  </rcc>
  <rcc rId="30451" sId="8">
    <oc r="D3" t="inlineStr">
      <is>
        <t>исполнено на 01.06.2022 г.</t>
      </is>
    </oc>
    <nc r="D3" t="inlineStr">
      <is>
        <t>исполнено на 01.07.2022 г.</t>
      </is>
    </nc>
  </rcc>
  <rcc rId="30452" sId="9">
    <oc r="D55" t="inlineStr">
      <is>
        <t>исполнено на 01.06.2022 г.</t>
      </is>
    </oc>
    <nc r="D55" t="inlineStr">
      <is>
        <t>исполнено на 01.07.2022 г.</t>
      </is>
    </nc>
  </rcc>
  <rcc rId="30453" sId="9">
    <oc r="D3" t="inlineStr">
      <is>
        <t>исполнено на 01.06.2022 г.</t>
      </is>
    </oc>
    <nc r="D3" t="inlineStr">
      <is>
        <t>исполнено на 01.07.2022 г.</t>
      </is>
    </nc>
  </rcc>
  <rcc rId="30454" sId="10">
    <oc r="D54" t="inlineStr">
      <is>
        <t>исполнено на 01.06.2022 г.</t>
      </is>
    </oc>
    <nc r="D54" t="inlineStr">
      <is>
        <t>исполнено на 01.07.2022 г.</t>
      </is>
    </nc>
  </rcc>
  <rcc rId="30455" sId="10">
    <oc r="D3" t="inlineStr">
      <is>
        <t>исполнено на 01.06.2022 г.</t>
      </is>
    </oc>
    <nc r="D3" t="inlineStr">
      <is>
        <t>исполнено на 01.07.2022 г.</t>
      </is>
    </nc>
  </rcc>
  <rcc rId="30456" sId="11">
    <oc r="D54" t="inlineStr">
      <is>
        <t>исполнено на 01.06.2022 г.</t>
      </is>
    </oc>
    <nc r="D54" t="inlineStr">
      <is>
        <t>исполнено на 01.07.2022 г.</t>
      </is>
    </nc>
  </rcc>
  <rcc rId="30457" sId="11">
    <oc r="D3" t="inlineStr">
      <is>
        <t>исполнено на 01.06.2022 г.</t>
      </is>
    </oc>
    <nc r="D3" t="inlineStr">
      <is>
        <t>исполнено на 01.07.2022 г.</t>
      </is>
    </nc>
  </rcc>
  <rcc rId="30458" sId="12">
    <oc r="D54" t="inlineStr">
      <is>
        <t>исполнено на 01.06.2022 г.</t>
      </is>
    </oc>
    <nc r="D54" t="inlineStr">
      <is>
        <t>исполнено на 01.07.2022 г.</t>
      </is>
    </nc>
  </rcc>
  <rcc rId="30459" sId="12">
    <oc r="D3" t="inlineStr">
      <is>
        <t>исполнено на 01.06.2022 г.</t>
      </is>
    </oc>
    <nc r="D3" t="inlineStr">
      <is>
        <t>исполнено на 01.07.2022 г.</t>
      </is>
    </nc>
  </rcc>
  <rcc rId="30460" sId="13">
    <oc r="D50" t="inlineStr">
      <is>
        <t>исполнено на 01.06.2022 г.</t>
      </is>
    </oc>
    <nc r="D50" t="inlineStr">
      <is>
        <t>исполнено на 01.07.2022 г.</t>
      </is>
    </nc>
  </rcc>
  <rcc rId="30461" sId="13">
    <oc r="D3" t="inlineStr">
      <is>
        <t>исполнено на 01.06.2022 г.</t>
      </is>
    </oc>
    <nc r="D3" t="inlineStr">
      <is>
        <t>исполнено на 01.07.2022 г.</t>
      </is>
    </nc>
  </rcc>
  <rcc rId="30462" sId="14">
    <oc r="D54" t="inlineStr">
      <is>
        <t>исполнено на 01.06.2022 г.</t>
      </is>
    </oc>
    <nc r="D54" t="inlineStr">
      <is>
        <t>исполнено на 01.07.2022 г.</t>
      </is>
    </nc>
  </rcc>
  <rcc rId="30463" sId="14">
    <oc r="D3" t="inlineStr">
      <is>
        <t>исполнено на 01.06.2022 г.</t>
      </is>
    </oc>
    <nc r="D3" t="inlineStr">
      <is>
        <t>исполнено на 01.07.2022 г.</t>
      </is>
    </nc>
  </rcc>
  <rcc rId="30464" sId="15">
    <oc r="D54" t="inlineStr">
      <is>
        <t>исполнено на 01.06.2022 г.</t>
      </is>
    </oc>
    <nc r="D54" t="inlineStr">
      <is>
        <t>исполнено на 01.07.2022 г.</t>
      </is>
    </nc>
  </rcc>
  <rcc rId="30465" sId="15">
    <oc r="D3" t="inlineStr">
      <is>
        <t>исполнено на 01.06.2022 г.</t>
      </is>
    </oc>
    <nc r="D3" t="inlineStr">
      <is>
        <t>исполнено на 01.07.2022 г.</t>
      </is>
    </nc>
  </rcc>
  <rcc rId="30466" sId="16">
    <oc r="D53" t="inlineStr">
      <is>
        <t>исполнено на 01.06.2022 г.</t>
      </is>
    </oc>
    <nc r="D53" t="inlineStr">
      <is>
        <t>исполнено на 01.07.2022 г.</t>
      </is>
    </nc>
  </rcc>
  <rcc rId="30467" sId="16">
    <oc r="D3" t="inlineStr">
      <is>
        <t>исполнено на 01.06.2022 г.</t>
      </is>
    </oc>
    <nc r="D3" t="inlineStr">
      <is>
        <t>исполнено на 01.07.2022 г.</t>
      </is>
    </nc>
  </rcc>
  <rcc rId="30468" sId="17">
    <oc r="D54" t="inlineStr">
      <is>
        <t>исполнено на 01.06.2022 г.</t>
      </is>
    </oc>
    <nc r="D54" t="inlineStr">
      <is>
        <t>исполнено на 01.07.2022 г.</t>
      </is>
    </nc>
  </rcc>
  <rcc rId="30469" sId="17">
    <oc r="D3" t="inlineStr">
      <is>
        <t>исполнено на 01.06.2022 г.</t>
      </is>
    </oc>
    <nc r="D3" t="inlineStr">
      <is>
        <t>исполнено на 01.07.2022 г.</t>
      </is>
    </nc>
  </rcc>
  <rcc rId="30470" sId="18">
    <oc r="D55" t="inlineStr">
      <is>
        <t>исполнено на 01.06.2022 г.</t>
      </is>
    </oc>
    <nc r="D55" t="inlineStr">
      <is>
        <t>исполнено на 01.07.2022 г.</t>
      </is>
    </nc>
  </rcc>
  <rcc rId="30471" sId="18">
    <oc r="D3" t="inlineStr">
      <is>
        <t>исполнено на 01.06.2022 г.</t>
      </is>
    </oc>
    <nc r="D3" t="inlineStr">
      <is>
        <t>исполнено на 01.07.2022 г.</t>
      </is>
    </nc>
  </rcc>
  <rcc rId="30472" sId="19">
    <oc r="D52" t="inlineStr">
      <is>
        <t>исполнено на 01.06.2022 г.</t>
      </is>
    </oc>
    <nc r="D52" t="inlineStr">
      <is>
        <t>исполнено на 01.07.2022 г.</t>
      </is>
    </nc>
  </rcc>
  <rcc rId="30473" sId="19">
    <oc r="D3" t="inlineStr">
      <is>
        <t>исполнено на 01.06.2022 г.</t>
      </is>
    </oc>
    <nc r="D3" t="inlineStr">
      <is>
        <t>исполнено на 01.07.2022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40157" sId="9">
    <oc r="A1" t="inlineStr">
      <is>
        <t xml:space="preserve">                     Анализ исполнения бюджета Москакасинского сельского поселения на 01.10.2022 г.</t>
      </is>
    </oc>
    <nc r="A1" t="inlineStr">
      <is>
        <t xml:space="preserve">                     Анализ исполнения бюджета Москакасинского сельского поселения на 01.11.2022 г.</t>
      </is>
    </nc>
  </rcc>
  <rcc rId="40158" sId="9" numFmtId="4">
    <oc r="D6">
      <v>1178.4783199999999</v>
    </oc>
    <nc r="D6">
      <v>1350.7792099999999</v>
    </nc>
  </rcc>
  <rcc rId="40159" sId="9" numFmtId="4">
    <oc r="D8">
      <v>370.72874000000002</v>
    </oc>
    <nc r="D8">
      <v>419.30995000000001</v>
    </nc>
  </rcc>
  <rcc rId="40160" sId="9" numFmtId="4">
    <oc r="D9">
      <v>2.0972599999999999</v>
    </oc>
    <nc r="D9">
      <v>2.3523700000000001</v>
    </nc>
  </rcc>
  <rcc rId="40161" sId="9" numFmtId="4">
    <oc r="D10">
      <v>426.77123</v>
    </oc>
    <nc r="D10">
      <v>476.40368000000001</v>
    </nc>
  </rcc>
  <rcc rId="40162" sId="9" numFmtId="4">
    <oc r="D11">
      <v>-41.384639999999997</v>
    </oc>
    <nc r="D11">
      <v>-48.490229999999997</v>
    </nc>
  </rcc>
  <rcc rId="40163" sId="9" numFmtId="4">
    <oc r="D15">
      <v>248.20313999999999</v>
    </oc>
    <nc r="D15">
      <v>353.01042000000001</v>
    </nc>
  </rcc>
  <rcc rId="40164" sId="9" numFmtId="4">
    <oc r="D16">
      <v>672.31835999999998</v>
    </oc>
    <nc r="D16">
      <v>1345.6090899999999</v>
    </nc>
  </rcc>
  <rcc rId="40165" sId="9" numFmtId="4">
    <oc r="D18">
      <v>3.3</v>
    </oc>
    <nc r="D18">
      <v>3.5</v>
    </nc>
  </rcc>
  <rcc rId="40166" sId="9" numFmtId="4">
    <oc r="D41">
      <v>1202.104</v>
    </oc>
    <nc r="D41">
      <v>1294.8050000000001</v>
    </nc>
  </rcc>
  <rcc rId="40167" sId="9" numFmtId="4">
    <oc r="D43">
      <v>10462.732900000001</v>
    </oc>
    <nc r="D43">
      <v>8511.5542700000005</v>
    </nc>
  </rcc>
  <rcc rId="40168" sId="9" numFmtId="4">
    <oc r="D46">
      <v>478.89600000000002</v>
    </oc>
    <nc r="D46">
      <v>3478.1376300000002</v>
    </nc>
  </rcc>
  <rcc rId="40169" sId="9">
    <oc r="A35">
      <v>1163305010</v>
    </oc>
    <nc r="A35">
      <v>1160701010</v>
    </nc>
  </rcc>
  <rcc rId="40170" sId="9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Штрафы,неустойки,пени</t>
      </is>
    </nc>
  </rcc>
  <rcc rId="40171" sId="9" numFmtId="4">
    <oc r="D35">
      <v>0</v>
    </oc>
    <nc r="D35">
      <v>10.480639999999999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39719" sId="2">
    <oc r="B5" t="inlineStr">
      <is>
        <t>об исполнении бюджетов поселений  Моргаушского района  на 1 октября 2022 г.</t>
      </is>
    </oc>
    <nc r="B5" t="inlineStr">
      <is>
        <t>об исполнении бюджетов поселений  Моргаушского района  на 1 ноября 2022 г.</t>
      </is>
    </nc>
  </rcc>
  <rcc rId="39720" sId="1">
    <oc r="A1" t="inlineStr">
      <is>
        <t>Анализ исполнения консолидированного бюджета Моргаушского районана 01.10.2022 г.</t>
      </is>
    </oc>
    <nc r="A1" t="inlineStr">
      <is>
        <t>Анализ исполнения консолидированного бюджета Моргаушского районана 01.11.2022 г.</t>
      </is>
    </nc>
  </rcc>
  <rcc rId="39721" sId="1">
    <oc r="D3" t="inlineStr">
      <is>
        <t>исполнено на 01.10.2022 г.</t>
      </is>
    </oc>
    <nc r="D3" t="inlineStr">
      <is>
        <t>исполнено на 01.11.2022 г.</t>
      </is>
    </nc>
  </rcc>
  <rcc rId="39722" sId="1">
    <oc r="G3" t="inlineStr">
      <is>
        <t>исполнено на 01.10.2022 г.</t>
      </is>
    </oc>
    <nc r="G3" t="inlineStr">
      <is>
        <t>исполнено на 01.11.2022 г.</t>
      </is>
    </nc>
  </rcc>
  <rcc rId="39723" sId="1">
    <oc r="J3" t="inlineStr">
      <is>
        <t>исполнено на 01.10.2022 г.</t>
      </is>
    </oc>
    <nc r="J3" t="inlineStr">
      <is>
        <t>исполнено на 01.11.2022 г.</t>
      </is>
    </nc>
  </rcc>
  <rcc rId="39724" sId="3">
    <oc r="A2" t="inlineStr">
      <is>
        <t xml:space="preserve">                                                        Моргаушского района на 01.10.2022 г. </t>
      </is>
    </oc>
    <nc r="A2" t="inlineStr">
      <is>
        <t xml:space="preserve">                                                        Моргаушского района на 01.11.2022 г. </t>
      </is>
    </nc>
  </rcc>
  <rcc rId="39725" sId="3">
    <oc r="D3" t="inlineStr">
      <is>
        <t>исполнено на 01.10.2022 г.</t>
      </is>
    </oc>
    <nc r="D3" t="inlineStr">
      <is>
        <t>исполнено на 01.11.2022 г.</t>
      </is>
    </nc>
  </rcc>
  <rcc rId="39726" sId="3">
    <oc r="D76" t="inlineStr">
      <is>
        <t>исполнено на 01.10.2022 г.</t>
      </is>
    </oc>
    <nc r="D76" t="inlineStr">
      <is>
        <t>исполнено на 01.11.2022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33920" sId="3" numFmtId="4">
    <oc r="C107">
      <v>107534.53934</v>
    </oc>
    <nc r="C107">
      <v>108223.81660999999</v>
    </nc>
  </rcc>
  <rcc rId="33921" sId="3" numFmtId="4">
    <oc r="D107">
      <v>52906.044000000002</v>
    </oc>
    <nc r="D107">
      <v>61899.877899999999</v>
    </nc>
  </rcc>
  <rcc rId="33922" sId="3" numFmtId="4">
    <oc r="C108">
      <v>382162.01536000002</v>
    </oc>
    <nc r="C108">
      <v>384025.55008999998</v>
    </nc>
  </rcc>
  <rcc rId="33923" sId="3" numFmtId="4">
    <oc r="D108">
      <v>210737.50258</v>
    </oc>
    <nc r="D108">
      <v>229575.77608000001</v>
    </nc>
  </rcc>
  <rcc rId="33924" sId="3" numFmtId="4">
    <oc r="C109">
      <v>23817.409</v>
    </oc>
    <nc r="C109">
      <v>23909.599999999999</v>
    </nc>
  </rcc>
  <rcc rId="33925" sId="3" numFmtId="4">
    <oc r="D109">
      <v>12535.20462</v>
    </oc>
    <nc r="D109">
      <v>15625.045620000001</v>
    </nc>
  </rcc>
  <rcc rId="33926" sId="3" numFmtId="4">
    <oc r="C110">
      <v>4000</v>
    </oc>
    <nc r="C110">
      <v>3810</v>
    </nc>
  </rcc>
  <rcc rId="33927" sId="3" numFmtId="4">
    <oc r="D110">
      <v>2485.366</v>
    </oc>
    <nc r="D110">
      <v>2486.5659999999998</v>
    </nc>
  </rcc>
  <rcc rId="33928" sId="3" numFmtId="4">
    <oc r="C111">
      <v>2863.1</v>
    </oc>
    <nc r="C111">
      <v>3333.0949999999998</v>
    </nc>
  </rcc>
  <rcc rId="33929" sId="3" numFmtId="4">
    <oc r="D111">
      <v>1313.05205</v>
    </oc>
    <nc r="D111">
      <v>1530.0798600000001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33661" sId="3" numFmtId="4">
    <oc r="D63">
      <v>898.2</v>
    </oc>
    <nc r="D63">
      <v>1047.9000000000001</v>
    </nc>
  </rcc>
  <rcc rId="33662" sId="3" numFmtId="4">
    <oc r="D66">
      <v>88197.140729999999</v>
    </oc>
    <nc r="D66">
      <v>109011.43051999999</v>
    </nc>
  </rcc>
  <rcc rId="33663" sId="3" numFmtId="4">
    <oc r="D67">
      <v>249279.08241999999</v>
    </oc>
    <nc r="D67">
      <v>273484.35567999998</v>
    </nc>
  </rcc>
  <rcc rId="33664" sId="3" numFmtId="4">
    <oc r="D68">
      <v>25518.761999999999</v>
    </oc>
    <nc r="D68">
      <v>27480.084999999999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3440" sId="3" numFmtId="4">
    <oc r="C35">
      <v>10</v>
    </oc>
    <nc r="C35">
      <v>45</v>
    </nc>
  </rcc>
  <rcc rId="33441" sId="3" numFmtId="4">
    <oc r="C37">
      <v>8300</v>
    </oc>
    <nc r="C37">
      <v>8550</v>
    </nc>
  </rcc>
  <rcc rId="33442" sId="3" numFmtId="4">
    <oc r="D37">
      <v>4205.9349599999996</v>
    </oc>
    <nc r="D37">
      <v>5847.7062100000003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.xml><?xml version="1.0" encoding="utf-8"?>
<revisions xmlns="http://schemas.openxmlformats.org/spreadsheetml/2006/main" xmlns:r="http://schemas.openxmlformats.org/officeDocument/2006/relationships">
  <rcc rId="33058" sId="15" numFmtId="34">
    <oc r="C58">
      <v>1484.3130000000001</v>
    </oc>
    <nc r="C58">
      <v>1451.337</v>
    </nc>
  </rcc>
  <rcc rId="33059" sId="15" numFmtId="34">
    <oc r="D58">
      <v>752.76652000000001</v>
    </oc>
    <nc r="D58">
      <v>729.79052000000001</v>
    </nc>
  </rcc>
  <rcc rId="33060" sId="15">
    <oc r="D77">
      <f>SUM(D78:D80)</f>
    </oc>
    <nc r="D77">
      <f>SUM(D78:D80)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1.xml><?xml version="1.0" encoding="utf-8"?>
<revisions xmlns="http://schemas.openxmlformats.org/spreadsheetml/2006/main" xmlns:r="http://schemas.openxmlformats.org/officeDocument/2006/relationships">
  <rcc rId="30099" sId="3" numFmtId="4">
    <oc r="C66">
      <v>276619.50153000001</v>
    </oc>
    <nc r="C66">
      <v>277209.85298000003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12.xml><?xml version="1.0" encoding="utf-8"?>
<revisions xmlns="http://schemas.openxmlformats.org/spreadsheetml/2006/main" xmlns:r="http://schemas.openxmlformats.org/officeDocument/2006/relationships">
  <rcc rId="30683" sId="9" numFmtId="4">
    <oc r="D6">
      <v>617.74010999999996</v>
    </oc>
    <nc r="D6">
      <v>731.22526000000005</v>
    </nc>
  </rcc>
  <rcc rId="30684" sId="9" numFmtId="4">
    <oc r="D8">
      <v>192.8322</v>
    </oc>
    <nc r="D8">
      <v>234.96018000000001</v>
    </nc>
  </rcc>
  <rcc rId="30685" sId="9" numFmtId="4">
    <oc r="D9">
      <v>1.1935800000000001</v>
    </oc>
    <nc r="D9">
      <v>1.3831899999999999</v>
    </nc>
  </rcc>
  <rcc rId="30686" sId="9" numFmtId="4">
    <oc r="D10">
      <v>223.46701999999999</v>
    </oc>
    <nc r="D10">
      <v>270.65879000000001</v>
    </nc>
  </rcc>
  <rcc rId="30687" sId="9" numFmtId="4">
    <oc r="D11">
      <v>-23.662299999999998</v>
    </oc>
    <nc r="D11">
      <v>-29.655830000000002</v>
    </nc>
  </rcc>
  <rcc rId="30688" sId="9" numFmtId="4">
    <oc r="D15">
      <v>214.05559</v>
    </oc>
    <nc r="D15">
      <v>217.03648999999999</v>
    </nc>
  </rcc>
  <rcc rId="30689" sId="9" numFmtId="4">
    <oc r="D16">
      <v>460.17289</v>
    </oc>
    <nc r="D16">
      <v>466.00189</v>
    </nc>
  </rcc>
  <rcc rId="30690" sId="9" numFmtId="4">
    <oc r="D18">
      <v>1.9</v>
    </oc>
    <nc r="D18">
      <v>2.4</v>
    </nc>
  </rcc>
  <rcc rId="30691" sId="9" numFmtId="4">
    <oc r="C32">
      <v>0</v>
    </oc>
    <nc r="C32">
      <v>462.24</v>
    </nc>
  </rcc>
  <rcc rId="30692" sId="9" numFmtId="4">
    <oc r="D41">
      <v>616.33500000000004</v>
    </oc>
    <nc r="D41">
      <v>739.60199999999998</v>
    </nc>
  </rcc>
  <rcc rId="30693" sId="9" numFmtId="4">
    <oc r="D43">
      <v>445.90800000000002</v>
    </oc>
    <nc r="D43">
      <v>1353.441</v>
    </nc>
  </rcc>
  <rcc rId="30694" sId="9" numFmtId="4">
    <oc r="D45">
      <v>93.787000000000006</v>
    </oc>
    <nc r="D45">
      <v>113.46299999999999</v>
    </nc>
  </rcc>
  <rcc rId="30695" sId="9" numFmtId="4">
    <oc r="D51">
      <v>0</v>
    </oc>
    <nc r="D51">
      <v>999.34721000000002</v>
    </nc>
  </rcc>
  <rcc rId="30696" sId="9" numFmtId="34">
    <oc r="C59">
      <v>2335.1999999999998</v>
    </oc>
    <nc r="C59">
      <v>2489.2800000000002</v>
    </nc>
  </rcc>
  <rcc rId="30697" sId="9" numFmtId="34">
    <oc r="D59">
      <v>766.86231999999995</v>
    </oc>
    <nc r="D59">
      <v>1136.7122999999999</v>
    </nc>
  </rcc>
  <rcc rId="30698" sId="9" numFmtId="34">
    <oc r="D76">
      <v>596.29100000000005</v>
    </oc>
    <nc r="D76">
      <v>1503.8240000000001</v>
    </nc>
  </rcc>
  <rcc rId="30699" sId="9" numFmtId="34">
    <oc r="C80">
      <v>10499.15928</v>
    </oc>
    <nc r="C80">
      <v>10607.31928</v>
    </nc>
  </rcc>
  <rcc rId="30700" sId="9" numFmtId="34">
    <oc r="D80">
      <v>127.21</v>
    </oc>
    <nc r="D80">
      <v>1158.91932</v>
    </nc>
  </rcc>
  <rcc rId="30701" sId="9" numFmtId="34">
    <oc r="C81">
      <v>997.08920000000001</v>
    </oc>
    <nc r="C81">
      <v>1197.0891999999999</v>
    </nc>
  </rcc>
  <rcc rId="30702" sId="9" numFmtId="34">
    <oc r="D81">
      <v>257.52983999999998</v>
    </oc>
    <nc r="D81">
      <v>378.5924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.xml><?xml version="1.0" encoding="utf-8"?>
<revisions xmlns="http://schemas.openxmlformats.org/spreadsheetml/2006/main" xmlns:r="http://schemas.openxmlformats.org/officeDocument/2006/relationships">
  <rcc rId="38455" sId="12">
    <oc r="A1" t="inlineStr">
      <is>
        <t xml:space="preserve">                     Анализ исполнения бюджета Тораевского сельского поселения на 01.09.2022 г.</t>
      </is>
    </oc>
    <nc r="A1" t="inlineStr">
      <is>
        <t xml:space="preserve">                     Анализ исполнения бюджета Тораевского сельского поселения на 01.10.2022 г.</t>
      </is>
    </nc>
  </rcc>
  <rcc rId="38456" sId="12" numFmtId="4">
    <oc r="D6">
      <v>92.239729999999994</v>
    </oc>
    <nc r="D6">
      <v>106.47953</v>
    </nc>
  </rcc>
  <rcc rId="38457" sId="12" numFmtId="4">
    <oc r="D8">
      <v>344.71712000000002</v>
    </oc>
    <nc r="D8">
      <v>395.19929000000002</v>
    </nc>
  </rcc>
  <rcc rId="38458" sId="12" numFmtId="4">
    <oc r="D9">
      <v>1.99308</v>
    </oc>
    <nc r="D9">
      <v>2.23569</v>
    </nc>
  </rcc>
  <rcc rId="38459" sId="12" numFmtId="4">
    <oc r="D10">
      <v>395.83915999999999</v>
    </oc>
    <nc r="D10">
      <v>454.94092999999998</v>
    </nc>
  </rcc>
  <rcc rId="38460" sId="12" numFmtId="4">
    <oc r="D11">
      <v>-40.130859999999998</v>
    </oc>
    <nc r="D11">
      <v>-44.116300000000003</v>
    </nc>
  </rcc>
  <rcc rId="38461" sId="12" numFmtId="4">
    <oc r="D15">
      <v>5.1465800000000002</v>
    </oc>
    <nc r="D15">
      <v>11.037269999999999</v>
    </nc>
  </rcc>
  <rcc rId="38462" sId="12" numFmtId="4">
    <oc r="D16">
      <v>67.664619999999999</v>
    </oc>
    <nc r="D16">
      <v>73.319630000000004</v>
    </nc>
  </rcc>
  <rcc rId="38463" sId="12" numFmtId="4">
    <oc r="D18">
      <v>4.7</v>
    </oc>
    <nc r="D18">
      <v>5</v>
    </nc>
  </rcc>
  <rcc rId="38464" sId="12" numFmtId="4">
    <oc r="D28">
      <v>40.964970000000001</v>
    </oc>
    <nc r="D28">
      <v>60.159529999999997</v>
    </nc>
  </rcc>
  <rcc rId="38465" sId="12" numFmtId="4">
    <oc r="D30">
      <v>34.58614</v>
    </oc>
    <nc r="D30">
      <v>39.891019999999997</v>
    </nc>
  </rcc>
  <rcc rId="38466" sId="12" numFmtId="4">
    <nc r="D31">
      <v>61.6</v>
    </nc>
  </rcc>
  <rcc rId="38467" sId="12" numFmtId="4">
    <oc r="C33">
      <v>0</v>
    </oc>
    <nc r="C33">
      <v>32.252499999999998</v>
    </nc>
  </rcc>
  <rcc rId="38468" sId="12">
    <oc r="A36">
      <v>1163305010</v>
    </oc>
    <nc r="A36">
      <v>1160701010</v>
    </nc>
  </rcc>
  <rcc rId="38469" sId="12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8470" sId="12" numFmtId="4">
    <nc r="C36">
      <v>10.63425</v>
    </nc>
  </rcc>
  <rcc rId="38471" sId="12" numFmtId="4">
    <nc r="D36">
      <v>27.535329999999998</v>
    </nc>
  </rcc>
  <rcc rId="38472" sId="12" numFmtId="4">
    <oc r="D42">
      <v>1754.028</v>
    </oc>
    <nc r="D42">
      <v>1900.5930000000001</v>
    </nc>
  </rcc>
  <rcc rId="38473" sId="12" numFmtId="4">
    <oc r="D44">
      <v>2753.5995200000002</v>
    </oc>
    <nc r="D44">
      <v>4429.9175599999999</v>
    </nc>
  </rcc>
  <rcc rId="38474" sId="12" numFmtId="4">
    <oc r="D45">
      <v>74.444999999999993</v>
    </oc>
    <nc r="D45">
      <v>80.867999999999995</v>
    </nc>
  </rcc>
  <rcc rId="38475" sId="12" numFmtId="4">
    <oc r="D48">
      <v>640.73797000000002</v>
    </oc>
    <nc r="D48">
      <v>641.53796999999997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1.xml><?xml version="1.0" encoding="utf-8"?>
<revisions xmlns="http://schemas.openxmlformats.org/spreadsheetml/2006/main" xmlns:r="http://schemas.openxmlformats.org/officeDocument/2006/relationships">
  <rcc rId="36748" sId="3">
    <oc r="A2" t="inlineStr">
      <is>
        <t xml:space="preserve">                                                        Моргаушского района на 01.08.2022 г. </t>
      </is>
    </oc>
    <nc r="A2" t="inlineStr">
      <is>
        <t xml:space="preserve">                                                        Моргаушского района на 01.09.2022 г. </t>
      </is>
    </nc>
  </rcc>
  <rcc rId="36749" sId="3">
    <oc r="D3" t="inlineStr">
      <is>
        <t>исполнено на 01.08.2022 г.</t>
      </is>
    </oc>
    <nc r="D3" t="inlineStr">
      <is>
        <t>исполнено на 01.09.2022 г.</t>
      </is>
    </nc>
  </rcc>
  <rcc rId="36750" sId="3">
    <oc r="D76" t="inlineStr">
      <is>
        <t>исполнено на 01.08.2022 г.</t>
      </is>
    </oc>
    <nc r="D76" t="inlineStr">
      <is>
        <t>исполнено на 01.09.2022 г.</t>
      </is>
    </nc>
  </rcc>
  <rcc rId="36751" sId="3" numFmtId="4">
    <oc r="D6">
      <v>77506.577239999999</v>
    </oc>
    <nc r="D6">
      <v>90021.887019999995</v>
    </nc>
  </rcc>
  <rcc rId="36752" sId="3" numFmtId="4">
    <oc r="D8">
      <v>1910.3253500000001</v>
    </oc>
    <nc r="D8">
      <v>2230.5228099999999</v>
    </nc>
  </rcc>
  <rcc rId="36753" sId="3" numFmtId="4">
    <oc r="D9">
      <v>11.24014</v>
    </oc>
    <nc r="D9">
      <v>12.896509999999999</v>
    </nc>
  </rcc>
  <rcc rId="36754" sId="3" numFmtId="4">
    <oc r="D10">
      <v>2207.5777800000001</v>
    </oc>
    <nc r="D10">
      <v>2561.3120800000002</v>
    </nc>
  </rcc>
  <rcc rId="36755" sId="3" numFmtId="4">
    <oc r="D11">
      <v>-221.18215000000001</v>
    </oc>
    <nc r="D11">
      <v>-259.67068</v>
    </nc>
  </rcc>
  <rcc rId="36756" sId="3" numFmtId="4">
    <oc r="D13">
      <v>11711.11702</v>
    </oc>
    <nc r="D13">
      <v>12086.163200000001</v>
    </nc>
  </rcc>
  <rcc rId="36757" sId="3" numFmtId="4">
    <oc r="D14">
      <v>26.855180000000001</v>
    </oc>
    <nc r="D14">
      <v>28.07386</v>
    </nc>
  </rcc>
  <rcc rId="36758" sId="3" numFmtId="4">
    <oc r="D15">
      <v>1279.76675</v>
    </oc>
    <nc r="D15">
      <v>1279.66759</v>
    </nc>
  </rcc>
  <rcc rId="36759" sId="3" numFmtId="4">
    <oc r="D16">
      <v>1430.30369</v>
    </oc>
    <nc r="D16">
      <v>1527.0114799999999</v>
    </nc>
  </rcc>
  <rcc rId="36760" sId="3" numFmtId="4">
    <oc r="D20">
      <v>462.68799999999999</v>
    </oc>
    <nc r="D20">
      <v>516.48793000000001</v>
    </nc>
  </rcc>
  <rcc rId="36761" sId="3" numFmtId="4">
    <oc r="D23">
      <v>6117.4704099999999</v>
    </oc>
    <nc r="D23">
      <v>6192.9967100000003</v>
    </nc>
  </rcc>
  <rcc rId="36762" sId="3" numFmtId="4">
    <oc r="D25">
      <v>1380.9341300000001</v>
    </oc>
    <nc r="D25">
      <v>1553.1855399999999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40971" sId="18">
    <oc r="A1" t="inlineStr">
      <is>
        <t xml:space="preserve">                     Анализ исполнения бюджета Ярабайкасинского сельского поселения на 01.10.2022 г.</t>
      </is>
    </oc>
    <nc r="A1" t="inlineStr">
      <is>
        <t xml:space="preserve">                     Анализ исполнения бюджета Ярабайкасинского сельского поселения на 01.11.2022 г.</t>
      </is>
    </nc>
  </rcc>
  <rcc rId="40972" sId="18" numFmtId="4">
    <oc r="D6">
      <v>187.53873999999999</v>
    </oc>
    <nc r="D6">
      <v>209.90002000000001</v>
    </nc>
  </rcc>
  <rcc rId="40973" sId="18" numFmtId="4">
    <oc r="D8">
      <v>411.10514000000001</v>
    </oc>
    <nc r="D8">
      <v>464.97737999999998</v>
    </nc>
  </rcc>
  <rcc rId="40974" sId="18" numFmtId="4">
    <oc r="D9">
      <v>2.3256700000000001</v>
    </oc>
    <nc r="D9">
      <v>2.6086</v>
    </nc>
  </rcc>
  <rcc rId="40975" sId="18" numFmtId="4">
    <oc r="D10">
      <v>473.25126999999998</v>
    </oc>
    <nc r="D10">
      <v>528.28923999999995</v>
    </nc>
  </rcc>
  <rcc rId="40976" sId="18" numFmtId="4">
    <oc r="D11">
      <v>-45.891869999999997</v>
    </oc>
    <nc r="D11">
      <v>-53.771340000000002</v>
    </nc>
  </rcc>
  <rcc rId="40977" sId="18" numFmtId="4">
    <oc r="D15">
      <v>161.04634999999999</v>
    </oc>
    <nc r="D15">
      <v>273.47093000000001</v>
    </nc>
  </rcc>
  <rcc rId="40978" sId="18" numFmtId="4">
    <oc r="D16">
      <v>174.37138999999999</v>
    </oc>
    <nc r="D16">
      <v>488.81446</v>
    </nc>
  </rcc>
  <rcc rId="40979" sId="18" numFmtId="4">
    <oc r="D27">
      <v>16.963519999999999</v>
    </oc>
    <nc r="D27">
      <v>17.668520000000001</v>
    </nc>
  </rcc>
  <rcc rId="40980" sId="18" numFmtId="4">
    <oc r="D31">
      <v>31.077819999999999</v>
    </oc>
    <nc r="D31">
      <v>38.460299999999997</v>
    </nc>
  </rcc>
  <rcc rId="40981" sId="18" numFmtId="4">
    <oc r="D36">
      <v>24.880479999999999</v>
    </oc>
    <nc r="D36">
      <v>31.630479999999999</v>
    </nc>
  </rcc>
  <rcc rId="40982" sId="18" numFmtId="4">
    <oc r="D42">
      <v>2789.0039999999999</v>
    </oc>
    <nc r="D42">
      <v>3004.08</v>
    </nc>
  </rcc>
  <rcc rId="40983" sId="18" numFmtId="4">
    <oc r="D45">
      <v>188.547</v>
    </oc>
    <nc r="D45">
      <v>208.22300000000001</v>
    </nc>
  </rcc>
  <rcc rId="40984" sId="18" numFmtId="4">
    <oc r="D47">
      <v>285.18745000000001</v>
    </oc>
    <nc r="D47">
      <v>3231.0641500000002</v>
    </nc>
  </rcc>
  <rcc rId="40985" sId="18" numFmtId="34">
    <oc r="D59">
      <v>1227.90615</v>
    </oc>
    <nc r="D59">
      <v>1430.7392</v>
    </nc>
  </rcc>
  <rcc rId="40986" sId="18" numFmtId="34">
    <oc r="D66">
      <v>156.09193999999999</v>
    </oc>
    <nc r="D66">
      <v>175.98794000000001</v>
    </nc>
  </rcc>
  <rcc rId="40987" sId="18" numFmtId="34">
    <oc r="D76">
      <v>3482.18462</v>
    </oc>
    <nc r="D76">
      <v>3701.8733200000001</v>
    </nc>
  </rcc>
  <rcc rId="40988" sId="18" numFmtId="34">
    <oc r="D77">
      <v>18</v>
    </oc>
    <nc r="D77">
      <v>53</v>
    </nc>
  </rcc>
  <rcc rId="40989" sId="18" numFmtId="34">
    <oc r="D80">
      <v>299.68275</v>
    </oc>
    <nc r="D80">
      <v>3068.07692</v>
    </nc>
  </rcc>
  <rcc rId="40990" sId="18" numFmtId="34">
    <oc r="D81">
      <v>1394.07529</v>
    </oc>
    <nc r="D81">
      <v>1452.2812300000001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40589" sId="13" numFmtId="34">
    <oc r="D55">
      <v>1040.3426199999999</v>
    </oc>
    <nc r="D55">
      <v>1148.6923899999999</v>
    </nc>
  </rcc>
  <rcc rId="40590" sId="13" numFmtId="34">
    <oc r="D62">
      <v>56.874760000000002</v>
    </oc>
    <nc r="D62">
      <v>68.165130000000005</v>
    </nc>
  </rcc>
  <rcc rId="40591" sId="13" numFmtId="34">
    <oc r="D67">
      <v>0</v>
    </oc>
    <nc r="D67">
      <v>1.02</v>
    </nc>
  </rcc>
  <rcc rId="40592" sId="13" numFmtId="34">
    <oc r="D72">
      <v>784.86496999999997</v>
    </oc>
    <nc r="D72">
      <v>1119.8625500000001</v>
    </nc>
  </rcc>
  <rcc rId="40593" sId="13" numFmtId="34">
    <oc r="D76">
      <v>6435.2511100000002</v>
    </oc>
    <nc r="D76">
      <v>7774.6959100000004</v>
    </nc>
  </rcc>
  <rcc rId="40594" sId="13" numFmtId="34">
    <oc r="D77">
      <v>109.99850000000001</v>
    </oc>
    <nc r="D77">
      <v>111.11286</v>
    </nc>
  </rcc>
  <rcc rId="40595" sId="13" numFmtId="34">
    <oc r="D79">
      <v>593.91291999999999</v>
    </oc>
    <nc r="D79">
      <v>666.93547999999998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39378" sId="2" numFmtId="4">
    <oc r="DP32">
      <v>28264.184969999998</v>
    </oc>
    <nc r="DP32">
      <v>28272.238010000001</v>
    </nc>
  </rcc>
  <rcc rId="39379" sId="2" numFmtId="4">
    <oc r="DQ32">
      <v>17096.75477</v>
    </oc>
    <nc r="DQ32">
      <v>19248.19054</v>
    </nc>
  </rcc>
  <rcc rId="39380" sId="2" numFmtId="4">
    <oc r="DS32">
      <v>27614.22</v>
    </oc>
    <nc r="DS32">
      <v>27647.777040000001</v>
    </nc>
  </rcc>
  <rcc rId="39381" sId="2" numFmtId="4">
    <oc r="DT32">
      <v>16687.221799999999</v>
    </oc>
    <nc r="DT32">
      <v>18830.72957</v>
    </nc>
  </rcc>
  <rcc rId="39382" sId="2" numFmtId="4">
    <oc r="DY32">
      <v>140</v>
    </oc>
    <nc r="DY32">
      <v>113</v>
    </nc>
  </rcc>
  <rcc rId="39383" sId="2" numFmtId="4">
    <oc r="EB32">
      <v>509.96496999999999</v>
    </oc>
    <nc r="EB32">
      <v>511.46096999999997</v>
    </nc>
  </rcc>
  <rcc rId="39384" sId="2" numFmtId="4">
    <oc r="EC32">
      <v>409.53296999999998</v>
    </oc>
    <nc r="EC32">
      <v>417.46096999999997</v>
    </nc>
  </rcc>
  <rcc rId="39385" sId="2" numFmtId="4">
    <oc r="EF32">
      <v>1238.9502399999999</v>
    </oc>
    <nc r="EF32">
      <v>1406.46984</v>
    </nc>
  </rcc>
  <rcc rId="39386" sId="2" numFmtId="4">
    <oc r="EH32">
      <v>938.91134</v>
    </oc>
    <nc r="EH32">
      <v>910.21921999999995</v>
    </nc>
  </rcc>
  <rcc rId="39387" sId="2" numFmtId="4">
    <oc r="EI32">
      <v>488.33271000000002</v>
    </oc>
    <nc r="EI32">
      <v>506.35271</v>
    </nc>
  </rcc>
  <rcc rId="39388" sId="2" numFmtId="4">
    <oc r="EK32">
      <v>65650.192790000001</v>
    </oc>
    <nc r="EK32">
      <v>66018.301200000002</v>
    </nc>
  </rcc>
  <rcc rId="39389" sId="2" numFmtId="4">
    <oc r="EL32">
      <v>32950.252560000001</v>
    </oc>
    <nc r="EL32">
      <v>41707.51629</v>
    </nc>
  </rcc>
  <rcc rId="39390" sId="2" numFmtId="4">
    <oc r="EN32">
      <v>114022.93012999999</v>
    </oc>
    <nc r="EN32">
      <v>114796.93477000001</v>
    </nc>
  </rcc>
  <rcc rId="39391" sId="2" numFmtId="4">
    <oc r="EO32">
      <v>60506.31581</v>
    </oc>
    <nc r="EO32">
      <v>79494.132110000006</v>
    </nc>
  </rcc>
  <rcc rId="39392" sId="2" numFmtId="4">
    <oc r="EQ32">
      <v>39583.615839999999</v>
    </oc>
    <nc r="EQ32">
      <v>39636.869839999999</v>
    </nc>
  </rcc>
  <rcc rId="39393" sId="2" numFmtId="4">
    <oc r="ER32">
      <v>20444.82747</v>
    </oc>
    <nc r="ER32">
      <v>26628.2637</v>
    </nc>
  </rcc>
  <rcc rId="39394" sId="2" numFmtId="4">
    <oc r="ET32">
      <v>5</v>
    </oc>
    <nc r="ET32">
      <v>9</v>
    </nc>
  </rcc>
  <rcc rId="39395" sId="2" numFmtId="4">
    <oc r="EU32">
      <v>0</v>
    </oc>
    <nc r="EU32">
      <v>5</v>
    </nc>
  </rcc>
  <rcc rId="39396" sId="2" numFmtId="4">
    <oc r="EW32">
      <v>267.11</v>
    </oc>
    <nc r="EW32">
      <v>236.23500000000001</v>
    </nc>
  </rcc>
  <rcc rId="39397" sId="2" numFmtId="4">
    <oc r="FD32">
      <v>803.53953999999999</v>
    </oc>
    <nc r="FD32">
      <v>-1831.0281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cc rId="34543" sId="1">
    <oc r="D29">
      <f>D24+D23+D28+D25+D27</f>
    </oc>
    <nc r="D29">
      <f>D24+D23+D28+D25+D27+D26</f>
    </nc>
  </rcc>
  <rcc rId="34544" sId="1">
    <oc r="G29">
      <f>G24+G23</f>
    </oc>
    <nc r="G29">
      <f>G24+G23+G26</f>
    </nc>
  </rcc>
  <rfmt sheetId="1" sqref="G29">
    <dxf>
      <numFmt numFmtId="2" formatCode="0.00"/>
    </dxf>
  </rfmt>
  <rfmt sheetId="1" sqref="G29">
    <dxf>
      <numFmt numFmtId="183" formatCode="0.000"/>
    </dxf>
  </rfmt>
  <rfmt sheetId="1" sqref="G29">
    <dxf>
      <numFmt numFmtId="174" formatCode="0.0000"/>
    </dxf>
  </rfmt>
  <rfmt sheetId="1" sqref="G29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1.xml><?xml version="1.0" encoding="utf-8"?>
<revisions xmlns="http://schemas.openxmlformats.org/spreadsheetml/2006/main" xmlns:r="http://schemas.openxmlformats.org/officeDocument/2006/relationships">
  <rcc rId="33552" sId="3" numFmtId="4">
    <oc r="C46">
      <v>50</v>
    </oc>
    <nc r="C46">
      <v>100</v>
    </nc>
  </rcc>
  <rcc rId="33553" sId="3" numFmtId="4">
    <oc r="D46">
      <v>102.41741</v>
    </oc>
    <nc r="D46">
      <v>117.55432</v>
    </nc>
  </rcc>
  <rcc rId="33554" sId="3" numFmtId="4">
    <oc r="D50">
      <v>2458.4559899999999</v>
    </oc>
    <nc r="D50">
      <v>2567.06754</v>
    </nc>
  </rcc>
  <rcc rId="33555" sId="3" numFmtId="4">
    <oc r="D54">
      <v>703.53332</v>
    </oc>
    <nc r="D54">
      <v>819.84654</v>
    </nc>
  </rcc>
  <rcc rId="33556" sId="3" numFmtId="4">
    <oc r="C55">
      <v>300</v>
    </oc>
    <nc r="C55">
      <v>260</v>
    </nc>
  </rcc>
  <rcc rId="33557" sId="3" numFmtId="4">
    <oc r="D55">
      <v>41.754860000000001</v>
    </oc>
    <nc r="D55">
      <v>81.487669999999994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2.xml><?xml version="1.0" encoding="utf-8"?>
<revisions xmlns="http://schemas.openxmlformats.org/spreadsheetml/2006/main" xmlns:r="http://schemas.openxmlformats.org/officeDocument/2006/relationships">
  <rcc rId="33804" sId="3" numFmtId="4">
    <oc r="D87">
      <v>1200.9000000000001</v>
    </oc>
    <nc r="D87">
      <v>1602.3</v>
    </nc>
  </rcc>
  <rcc rId="33805" sId="3" numFmtId="4">
    <oc r="D90">
      <v>627.4</v>
    </oc>
    <nc r="D90">
      <v>700.49396000000002</v>
    </nc>
  </rcc>
  <rcc rId="33806" sId="3" numFmtId="4">
    <oc r="D91">
      <v>1450.1058700000001</v>
    </oc>
    <nc r="D91">
      <v>1688.80432</v>
    </nc>
  </rcc>
  <rcc rId="33807" sId="3" numFmtId="4">
    <oc r="D93">
      <v>346.45499999999998</v>
    </oc>
    <nc r="D93">
      <v>354.40499999999997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30363" sId="5">
    <oc r="A1" t="inlineStr">
      <is>
        <t xml:space="preserve">                     Анализ исполнения бюджета Большесундырского сельского поселения на 01.06.2022 г.</t>
      </is>
    </oc>
    <nc r="A1" t="inlineStr">
      <is>
        <t xml:space="preserve">                     Анализ исполнения бюджета Большесундырского сельского поселения на 01.07.2022 г.</t>
      </is>
    </nc>
  </rcc>
  <rcc rId="30364" sId="5">
    <oc r="D3" t="inlineStr">
      <is>
        <t>исполнено на 01.06.2022 г.</t>
      </is>
    </oc>
    <nc r="D3" t="inlineStr">
      <is>
        <t>исполнено на 01.07.2022 г.</t>
      </is>
    </nc>
  </rcc>
  <rcc rId="30365" sId="5">
    <oc r="D56" t="inlineStr">
      <is>
        <t>исполнено на 01.06.2022 г.</t>
      </is>
    </oc>
    <nc r="D56" t="inlineStr">
      <is>
        <t>исполнено на 01.07.2022 г.</t>
      </is>
    </nc>
  </rcc>
  <rcc rId="30366" sId="5" numFmtId="4">
    <oc r="D6">
      <v>327.50326999999999</v>
    </oc>
    <nc r="D6">
      <v>384.05885999999998</v>
    </nc>
  </rcc>
  <rcc rId="30367" sId="5" numFmtId="4">
    <oc r="D8">
      <v>184.55889999999999</v>
    </oc>
    <nc r="D8">
      <v>224.87942000000001</v>
    </nc>
  </rcc>
  <rcc rId="30368" sId="5" numFmtId="4">
    <oc r="D9">
      <v>1.14235</v>
    </oc>
    <nc r="D9">
      <v>1.32385</v>
    </nc>
  </rcc>
  <rcc rId="30369" sId="5" numFmtId="4">
    <oc r="D10">
      <v>213.87933000000001</v>
    </oc>
    <nc r="D10">
      <v>259.04638</v>
    </nc>
  </rcc>
  <rcc rId="30370" sId="5" numFmtId="4">
    <oc r="D11">
      <v>-22.647069999999999</v>
    </oc>
    <nc r="D11">
      <v>-28.383479999999999</v>
    </nc>
  </rcc>
  <rcc rId="30371" sId="5" numFmtId="4">
    <oc r="D13">
      <v>42.506959999999999</v>
    </oc>
    <nc r="D13">
      <v>42.506970000000003</v>
    </nc>
  </rcc>
  <rcc rId="30372" sId="5" numFmtId="4">
    <oc r="D16">
      <v>477.99500999999998</v>
    </oc>
    <nc r="D16">
      <v>484.57477999999998</v>
    </nc>
  </rcc>
  <rcc rId="30373" sId="5" numFmtId="4">
    <oc r="D18">
      <v>3.42</v>
    </oc>
    <nc r="D18">
      <v>4.37</v>
    </nc>
  </rcc>
  <rcc rId="30374" sId="5" numFmtId="4">
    <oc r="D31">
      <v>23.300129999999999</v>
    </oc>
    <nc r="D31">
      <v>40.252949999999998</v>
    </nc>
  </rcc>
  <rcc rId="30375" sId="5" numFmtId="4">
    <oc r="D32">
      <v>0.76800000000000002</v>
    </oc>
    <nc r="D32">
      <v>1.488</v>
    </nc>
  </rcc>
  <rcc rId="30376" sId="5" numFmtId="4">
    <oc r="D43">
      <v>2335.085</v>
    </oc>
    <nc r="D43">
      <v>2802.1019999999999</v>
    </nc>
  </rcc>
  <rcc rId="30377" sId="5" numFmtId="4">
    <oc r="D47">
      <v>93.787000000000006</v>
    </oc>
    <nc r="D47">
      <v>113.46299999999999</v>
    </nc>
  </rcc>
  <rcc rId="30378" sId="5" numFmtId="4">
    <oc r="D15">
      <v>11.19487</v>
    </oc>
    <nc r="D15">
      <v>11.925850000000001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40202" sId="9" numFmtId="34">
    <oc r="D59">
      <v>1851.3267000000001</v>
    </oc>
    <nc r="D59">
      <v>2054.2510600000001</v>
    </nc>
  </rcc>
  <rcc rId="40203" sId="9" numFmtId="34">
    <oc r="C63">
      <v>5</v>
    </oc>
    <nc r="C63">
      <v>1</v>
    </nc>
  </rcc>
  <rcc rId="40204" sId="9" numFmtId="34">
    <oc r="D66">
      <v>0</v>
    </oc>
    <nc r="D66">
      <v>22.242609999999999</v>
    </nc>
  </rcc>
  <rcc rId="40205" sId="9" numFmtId="34">
    <oc r="D71">
      <v>4.5999999999999996</v>
    </oc>
    <nc r="D71">
      <v>5.3</v>
    </nc>
  </rcc>
  <rcc rId="40206" sId="9" numFmtId="34">
    <oc r="D76">
      <v>2449.7139200000001</v>
    </oc>
    <nc r="D76">
      <v>3614.2290800000001</v>
    </nc>
  </rcc>
  <rcc rId="40207" sId="9" numFmtId="34">
    <oc r="D81">
      <v>1627.6976</v>
    </oc>
    <nc r="D81">
      <v>1708.7485899999999</v>
    </nc>
  </rcc>
  <rcc rId="40208" sId="9" numFmtId="34">
    <oc r="C88">
      <v>0</v>
    </oc>
    <nc r="C88">
      <v>4</v>
    </nc>
  </rcc>
  <rcc rId="40209" sId="9" numFmtId="34">
    <oc r="D88">
      <v>0</v>
    </oc>
    <nc r="D88">
      <v>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37982" sId="5">
    <oc r="A1" t="inlineStr">
      <is>
        <t xml:space="preserve">                     Анализ исполнения бюджета Большесундырского сельского поселения на 01.09.2022 г.</t>
      </is>
    </oc>
    <nc r="A1" t="inlineStr">
      <is>
        <t xml:space="preserve">                     Анализ исполнения бюджета Большесундырского сельского поселения на 01.10.2022 г.</t>
      </is>
    </nc>
  </rcc>
  <rcc rId="37983" sId="5" numFmtId="4">
    <oc r="D6">
      <v>555.03232000000003</v>
    </oc>
    <nc r="D6">
      <v>608.45442000000003</v>
    </nc>
  </rcc>
  <rcc rId="37984" sId="5" numFmtId="4">
    <oc r="D8">
      <v>309.49838</v>
    </oc>
    <nc r="D8">
      <v>354.82288999999997</v>
    </nc>
  </rcc>
  <rcc rId="37985" sId="5" numFmtId="4">
    <oc r="D9">
      <v>1.7894600000000001</v>
    </oc>
    <nc r="D9">
      <v>2.0072700000000001</v>
    </nc>
  </rcc>
  <rcc rId="37986" sId="5" numFmtId="4">
    <oc r="D10">
      <v>355.39737000000002</v>
    </oc>
    <nc r="D10">
      <v>408.46089999999998</v>
    </nc>
  </rcc>
  <rcc rId="37987" sId="5" numFmtId="4">
    <oc r="D11">
      <v>-36.030819999999999</v>
    </oc>
    <nc r="D11">
      <v>-39.609070000000003</v>
    </nc>
  </rcc>
  <rcc rId="37988" sId="5" numFmtId="4">
    <oc r="D15">
      <v>19.543659999999999</v>
    </oc>
    <nc r="D15">
      <v>29.902719999999999</v>
    </nc>
  </rcc>
  <rcc rId="37989" sId="5" numFmtId="4">
    <oc r="D16">
      <v>635.42958999999996</v>
    </oc>
    <nc r="D16">
      <v>670.10517000000004</v>
    </nc>
  </rcc>
  <rcc rId="37990" sId="5" numFmtId="4">
    <oc r="D18">
      <v>4.97</v>
    </oc>
    <nc r="D18">
      <v>5.37</v>
    </nc>
  </rcc>
  <rcc rId="37991" sId="5" numFmtId="4">
    <oc r="D35">
      <v>0</v>
    </oc>
    <nc r="D35">
      <v>451.35</v>
    </nc>
  </rcc>
  <rcc rId="37992" sId="5" numFmtId="4">
    <oc r="D37">
      <v>0</v>
    </oc>
    <nc r="D37">
      <v>142.35316</v>
    </nc>
  </rcc>
  <rcc rId="37993" sId="5" numFmtId="4">
    <oc r="D43">
      <v>4203.1530000000002</v>
    </oc>
    <nc r="D43">
      <v>4554.366</v>
    </nc>
  </rcc>
  <rcc rId="37994" sId="5" numFmtId="4">
    <oc r="D45">
      <v>12589.916740000001</v>
    </oc>
    <nc r="D45">
      <v>18415.99727</v>
    </nc>
  </rcc>
  <rcc rId="37995" sId="5" numFmtId="4">
    <oc r="D47">
      <v>193.9299</v>
    </oc>
    <nc r="D47">
      <v>209.98689999999999</v>
    </nc>
  </rcc>
  <rcc rId="37996" sId="5" numFmtId="4">
    <oc r="D31">
      <v>45.844549999999998</v>
    </oc>
    <nc r="D31">
      <v>46.750019999999999</v>
    </nc>
  </rcc>
  <rcc rId="37997" sId="5" numFmtId="4">
    <oc r="D60">
      <v>1170.0522800000001</v>
    </oc>
    <nc r="D60">
      <v>1307.9374600000001</v>
    </nc>
  </rcc>
  <rcc rId="37998" sId="5" numFmtId="4">
    <oc r="D67">
      <v>126.47087999999999</v>
    </oc>
    <nc r="D67">
      <v>145.99921000000001</v>
    </nc>
  </rcc>
  <rcc rId="37999" sId="5" numFmtId="4">
    <oc r="C71">
      <v>14</v>
    </oc>
    <nc r="C71">
      <v>7.6313399999999998</v>
    </nc>
  </rcc>
  <rcc rId="38000" sId="5" numFmtId="4">
    <oc r="D72">
      <v>2.1</v>
    </oc>
    <nc r="D72">
      <v>4.9000000000000004</v>
    </nc>
  </rcc>
  <rcc rId="38001" sId="5" numFmtId="4">
    <oc r="C76">
      <v>0</v>
    </oc>
    <nc r="C76">
      <v>60</v>
    </nc>
  </rcc>
  <rcc rId="38002" sId="5" numFmtId="4">
    <oc r="D76">
      <v>0</v>
    </oc>
    <nc r="D76">
      <v>60</v>
    </nc>
  </rcc>
  <rcc rId="38003" sId="5" numFmtId="4">
    <oc r="C78">
      <v>236.38800000000001</v>
    </oc>
    <nc r="C78">
      <v>132.488</v>
    </nc>
  </rcc>
  <rcc rId="38004" sId="5" numFmtId="4">
    <oc r="D81">
      <v>957.45911999999998</v>
    </oc>
    <nc r="D81">
      <v>2248.4908099999998</v>
    </nc>
  </rcc>
  <rcc rId="38005" sId="5" numFmtId="4">
    <oc r="C82">
      <v>20633.798449999998</v>
    </oc>
    <nc r="C82">
      <v>20694.06711</v>
    </nc>
  </rcc>
  <rcc rId="38006" sId="5" numFmtId="4">
    <oc r="D82">
      <v>13892.89141</v>
    </oc>
    <nc r="D82">
      <v>18897.064020000002</v>
    </nc>
  </rcc>
  <rcc rId="38007" sId="5" numFmtId="4">
    <oc r="D85">
      <v>2146.5043500000002</v>
    </oc>
    <nc r="D85">
      <v>2367.5043500000002</v>
    </nc>
  </rcc>
  <rcc rId="38008" sId="5" numFmtId="4">
    <oc r="C93">
      <v>10</v>
    </oc>
    <nc r="C93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c rId="37167" sId="22">
    <nc r="M4">
      <v>663.7700000000001</v>
    </nc>
  </rcc>
  <rcc rId="37168" sId="22">
    <nc r="N4">
      <v>288.39515</v>
    </nc>
  </rcc>
  <rcc rId="37169" sId="22">
    <nc r="M5">
      <v>3972.4</v>
    </nc>
  </rcc>
  <rcc rId="37170" sId="22">
    <nc r="N5">
      <v>2042.0694800000001</v>
    </nc>
  </rcc>
  <rcc rId="37171" sId="22">
    <nc r="M6">
      <v>2507.9700000000003</v>
    </nc>
  </rcc>
  <rcc rId="37172" sId="22">
    <nc r="N6">
      <v>1119.1640000000002</v>
    </nc>
  </rcc>
  <rcc rId="37173" sId="22">
    <nc r="M7">
      <v>5319.61</v>
    </nc>
  </rcc>
  <rcc rId="37174" sId="22">
    <nc r="N7">
      <v>2655.90852</v>
    </nc>
  </rcc>
  <rcc rId="37175" sId="22">
    <nc r="M8">
      <v>5684.1</v>
    </nc>
  </rcc>
  <rcc rId="37176" sId="22">
    <nc r="N8">
      <v>2484.85556</v>
    </nc>
  </rcc>
  <rcc rId="37177" sId="22">
    <nc r="M9">
      <v>5816.5499999999993</v>
    </nc>
  </rcc>
  <rcc rId="37178" sId="22">
    <nc r="N9">
      <v>3958.08907</v>
    </nc>
  </rcc>
  <rcc rId="37179" sId="22">
    <nc r="M10">
      <v>2481.8199999999997</v>
    </nc>
  </rcc>
  <rcc rId="37180" sId="22">
    <nc r="N10">
      <v>1154.2843699999999</v>
    </nc>
  </rcc>
  <rcc rId="37181" sId="22">
    <nc r="M11">
      <v>2171.1976100000002</v>
    </nc>
  </rcc>
  <rcc rId="37182" sId="22">
    <nc r="N11">
      <v>941.58355999999992</v>
    </nc>
  </rcc>
  <rcc rId="37183" sId="22">
    <nc r="M12">
      <v>2296.0999999999995</v>
    </nc>
  </rcc>
  <rcc rId="37184" sId="22">
    <nc r="N12">
      <v>1351.6405399999999</v>
    </nc>
  </rcc>
  <rcc rId="37185" sId="22">
    <nc r="M13">
      <v>1169.7299999999998</v>
    </nc>
  </rcc>
  <rcc rId="37186" sId="22">
    <nc r="N13">
      <v>584.73504000000003</v>
    </nc>
  </rcc>
  <rcc rId="37187" sId="22">
    <nc r="M14">
      <v>1258.6960000000001</v>
    </nc>
  </rcc>
  <rcc rId="37188" sId="22">
    <nc r="N14">
      <v>717.76292000000012</v>
    </nc>
  </rcc>
  <rcc rId="37189" sId="22">
    <nc r="M15">
      <v>2414.7599999999998</v>
    </nc>
  </rcc>
  <rcc rId="37190" sId="22">
    <nc r="N15">
      <v>1842.2069400000003</v>
    </nc>
  </rcc>
  <rcc rId="37191" sId="22">
    <nc r="M16">
      <v>2642.75</v>
    </nc>
  </rcc>
  <rcc rId="37192" sId="22">
    <nc r="N16">
      <v>1513.21533</v>
    </nc>
  </rcc>
  <rcc rId="37193" sId="22">
    <nc r="M17">
      <v>1414.1299999999999</v>
    </nc>
  </rcc>
  <rcc rId="37194" sId="22">
    <nc r="N17">
      <v>889.09866999999997</v>
    </nc>
  </rcc>
  <rcc rId="37195" sId="22">
    <nc r="M18">
      <v>2801</v>
    </nc>
  </rcc>
  <rcc rId="37196" sId="22">
    <nc r="N18">
      <v>1253.3267000000001</v>
    </nc>
  </rcc>
  <rcc rId="37197" sId="22">
    <nc r="M19">
      <v>2645.98</v>
    </nc>
  </rcc>
  <rcc rId="37198" sId="22">
    <nc r="N19">
      <v>899.50175000000002</v>
    </nc>
  </rcc>
  <rrc rId="37199" sId="22" ref="N1:N1048576" action="insertCol"/>
  <rcc rId="37200" sId="22">
    <nc r="N4">
      <f>M4*1000</f>
    </nc>
  </rcc>
  <rcc rId="37201" sId="22">
    <nc r="N5">
      <f>M5*1000</f>
    </nc>
  </rcc>
  <rcc rId="37202" sId="22">
    <nc r="N6">
      <f>M6*1000</f>
    </nc>
  </rcc>
  <rcc rId="37203" sId="22">
    <nc r="N7">
      <f>M7*1000</f>
    </nc>
  </rcc>
  <rcc rId="37204" sId="22">
    <nc r="N8">
      <f>M8*1000</f>
    </nc>
  </rcc>
  <rcc rId="37205" sId="22">
    <nc r="N9">
      <f>M9*1000</f>
    </nc>
  </rcc>
  <rcc rId="37206" sId="22">
    <nc r="N10">
      <f>M10*1000</f>
    </nc>
  </rcc>
  <rcc rId="37207" sId="22">
    <nc r="N11">
      <f>M11*1000</f>
    </nc>
  </rcc>
  <rcc rId="37208" sId="22">
    <nc r="N12">
      <f>M12*1000</f>
    </nc>
  </rcc>
  <rcc rId="37209" sId="22">
    <nc r="N13">
      <f>M13*1000</f>
    </nc>
  </rcc>
  <rcc rId="37210" sId="22">
    <nc r="N14">
      <f>M14*1000</f>
    </nc>
  </rcc>
  <rcc rId="37211" sId="22">
    <nc r="N15">
      <f>M15*1000</f>
    </nc>
  </rcc>
  <rcc rId="37212" sId="22">
    <nc r="N16">
      <f>M16*1000</f>
    </nc>
  </rcc>
  <rcc rId="37213" sId="22">
    <nc r="N17">
      <f>M17*1000</f>
    </nc>
  </rcc>
  <rcc rId="37214" sId="22">
    <nc r="N18">
      <f>M18*1000</f>
    </nc>
  </rcc>
  <rcc rId="37215" sId="22">
    <nc r="N19">
      <f>M19*1000</f>
    </nc>
  </rcc>
  <rcc rId="37216" sId="22">
    <nc r="P4">
      <f>O4*1000</f>
    </nc>
  </rcc>
  <rcc rId="37217" sId="22">
    <nc r="P5">
      <f>O5*1000</f>
    </nc>
  </rcc>
  <rcc rId="37218" sId="22">
    <nc r="P6">
      <f>O6*1000</f>
    </nc>
  </rcc>
  <rcc rId="37219" sId="22">
    <nc r="P7">
      <f>O7*1000</f>
    </nc>
  </rcc>
  <rcc rId="37220" sId="22">
    <nc r="P8">
      <f>O8*1000</f>
    </nc>
  </rcc>
  <rcc rId="37221" sId="22">
    <nc r="P9">
      <f>O9*1000</f>
    </nc>
  </rcc>
  <rcc rId="37222" sId="22">
    <nc r="P10">
      <f>O10*1000</f>
    </nc>
  </rcc>
  <rcc rId="37223" sId="22">
    <nc r="P11">
      <f>O11*1000</f>
    </nc>
  </rcc>
  <rcc rId="37224" sId="22">
    <nc r="P12">
      <f>O12*1000</f>
    </nc>
  </rcc>
  <rcc rId="37225" sId="22">
    <nc r="P13">
      <f>O13*1000</f>
    </nc>
  </rcc>
  <rcc rId="37226" sId="22">
    <nc r="P14">
      <f>O14*1000</f>
    </nc>
  </rcc>
  <rcc rId="37227" sId="22">
    <nc r="P15">
      <f>O15*1000</f>
    </nc>
  </rcc>
  <rcc rId="37228" sId="22">
    <nc r="P16">
      <f>O16*1000</f>
    </nc>
  </rcc>
  <rcc rId="37229" sId="22">
    <nc r="P17">
      <f>O17*1000</f>
    </nc>
  </rcc>
  <rcc rId="37230" sId="22">
    <nc r="P18">
      <f>O18*1000</f>
    </nc>
  </rcc>
  <rcc rId="37231" sId="22">
    <nc r="P19">
      <f>O19*1000</f>
    </nc>
  </rcc>
  <rrc rId="37232" sId="2" ref="O1:Q1048576" action="insertCol">
    <undo index="8" exp="area" ref3D="1" dr="$DA$1:$DI$1048576" dn="Z_B31C8DB7_3E78_4144_A6B5_8DE36DE63F0E_.wvu.Cols" sId="2"/>
    <undo index="6" exp="area" ref3D="1" dr="$BW$1:$CB$1048576" dn="Z_B31C8DB7_3E78_4144_A6B5_8DE36DE63F0E_.wvu.Cols" sId="2"/>
    <undo index="4" exp="area" ref3D="1" dr="$BK$1:$BP$1048576" dn="Z_B31C8DB7_3E78_4144_A6B5_8DE36DE63F0E_.wvu.Cols" sId="2"/>
    <undo index="2" exp="area" ref3D="1" dr="$BE$1:$BG$1048576" dn="Z_B31C8DB7_3E78_4144_A6B5_8DE36DE63F0E_.wvu.Cols" sId="2"/>
    <undo index="1" exp="area" ref3D="1" dr="$AY$1:$BA$1048576" dn="Z_B31C8DB7_3E78_4144_A6B5_8DE36DE63F0E_.wvu.Cols" sId="2"/>
    <undo index="8" exp="area" ref3D="1" dr="$DA$1:$DI$1048576" dn="Z_B30CE22D_C12F_4E12_8BB9_3AAE0A6991CC_.wvu.Cols" sId="2"/>
    <undo index="6" exp="area" ref3D="1" dr="$BW$1:$CB$1048576" dn="Z_B30CE22D_C12F_4E12_8BB9_3AAE0A6991CC_.wvu.Cols" sId="2"/>
    <undo index="4" exp="area" ref3D="1" dr="$BK$1:$BP$1048576" dn="Z_B30CE22D_C12F_4E12_8BB9_3AAE0A6991CC_.wvu.Cols" sId="2"/>
    <undo index="2" exp="area" ref3D="1" dr="$BE$1:$BG$1048576" dn="Z_B30CE22D_C12F_4E12_8BB9_3AAE0A6991CC_.wvu.Cols" sId="2"/>
    <undo index="1" exp="area" ref3D="1" dr="$AY$1:$BA$1048576" dn="Z_B30CE22D_C12F_4E12_8BB9_3AAE0A6991CC_.wvu.Cols" sId="2"/>
    <undo index="8" exp="area" ref3D="1" dr="$DA$1:$DI$1048576" dn="Z_A54C432C_6C68_4B53_A75C_446EB3A61B2B_.wvu.Cols" sId="2"/>
    <undo index="6" exp="area" ref3D="1" dr="$BW$1:$CB$1048576" dn="Z_A54C432C_6C68_4B53_A75C_446EB3A61B2B_.wvu.Cols" sId="2"/>
    <undo index="4" exp="area" ref3D="1" dr="$BK$1:$BS$1048576" dn="Z_A54C432C_6C68_4B53_A75C_446EB3A61B2B_.wvu.Cols" sId="2"/>
    <undo index="2" exp="area" ref3D="1" dr="$BE$1:$BG$1048576" dn="Z_A54C432C_6C68_4B53_A75C_446EB3A61B2B_.wvu.Cols" sId="2"/>
    <undo index="1" exp="area" ref3D="1" dr="$AY$1:$BA$1048576" dn="Z_A54C432C_6C68_4B53_A75C_446EB3A61B2B_.wvu.Cols" sId="2"/>
    <undo index="10" exp="area" ref3D="1" dr="$DA$1:$DI$1048576" dn="Z_61528DAC_5C4C_48F4_ADE2_8A724B05A086_.wvu.Cols" sId="2"/>
    <undo index="8" exp="area" ref3D="1" dr="$BW$1:$CB$1048576" dn="Z_61528DAC_5C4C_48F4_ADE2_8A724B05A086_.wvu.Cols" sId="2"/>
    <undo index="6" exp="area" ref3D="1" dr="$BO$1:$BP$1048576" dn="Z_61528DAC_5C4C_48F4_ADE2_8A724B05A086_.wvu.Cols" sId="2"/>
    <undo index="4" exp="area" ref3D="1" dr="$BK$1:$BM$1048576" dn="Z_61528DAC_5C4C_48F4_ADE2_8A724B05A086_.wvu.Cols" sId="2"/>
    <undo index="2" exp="area" ref3D="1" dr="$BE$1:$BG$1048576" dn="Z_61528DAC_5C4C_48F4_ADE2_8A724B05A086_.wvu.Cols" sId="2"/>
    <undo index="1" exp="area" ref3D="1" dr="$AY$1:$BA$1048576" dn="Z_61528DAC_5C4C_48F4_ADE2_8A724B05A086_.wvu.Cols" sId="2"/>
    <undo index="10" exp="area" ref3D="1" dr="$DA$1:$DI$1048576" dn="Z_5C539BE6_C8E0_453F_AB5E_9E58094195EA_.wvu.Cols" sId="2"/>
    <undo index="8" exp="area" ref3D="1" dr="$BW$1:$CB$1048576" dn="Z_5C539BE6_C8E0_453F_AB5E_9E58094195EA_.wvu.Cols" sId="2"/>
    <undo index="6" exp="area" ref3D="1" dr="$BO$1:$BP$1048576" dn="Z_5C539BE6_C8E0_453F_AB5E_9E58094195EA_.wvu.Cols" sId="2"/>
    <undo index="4" exp="area" ref3D="1" dr="$BK$1:$BM$1048576" dn="Z_5C539BE6_C8E0_453F_AB5E_9E58094195EA_.wvu.Cols" sId="2"/>
    <undo index="2" exp="area" ref3D="1" dr="$BE$1:$BG$1048576" dn="Z_5C539BE6_C8E0_453F_AB5E_9E58094195EA_.wvu.Cols" sId="2"/>
    <undo index="1" exp="area" ref3D="1" dr="$AY$1:$BA$1048576" dn="Z_5C539BE6_C8E0_453F_AB5E_9E58094195EA_.wvu.Cols" sId="2"/>
    <undo index="8" exp="area" ref3D="1" dr="$DA$1:$DI$1048576" dn="Z_5BFCA170_DEAE_4D2C_98A0_1E68B427AC01_.wvu.Cols" sId="2"/>
    <undo index="6" exp="area" ref3D="1" dr="$BW$1:$CB$1048576" dn="Z_5BFCA170_DEAE_4D2C_98A0_1E68B427AC01_.wvu.Cols" sId="2"/>
    <undo index="4" exp="area" ref3D="1" dr="$BK$1:$BP$1048576" dn="Z_5BFCA170_DEAE_4D2C_98A0_1E68B427AC01_.wvu.Cols" sId="2"/>
    <undo index="2" exp="area" ref3D="1" dr="$BE$1:$BG$1048576" dn="Z_5BFCA170_DEAE_4D2C_98A0_1E68B427AC01_.wvu.Cols" sId="2"/>
    <undo index="1" exp="area" ref3D="1" dr="$AY$1:$BA$1048576" dn="Z_5BFCA170_DEAE_4D2C_98A0_1E68B427AC01_.wvu.Cols" sId="2"/>
    <undo index="8" exp="area" ref3D="1" dr="$DA$1:$DI$1048576" dn="Z_42584DC0_1D41_4C93_9B38_C388E7B8DAC4_.wvu.Cols" sId="2"/>
    <undo index="6" exp="area" ref3D="1" dr="$BW$1:$CB$1048576" dn="Z_42584DC0_1D41_4C93_9B38_C388E7B8DAC4_.wvu.Cols" sId="2"/>
    <undo index="4" exp="area" ref3D="1" dr="$BK$1:$BS$1048576" dn="Z_42584DC0_1D41_4C93_9B38_C388E7B8DAC4_.wvu.Cols" sId="2"/>
    <undo index="2" exp="area" ref3D="1" dr="$BE$1:$BG$1048576" dn="Z_42584DC0_1D41_4C93_9B38_C388E7B8DAC4_.wvu.Cols" sId="2"/>
    <undo index="1" exp="area" ref3D="1" dr="$AY$1:$BA$1048576" dn="Z_42584DC0_1D41_4C93_9B38_C388E7B8DAC4_.wvu.Cols" sId="2"/>
    <undo index="8" exp="area" ref3D="1" dr="$DA$1:$DI$1048576" dn="Z_3DCB9AAA_F09C_4EA6_B992_F93E466D374A_.wvu.Cols" sId="2"/>
    <undo index="6" exp="area" ref3D="1" dr="$BW$1:$CB$1048576" dn="Z_3DCB9AAA_F09C_4EA6_B992_F93E466D374A_.wvu.Cols" sId="2"/>
    <undo index="4" exp="area" ref3D="1" dr="$BK$1:$BP$1048576" dn="Z_3DCB9AAA_F09C_4EA6_B992_F93E466D374A_.wvu.Cols" sId="2"/>
    <undo index="2" exp="area" ref3D="1" dr="$BE$1:$BG$1048576" dn="Z_3DCB9AAA_F09C_4EA6_B992_F93E466D374A_.wvu.Cols" sId="2"/>
    <undo index="1" exp="area" ref3D="1" dr="$AY$1:$BA$1048576" dn="Z_3DCB9AAA_F09C_4EA6_B992_F93E466D374A_.wvu.Cols" sId="2"/>
    <undo index="8" exp="area" ref3D="1" dr="$DA$1:$DI$1048576" dn="Z_1A52382B_3765_4E8C_903F_6B8919B7242E_.wvu.Cols" sId="2"/>
    <undo index="6" exp="area" ref3D="1" dr="$BW$1:$CB$1048576" dn="Z_1A52382B_3765_4E8C_903F_6B8919B7242E_.wvu.Cols" sId="2"/>
    <undo index="4" exp="area" ref3D="1" dr="$BK$1:$BP$1048576" dn="Z_1A52382B_3765_4E8C_903F_6B8919B7242E_.wvu.Cols" sId="2"/>
    <undo index="2" exp="area" ref3D="1" dr="$BE$1:$BG$1048576" dn="Z_1A52382B_3765_4E8C_903F_6B8919B7242E_.wvu.Cols" sId="2"/>
    <undo index="1" exp="area" ref3D="1" dr="$AY$1:$BA$1048576" dn="Z_1A52382B_3765_4E8C_903F_6B8919B7242E_.wvu.Cols" sId="2"/>
    <undo index="8" exp="area" ref3D="1" dr="$DA$1:$DI$1048576" dn="Z_1718F1EE_9F48_4DBE_9531_3B70F9C4A5DD_.wvu.Cols" sId="2"/>
    <undo index="6" exp="area" ref3D="1" dr="$BW$1:$CB$1048576" dn="Z_1718F1EE_9F48_4DBE_9531_3B70F9C4A5DD_.wvu.Cols" sId="2"/>
    <undo index="4" exp="area" ref3D="1" dr="$BK$1:$BS$1048576" dn="Z_1718F1EE_9F48_4DBE_9531_3B70F9C4A5DD_.wvu.Cols" sId="2"/>
    <undo index="2" exp="area" ref3D="1" dr="$BE$1:$BG$1048576" dn="Z_1718F1EE_9F48_4DBE_9531_3B70F9C4A5DD_.wvu.Cols" sId="2"/>
    <undo index="1" exp="area" ref3D="1" dr="$AY$1:$BA$1048576" dn="Z_1718F1EE_9F48_4DBE_9531_3B70F9C4A5DD_.wvu.Cols" sId="2"/>
  </rrc>
  <rcc rId="37233" sId="2">
    <nc r="O14">
      <f>R14+U14+X14+AA14</f>
    </nc>
  </rcc>
  <rcc rId="37234" sId="2" odxf="1" dxf="1">
    <nc r="O15">
      <f>R15+U15+X15+AA15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5" sId="2" odxf="1" dxf="1">
    <nc r="O16">
      <f>R16+U16+X16+AA16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6" sId="2" odxf="1" dxf="1">
    <nc r="O17">
      <f>R17+U17+X17+AA17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7" sId="2" odxf="1" dxf="1">
    <nc r="O18">
      <f>R18+U18+X18+AA18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38" sId="2" odxf="1" dxf="1">
    <nc r="O19">
      <f>R19+U19+X19+AA19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9" sId="2" odxf="1" dxf="1">
    <nc r="O20">
      <f>R20+U20+X20+AA20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0" sId="2" odxf="1" dxf="1">
    <nc r="O21">
      <f>R21+U21+X21+AA21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1" sId="2" odxf="1" dxf="1">
    <nc r="O22">
      <f>R22+U22+X22+AA22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2" sId="2" odxf="1" dxf="1">
    <nc r="O23">
      <f>R23+U23+X23+AA23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3" sId="2" odxf="1" dxf="1">
    <nc r="O24">
      <f>R24+U24+X24+AA24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4" sId="2" odxf="1" dxf="1">
    <nc r="O25">
      <f>R25+U25+X25+AA25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5" sId="2" odxf="1" dxf="1">
    <nc r="O26">
      <f>R26+U26+X26+AA26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6" sId="2" odxf="1" dxf="1">
    <nc r="O27">
      <f>R27+U27+X27+AA27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7" sId="2" odxf="1" dxf="1">
    <nc r="O28">
      <f>R28+U28+X28+AA28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8" sId="2">
    <nc r="O29">
      <f>R29+U29+X29+AA29</f>
    </nc>
  </rcc>
  <rcc rId="37249" sId="2">
    <nc r="P14">
      <f>S14+V14+Y14+AB14</f>
    </nc>
  </rcc>
  <rcc rId="37250" sId="2" odxf="1" dxf="1">
    <nc r="P15">
      <f>S15+V15+Y15+AB15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1" sId="2" odxf="1" dxf="1">
    <nc r="P16">
      <f>S16+V16+Y16+AB16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2" sId="2" odxf="1" dxf="1">
    <nc r="P17">
      <f>S17+V17+Y17+AB17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3" sId="2" odxf="1" dxf="1">
    <nc r="P18">
      <f>S18+V18+Y18+AB18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4" sId="2" odxf="1" dxf="1">
    <nc r="P19">
      <f>S19+V19+Y19+AB19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5" sId="2" odxf="1" dxf="1">
    <nc r="P20">
      <f>S20+V20+Y20+AB20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6" sId="2" odxf="1" dxf="1">
    <nc r="P21">
      <f>S21+V21+Y21+AB21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7" sId="2" odxf="1" dxf="1">
    <nc r="P22">
      <f>S22+V22+Y22+AB22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8" sId="2" odxf="1" dxf="1">
    <nc r="P23">
      <f>S23+V23+Y23+AB23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9" sId="2" odxf="1" dxf="1">
    <nc r="P24">
      <f>S24+V24+Y24+AB24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0" sId="2" odxf="1" dxf="1">
    <nc r="P25">
      <f>S25+V25+Y25+AB25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61" sId="2" odxf="1" dxf="1">
    <nc r="P26">
      <f>S26+V26+Y26+AB26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2" sId="2" odxf="1" dxf="1">
    <nc r="P27">
      <f>S27+V27+Y27+AB27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3" sId="2" odxf="1" dxf="1">
    <nc r="P28">
      <f>S28+V28+Y28+AB28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4" sId="2">
    <nc r="P29">
      <f>S29+V29+Y29+AB29</f>
    </nc>
  </rcc>
  <rcc rId="37265" sId="22">
    <nc r="C29">
      <v>286.77</v>
    </nc>
  </rcc>
  <rcc rId="37266" sId="22">
    <nc r="D29">
      <v>219.64168000000001</v>
    </nc>
  </rcc>
  <rcc rId="37267" sId="22">
    <nc r="C30">
      <v>823.39999999999986</v>
    </nc>
  </rcc>
  <rcc rId="37268" sId="22">
    <nc r="D30">
      <v>630.65439000000015</v>
    </nc>
  </rcc>
  <rcc rId="37269" sId="22">
    <nc r="C31">
      <v>777.97</v>
    </nc>
  </rcc>
  <rcc rId="37270" sId="22">
    <nc r="D31">
      <v>595.85963000000004</v>
    </nc>
  </rcc>
  <rcc rId="37271" sId="22">
    <nc r="C32">
      <v>925.6099999999999</v>
    </nc>
  </rcc>
  <rcc rId="37272" sId="22">
    <nc r="D32">
      <v>708.94254000000001</v>
    </nc>
  </rcc>
  <rcc rId="37273" sId="22">
    <nc r="C33">
      <v>457.1</v>
    </nc>
  </rcc>
  <rcc rId="37274" sId="22">
    <nc r="D33">
      <v>350.12187000000006</v>
    </nc>
  </rcc>
  <rcc rId="37275" sId="22">
    <nc r="C34">
      <v>860.31</v>
    </nc>
  </rcc>
  <rcc rId="37276" sId="22">
    <nc r="D34">
      <v>658.92502999999999</v>
    </nc>
  </rcc>
  <rcc rId="37277" sId="22">
    <nc r="C35">
      <v>550.81999999999994</v>
    </nc>
  </rcc>
  <rcc rId="37278" sId="22">
    <nc r="D35">
      <v>421.88600000000002</v>
    </nc>
  </rcc>
  <rcc rId="37279" sId="22">
    <nc r="C36">
      <v>779.92696999999998</v>
    </nc>
  </rcc>
  <rcc rId="37280" sId="22">
    <nc r="D36">
      <v>524.09550000000002</v>
    </nc>
  </rcc>
  <rcc rId="37281" sId="22">
    <nc r="C37">
      <v>917.09999999999991</v>
    </nc>
  </rcc>
  <rcc rId="37282" sId="22">
    <nc r="D37">
      <v>702.41849999999999</v>
    </nc>
  </rcc>
  <rcc rId="37283" sId="22">
    <nc r="C38">
      <v>428.73</v>
    </nc>
  </rcc>
  <rcc rId="37284" sId="22">
    <nc r="D38">
      <v>328.37519999999995</v>
    </nc>
  </rcc>
  <rcc rId="37285" sId="22">
    <nc r="C39">
      <v>528.86</v>
    </nc>
  </rcc>
  <rcc rId="37286" sId="22">
    <nc r="D39">
      <v>313.15252000000004</v>
    </nc>
  </rcc>
  <rcc rId="37287" sId="22">
    <nc r="C40">
      <v>420.20000000000005</v>
    </nc>
  </rcc>
  <rcc rId="37288" sId="22">
    <nc r="D40">
      <v>321.85118</v>
    </nc>
  </rcc>
  <rcc rId="37289" sId="22">
    <nc r="C41">
      <v>675.75</v>
    </nc>
  </rcc>
  <rcc rId="37290" sId="22">
    <nc r="D41">
      <v>517.57153999999991</v>
    </nc>
  </rcc>
  <rcc rId="37291" sId="22">
    <nc r="C42">
      <v>616.13</v>
    </nc>
  </rcc>
  <rcc rId="37292" sId="22">
    <nc r="D42">
      <v>471.90346</v>
    </nc>
  </rcc>
  <rcc rId="37293" sId="22">
    <nc r="C43">
      <v>954</v>
    </nc>
  </rcc>
  <rcc rId="37294" sId="22">
    <nc r="D43">
      <v>730.68918999999994</v>
    </nc>
  </rcc>
  <rcc rId="37295" sId="22">
    <nc r="C44">
      <v>547.98</v>
    </nc>
  </rcc>
  <rcc rId="37296" sId="22">
    <nc r="D44">
      <v>419.71138999999999</v>
    </nc>
  </rcc>
  <rrc rId="37297" sId="22" ref="D1:D1048576" action="insertCol"/>
  <rcc rId="37298" sId="22">
    <nc r="D29">
      <f>C29*1000</f>
    </nc>
  </rcc>
  <rcc rId="37299" sId="22">
    <nc r="D30">
      <f>C30*1000</f>
    </nc>
  </rcc>
  <rcc rId="37300" sId="22">
    <nc r="D31">
      <f>C31*1000</f>
    </nc>
  </rcc>
  <rcc rId="37301" sId="22">
    <nc r="D32">
      <f>C32*1000</f>
    </nc>
  </rcc>
  <rcc rId="37302" sId="22">
    <nc r="D33">
      <f>C33*1000</f>
    </nc>
  </rcc>
  <rcc rId="37303" sId="22">
    <nc r="D34">
      <f>C34*1000</f>
    </nc>
  </rcc>
  <rcc rId="37304" sId="22">
    <nc r="D35">
      <f>C35*1000</f>
    </nc>
  </rcc>
  <rcc rId="37305" sId="22">
    <nc r="D36">
      <f>C36*1000</f>
    </nc>
  </rcc>
  <rcc rId="37306" sId="22">
    <nc r="D37">
      <f>C37*1000</f>
    </nc>
  </rcc>
  <rcc rId="37307" sId="22">
    <nc r="D38">
      <f>C38*1000</f>
    </nc>
  </rcc>
  <rcc rId="37308" sId="22">
    <nc r="D39">
      <f>C39*1000</f>
    </nc>
  </rcc>
  <rcc rId="37309" sId="22">
    <nc r="D40">
      <f>C40*1000</f>
    </nc>
  </rcc>
  <rcc rId="37310" sId="22">
    <nc r="D41">
      <f>C41*1000</f>
    </nc>
  </rcc>
  <rcc rId="37311" sId="22">
    <nc r="D42">
      <f>C42*1000</f>
    </nc>
  </rcc>
  <rcc rId="37312" sId="22">
    <nc r="D43">
      <f>C43*1000</f>
    </nc>
  </rcc>
  <rcc rId="37313" sId="22">
    <nc r="D44">
      <f>C44*1000</f>
    </nc>
  </rcc>
  <rcc rId="37314" sId="22">
    <nc r="F29">
      <f>E29*1000</f>
    </nc>
  </rcc>
  <rcc rId="37315" sId="22">
    <nc r="F30">
      <f>E30*1000</f>
    </nc>
  </rcc>
  <rcc rId="37316" sId="22">
    <nc r="F31">
      <f>E31*1000</f>
    </nc>
  </rcc>
  <rcc rId="37317" sId="22">
    <nc r="F32">
      <f>E32*1000</f>
    </nc>
  </rcc>
  <rcc rId="37318" sId="22">
    <nc r="F33">
      <f>E33*1000</f>
    </nc>
  </rcc>
  <rcc rId="37319" sId="22">
    <nc r="F34">
      <f>E34*1000</f>
    </nc>
  </rcc>
  <rcc rId="37320" sId="22">
    <nc r="F35">
      <f>E35*1000</f>
    </nc>
  </rcc>
  <rcc rId="37321" sId="22">
    <nc r="F36">
      <f>E36*1000</f>
    </nc>
  </rcc>
  <rcc rId="37322" sId="22">
    <nc r="F37">
      <f>E37*1000</f>
    </nc>
  </rcc>
  <rcc rId="37323" sId="22">
    <nc r="F38">
      <f>E38*1000</f>
    </nc>
  </rcc>
  <rcc rId="37324" sId="22">
    <nc r="F39">
      <f>E39*1000</f>
    </nc>
  </rcc>
  <rcc rId="37325" sId="22">
    <nc r="F40">
      <f>E40*1000</f>
    </nc>
  </rcc>
  <rcc rId="37326" sId="22">
    <nc r="F41">
      <f>E41*1000</f>
    </nc>
  </rcc>
  <rcc rId="37327" sId="22">
    <nc r="F42">
      <f>E42*1000</f>
    </nc>
  </rcc>
  <rcc rId="37328" sId="22">
    <nc r="F43">
      <f>E43*1000</f>
    </nc>
  </rcc>
  <rcc rId="37329" sId="22">
    <nc r="F44">
      <f>E44*1000</f>
    </nc>
  </rcc>
  <rcc rId="37330" sId="22" odxf="1" dxf="1">
    <nc r="L29">
      <f>Але!#REF!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1" sId="22" odxf="1" dxf="1">
    <nc r="L30">
      <f>Сун!#REF!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2" sId="22" odxf="1" dxf="1">
    <nc r="L31">
      <f>Иль!#REF!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3" sId="22" odxf="1" dxf="1">
    <nc r="L32">
      <f>Кад!#REF!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4" sId="22" odxf="1" dxf="1">
    <nc r="L33">
      <f>Мор!#REF!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5" sId="22" odxf="1" dxf="1">
    <nc r="L34">
      <f>SUM(Мос!#REF!)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6" sId="22" odxf="1" dxf="1">
    <nc r="L35">
      <f>Ори!#REF!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7" sId="22" odxf="1" dxf="1">
    <nc r="L36">
      <f>Сят!#REF!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8" sId="22" odxf="1" dxf="1">
    <nc r="L37">
      <f>Тор!#REF!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9" sId="22" odxf="1" dxf="1">
    <nc r="L38">
      <f>Хор!#REF!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0" sId="22" odxf="1" dxf="1">
    <nc r="L39">
      <f>Чум!#REF!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1" sId="22" odxf="1" dxf="1">
    <nc r="L40">
      <f>Шать!#REF!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2" sId="22" odxf="1" dxf="1">
    <nc r="L41">
      <f>Юнг!#REF!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3" sId="22" odxf="1" dxf="1">
    <nc r="L42">
      <f>Юсь!#REF!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4" sId="22" odxf="1" dxf="1">
    <nc r="L43">
      <f>Яра!#REF!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5" sId="22" odxf="1" dxf="1">
    <nc r="L44">
      <f>Яро!#REF!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6" sId="22">
    <nc r="O29">
      <v>1379.7</v>
    </nc>
  </rcc>
  <rcc rId="37347" sId="22">
    <nc r="O30">
      <v>4203.1530000000002</v>
    </nc>
  </rcc>
  <rcc rId="37348" sId="22">
    <nc r="O31">
      <v>2019.7529999999999</v>
    </nc>
  </rcc>
  <rcc rId="37349" sId="22">
    <nc r="O32">
      <v>1813.5719999999999</v>
    </nc>
  </rcc>
  <rcc rId="37350" sId="22">
    <nc r="O33">
      <v>6214.7250000000004</v>
    </nc>
  </rcc>
  <rcc rId="37351" sId="22">
    <nc r="O34">
      <v>1109.403</v>
    </nc>
  </rcc>
  <rcc rId="37352" sId="22">
    <nc r="O35">
      <v>2608.7220000000002</v>
    </nc>
  </rcc>
  <rcc rId="37353" sId="22">
    <nc r="O36">
      <v>3636.9</v>
    </nc>
  </rcc>
  <rcc rId="37354" sId="22">
    <nc r="O37">
      <v>1754.028</v>
    </nc>
  </rcc>
  <rcc rId="37355" sId="22">
    <nc r="O38">
      <v>1571.472</v>
    </nc>
  </rcc>
  <rcc rId="37356" sId="22">
    <nc r="O39">
      <v>2546.6219999999998</v>
    </nc>
  </rcc>
  <rcc rId="37357" sId="22">
    <nc r="O40">
      <v>1423.35</v>
    </nc>
  </rcc>
  <rcc rId="37358" sId="22">
    <nc r="O41">
      <v>1813.05</v>
    </nc>
  </rcc>
  <rcc rId="37359" sId="22">
    <nc r="O42">
      <v>3677.625</v>
    </nc>
  </rcc>
  <rcc rId="37360" sId="22">
    <nc r="O43">
      <v>2573.9279999999999</v>
    </nc>
  </rcc>
  <rcc rId="37361" sId="22">
    <nc r="O44">
      <v>1596.825</v>
    </nc>
  </rcc>
  <rcc rId="37362" sId="22">
    <nc r="P29">
      <f>O29*1000</f>
    </nc>
  </rcc>
  <rcc rId="37363" sId="22">
    <nc r="P30">
      <f>O30*1000</f>
    </nc>
  </rcc>
  <rcc rId="37364" sId="22">
    <nc r="P31">
      <f>O31*1000</f>
    </nc>
  </rcc>
  <rcc rId="37365" sId="22">
    <nc r="P32">
      <f>O32*1000</f>
    </nc>
  </rcc>
  <rcc rId="37366" sId="22">
    <nc r="P33">
      <f>O33*1000</f>
    </nc>
  </rcc>
  <rcc rId="37367" sId="22">
    <nc r="P34">
      <f>O34*1000</f>
    </nc>
  </rcc>
  <rcc rId="37368" sId="22">
    <nc r="P35">
      <f>O35*1000</f>
    </nc>
  </rcc>
  <rcc rId="37369" sId="22">
    <nc r="P36">
      <f>O36*1000</f>
    </nc>
  </rcc>
  <rcc rId="37370" sId="22">
    <nc r="P37">
      <f>O37*1000</f>
    </nc>
  </rcc>
  <rcc rId="37371" sId="22">
    <nc r="P38">
      <f>O38*1000</f>
    </nc>
  </rcc>
  <rcc rId="37372" sId="22">
    <nc r="P39">
      <f>O39*1000</f>
    </nc>
  </rcc>
  <rcc rId="37373" sId="22">
    <nc r="P40">
      <f>O40*1000</f>
    </nc>
  </rcc>
  <rcc rId="37374" sId="22">
    <nc r="P41">
      <f>O41*1000</f>
    </nc>
  </rcc>
  <rcc rId="37375" sId="22">
    <nc r="P42">
      <f>O42*1000</f>
    </nc>
  </rcc>
  <rcc rId="37376" sId="22">
    <nc r="P43">
      <f>O43*1000</f>
    </nc>
  </rcc>
  <rcc rId="37377" sId="22">
    <nc r="P44">
      <f>O44*1000</f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cc rId="36220" sId="16" numFmtId="34">
    <oc r="D57">
      <v>874.88214000000005</v>
    </oc>
    <nc r="D57">
      <v>1052.0795000000001</v>
    </nc>
  </rcc>
  <rcc rId="36221" sId="16" numFmtId="34">
    <oc r="C64">
      <v>94.305999999999997</v>
    </oc>
    <nc r="C64">
      <v>100.729</v>
    </nc>
  </rcc>
  <rcc rId="36222" sId="16" numFmtId="34">
    <oc r="D64">
      <v>42.579160000000002</v>
    </oc>
    <nc r="D64">
      <v>52.586449999999999</v>
    </nc>
  </rcc>
  <rcc rId="36223" sId="16" numFmtId="34">
    <oc r="D74">
      <v>453.94416999999999</v>
    </oc>
    <nc r="D74">
      <v>880.56024000000002</v>
    </nc>
  </rcc>
  <rcc rId="36224" sId="16" numFmtId="34">
    <oc r="D75">
      <v>84.7</v>
    </oc>
    <nc r="D75">
      <v>92.2</v>
    </nc>
  </rcc>
  <rcc rId="36225" sId="16" numFmtId="34">
    <oc r="C78">
      <v>6271.0754500000003</v>
    </oc>
    <nc r="C78">
      <v>5808.9054500000002</v>
    </nc>
  </rcc>
  <rcc rId="36226" sId="16" numFmtId="34">
    <oc r="D79">
      <v>259.55198999999999</v>
    </oc>
    <nc r="D79">
      <v>269.53120999999999</v>
    </nc>
  </rcc>
  <rcc rId="36227" sId="16" numFmtId="34">
    <oc r="D81">
      <v>630.76300000000003</v>
    </oc>
    <nc r="D81">
      <v>720.87199999999996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2.xml><?xml version="1.0" encoding="utf-8"?>
<revisions xmlns="http://schemas.openxmlformats.org/spreadsheetml/2006/main" xmlns:r="http://schemas.openxmlformats.org/officeDocument/2006/relationships">
  <rcc rId="37015" sId="5" numFmtId="4">
    <oc r="D45">
      <v>12589.91656</v>
    </oc>
    <nc r="D45">
      <v>12589.916740000001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40626" sId="14">
    <oc r="A1" t="inlineStr">
      <is>
        <t xml:space="preserve">                     Анализ исполнения бюджета Чуманкасинского сельского поселения на 01.10.2022 г.</t>
      </is>
    </oc>
    <nc r="A1" t="inlineStr">
      <is>
        <t xml:space="preserve">                     Анализ исполнения бюджета Чуманкасинского сельского поселения на 01.11.2022 г.</t>
      </is>
    </nc>
  </rcc>
  <rcc rId="40627" sId="14" numFmtId="4">
    <oc r="D6">
      <v>63.95044</v>
    </oc>
    <nc r="D6">
      <v>79.736199999999997</v>
    </nc>
  </rcc>
  <rcc rId="40628" sId="14" numFmtId="4">
    <oc r="D8">
      <v>176.18791999999999</v>
    </oc>
    <nc r="D8">
      <v>199.27603999999999</v>
    </nc>
  </rcc>
  <rcc rId="40629" sId="14" numFmtId="4">
    <oc r="D9">
      <v>0.99672000000000005</v>
    </oc>
    <nc r="D9">
      <v>1.1179699999999999</v>
    </nc>
  </rcc>
  <rcc rId="40630" sId="14" numFmtId="4">
    <oc r="D10">
      <v>202.82195999999999</v>
    </oc>
    <nc r="D10">
      <v>226.40964</v>
    </nc>
  </rcc>
  <rcc rId="40631" sId="14" numFmtId="4">
    <oc r="D11">
      <v>-19.667950000000001</v>
    </oc>
    <nc r="D11">
      <v>-23.04486</v>
    </nc>
  </rcc>
  <rcc rId="40632" sId="14" numFmtId="4">
    <oc r="D15">
      <v>12.93336</v>
    </oc>
    <nc r="D15">
      <v>39.859900000000003</v>
    </nc>
  </rcc>
  <rcc rId="40633" sId="14" numFmtId="4">
    <oc r="D16">
      <v>58.5396</v>
    </oc>
    <nc r="D16">
      <v>196.25407999999999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31345" sId="19">
    <oc r="A1" t="inlineStr">
      <is>
        <t xml:space="preserve">                     Анализ исполнения бюджета Ярославского сельского поселения на 01.06.2022 г.</t>
      </is>
    </oc>
    <nc r="A1" t="inlineStr">
      <is>
        <t xml:space="preserve">                     Анализ исполнения бюджета Ярославского сельского поселения на 01.07.2022 г.</t>
      </is>
    </nc>
  </rcc>
  <rcc rId="31346" sId="19" numFmtId="4">
    <oc r="D6">
      <v>26.968730000000001</v>
    </oc>
    <nc r="D6">
      <v>38.462409999999998</v>
    </nc>
  </rcc>
  <rcc rId="31347" sId="19" numFmtId="4">
    <oc r="D8">
      <v>122.82715</v>
    </oc>
    <nc r="D8">
      <v>149.66112000000001</v>
    </nc>
  </rcc>
  <rcc rId="31348" sId="19" numFmtId="4">
    <oc r="D9">
      <v>0.76026000000000005</v>
    </oc>
    <nc r="D9">
      <v>0.88105</v>
    </nc>
  </rcc>
  <rcc rId="31349" sId="19" numFmtId="4">
    <oc r="D10">
      <v>142.34044</v>
    </oc>
    <nc r="D10">
      <v>172.39984999999999</v>
    </nc>
  </rcc>
  <rcc rId="31350" sId="19" numFmtId="4">
    <oc r="D11">
      <v>-15.07208</v>
    </oc>
    <nc r="D11">
      <v>-18.889710000000001</v>
    </nc>
  </rcc>
  <rcc rId="31351" sId="19" numFmtId="4">
    <oc r="D15">
      <v>1.6248</v>
    </oc>
    <nc r="D15">
      <v>1.80694</v>
    </nc>
  </rcc>
  <rcc rId="31352" sId="19" numFmtId="4">
    <oc r="D16">
      <v>57.242820000000002</v>
    </oc>
    <nc r="D16">
      <v>65.108249999999998</v>
    </nc>
  </rcc>
  <rcc rId="31353" sId="19" numFmtId="4">
    <oc r="D18">
      <v>0.8</v>
    </oc>
    <nc r="D18">
      <v>1</v>
    </nc>
  </rcc>
  <rcc rId="31354" sId="19" numFmtId="4">
    <oc r="D27">
      <v>236.11997</v>
    </oc>
    <nc r="D27">
      <v>249.07481999999999</v>
    </nc>
  </rcc>
  <rcc rId="31355" sId="19" numFmtId="4">
    <oc r="D37">
      <v>0.2</v>
    </oc>
    <nc r="D37"/>
  </rcc>
  <rcc rId="31356" sId="19" numFmtId="4">
    <oc r="D40">
      <v>887.125</v>
    </oc>
    <nc r="D40">
      <v>1064.55</v>
    </nc>
  </rcc>
  <rcc rId="31357" sId="19" numFmtId="4">
    <oc r="D43">
      <v>42.960999999999999</v>
    </oc>
    <nc r="D43">
      <v>50.832000000000001</v>
    </nc>
  </rcc>
  <rcc rId="31358" sId="19" numFmtId="34">
    <oc r="D56">
      <v>351.39348999999999</v>
    </oc>
    <nc r="D56">
      <v>470.27605999999997</v>
    </nc>
  </rcc>
  <rcc rId="31359" sId="19" numFmtId="34">
    <oc r="C61">
      <v>3.62</v>
    </oc>
    <nc r="C61">
      <v>8.6199999999999992</v>
    </nc>
  </rcc>
  <rcc rId="31360" sId="19" numFmtId="34">
    <oc r="D63">
      <v>2</v>
    </oc>
    <nc r="D63">
      <v>11.9977</v>
    </nc>
  </rcc>
  <rcc rId="31361" sId="19" numFmtId="34">
    <oc r="D67">
      <v>0</v>
    </oc>
    <nc r="D67">
      <v>2.83134</v>
    </nc>
  </rcc>
  <rcc rId="31362" sId="19" numFmtId="34">
    <oc r="D78">
      <v>105.74330999999999</v>
    </oc>
    <nc r="D78">
      <v>116.52834</v>
    </nc>
  </rcc>
  <rcc rId="31363" sId="19" numFmtId="34">
    <oc r="D80">
      <v>483.25319000000002</v>
    </oc>
    <nc r="D80">
      <v>571.76619000000005</v>
    </nc>
  </rcc>
  <rcc rId="31364" sId="19" numFmtId="34">
    <oc r="C67">
      <v>2.8</v>
    </oc>
    <nc r="C67">
      <v>2.83134</v>
    </nc>
  </rcc>
  <rcc rId="31365" sId="19" numFmtId="34">
    <oc r="C78">
      <v>296.25</v>
    </oc>
    <nc r="C78">
      <v>291.21866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38928" sId="18">
    <oc r="A1" t="inlineStr">
      <is>
        <t xml:space="preserve">                     Анализ исполнения бюджета Ярабайкасинского сельского поселения на 01.09.2022 г.</t>
      </is>
    </oc>
    <nc r="A1" t="inlineStr">
      <is>
        <t xml:space="preserve">                     Анализ исполнения бюджета Ярабайкасинского сельского поселения на 01.10.2022 г.</t>
      </is>
    </nc>
  </rcc>
  <rcc rId="38929" sId="18" numFmtId="4">
    <oc r="D6">
      <v>166.43275</v>
    </oc>
    <nc r="D6">
      <v>187.53873999999999</v>
    </nc>
  </rcc>
  <rcc rId="38930" sId="18" numFmtId="4">
    <oc r="D8">
      <v>358.59122000000002</v>
    </oc>
    <nc r="D8">
      <v>411.10514000000001</v>
    </nc>
  </rcc>
  <rcc rId="38931" sId="18" numFmtId="4">
    <oc r="D9">
      <v>2.07335</v>
    </oc>
    <nc r="D9">
      <v>2.3256700000000001</v>
    </nc>
  </rcc>
  <rcc rId="38932" sId="18" numFmtId="4">
    <oc r="D10">
      <v>411.77078</v>
    </oc>
    <nc r="D10">
      <v>473.25126999999998</v>
    </nc>
  </rcc>
  <rcc rId="38933" sId="18" numFmtId="4">
    <oc r="D11">
      <v>-41.746160000000003</v>
    </oc>
    <nc r="D11">
      <v>-45.891869999999997</v>
    </nc>
  </rcc>
  <rcc rId="38934" sId="18" numFmtId="4">
    <oc r="D15">
      <v>159.09895</v>
    </oc>
    <nc r="D15">
      <v>161.04634999999999</v>
    </nc>
  </rcc>
  <rcc rId="38935" sId="18" numFmtId="4">
    <oc r="D16">
      <v>138.76025000000001</v>
    </oc>
    <nc r="D16">
      <v>174.37138999999999</v>
    </nc>
  </rcc>
  <rcc rId="38936" sId="18" numFmtId="4">
    <oc r="D31">
      <v>28.448779999999999</v>
    </oc>
    <nc r="D31">
      <v>31.077819999999999</v>
    </nc>
  </rcc>
  <rcc rId="38937" sId="18" numFmtId="4">
    <oc r="C33">
      <v>0</v>
    </oc>
    <nc r="C33">
      <v>12.273999999999999</v>
    </nc>
  </rcc>
  <rcc rId="38938" sId="18" numFmtId="4">
    <oc r="D33">
      <v>0</v>
    </oc>
    <nc r="D33">
      <v>12.273999999999999</v>
    </nc>
  </rcc>
  <rcc rId="38939" sId="18" numFmtId="4">
    <oc r="D42">
      <v>2573.9279999999999</v>
    </oc>
    <nc r="D42">
      <v>2789.0039999999999</v>
    </nc>
  </rcc>
  <rcc rId="38940" sId="18" numFmtId="4">
    <oc r="D45">
      <v>172.49100000000001</v>
    </oc>
    <nc r="D45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cc rId="38506" sId="12" numFmtId="34">
    <oc r="D58">
      <v>817.33888000000002</v>
    </oc>
    <nc r="D58">
      <v>894.63324</v>
    </nc>
  </rcc>
  <rcc rId="38507" sId="12" numFmtId="34">
    <oc r="C62">
      <v>5</v>
    </oc>
    <nc r="C62">
      <v>1</v>
    </nc>
  </rcc>
  <rcc rId="38508" sId="12" numFmtId="34">
    <oc r="D65">
      <v>53.832970000000003</v>
    </oc>
    <nc r="D65">
      <v>61.792569999999998</v>
    </nc>
  </rcc>
  <rcc rId="38509" sId="12" numFmtId="34">
    <oc r="C70">
      <v>15</v>
    </oc>
    <nc r="C70">
      <v>2.8</v>
    </nc>
  </rcc>
  <rcc rId="38510" sId="12" numFmtId="34">
    <oc r="C76">
      <v>4885.9317000000001</v>
    </oc>
    <nc r="C76">
      <v>4896.5659500000002</v>
    </nc>
  </rcc>
  <rcc rId="38511" sId="12" numFmtId="34">
    <oc r="D76">
      <v>1183.4460300000001</v>
    </oc>
    <nc r="D76">
      <v>3493.5546599999998</v>
    </nc>
  </rcc>
  <rcc rId="38512" sId="12" numFmtId="34">
    <oc r="C77">
      <v>450</v>
    </oc>
    <nc r="C77">
      <v>426.5</v>
    </nc>
  </rcc>
  <rcc rId="38513" sId="12" numFmtId="34">
    <oc r="C80">
      <v>2743.1332400000001</v>
    </oc>
    <nc r="C80">
      <v>2772.55474</v>
    </nc>
  </rcc>
  <rcc rId="38514" sId="12" numFmtId="34">
    <oc r="D80">
      <v>2569.4448900000002</v>
    </oc>
    <nc r="D80">
      <v>2625.1948900000002</v>
    </nc>
  </rcc>
  <rcc rId="38515" sId="12" numFmtId="34">
    <oc r="C81">
      <v>1063.9508000000001</v>
    </oc>
    <nc r="C81">
      <v>1083.2818</v>
    </nc>
  </rcc>
  <rcc rId="38516" sId="12" numFmtId="34">
    <oc r="C83">
      <v>1176.4000000000001</v>
    </oc>
    <nc r="C83">
      <v>1195.5999999999999</v>
    </nc>
  </rcc>
  <rcc rId="38517" sId="12" numFmtId="34">
    <oc r="D83">
      <v>774.6</v>
    </oc>
    <nc r="D83">
      <v>887.25</v>
    </nc>
  </rcc>
  <rcc rId="38518" sId="12" numFmtId="34">
    <oc r="C86">
      <v>5</v>
    </oc>
    <nc r="C86">
      <v>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.xml><?xml version="1.0" encoding="utf-8"?>
<revisions xmlns="http://schemas.openxmlformats.org/spreadsheetml/2006/main" xmlns:r="http://schemas.openxmlformats.org/officeDocument/2006/relationships">
  <rcc rId="38247" sId="8">
    <oc r="A1" t="inlineStr">
      <is>
        <t xml:space="preserve">                     Анализ исполнения бюджета Моргаушского сельского поселения на 01.09.2022 г.</t>
      </is>
    </oc>
    <nc r="A1" t="inlineStr">
      <is>
        <t xml:space="preserve">                     Анализ исполнения бюджета Моргаушского сельского поселения на 01.10.2022 г.</t>
      </is>
    </nc>
  </rcc>
  <rcc rId="38248" sId="8" numFmtId="4">
    <oc r="D6">
      <v>1277.5199700000001</v>
    </oc>
    <nc r="D6">
      <v>1463.8</v>
    </nc>
  </rcc>
  <rcc rId="38249" sId="8" numFmtId="4">
    <oc r="C8">
      <v>170.499</v>
    </oc>
    <nc r="C8">
      <v>428.3734</v>
    </nc>
  </rcc>
  <rcc rId="38250" sId="8" numFmtId="4">
    <oc r="D8">
      <v>171.82497000000001</v>
    </oc>
    <nc r="D8">
      <v>196.98787999999999</v>
    </nc>
  </rcc>
  <rcc rId="38251" sId="8" numFmtId="4">
    <oc r="D9">
      <v>0.99343999999999999</v>
    </oc>
    <nc r="D9">
      <v>1.11439</v>
    </nc>
  </rcc>
  <rcc rId="38252" sId="8" numFmtId="4">
    <oc r="D10">
      <v>197.30680000000001</v>
    </oc>
    <nc r="D10">
      <v>226.76623000000001</v>
    </nc>
  </rcc>
  <rcc rId="38253" sId="8" numFmtId="4">
    <oc r="D11">
      <v>-20.003340000000001</v>
    </oc>
    <nc r="D11">
      <v>-21.98986</v>
    </nc>
  </rcc>
  <rcc rId="38254" sId="8" numFmtId="4">
    <oc r="D15">
      <v>115.65311</v>
    </oc>
    <nc r="D15">
      <v>164.84137999999999</v>
    </nc>
  </rcc>
  <rcc rId="38255" sId="8" numFmtId="4">
    <oc r="D16">
      <v>604.27410999999995</v>
    </oc>
    <nc r="D16">
      <v>616.14092000000005</v>
    </nc>
  </rcc>
  <rcc rId="38256" sId="8" numFmtId="4">
    <oc r="D41">
      <v>6214.7250000000004</v>
    </oc>
    <nc r="D41">
      <v>6734.0240000000003</v>
    </nc>
  </rcc>
  <rcc rId="38257" sId="8" numFmtId="4">
    <oc r="D43">
      <v>248.77</v>
    </oc>
    <nc r="D43">
      <v>1138.18408</v>
    </nc>
  </rcc>
  <rcc rId="38258" sId="8" numFmtId="4">
    <oc r="D46">
      <v>58.213999999999999</v>
    </oc>
    <nc r="D46">
      <v>387.83699999999999</v>
    </nc>
  </rcc>
  <rcc rId="38259" sId="8" numFmtId="4">
    <oc r="D48">
      <v>0</v>
    </oc>
    <nc r="D48">
      <v>176.471</v>
    </nc>
  </rcc>
  <rcc rId="38260" sId="8" numFmtId="34">
    <oc r="D58">
      <v>1373.57204</v>
    </oc>
    <nc r="D58">
      <v>1536.9485400000001</v>
    </nc>
  </rcc>
  <rcc rId="38261" sId="8" numFmtId="34">
    <oc r="C75">
      <v>3156.1244299999998</v>
    </oc>
    <nc r="C75">
      <v>3413.99883</v>
    </nc>
  </rcc>
  <rcc rId="38262" sId="8" numFmtId="34">
    <oc r="D75">
      <v>361.80200000000002</v>
    </oc>
    <nc r="D75">
      <v>1965.5011099999999</v>
    </nc>
  </rcc>
  <rcc rId="38263" sId="8" numFmtId="34">
    <oc r="C76">
      <v>134.08535000000001</v>
    </oc>
    <nc r="C76">
      <v>179.08535000000001</v>
    </nc>
  </rcc>
  <rcc rId="38264" sId="8" numFmtId="34">
    <oc r="C80">
      <v>14427.82783</v>
    </oc>
    <nc r="C80">
      <v>14382.82783</v>
    </nc>
  </rcc>
  <rcc rId="38265" sId="8" numFmtId="34">
    <oc r="D80">
      <v>3793.9322999999999</v>
    </oc>
    <nc r="D80">
      <v>3894.34654</v>
    </nc>
  </rcc>
  <rcc rId="38266" sId="8" numFmtId="34">
    <oc r="D82">
      <v>3933.2</v>
    </oc>
    <nc r="D82">
      <v>4344.1000000000004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.xml><?xml version="1.0" encoding="utf-8"?>
<revisions xmlns="http://schemas.openxmlformats.org/spreadsheetml/2006/main" xmlns:r="http://schemas.openxmlformats.org/officeDocument/2006/relationships">
  <rcc rId="36422" sId="18" numFmtId="34">
    <oc r="D59">
      <v>886.95834000000002</v>
    </oc>
    <nc r="D59">
      <v>1106.47876</v>
    </nc>
  </rcc>
  <rcc rId="36423" sId="18" numFmtId="34">
    <oc r="C66">
      <v>235.76499999999999</v>
    </oc>
    <nc r="C66">
      <v>251.821</v>
    </nc>
  </rcc>
  <rcc rId="36424" sId="18" numFmtId="34">
    <oc r="C76">
      <v>5465.24179</v>
    </oc>
    <nc r="C76">
      <v>5446.7911999999997</v>
    </nc>
  </rcc>
  <rcc rId="36425" sId="18" numFmtId="34">
    <oc r="D76">
      <v>1887.37816</v>
    </oc>
    <nc r="D76">
      <v>3314.9373500000002</v>
    </nc>
  </rcc>
  <rcc rId="36426" sId="18" numFmtId="34">
    <oc r="D77">
      <v>8</v>
    </oc>
    <nc r="D77">
      <v>15.5</v>
    </nc>
  </rcc>
  <rcc rId="36427" sId="18" numFmtId="34">
    <oc r="D81">
      <v>601.61183000000005</v>
    </oc>
    <nc r="D81">
      <v>1373.07529</v>
    </nc>
  </rcc>
  <rcc rId="36428" sId="18" numFmtId="34">
    <oc r="D66">
      <v>129.63901999999999</v>
    </oc>
    <nc r="D66">
      <v>147.29602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.xml><?xml version="1.0" encoding="utf-8"?>
<revisions xmlns="http://schemas.openxmlformats.org/spreadsheetml/2006/main" xmlns:r="http://schemas.openxmlformats.org/officeDocument/2006/relationships">
  <rcc rId="36258" sId="17" numFmtId="4">
    <oc r="D6">
      <v>113.57052</v>
    </oc>
    <nc r="D6">
      <v>128.84378000000001</v>
    </nc>
  </rcc>
  <rcc rId="36259" sId="17" numFmtId="4">
    <oc r="D8">
      <v>198.34477999999999</v>
    </oc>
    <nc r="D8">
      <v>231.59017</v>
    </nc>
  </rcc>
  <rcc rId="36260" sId="17" numFmtId="4">
    <oc r="D9">
      <v>1.16703</v>
    </oc>
    <nc r="D9">
      <v>1.3390299999999999</v>
    </nc>
  </rcc>
  <rcc rId="36261" sId="17" numFmtId="4">
    <oc r="D10">
      <v>229.20787000000001</v>
    </oc>
    <nc r="D10">
      <v>265.93529999999998</v>
    </nc>
  </rcc>
  <rcc rId="36262" sId="17" numFmtId="4">
    <oc r="D11">
      <v>-22.964860000000002</v>
    </oc>
    <nc r="D11">
      <v>-26.961040000000001</v>
    </nc>
  </rcc>
  <rcc rId="36263" sId="17" numFmtId="4">
    <oc r="D15">
      <v>4.5818599999999998</v>
    </oc>
    <nc r="D15">
      <v>5.5279400000000001</v>
    </nc>
  </rcc>
  <rcc rId="36264" sId="17" numFmtId="4">
    <oc r="D16">
      <v>44.063740000000003</v>
    </oc>
    <nc r="D16">
      <v>45.997219999999999</v>
    </nc>
  </rcc>
  <rcc rId="36265" sId="17" numFmtId="4">
    <oc r="D28">
      <v>36.5</v>
    </oc>
    <nc r="D28">
      <v>38.5</v>
    </nc>
  </rcc>
  <rcc rId="36266" sId="17" numFmtId="4">
    <oc r="D30">
      <v>156.00528</v>
    </oc>
    <nc r="D30">
      <v>189.38798</v>
    </nc>
  </rcc>
  <rrc rId="36267" sId="17" ref="A35:XFD35" action="insertRow"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</rrc>
  <rcc rId="36268" sId="17">
    <nc r="A35">
      <v>1160701000</v>
    </nc>
  </rcc>
  <rfmt sheetId="17" sqref="A35" start="0" length="2147483647">
    <dxf>
      <font>
        <b val="0"/>
      </font>
    </dxf>
  </rfmt>
  <rcc rId="36269" sId="17" odxf="1" dxf="1">
    <nc r="B35" t="inlineStr">
      <is>
        <t>Штрафы ,неустойки, пени</t>
      </is>
    </nc>
    <odxf>
      <font>
        <sz val="12"/>
        <name val="Times New Roman"/>
        <scheme val="none"/>
      </font>
    </odxf>
    <ndxf>
      <font>
        <sz val="12"/>
        <name val="Times New Roman"/>
        <scheme val="none"/>
      </font>
    </ndxf>
  </rcc>
  <rfmt sheetId="17" sqref="B35" start="0" length="2147483647">
    <dxf>
      <font>
        <b val="0"/>
      </font>
    </dxf>
  </rfmt>
  <rcc rId="36270" sId="17" numFmtId="4">
    <nc r="D35">
      <v>5.9382900000000003</v>
    </nc>
  </rcc>
  <rcc rId="36271" sId="17" numFmtId="4">
    <oc r="D34">
      <v>0.12705</v>
    </oc>
    <nc r="D34">
      <f>SUM(D35)</f>
    </nc>
  </rcc>
  <rcc rId="36272" sId="17" numFmtId="4">
    <oc r="D41">
      <v>2860.375</v>
    </oc>
    <nc r="D41">
      <v>3677.625</v>
    </nc>
  </rcc>
  <rcc rId="36273" sId="17" numFmtId="4">
    <oc r="C43">
      <v>6399.0466500000002</v>
    </oc>
    <nc r="C43">
      <v>6255.0376500000002</v>
    </nc>
  </rcc>
  <rcc rId="36274" sId="17" numFmtId="4">
    <oc r="D43">
      <v>1109.55</v>
    </oc>
    <nc r="D43">
      <v>5115.0609100000001</v>
    </nc>
  </rcc>
  <rcc rId="36275" sId="17" numFmtId="4">
    <oc r="C44">
      <v>235.76499999999999</v>
    </oc>
    <nc r="C44">
      <v>251.821</v>
    </nc>
  </rcc>
  <rcc rId="36276" sId="17" numFmtId="4">
    <oc r="D44">
      <v>152.815</v>
    </oc>
    <nc r="D44">
      <v>172.49100000000001</v>
    </nc>
  </rcc>
  <rcc rId="36277" sId="17" numFmtId="4">
    <nc r="D51">
      <v>63.225000000000001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2.xml><?xml version="1.0" encoding="utf-8"?>
<revisions xmlns="http://schemas.openxmlformats.org/spreadsheetml/2006/main" xmlns:r="http://schemas.openxmlformats.org/officeDocument/2006/relationships">
  <rcc rId="38731" sId="16">
    <oc r="A1" t="inlineStr">
      <is>
        <t xml:space="preserve">                     Анализ исполнения бюджета Юнгинского сельского поселения на 01.09.2022 г.</t>
      </is>
    </oc>
    <nc r="A1" t="inlineStr">
      <is>
        <t xml:space="preserve">                     Анализ исполнения бюджета Юнгинского сельского поселения на 01.10.2022 г.</t>
      </is>
    </nc>
  </rcc>
  <rcc rId="38732" sId="16" numFmtId="4">
    <oc r="D6">
      <v>102.54001</v>
    </oc>
    <nc r="D6">
      <v>116.45831</v>
    </nc>
  </rcc>
  <rcc rId="38733" sId="16" numFmtId="4">
    <oc r="D8">
      <v>254.00211999999999</v>
    </oc>
    <nc r="D8">
      <v>291.19947000000002</v>
    </nc>
  </rcc>
  <rcc rId="38734" sId="16" numFmtId="4">
    <oc r="D9">
      <v>1.4685999999999999</v>
    </oc>
    <nc r="D9">
      <v>1.6473599999999999</v>
    </nc>
  </rcc>
  <rcc rId="38735" sId="16" numFmtId="4">
    <oc r="D10">
      <v>291.67099999999999</v>
    </oc>
    <nc r="D10">
      <v>335.21965999999998</v>
    </nc>
  </rcc>
  <rcc rId="38736" sId="16" numFmtId="4">
    <oc r="D11">
      <v>-29.570180000000001</v>
    </oc>
    <nc r="D11">
      <v>-32.506779999999999</v>
    </nc>
  </rcc>
  <rcc rId="38737" sId="16" numFmtId="4">
    <oc r="D15">
      <v>86.55198</v>
    </oc>
    <nc r="D15">
      <v>214.53981999999999</v>
    </nc>
  </rcc>
  <rcc rId="38738" sId="16" numFmtId="4">
    <oc r="D16">
      <v>301.17657000000003</v>
    </oc>
    <nc r="D16">
      <v>328.30032999999997</v>
    </nc>
  </rcc>
  <rcc rId="38739" sId="16" numFmtId="4">
    <oc r="D18">
      <v>2.6</v>
    </oc>
    <nc r="D18">
      <v>3.2</v>
    </nc>
  </rcc>
  <rcc rId="38740" sId="16" numFmtId="4">
    <oc r="D28">
      <v>23.963000000000001</v>
    </oc>
    <nc r="D28">
      <v>25.31775</v>
    </nc>
  </rcc>
  <rcc rId="38741" sId="16" numFmtId="4">
    <oc r="D30">
      <v>38.536589999999997</v>
    </oc>
    <nc r="D30">
      <v>42.186529999999998</v>
    </nc>
  </rcc>
  <rcc rId="38742" sId="16" numFmtId="4">
    <oc r="D41">
      <v>1813.05</v>
    </oc>
    <nc r="D41">
      <v>1964.547</v>
    </nc>
  </rcc>
  <rcc rId="38743" sId="16" numFmtId="4">
    <oc r="D43">
      <v>311.8</v>
    </oc>
    <nc r="D43">
      <v>5025.0050000000001</v>
    </nc>
  </rcc>
  <rcc rId="38744" sId="16" numFmtId="4">
    <oc r="D44">
      <v>74.444999999999993</v>
    </oc>
    <nc r="D44">
      <v>80.867999999999995</v>
    </nc>
  </rcc>
  <rcc rId="38745" sId="16" numFmtId="4">
    <oc r="D45">
      <v>76.613</v>
    </oc>
    <nc r="D45">
      <v>431.37144999999998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43516" sId="19" numFmtId="34">
    <oc r="C56">
      <v>1536.808</v>
    </oc>
    <nc r="C56">
      <v>1601.308</v>
    </nc>
  </rcc>
  <rcc rId="43517" sId="19" numFmtId="34">
    <oc r="D56">
      <v>915.39460999999994</v>
    </oc>
    <nc r="D56">
      <v>1010.90157</v>
    </nc>
  </rcc>
  <rcc rId="43518" sId="19" numFmtId="34">
    <oc r="C77">
      <v>10413.77067</v>
    </oc>
    <nc r="C77">
      <v>10534.65467</v>
    </nc>
  </rcc>
  <rcc rId="43519" sId="19" numFmtId="34">
    <oc r="D77">
      <v>8040.4227099999998</v>
    </oc>
    <nc r="D77">
      <v>8715.5261399999999</v>
    </nc>
  </rcc>
  <rcc rId="43520" sId="19" numFmtId="34">
    <oc r="C78">
      <v>309.66723999999999</v>
    </oc>
    <nc r="C78">
      <v>359.66723999999999</v>
    </nc>
  </rcc>
  <rcc rId="43521" sId="19" numFmtId="34">
    <oc r="D78">
      <v>191.65988999999999</v>
    </oc>
    <nc r="D78">
      <v>219.51298</v>
    </nc>
  </rcc>
  <rcc rId="43522" sId="19" numFmtId="34">
    <oc r="D80">
      <v>966.50638000000004</v>
    </oc>
    <nc r="D80">
      <v>1055.01938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39757" sId="4">
    <oc r="A1" t="inlineStr">
      <is>
        <t xml:space="preserve">                     Анализ исполнения бюджета Александровского сельского поселения на 01.10.2022 г.</t>
      </is>
    </oc>
    <nc r="A1" t="inlineStr">
      <is>
        <t xml:space="preserve">                     Анализ исполнения бюджета Александровского сельского поселения на 01.11.2022 г.</t>
      </is>
    </nc>
  </rcc>
  <rcc rId="39758" sId="4">
    <oc r="D3" t="inlineStr">
      <is>
        <t>исполнено на 01.10.2022 г.</t>
      </is>
    </oc>
    <nc r="D3" t="inlineStr">
      <is>
        <t>исполнено на 01.11.2022 г.</t>
      </is>
    </nc>
  </rcc>
  <rcc rId="39759" sId="4">
    <oc r="D50" t="inlineStr">
      <is>
        <t>исполнено на 01.10.2022 г.</t>
      </is>
    </oc>
    <nc r="D50" t="inlineStr">
      <is>
        <t>исполнено на 01.11.2022 г.</t>
      </is>
    </nc>
  </rcc>
  <rcc rId="39760" sId="5">
    <oc r="D56" t="inlineStr">
      <is>
        <t>исполнено на 01.10.2022 г.</t>
      </is>
    </oc>
    <nc r="D56" t="inlineStr">
      <is>
        <t>исполнено на 01.11.2022 г.</t>
      </is>
    </nc>
  </rcc>
  <rcc rId="39761" sId="5">
    <oc r="D3" t="inlineStr">
      <is>
        <t>исполнено на 01.10.2022 г.</t>
      </is>
    </oc>
    <nc r="D3" t="inlineStr">
      <is>
        <t>исполнено на 01.11.2022 г.</t>
      </is>
    </nc>
  </rcc>
  <rcc rId="39762" sId="6">
    <oc r="D57" t="inlineStr">
      <is>
        <t>исполнено на 01.10.2022 г.</t>
      </is>
    </oc>
    <nc r="D57" t="inlineStr">
      <is>
        <t>исполнено на 01.11.2022 г.</t>
      </is>
    </nc>
  </rcc>
  <rcc rId="39763" sId="6">
    <oc r="D3" t="inlineStr">
      <is>
        <t>исполнено на 01.10.2022 г.</t>
      </is>
    </oc>
    <nc r="D3" t="inlineStr">
      <is>
        <t>исполнено на 01.11.2022 г.</t>
      </is>
    </nc>
  </rcc>
  <rcc rId="39764" sId="7">
    <oc r="D53" t="inlineStr">
      <is>
        <t>исполнено на 01.10.2022 г.</t>
      </is>
    </oc>
    <nc r="D53" t="inlineStr">
      <is>
        <t>исполнено на 01.11.2022 г.</t>
      </is>
    </nc>
  </rcc>
  <rcc rId="39765" sId="7">
    <oc r="D3" t="inlineStr">
      <is>
        <t>исполнено на 01.10.2022 г.</t>
      </is>
    </oc>
    <nc r="D3" t="inlineStr">
      <is>
        <t>исполнено на 01.11.2022 г.</t>
      </is>
    </nc>
  </rcc>
  <rcc rId="39766" sId="8">
    <oc r="D54" t="inlineStr">
      <is>
        <t>исполнено на 01.10.2022 г.</t>
      </is>
    </oc>
    <nc r="D54" t="inlineStr">
      <is>
        <t>исполнено на 01.11.2022 г.</t>
      </is>
    </nc>
  </rcc>
  <rcc rId="39767" sId="8">
    <oc r="D3" t="inlineStr">
      <is>
        <t>исполнено на 01.10.2022 г.</t>
      </is>
    </oc>
    <nc r="D3" t="inlineStr">
      <is>
        <t>исполнено на 01.11.2022 г.</t>
      </is>
    </nc>
  </rcc>
  <rcc rId="39768" sId="9">
    <oc r="D55" t="inlineStr">
      <is>
        <t>исполнено на 01.10.2022 г.</t>
      </is>
    </oc>
    <nc r="D55" t="inlineStr">
      <is>
        <t>исполнено на 01.11.2022 г.</t>
      </is>
    </nc>
  </rcc>
  <rcc rId="39769" sId="9">
    <oc r="D3" t="inlineStr">
      <is>
        <t>исполнено на 01.10.2022 г.</t>
      </is>
    </oc>
    <nc r="D3" t="inlineStr">
      <is>
        <t>исполнено на 01.11.2022 г.</t>
      </is>
    </nc>
  </rcc>
  <rcc rId="39770" sId="10">
    <oc r="D54" t="inlineStr">
      <is>
        <t>исполнено на 01.10.2022 г.</t>
      </is>
    </oc>
    <nc r="D54" t="inlineStr">
      <is>
        <t>исполнено на 01.11.2022 г.</t>
      </is>
    </nc>
  </rcc>
  <rcc rId="39771" sId="10">
    <oc r="D3" t="inlineStr">
      <is>
        <t>исполнено на 01.10.2022 г.</t>
      </is>
    </oc>
    <nc r="D3" t="inlineStr">
      <is>
        <t>исполнено на 01.11.2022 г.</t>
      </is>
    </nc>
  </rcc>
  <rcc rId="39772" sId="11">
    <oc r="D54" t="inlineStr">
      <is>
        <t>исполнено на 01.10.2022 г.</t>
      </is>
    </oc>
    <nc r="D54" t="inlineStr">
      <is>
        <t>исполнено на 01.11.2022 г.</t>
      </is>
    </nc>
  </rcc>
  <rcc rId="39773" sId="11">
    <oc r="D3" t="inlineStr">
      <is>
        <t>исполнено на 01.10.2022 г.</t>
      </is>
    </oc>
    <nc r="D3" t="inlineStr">
      <is>
        <t>исполнено на 01.11.2022 г.</t>
      </is>
    </nc>
  </rcc>
  <rcc rId="39774" sId="12">
    <oc r="D54" t="inlineStr">
      <is>
        <t>исполнено на 01.10.2022 г.</t>
      </is>
    </oc>
    <nc r="D54" t="inlineStr">
      <is>
        <t>исполнено на 01.11.2022 г.</t>
      </is>
    </nc>
  </rcc>
  <rcc rId="39775" sId="12">
    <oc r="D3" t="inlineStr">
      <is>
        <t>исполнено на 01.10.2022 г.</t>
      </is>
    </oc>
    <nc r="D3" t="inlineStr">
      <is>
        <t>исполнено на 01.11.2022 г.</t>
      </is>
    </nc>
  </rcc>
  <rcc rId="39776" sId="13">
    <oc r="D51" t="inlineStr">
      <is>
        <t>исполнено на 01.10.2022 г.</t>
      </is>
    </oc>
    <nc r="D51" t="inlineStr">
      <is>
        <t>исполнено на 01.11.2022 г.</t>
      </is>
    </nc>
  </rcc>
  <rcc rId="39777" sId="13">
    <oc r="D3" t="inlineStr">
      <is>
        <t>исполнено на 01.10.2022 г.</t>
      </is>
    </oc>
    <nc r="D3" t="inlineStr">
      <is>
        <t>исполнено на 01.11.2022 г.</t>
      </is>
    </nc>
  </rcc>
  <rcc rId="39778" sId="14">
    <oc r="D54" t="inlineStr">
      <is>
        <t>исполнено на 01.10.2022 г.</t>
      </is>
    </oc>
    <nc r="D54" t="inlineStr">
      <is>
        <t>исполнено на 01.11.2022 г.</t>
      </is>
    </nc>
  </rcc>
  <rcc rId="39779" sId="14">
    <oc r="D3" t="inlineStr">
      <is>
        <t>исполнено на 01.10.2022 г.</t>
      </is>
    </oc>
    <nc r="D3" t="inlineStr">
      <is>
        <t>исполнено на 01.11.2022 г.</t>
      </is>
    </nc>
  </rcc>
  <rcc rId="39780" sId="15">
    <oc r="D54" t="inlineStr">
      <is>
        <t>исполнено на 01.10.2022 г.</t>
      </is>
    </oc>
    <nc r="D54" t="inlineStr">
      <is>
        <t>исполнено на 01.11.2022 г.</t>
      </is>
    </nc>
  </rcc>
  <rcc rId="39781" sId="15">
    <oc r="D3" t="inlineStr">
      <is>
        <t>исполнено на 01.10.2022 г.</t>
      </is>
    </oc>
    <nc r="D3" t="inlineStr">
      <is>
        <t>исполнено на 01.11.2022 г.</t>
      </is>
    </nc>
  </rcc>
  <rcc rId="39782" sId="16">
    <oc r="D53" t="inlineStr">
      <is>
        <t>исполнено на 01.10.2022 г.</t>
      </is>
    </oc>
    <nc r="D53" t="inlineStr">
      <is>
        <t>исполнено на 01.11.2022 г.</t>
      </is>
    </nc>
  </rcc>
  <rcc rId="39783" sId="16">
    <oc r="D3" t="inlineStr">
      <is>
        <t>исполнено на 01.10.2022 г.</t>
      </is>
    </oc>
    <nc r="D3" t="inlineStr">
      <is>
        <t>исполнено на 01.11.2022 г.</t>
      </is>
    </nc>
  </rcc>
  <rcc rId="39784" sId="17">
    <oc r="D56" t="inlineStr">
      <is>
        <t>исполнено на 01.10.2022 г.</t>
      </is>
    </oc>
    <nc r="D56" t="inlineStr">
      <is>
        <t>исполнено на 01.11.2022 г.</t>
      </is>
    </nc>
  </rcc>
  <rcc rId="39785" sId="17">
    <oc r="D3" t="inlineStr">
      <is>
        <t>исполнено на 01.10.2022 г.</t>
      </is>
    </oc>
    <nc r="D3" t="inlineStr">
      <is>
        <t>исполнено на 01.11.2022 г.</t>
      </is>
    </nc>
  </rcc>
  <rcc rId="39786" sId="18">
    <oc r="D55" t="inlineStr">
      <is>
        <t>исполнено на 01.10.2022 г.</t>
      </is>
    </oc>
    <nc r="D55" t="inlineStr">
      <is>
        <t>исполнено на 01.11.2022 г.</t>
      </is>
    </nc>
  </rcc>
  <rcc rId="39787" sId="18">
    <oc r="D3" t="inlineStr">
      <is>
        <t>исполнено на 01.10.2022 г.</t>
      </is>
    </oc>
    <nc r="D3" t="inlineStr">
      <is>
        <t>исполнено на 01.11.2022 г.</t>
      </is>
    </nc>
  </rcc>
  <rcc rId="39788" sId="19">
    <oc r="D52" t="inlineStr">
      <is>
        <t>исполнено на 01.10.2022 г.</t>
      </is>
    </oc>
    <nc r="D52" t="inlineStr">
      <is>
        <t>исполнено на 01.11.2022 г.</t>
      </is>
    </nc>
  </rcc>
  <rcc rId="39789" sId="19">
    <oc r="D3" t="inlineStr">
      <is>
        <t>исполнено на 01.10.2022 г.</t>
      </is>
    </oc>
    <nc r="D3" t="inlineStr">
      <is>
        <t>исполнено на 01.11.2022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39428" sId="1" numFmtId="4">
    <oc r="C34">
      <v>157551.47505000001</v>
    </oc>
    <nc r="C34">
      <v>157919.58345999999</v>
    </nc>
  </rcc>
  <rcc rId="39429" sId="1" numFmtId="4">
    <oc r="D34">
      <v>69299.410250000001</v>
    </oc>
    <nc r="D34">
      <v>97311.169399999999</v>
    </nc>
  </rcc>
  <rcc rId="39430" sId="1" numFmtId="4">
    <oc r="C35">
      <v>150434.02054</v>
    </oc>
    <nc r="C35">
      <v>151208.02518</v>
    </nc>
  </rcc>
  <rcc rId="39431" sId="1" numFmtId="4">
    <oc r="D35">
      <v>66688.275510000007</v>
    </oc>
    <nc r="D35">
      <v>85710.30833</v>
    </nc>
  </rcc>
  <rcc rId="39432" sId="1" numFmtId="4">
    <oc r="C38">
      <v>65412.592839999998</v>
    </oc>
    <nc r="C38">
      <v>65465.846839999998</v>
    </nc>
  </rcc>
  <rcc rId="39433" sId="1" numFmtId="4">
    <oc r="D38">
      <v>38369.49411</v>
    </oc>
    <nc r="D38">
      <v>46200.366600000001</v>
    </nc>
  </rcc>
  <rcc rId="39434" sId="1" numFmtId="4">
    <oc r="C39">
      <v>51129.986490000003</v>
    </oc>
    <nc r="C39">
      <v>50329.355810000001</v>
    </nc>
  </rcc>
  <rcc rId="39435" sId="1" numFmtId="4">
    <oc r="D39">
      <v>43363.556830000001</v>
    </oc>
    <nc r="D39">
      <v>46245.893380000001</v>
    </nc>
  </rcc>
  <rcc rId="39436" sId="1" numFmtId="4">
    <oc r="C40">
      <v>7155.0219999999999</v>
    </oc>
    <nc r="C40">
      <v>7124.1469999999999</v>
    </nc>
  </rcc>
  <rcc rId="39437" sId="1" numFmtId="4">
    <oc r="D40">
      <v>5266.5709999999999</v>
    </oc>
    <nc r="D40">
      <v>5844.8909999999996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33999" sId="3" numFmtId="4">
    <oc r="C121">
      <v>300</v>
    </oc>
    <nc r="C121">
      <v>475</v>
    </nc>
  </rcc>
  <rcc rId="34000" sId="3" numFmtId="4">
    <oc r="D121">
      <v>191.68</v>
    </oc>
    <nc r="D121">
      <v>204.08</v>
    </nc>
  </rcc>
  <rcc rId="34001" sId="3" numFmtId="4">
    <oc r="D122">
      <v>3504.5329999999999</v>
    </oc>
    <nc r="D122">
      <v>4412.9120000000003</v>
    </nc>
  </rcc>
  <rcc rId="34002" sId="3" numFmtId="4">
    <oc r="D131">
      <v>26628.552</v>
    </oc>
    <nc r="D131">
      <v>31066.644</v>
    </nc>
  </rcc>
  <rcc rId="34003" sId="3" numFmtId="4">
    <oc r="C133">
      <v>7470.8549999999996</v>
    </oc>
    <nc r="C133">
      <v>8449.3493500000004</v>
    </nc>
  </rcc>
  <rcc rId="34004" sId="3" numFmtId="4">
    <oc r="D133">
      <v>887.40805999999998</v>
    </oc>
    <nc r="D133">
      <v>1228.0336299999999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c rId="39195" sId="3" numFmtId="4">
    <oc r="D6">
      <v>90021.887019999995</v>
    </oc>
    <nc r="D6">
      <v>103111.55088</v>
    </nc>
  </rcc>
  <rcc rId="39196" sId="3" numFmtId="4">
    <oc r="D8">
      <v>2230.5228099999999</v>
    </oc>
    <nc r="D8">
      <v>2557.1718099999998</v>
    </nc>
  </rcc>
  <rcc rId="39197" sId="3" numFmtId="4">
    <oc r="D9">
      <v>12.896509999999999</v>
    </oc>
    <nc r="D9">
      <v>14.46626</v>
    </nc>
  </rcc>
  <rcc rId="39198" sId="3" numFmtId="4">
    <oc r="D10">
      <v>2561.3120800000002</v>
    </oc>
    <nc r="D10">
      <v>2943.7354999999998</v>
    </nc>
  </rcc>
  <rcc rId="39199" sId="3" numFmtId="4">
    <oc r="D11">
      <v>-259.67068</v>
    </oc>
    <nc r="D11">
      <v>-285.45841000000001</v>
    </nc>
  </rcc>
  <rcc rId="39200" sId="3" numFmtId="4">
    <oc r="D13">
      <v>12086.163200000001</v>
    </oc>
    <nc r="D13">
      <v>12312.92352</v>
    </nc>
  </rcc>
  <rcc rId="39201" sId="3" numFmtId="4">
    <oc r="D14">
      <v>28.07386</v>
    </oc>
    <nc r="D14">
      <v>42.057169999999999</v>
    </nc>
  </rcc>
  <rcc rId="39202" sId="3" numFmtId="4">
    <oc r="D16">
      <v>1527.0114799999999</v>
    </oc>
    <nc r="D16">
      <v>1564.18923</v>
    </nc>
  </rcc>
  <rcc rId="39203" sId="3" numFmtId="4">
    <oc r="D20">
      <v>516.48793000000001</v>
    </oc>
    <nc r="D20">
      <v>604.31500000000005</v>
    </nc>
  </rcc>
  <rcc rId="39204" sId="3" numFmtId="4">
    <oc r="D23">
      <v>6192.9967100000003</v>
    </oc>
    <nc r="D23">
      <v>6252.6950200000001</v>
    </nc>
  </rcc>
  <rcc rId="39205" sId="3" numFmtId="4">
    <oc r="D25">
      <v>1553.1855399999999</v>
    </oc>
    <nc r="D25">
      <v>1795.2254700000001</v>
    </nc>
  </rcc>
  <rcc rId="39206" sId="3" numFmtId="4">
    <oc r="D37">
      <v>6359.8126899999997</v>
    </oc>
    <nc r="D37">
      <v>6815.9333800000004</v>
    </nc>
  </rcc>
  <rcc rId="39207" sId="3" numFmtId="4">
    <oc r="D38">
      <v>189.18108000000001</v>
    </oc>
    <nc r="D38">
      <v>213.36905999999999</v>
    </nc>
  </rcc>
  <rcc rId="39208" sId="3" numFmtId="4">
    <oc r="D42">
      <v>346.42579000000001</v>
    </oc>
    <nc r="D42">
      <v>394.00283999999999</v>
    </nc>
  </rcc>
  <rcc rId="39209" sId="3" numFmtId="4">
    <oc r="D46">
      <v>123.21881999999999</v>
    </oc>
    <nc r="D46">
      <v>121.48769</v>
    </nc>
  </rcc>
  <rcc rId="39210" sId="3" numFmtId="4">
    <oc r="D50">
      <v>2591.6912200000002</v>
    </oc>
    <nc r="D50">
      <v>2596.37012</v>
    </nc>
  </rcc>
  <rcc rId="39211" sId="3" numFmtId="4">
    <oc r="D54">
      <v>951.53710999999998</v>
    </oc>
    <nc r="D54">
      <v>1048.01405</v>
    </nc>
  </rcc>
  <rcc rId="39212" sId="3" numFmtId="4">
    <oc r="D55">
      <v>86.280289999999994</v>
    </oc>
    <nc r="D55">
      <v>111.09636999999999</v>
    </nc>
  </rcc>
  <rcc rId="39213" sId="3" numFmtId="4">
    <oc r="D56">
      <v>83.473669999999998</v>
    </oc>
    <nc r="D56">
      <v>92.156400000000005</v>
    </nc>
  </rcc>
  <rcc rId="39214" sId="3" numFmtId="4">
    <oc r="D57">
      <v>-140</v>
    </oc>
    <nc r="D57">
      <v>20</v>
    </nc>
  </rcc>
  <rcc rId="39215" sId="3" numFmtId="4">
    <oc r="D63">
      <v>1197.5999999999999</v>
    </oc>
    <nc r="D63">
      <v>1347.3</v>
    </nc>
  </rcc>
  <rcc rId="39216" sId="3" numFmtId="4">
    <oc r="D66">
      <v>147553.86952000001</v>
    </oc>
    <nc r="D66">
      <v>188476.84869000001</v>
    </nc>
  </rcc>
  <rcc rId="39217" sId="3" numFmtId="4">
    <oc r="C67">
      <v>447822.65768</v>
    </oc>
    <nc r="C67">
      <v>447018.027</v>
    </nc>
  </rcc>
  <rcc rId="39218" sId="3" numFmtId="4">
    <oc r="D67">
      <v>325172.38454</v>
    </oc>
    <nc r="D67">
      <v>359463.22579</v>
    </nc>
  </rcc>
  <rcc rId="39219" sId="3" numFmtId="4">
    <oc r="C68">
      <v>47641.3</v>
    </oc>
    <nc r="C68">
      <v>47699.8</v>
    </nc>
  </rcc>
  <rcc rId="39220" sId="3" numFmtId="4">
    <oc r="D68">
      <v>31945.25</v>
    </oc>
    <nc r="D68">
      <v>35700.885999999999</v>
    </nc>
  </rcc>
  <rcc rId="39221" sId="3" numFmtId="4">
    <oc r="D71">
      <v>-10214.563319999999</v>
    </oc>
    <nc r="D71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cc rId="31852" sId="1" numFmtId="4">
    <oc r="D27">
      <v>-1841.36194</v>
    </oc>
    <nc r="D27">
      <v>-10214.563319999999</v>
    </nc>
  </rcc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42286" sId="9" numFmtId="4">
    <oc r="D46">
      <v>3478.1376300000002</v>
    </oc>
    <nc r="D46">
      <v>3588.1376300000002</v>
    </nc>
  </rcc>
  <rcc rId="42287" sId="9" numFmtId="4">
    <oc r="D51">
      <v>957.61023</v>
    </oc>
    <nc r="D51"/>
  </rcc>
  <rcc rId="42288" sId="9" numFmtId="4">
    <oc r="C43">
      <v>8539.5332699999999</v>
    </oc>
    <nc r="C43">
      <v>9591.20327</v>
    </nc>
  </rcc>
  <rcc rId="42289" sId="9" numFmtId="4">
    <oc r="C46">
      <v>3481.4756400000001</v>
    </oc>
    <nc r="C46">
      <v>3696.63364</v>
    </nc>
  </rcc>
  <rcc rId="42290" sId="9" numFmtId="4">
    <oc r="D38">
      <v>0</v>
    </oc>
    <nc r="D38">
      <v>957.61023</v>
    </nc>
  </rcc>
  <rcc rId="42291" sId="9">
    <oc r="A38">
      <v>1170505005</v>
    </oc>
    <nc r="A38">
      <v>1171503010</v>
    </nc>
  </rcc>
  <rcc rId="42292" sId="9">
    <oc r="B38" t="inlineStr">
      <is>
        <t>Прочие неналоговые доходы</t>
      </is>
    </oc>
    <nc r="B38" t="inlineStr">
      <is>
        <t>Инициативные платежи</t>
      </is>
    </nc>
  </rcc>
  <rcc rId="42293" sId="9" numFmtId="34">
    <oc r="C59">
      <v>2583.08</v>
    </oc>
    <nc r="C59">
      <v>2650.1824999999999</v>
    </nc>
  </rcc>
  <rcc rId="42294" sId="9" numFmtId="34">
    <oc r="D59">
      <v>2054.2510600000001</v>
    </oc>
    <nc r="D59">
      <v>2228.1142100000002</v>
    </nc>
  </rcc>
  <rcc rId="42295" sId="9" numFmtId="34">
    <oc r="C64">
      <v>120</v>
    </oc>
    <nc r="C64">
      <v>170.26667</v>
    </nc>
  </rcc>
  <rcc rId="42296" sId="9" numFmtId="34">
    <oc r="D64">
      <v>120</v>
    </oc>
    <nc r="D64">
      <v>170.26667</v>
    </nc>
  </rcc>
  <rcc rId="42297" sId="9" numFmtId="34">
    <oc r="D66">
      <v>22.242609999999999</v>
    </oc>
    <nc r="D66">
      <v>38.264449999999997</v>
    </nc>
  </rcc>
  <rcc rId="42298" sId="9" numFmtId="34">
    <oc r="C76">
      <v>4043.2875100000001</v>
    </oc>
    <nc r="C76">
      <v>4143.2875100000001</v>
    </nc>
  </rcc>
  <rcc rId="42299" sId="9" numFmtId="34">
    <oc r="D76">
      <v>3614.2290800000001</v>
    </oc>
    <nc r="D76">
      <v>4012.2006700000002</v>
    </nc>
  </rcc>
  <rcc rId="42300" sId="9" numFmtId="34">
    <oc r="C80">
      <v>10659.49058</v>
    </oc>
    <nc r="C80">
      <v>12688.308580000001</v>
    </nc>
  </rcc>
  <rcc rId="42301" sId="9" numFmtId="34">
    <oc r="D80">
      <v>10560.709779999999</v>
    </oc>
    <nc r="D80">
      <v>10670.709779999999</v>
    </nc>
  </rcc>
  <rcc rId="42302" sId="9" numFmtId="34">
    <oc r="C81">
      <v>1984.0324700000001</v>
    </oc>
    <nc r="C81">
      <v>1892.6632999999999</v>
    </nc>
  </rcc>
  <rcc rId="42303" sId="9" numFmtId="34">
    <oc r="D81">
      <v>1708.7485899999999</v>
    </oc>
    <nc r="D81">
      <v>1782.6946600000001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fmt sheetId="2" sqref="CM14:CM31">
    <dxf>
      <numFmt numFmtId="186" formatCode="#,##0.0000"/>
    </dxf>
  </rfmt>
  <rfmt sheetId="2" sqref="CM14:CM31">
    <dxf>
      <numFmt numFmtId="187" formatCode="#,##0.000"/>
    </dxf>
  </rfmt>
  <rfmt sheetId="2" sqref="CM14:CM31">
    <dxf>
      <numFmt numFmtId="4" formatCode="#,##0.00"/>
    </dxf>
  </rfmt>
  <rfmt sheetId="2" sqref="CM14:CM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41504" sId="2">
    <oc r="ET19">
      <f>Мос!C91</f>
    </oc>
    <nc r="ET19">
      <f>Мос!C88</f>
    </nc>
  </rcc>
  <rcc rId="41505" sId="2">
    <oc r="EU19">
      <f>Мос!D91</f>
    </oc>
    <nc r="EU19">
      <f>Мос!D88</f>
    </nc>
  </rcc>
  <rcc rId="41506" sId="2" odxf="1" dxf="1">
    <oc r="FC19">
      <f>SUM(C19-DM19)</f>
    </oc>
    <nc r="FC19">
      <f>SUM(C19-DM19)</f>
    </nc>
    <ndxf>
      <fill>
        <patternFill patternType="solid">
          <bgColor theme="0"/>
        </patternFill>
      </fill>
    </ndxf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41163" sId="3" numFmtId="4">
    <oc r="D6">
      <v>103111.55088</v>
    </oc>
    <nc r="D6">
      <v>116775.28124</v>
    </nc>
  </rcc>
  <rcc rId="41164" sId="3" numFmtId="4">
    <oc r="D8">
      <v>2557.1718099999998</v>
    </oc>
    <nc r="D8">
      <v>2892.2699600000001</v>
    </nc>
  </rcc>
  <rcc rId="41165" sId="3" numFmtId="4">
    <oc r="D9">
      <v>14.46626</v>
    </oc>
    <nc r="D9">
      <v>16.225950000000001</v>
    </nc>
  </rcc>
  <rcc rId="41166" sId="3" numFmtId="4">
    <oc r="D10">
      <v>2943.7354999999998</v>
    </oc>
    <nc r="D10">
      <v>3286.0846700000002</v>
    </nc>
  </rcc>
  <rcc rId="41167" sId="3" numFmtId="4">
    <oc r="D11">
      <v>-285.45841000000001</v>
    </oc>
    <nc r="D11">
      <v>-334.47057000000001</v>
    </nc>
  </rcc>
  <rcc rId="41168" sId="3" numFmtId="4">
    <oc r="D13">
      <v>12312.92352</v>
    </oc>
    <nc r="D13">
      <v>16441.826079999999</v>
    </nc>
  </rcc>
  <rcc rId="41169" sId="3" numFmtId="4">
    <oc r="D14">
      <v>42.057169999999999</v>
    </oc>
    <nc r="D14">
      <v>60.823529999999998</v>
    </nc>
  </rcc>
  <rcc rId="41170" sId="3" numFmtId="4">
    <oc r="D16">
      <v>1564.18923</v>
    </oc>
    <nc r="D16">
      <v>1628.7789399999999</v>
    </nc>
  </rcc>
  <rcc rId="41171" sId="3" numFmtId="4">
    <oc r="D20">
      <v>604.31500000000005</v>
    </oc>
    <nc r="D20">
      <v>1338.6082799999999</v>
    </nc>
  </rcc>
  <rcc rId="41172" sId="3" numFmtId="4">
    <oc r="D23">
      <v>6252.6950200000001</v>
    </oc>
    <nc r="D23">
      <v>6269.0050199999996</v>
    </nc>
  </rcc>
  <rcc rId="41173" sId="3" numFmtId="4">
    <oc r="D37">
      <v>6815.9333800000004</v>
    </oc>
    <nc r="D37">
      <v>11436.451209999999</v>
    </nc>
  </rcc>
  <rcc rId="41174" sId="3" numFmtId="4">
    <oc r="D38">
      <v>213.36905999999999</v>
    </oc>
    <nc r="D38">
      <v>234.10588000000001</v>
    </nc>
  </rcc>
  <rcc rId="41175" sId="3" numFmtId="4">
    <oc r="D42">
      <v>394.00283999999999</v>
    </oc>
    <nc r="D42">
      <v>446.87675999999999</v>
    </nc>
  </rcc>
  <rcc rId="41176" sId="3" numFmtId="4">
    <oc r="D44">
      <v>876.92190000000005</v>
    </oc>
    <nc r="D44">
      <v>1020.6917099999999</v>
    </nc>
  </rcc>
  <rcc rId="41177" sId="3" numFmtId="4">
    <oc r="D46">
      <v>121.48769</v>
    </oc>
    <nc r="D46">
      <v>124.51634</v>
    </nc>
  </rcc>
  <rcc rId="41178" sId="3" numFmtId="4">
    <oc r="D50">
      <v>2596.37012</v>
    </oc>
    <nc r="D50">
      <v>2780.2702399999998</v>
    </nc>
  </rcc>
  <rcc rId="41179" sId="3" numFmtId="4">
    <oc r="D54">
      <v>1048.01405</v>
    </oc>
    <nc r="D54">
      <v>1092.69118</v>
    </nc>
  </rcc>
  <rcc rId="41180" sId="3" numFmtId="4">
    <oc r="D55">
      <v>111.09636999999999</v>
    </oc>
    <nc r="D55">
      <v>120.94368</v>
    </nc>
  </rcc>
  <rcc rId="41181" sId="3" numFmtId="4">
    <oc r="D56">
      <v>92.156400000000005</v>
    </oc>
    <nc r="D56">
      <v>92.997969999999995</v>
    </nc>
  </rcc>
  <rcc rId="41182" sId="3" numFmtId="4">
    <oc r="D57">
      <v>20</v>
    </oc>
    <nc r="D57">
      <v>60</v>
    </nc>
  </rcc>
  <rcc rId="41183" sId="3" numFmtId="4">
    <oc r="D63">
      <v>1347.3</v>
    </oc>
    <nc r="D63">
      <v>1497</v>
    </nc>
  </rcc>
  <rcc rId="41184" sId="3" numFmtId="4">
    <oc r="D66">
      <v>188476.84869000001</v>
    </oc>
    <nc r="D66">
      <v>201612.52632</v>
    </nc>
  </rcc>
  <rcc rId="41185" sId="3" numFmtId="4">
    <oc r="D67">
      <v>359463.22579</v>
    </oc>
    <nc r="D67">
      <v>397967.20231999998</v>
    </nc>
  </rcc>
  <rcc rId="41186" sId="3" numFmtId="4">
    <oc r="D68">
      <v>35700.885999999999</v>
    </oc>
    <nc r="D68">
      <v>39430.396999999997</v>
    </nc>
  </rcc>
  <rfmt sheetId="3" sqref="D62">
    <dxf>
      <numFmt numFmtId="2" formatCode="0.00"/>
    </dxf>
  </rfmt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41187" sId="3" numFmtId="4">
    <oc r="D25">
      <v>1795.2254700000001</v>
    </oc>
    <nc r="D25">
      <v>2078.7988799999998</v>
    </nc>
  </rcc>
  <rfmt sheetId="3" sqref="D5">
    <dxf>
      <numFmt numFmtId="2" formatCode="0.00"/>
    </dxf>
  </rfmt>
  <rfmt sheetId="3" sqref="D5">
    <dxf>
      <numFmt numFmtId="183" formatCode="0.000"/>
    </dxf>
  </rfmt>
  <rfmt sheetId="3" sqref="D5">
    <dxf>
      <numFmt numFmtId="174" formatCode="0.0000"/>
    </dxf>
  </rfmt>
  <rfmt sheetId="3" sqref="D5">
    <dxf>
      <numFmt numFmtId="168" formatCode="0.00000"/>
    </dxf>
  </rfmt>
  <rfmt sheetId="3" sqref="D5">
    <dxf>
      <numFmt numFmtId="174" formatCode="0.0000"/>
    </dxf>
  </rfmt>
  <rfmt sheetId="3" sqref="D5">
    <dxf>
      <numFmt numFmtId="183" formatCode="0.000"/>
    </dxf>
  </rfmt>
  <rfmt sheetId="3" sqref="D5">
    <dxf>
      <numFmt numFmtId="2" formatCode="0.00"/>
    </dxf>
  </rfmt>
  <rfmt sheetId="3" sqref="D5">
    <dxf>
      <numFmt numFmtId="166" formatCode="0.0"/>
    </dxf>
  </rfmt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7">
    <dxf>
      <numFmt numFmtId="2" formatCode="0.00"/>
    </dxf>
  </rfmt>
  <rfmt sheetId="3" sqref="D17">
    <dxf>
      <numFmt numFmtId="183" formatCode="0.000"/>
    </dxf>
  </rfmt>
  <rfmt sheetId="3" sqref="D17">
    <dxf>
      <numFmt numFmtId="174" formatCode="0.0000"/>
    </dxf>
  </rfmt>
  <rfmt sheetId="3" sqref="D17">
    <dxf>
      <numFmt numFmtId="168" formatCode="0.00000"/>
    </dxf>
  </rfmt>
  <rfmt sheetId="3" sqref="D17">
    <dxf>
      <numFmt numFmtId="174" formatCode="0.0000"/>
    </dxf>
  </rfmt>
  <rfmt sheetId="3" sqref="D17">
    <dxf>
      <numFmt numFmtId="183" formatCode="0.000"/>
    </dxf>
  </rfmt>
  <rfmt sheetId="3" sqref="D17">
    <dxf>
      <numFmt numFmtId="2" formatCode="0.00"/>
    </dxf>
  </rfmt>
  <rfmt sheetId="3" sqref="D1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2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43">
    <dxf>
      <numFmt numFmtId="2" formatCode="0.00"/>
    </dxf>
  </rfmt>
  <rfmt sheetId="3" sqref="D43">
    <dxf>
      <numFmt numFmtId="183" formatCode="0.000"/>
    </dxf>
  </rfmt>
  <rfmt sheetId="3" sqref="D43">
    <dxf>
      <numFmt numFmtId="174" formatCode="0.0000"/>
    </dxf>
  </rfmt>
  <rfmt sheetId="3" sqref="D43">
    <dxf>
      <numFmt numFmtId="168" formatCode="0.00000"/>
    </dxf>
  </rfmt>
  <rfmt sheetId="3" sqref="D43">
    <dxf>
      <numFmt numFmtId="174" formatCode="0.0000"/>
    </dxf>
  </rfmt>
  <rfmt sheetId="3" sqref="D43">
    <dxf>
      <numFmt numFmtId="183" formatCode="0.000"/>
    </dxf>
  </rfmt>
  <rfmt sheetId="3" sqref="D43">
    <dxf>
      <numFmt numFmtId="2" formatCode="0.00"/>
    </dxf>
  </rfmt>
  <rfmt sheetId="3" sqref="D43">
    <dxf>
      <numFmt numFmtId="166" formatCode="0.0"/>
    </dxf>
  </rfmt>
  <rfmt sheetId="3" sqref="D45">
    <dxf>
      <numFmt numFmtId="2" formatCode="0.00"/>
    </dxf>
  </rfmt>
  <rfmt sheetId="3" sqref="D45">
    <dxf>
      <numFmt numFmtId="183" formatCode="0.000"/>
    </dxf>
  </rfmt>
  <rfmt sheetId="3" sqref="D45">
    <dxf>
      <numFmt numFmtId="174" formatCode="0.0000"/>
    </dxf>
  </rfmt>
  <rfmt sheetId="3" sqref="D45">
    <dxf>
      <numFmt numFmtId="168" formatCode="0.00000"/>
    </dxf>
  </rfmt>
  <rfmt sheetId="3" sqref="D45">
    <dxf>
      <numFmt numFmtId="174" formatCode="0.0000"/>
    </dxf>
  </rfmt>
  <rfmt sheetId="3" sqref="D45">
    <dxf>
      <numFmt numFmtId="183" formatCode="0.000"/>
    </dxf>
  </rfmt>
  <rfmt sheetId="3" sqref="D45">
    <dxf>
      <numFmt numFmtId="2" formatCode="0.00"/>
    </dxf>
  </rfmt>
  <rfmt sheetId="3" sqref="D45">
    <dxf>
      <numFmt numFmtId="166" formatCode="0.0"/>
    </dxf>
  </rfmt>
  <rfmt sheetId="3" sqref="D48">
    <dxf>
      <numFmt numFmtId="2" formatCode="0.00"/>
    </dxf>
  </rfmt>
  <rfmt sheetId="3" sqref="D48">
    <dxf>
      <numFmt numFmtId="183" formatCode="0.000"/>
    </dxf>
  </rfmt>
  <rfmt sheetId="3" sqref="D48">
    <dxf>
      <numFmt numFmtId="174" formatCode="0.0000"/>
    </dxf>
  </rfmt>
  <rfmt sheetId="3" sqref="D48">
    <dxf>
      <numFmt numFmtId="168" formatCode="0.00000"/>
    </dxf>
  </rfmt>
  <rfmt sheetId="3" sqref="D48">
    <dxf>
      <numFmt numFmtId="174" formatCode="0.0000"/>
    </dxf>
  </rfmt>
  <rfmt sheetId="3" sqref="D48">
    <dxf>
      <numFmt numFmtId="183" formatCode="0.000"/>
    </dxf>
  </rfmt>
  <rfmt sheetId="3" sqref="D48">
    <dxf>
      <numFmt numFmtId="2" formatCode="0.00"/>
    </dxf>
  </rfmt>
  <rfmt sheetId="3" sqref="D48">
    <dxf>
      <numFmt numFmtId="166" formatCode="0.0"/>
    </dxf>
  </rfmt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63:D71">
    <dxf>
      <numFmt numFmtId="2" formatCode="0.00"/>
    </dxf>
  </rfmt>
  <rfmt sheetId="3" sqref="D63:D71">
    <dxf>
      <numFmt numFmtId="183" formatCode="0.000"/>
    </dxf>
  </rfmt>
  <rfmt sheetId="3" sqref="D63:D71">
    <dxf>
      <numFmt numFmtId="174" formatCode="0.0000"/>
    </dxf>
  </rfmt>
  <rfmt sheetId="3" sqref="D63:D71">
    <dxf>
      <numFmt numFmtId="168" formatCode="0.00000"/>
    </dxf>
  </rfmt>
  <rcc rId="41188" sId="3" numFmtId="4">
    <oc r="D69">
      <v>-1E-3</v>
    </oc>
    <nc r="D69"/>
  </rcc>
  <rfmt sheetId="3" sqref="D62:D73">
    <dxf>
      <numFmt numFmtId="174" formatCode="0.0000"/>
    </dxf>
  </rfmt>
  <rfmt sheetId="3" sqref="D62:D73">
    <dxf>
      <numFmt numFmtId="183" formatCode="0.000"/>
    </dxf>
  </rfmt>
  <rfmt sheetId="3" sqref="D62:D73">
    <dxf>
      <numFmt numFmtId="2" formatCode="0.00"/>
    </dxf>
  </rfmt>
  <rfmt sheetId="3" sqref="D62:D73">
    <dxf>
      <numFmt numFmtId="166" formatCode="0.0"/>
    </dxf>
  </rfmt>
  <rfmt sheetId="3" sqref="D73">
    <dxf>
      <numFmt numFmtId="2" formatCode="0.00"/>
    </dxf>
  </rfmt>
  <rfmt sheetId="3" sqref="D73">
    <dxf>
      <numFmt numFmtId="183" formatCode="0.000"/>
    </dxf>
  </rfmt>
  <rfmt sheetId="3" sqref="D73">
    <dxf>
      <numFmt numFmtId="174" formatCode="0.0000"/>
    </dxf>
  </rfmt>
  <rfmt sheetId="3" sqref="D73">
    <dxf>
      <numFmt numFmtId="168" formatCode="0.00000"/>
    </dxf>
  </rfmt>
  <rfmt sheetId="3" sqref="D73">
    <dxf>
      <numFmt numFmtId="173" formatCode="0.000000"/>
    </dxf>
  </rfmt>
  <rfmt sheetId="3" sqref="D73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fmt sheetId="1" sqref="G26">
    <dxf>
      <numFmt numFmtId="2" formatCode="0.00"/>
    </dxf>
  </rfmt>
  <rfmt sheetId="1" sqref="G26">
    <dxf>
      <numFmt numFmtId="183" formatCode="0.000"/>
    </dxf>
  </rfmt>
  <rfmt sheetId="1" sqref="G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1.xml><?xml version="1.0" encoding="utf-8"?>
<revisions xmlns="http://schemas.openxmlformats.org/spreadsheetml/2006/main" xmlns:r="http://schemas.openxmlformats.org/officeDocument/2006/relationships">
  <rcc rId="27068" sId="15">
    <oc r="A1" t="inlineStr">
      <is>
        <t xml:space="preserve">                     Анализ исполнения бюджета Шатьмапосинского сельского поселения на 01.04.2022 г.</t>
      </is>
    </oc>
    <nc r="A1" t="inlineStr">
      <is>
        <t xml:space="preserve">                     Анализ исполнения бюджета Шатьмапосинского сельского поселения на 01.05.2022 г.</t>
      </is>
    </nc>
  </rcc>
  <rcc rId="27069" sId="15" numFmtId="4">
    <oc r="D6">
      <v>8.7272400000000001</v>
    </oc>
    <nc r="D6">
      <v>13.005839999999999</v>
    </nc>
  </rcc>
  <rcc rId="27070" sId="15" numFmtId="4">
    <oc r="D8">
      <v>53.324170000000002</v>
    </oc>
    <nc r="D8">
      <v>68.043400000000005</v>
    </nc>
  </rcc>
  <rcc rId="27071" sId="15" numFmtId="4">
    <oc r="D9">
      <v>0.34168999999999999</v>
    </oc>
    <nc r="D9">
      <v>0.46738000000000002</v>
    </nc>
  </rcc>
  <rcc rId="27072" sId="15" numFmtId="4">
    <oc r="D10">
      <v>64.521379999999994</v>
    </oc>
    <nc r="D10">
      <v>80.748320000000007</v>
    </nc>
  </rcc>
  <rcc rId="27073" sId="15" numFmtId="4">
    <oc r="D11">
      <v>-7.1541199999999998</v>
    </oc>
    <nc r="D11">
      <v>-9.8510200000000001</v>
    </nc>
  </rcc>
  <rcc rId="27074" sId="15" numFmtId="4">
    <oc r="D13">
      <v>0</v>
    </oc>
    <nc r="D13">
      <v>3.4327999999999999</v>
    </nc>
  </rcc>
  <rcc rId="27075" sId="15" numFmtId="4">
    <oc r="D15">
      <v>0.88360000000000005</v>
    </oc>
    <nc r="D15">
      <v>20.658069999999999</v>
    </nc>
  </rcc>
  <rcc rId="27076" sId="15" numFmtId="4">
    <oc r="D16">
      <v>20.27534</v>
    </oc>
    <nc r="D16">
      <v>24.407430000000002</v>
    </nc>
  </rcc>
  <rcc rId="27077" sId="15" numFmtId="4">
    <oc r="D28">
      <v>4.3352000000000004</v>
    </oc>
    <nc r="D28">
      <v>8.6704000000000008</v>
    </nc>
  </rcc>
  <rcc rId="27078" sId="15" numFmtId="4">
    <nc r="D30">
      <v>4.0933700000000002</v>
    </nc>
  </rcc>
  <rcc rId="27079" sId="15" numFmtId="4">
    <oc r="D42">
      <v>474.45</v>
    </oc>
    <nc r="D42">
      <v>632.6</v>
    </nc>
  </rcc>
  <rcc rId="27080" sId="15" numFmtId="4">
    <oc r="D44">
      <v>151.91999999999999</v>
    </oc>
    <nc r="D44">
      <v>206.315</v>
    </nc>
  </rcc>
  <rcc rId="27081" sId="15" numFmtId="4">
    <oc r="D45">
      <v>27.219000000000001</v>
    </oc>
    <nc r="D45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31943" sId="1" numFmtId="4">
    <nc r="K42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33838" sId="3" numFmtId="4">
    <oc r="D96">
      <v>16.2</v>
    </oc>
    <nc r="D96">
      <v>51.9315</v>
    </nc>
  </rcc>
  <rcc rId="33839" sId="3" numFmtId="4">
    <nc r="D97">
      <v>446.65273999999999</v>
    </nc>
  </rcc>
  <rcc rId="33840" sId="3">
    <nc r="E97">
      <f>SUM(D97/C97*100)</f>
    </nc>
  </rcc>
  <rcc rId="33841" sId="3">
    <nc r="F97">
      <f>SUM(D97-C97)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1.xml><?xml version="1.0" encoding="utf-8"?>
<revisions xmlns="http://schemas.openxmlformats.org/spreadsheetml/2006/main" xmlns:r="http://schemas.openxmlformats.org/officeDocument/2006/relationships">
  <rcc rId="33482" sId="3" numFmtId="4">
    <oc r="D38">
      <v>126.4113</v>
    </oc>
    <nc r="D38">
      <v>146.98008999999999</v>
    </nc>
  </rcc>
  <rcc rId="33483" sId="3" numFmtId="4">
    <oc r="C40">
      <v>50</v>
    </oc>
    <nc r="C40">
      <v>15</v>
    </nc>
  </rcc>
  <rcc rId="33484" sId="3" numFmtId="4">
    <oc r="D42">
      <v>268.92613</v>
    </oc>
    <nc r="D42">
      <v>308.97482000000002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fmt sheetId="3" sqref="C78:D78">
    <dxf>
      <numFmt numFmtId="183" formatCode="0.000"/>
    </dxf>
  </rfmt>
  <rfmt sheetId="3" sqref="C78:D78">
    <dxf>
      <numFmt numFmtId="174" formatCode="0.0000"/>
    </dxf>
  </rfmt>
  <rfmt sheetId="3" sqref="C78:D78">
    <dxf>
      <numFmt numFmtId="168" formatCode="0.00000"/>
    </dxf>
  </rfmt>
  <rfmt sheetId="3" sqref="C78:D78">
    <dxf>
      <numFmt numFmtId="174" formatCode="0.0000"/>
    </dxf>
  </rfmt>
  <rfmt sheetId="3" sqref="C78:D78">
    <dxf>
      <numFmt numFmtId="183" formatCode="0.000"/>
    </dxf>
  </rfmt>
  <rfmt sheetId="3" sqref="C78:D78">
    <dxf>
      <numFmt numFmtId="2" formatCode="0.00"/>
    </dxf>
  </rfmt>
  <rfmt sheetId="3" sqref="C78:D78">
    <dxf>
      <numFmt numFmtId="166" formatCode="0.0"/>
    </dxf>
  </rfmt>
  <rfmt sheetId="3" sqref="C86:D86">
    <dxf>
      <numFmt numFmtId="2" formatCode="0.00"/>
    </dxf>
  </rfmt>
  <rfmt sheetId="3" sqref="C86:D86">
    <dxf>
      <numFmt numFmtId="183" formatCode="0.000"/>
    </dxf>
  </rfmt>
  <rfmt sheetId="3" sqref="C86:D86">
    <dxf>
      <numFmt numFmtId="174" formatCode="0.0000"/>
    </dxf>
  </rfmt>
  <rfmt sheetId="3" sqref="C86:D86">
    <dxf>
      <numFmt numFmtId="183" formatCode="0.000"/>
    </dxf>
  </rfmt>
  <rfmt sheetId="3" sqref="C86:D86">
    <dxf>
      <numFmt numFmtId="2" formatCode="0.00"/>
    </dxf>
  </rfmt>
  <rfmt sheetId="3" sqref="C86:D86">
    <dxf>
      <numFmt numFmtId="166" formatCode="0.0"/>
    </dxf>
  </rfmt>
  <rfmt sheetId="3" sqref="C88:D88">
    <dxf>
      <numFmt numFmtId="183" formatCode="0.000"/>
    </dxf>
  </rfmt>
  <rfmt sheetId="3" sqref="C88:D88">
    <dxf>
      <numFmt numFmtId="174" formatCode="0.0000"/>
    </dxf>
  </rfmt>
  <rfmt sheetId="3" sqref="C88:D88">
    <dxf>
      <numFmt numFmtId="168" formatCode="0.00000"/>
    </dxf>
  </rfmt>
  <rcc rId="41402" sId="3" numFmtId="4">
    <oc r="D90">
      <v>982.4</v>
    </oc>
    <nc r="D90">
      <v>1034.62211</v>
    </nc>
  </rcc>
  <rfmt sheetId="3" sqref="C88:D88">
    <dxf>
      <numFmt numFmtId="174" formatCode="0.0000"/>
    </dxf>
  </rfmt>
  <rfmt sheetId="3" sqref="C88:D88">
    <dxf>
      <numFmt numFmtId="183" formatCode="0.000"/>
    </dxf>
  </rfmt>
  <rfmt sheetId="3" sqref="C88:D88">
    <dxf>
      <numFmt numFmtId="2" formatCode="0.00"/>
    </dxf>
  </rfmt>
  <rfmt sheetId="3" sqref="C88:D88">
    <dxf>
      <numFmt numFmtId="166" formatCode="0.0"/>
    </dxf>
  </rfmt>
  <rfmt sheetId="3" sqref="C94:D94">
    <dxf>
      <numFmt numFmtId="183" formatCode="0.000"/>
    </dxf>
  </rfmt>
  <rfmt sheetId="3" sqref="C94:D94">
    <dxf>
      <numFmt numFmtId="174" formatCode="0.0000"/>
    </dxf>
  </rfmt>
  <rfmt sheetId="3" sqref="C94:D94">
    <dxf>
      <numFmt numFmtId="168" formatCode="0.00000"/>
    </dxf>
  </rfmt>
  <rfmt sheetId="3" sqref="C94:D94">
    <dxf>
      <numFmt numFmtId="174" formatCode="0.0000"/>
    </dxf>
  </rfmt>
  <rfmt sheetId="3" sqref="C94:D94">
    <dxf>
      <numFmt numFmtId="183" formatCode="0.000"/>
    </dxf>
  </rfmt>
  <rfmt sheetId="3" sqref="C94:D94">
    <dxf>
      <numFmt numFmtId="2" formatCode="0.00"/>
    </dxf>
  </rfmt>
  <rfmt sheetId="3" sqref="C94:D94">
    <dxf>
      <numFmt numFmtId="166" formatCode="0.0"/>
    </dxf>
  </rfmt>
  <rfmt sheetId="3" sqref="C100:D100">
    <dxf>
      <numFmt numFmtId="2" formatCode="0.00"/>
    </dxf>
  </rfmt>
  <rfmt sheetId="3" sqref="C100:D100">
    <dxf>
      <numFmt numFmtId="183" formatCode="0.000"/>
    </dxf>
  </rfmt>
  <rfmt sheetId="3" sqref="C100:D100">
    <dxf>
      <numFmt numFmtId="174" formatCode="0.0000"/>
    </dxf>
  </rfmt>
  <rfmt sheetId="3" sqref="C100:D100">
    <dxf>
      <numFmt numFmtId="168" formatCode="0.00000"/>
    </dxf>
  </rfmt>
  <rfmt sheetId="3" sqref="D101:D103">
    <dxf>
      <numFmt numFmtId="2" formatCode="0.00"/>
    </dxf>
  </rfmt>
  <rfmt sheetId="3" sqref="D101:D103">
    <dxf>
      <numFmt numFmtId="183" formatCode="0.000"/>
    </dxf>
  </rfmt>
  <rfmt sheetId="3" sqref="D101:D103">
    <dxf>
      <numFmt numFmtId="174" formatCode="0.0000"/>
    </dxf>
  </rfmt>
  <rfmt sheetId="3" sqref="D101:D103">
    <dxf>
      <numFmt numFmtId="168" formatCode="0.00000"/>
    </dxf>
  </rfmt>
  <rcc rId="41403" sId="3" numFmtId="4">
    <oc r="D103">
      <v>22599.434649999999</v>
    </oc>
    <nc r="D103">
      <v>22599.434659999999</v>
    </nc>
  </rcc>
  <rfmt sheetId="3" sqref="D100:D103">
    <dxf>
      <numFmt numFmtId="174" formatCode="0.0000"/>
    </dxf>
  </rfmt>
  <rfmt sheetId="3" sqref="D100:D103">
    <dxf>
      <numFmt numFmtId="183" formatCode="0.000"/>
    </dxf>
  </rfmt>
  <rfmt sheetId="3" sqref="D100:D103">
    <dxf>
      <numFmt numFmtId="2" formatCode="0.00"/>
    </dxf>
  </rfmt>
  <rfmt sheetId="3" sqref="D100:D103">
    <dxf>
      <numFmt numFmtId="166" formatCode="0.0"/>
    </dxf>
  </rfmt>
  <rfmt sheetId="3" sqref="C100">
    <dxf>
      <numFmt numFmtId="174" formatCode="0.0000"/>
    </dxf>
  </rfmt>
  <rfmt sheetId="3" sqref="C100">
    <dxf>
      <numFmt numFmtId="183" formatCode="0.000"/>
    </dxf>
  </rfmt>
  <rfmt sheetId="3" sqref="C100">
    <dxf>
      <numFmt numFmtId="2" formatCode="0.00"/>
    </dxf>
  </rfmt>
  <rfmt sheetId="3" sqref="C100">
    <dxf>
      <numFmt numFmtId="166" formatCode="0.0"/>
    </dxf>
  </rfmt>
  <rfmt sheetId="3" sqref="C106:D106">
    <dxf>
      <numFmt numFmtId="2" formatCode="0.00"/>
    </dxf>
  </rfmt>
  <rfmt sheetId="3" sqref="C106:D106">
    <dxf>
      <numFmt numFmtId="183" formatCode="0.000"/>
    </dxf>
  </rfmt>
  <rfmt sheetId="3" sqref="C106:D106">
    <dxf>
      <numFmt numFmtId="174" formatCode="0.0000"/>
    </dxf>
  </rfmt>
  <rfmt sheetId="3" sqref="C106:D106">
    <dxf>
      <numFmt numFmtId="168" formatCode="0.00000"/>
    </dxf>
  </rfmt>
  <rfmt sheetId="3" sqref="C106:D106">
    <dxf>
      <numFmt numFmtId="174" formatCode="0.0000"/>
    </dxf>
  </rfmt>
  <rfmt sheetId="3" sqref="C106:D106">
    <dxf>
      <numFmt numFmtId="183" formatCode="0.000"/>
    </dxf>
  </rfmt>
  <rfmt sheetId="3" sqref="C106:D106">
    <dxf>
      <numFmt numFmtId="2" formatCode="0.00"/>
    </dxf>
  </rfmt>
  <rfmt sheetId="3" sqref="C106:D106">
    <dxf>
      <numFmt numFmtId="166" formatCode="0.0"/>
    </dxf>
  </rfmt>
  <rfmt sheetId="3" sqref="C112:D112">
    <dxf>
      <numFmt numFmtId="2" formatCode="0.00"/>
    </dxf>
  </rfmt>
  <rfmt sheetId="3" sqref="C112:D112">
    <dxf>
      <numFmt numFmtId="183" formatCode="0.000"/>
    </dxf>
  </rfmt>
  <rfmt sheetId="3" sqref="C112:D112">
    <dxf>
      <numFmt numFmtId="174" formatCode="0.0000"/>
    </dxf>
  </rfmt>
  <rfmt sheetId="3" sqref="C112:D112">
    <dxf>
      <numFmt numFmtId="168" formatCode="0.00000"/>
    </dxf>
  </rfmt>
  <rcc rId="41404" sId="3" numFmtId="4">
    <nc r="C113">
      <v>57379.476999999999</v>
    </nc>
  </rcc>
  <rfmt sheetId="3" sqref="D113:D114">
    <dxf>
      <numFmt numFmtId="2" formatCode="0.00"/>
    </dxf>
  </rfmt>
  <rfmt sheetId="3" sqref="D113:D114">
    <dxf>
      <numFmt numFmtId="183" formatCode="0.000"/>
    </dxf>
  </rfmt>
  <rfmt sheetId="3" sqref="D113:D114">
    <dxf>
      <numFmt numFmtId="174" formatCode="0.0000"/>
    </dxf>
  </rfmt>
  <rfmt sheetId="3" sqref="D113:D114">
    <dxf>
      <numFmt numFmtId="168" formatCode="0.00000"/>
    </dxf>
  </rfmt>
  <rcc rId="41405" sId="3" numFmtId="4">
    <oc r="D114">
      <v>1085.56296</v>
    </oc>
    <nc r="D114">
      <v>1086.56296</v>
    </nc>
  </rcc>
  <rfmt sheetId="3" sqref="C112:D112">
    <dxf>
      <numFmt numFmtId="174" formatCode="0.0000"/>
    </dxf>
  </rfmt>
  <rfmt sheetId="3" sqref="C112:D112">
    <dxf>
      <numFmt numFmtId="183" formatCode="0.000"/>
    </dxf>
  </rfmt>
  <rfmt sheetId="3" sqref="C112:D112">
    <dxf>
      <numFmt numFmtId="2" formatCode="0.00"/>
    </dxf>
  </rfmt>
  <rfmt sheetId="3" sqref="C112:D11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1.xml><?xml version="1.0" encoding="utf-8"?>
<revisions xmlns="http://schemas.openxmlformats.org/spreadsheetml/2006/main" xmlns:r="http://schemas.openxmlformats.org/officeDocument/2006/relationships">
  <rcc rId="33588" sId="3" numFmtId="4">
    <oc r="D56">
      <v>75.728539999999995</v>
    </oc>
    <nc r="D56">
      <v>80.172539999999998</v>
    </nc>
  </rcc>
  <rcc rId="33589" sId="3" numFmtId="4">
    <oc r="C57">
      <v>0</v>
    </oc>
    <nc r="C57">
      <v>40</v>
    </nc>
  </rcc>
  <rcc rId="33590" sId="3" numFmtId="4">
    <oc r="D57">
      <v>40</v>
    </oc>
    <nc r="D57">
      <v>-140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4.xml><?xml version="1.0" encoding="utf-8"?>
<revisions xmlns="http://schemas.openxmlformats.org/spreadsheetml/2006/main" xmlns:r="http://schemas.openxmlformats.org/officeDocument/2006/relationships">
  <rcc rId="43099" sId="16">
    <oc r="A1" t="inlineStr">
      <is>
        <t xml:space="preserve">                     Анализ исполнения бюджета Юнгинского сельского поселения на 01.11.2022 г.</t>
      </is>
    </oc>
    <nc r="A1" t="inlineStr">
      <is>
        <t xml:space="preserve">                     Анализ исполнения бюджета Юнгинского сельского поселения на 01.12.2022 г.</t>
      </is>
    </nc>
  </rcc>
  <rcc rId="43100" sId="16" numFmtId="4">
    <oc r="D6">
      <v>132.91342</v>
    </oc>
    <nc r="D6">
      <v>149.08091999999999</v>
    </nc>
  </rcc>
  <rcc rId="43101" sId="16" numFmtId="4">
    <oc r="D8">
      <v>329.35896000000002</v>
    </oc>
    <nc r="D8">
      <v>366.35656</v>
    </nc>
  </rcc>
  <rcc rId="43102" sId="16" numFmtId="4">
    <oc r="D9">
      <v>1.8477600000000001</v>
    </oc>
    <nc r="D9">
      <v>2.0265300000000002</v>
    </nc>
  </rcc>
  <rcc rId="43103" sId="16" numFmtId="4">
    <oc r="D10">
      <v>374.20490000000001</v>
    </oc>
    <nc r="D10">
      <v>407.78955000000002</v>
    </nc>
  </rcc>
  <rcc rId="43104" sId="16" numFmtId="4">
    <oc r="D11">
      <v>-38.088059999999999</v>
    </oc>
    <nc r="D11">
      <v>-42.96707</v>
    </nc>
  </rcc>
  <rcc rId="43105" sId="16" numFmtId="4">
    <oc r="D15">
      <v>274.45011</v>
    </oc>
    <nc r="D15">
      <v>369.67210999999998</v>
    </nc>
  </rcc>
  <rcc rId="43106" sId="16" numFmtId="4">
    <oc r="D16">
      <v>574.65520000000004</v>
    </oc>
    <nc r="D16">
      <v>880.57011999999997</v>
    </nc>
  </rcc>
  <rcc rId="43107" sId="16" numFmtId="4">
    <oc r="D27">
      <v>363.29771</v>
    </oc>
    <nc r="D27">
      <v>388.14470999999998</v>
    </nc>
  </rcc>
  <rcc rId="43108" sId="16" numFmtId="4">
    <oc r="D28">
      <v>26.672499999999999</v>
    </oc>
    <nc r="D28">
      <v>28.027249999999999</v>
    </nc>
  </rcc>
  <rcc rId="43109" sId="16" numFmtId="4">
    <oc r="D30">
      <v>47.851979999999998</v>
    </oc>
    <nc r="D30">
      <v>58.406230000000001</v>
    </nc>
  </rcc>
  <rcc rId="43110" sId="16" numFmtId="4">
    <oc r="D41">
      <v>2116.0439999999999</v>
    </oc>
    <nc r="D41">
      <v>2267.5410000000002</v>
    </nc>
  </rcc>
  <rcc rId="43111" sId="16" numFmtId="4">
    <oc r="D44">
      <v>88.739000000000004</v>
    </oc>
    <nc r="D44">
      <v>100.352</v>
    </nc>
  </rcc>
  <rcc rId="43112" sId="16" numFmtId="4">
    <oc r="C45">
      <v>2294.9479700000002</v>
    </oc>
    <nc r="C45">
      <v>2349.4479700000002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41.xml><?xml version="1.0" encoding="utf-8"?>
<revisions xmlns="http://schemas.openxmlformats.org/spreadsheetml/2006/main" xmlns:r="http://schemas.openxmlformats.org/officeDocument/2006/relationships">
  <rcc rId="41848" sId="3">
    <oc r="D76" t="inlineStr">
      <is>
        <t>исполнено на 01.11.2022 г.</t>
      </is>
    </oc>
    <nc r="D76" t="inlineStr">
      <is>
        <t>исполнено на 01.12.2022 г.</t>
      </is>
    </nc>
  </rcc>
  <rcc rId="41849" sId="3">
    <oc r="D3" t="inlineStr">
      <is>
        <t>исполнено на 01.11.2022 г.</t>
      </is>
    </oc>
    <nc r="D3" t="inlineStr">
      <is>
        <t>исполнено на 01.12.2022 г.</t>
      </is>
    </nc>
  </rcc>
  <rcc rId="41850" sId="1">
    <oc r="D3" t="inlineStr">
      <is>
        <t>исполнено на 01.11.2022 г.</t>
      </is>
    </oc>
    <nc r="D3" t="inlineStr">
      <is>
        <t>исполнено на 01.12.2022 г.</t>
      </is>
    </nc>
  </rcc>
  <rcc rId="41851" sId="1">
    <oc r="G3" t="inlineStr">
      <is>
        <t>исполнено на 01.11.2022 г.</t>
      </is>
    </oc>
    <nc r="G3" t="inlineStr">
      <is>
        <t>исполнено на 01.12.2022 г.</t>
      </is>
    </nc>
  </rcc>
  <rcc rId="41852" sId="1">
    <oc r="J3" t="inlineStr">
      <is>
        <t>исполнено на 01.11.2022 г.</t>
      </is>
    </oc>
    <nc r="J3" t="inlineStr">
      <is>
        <t>исполнено на 01.12.2022 г.</t>
      </is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Сун!$19:$24,Сун!$35:$40,Сун!$44:$44,Сун!$46:$46,Сун!$48:$48,Сун!$50:$52,Сун!$59:$59,Сун!$61:$63,Сун!$69:$70,Сун!$80:$81,Сун!$83:$83,Сун!$86:$91,Сун!$94:$101,Сун!$143:$143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26982" sId="13" numFmtId="34">
    <oc r="D54">
      <v>252.00033999999999</v>
    </oc>
    <nc r="D54">
      <v>362.13506999999998</v>
    </nc>
  </rcc>
  <rcc rId="26983" sId="13" numFmtId="34">
    <oc r="D61">
      <v>11.79406</v>
    </oc>
    <nc r="D61">
      <v>18.670539999999999</v>
    </nc>
  </rcc>
  <rcc rId="26984" sId="13" numFmtId="34">
    <oc r="D71">
      <v>162.10760999999999</v>
    </oc>
    <nc r="D71">
      <v>185.08360999999999</v>
    </nc>
  </rcc>
  <rcc rId="26985" sId="13" numFmtId="34">
    <oc r="D76">
      <v>23.98075</v>
    </oc>
    <nc r="D76">
      <v>34.443669999999997</v>
    </nc>
  </rcc>
  <rcc rId="26986" sId="13" numFmtId="34">
    <oc r="D78">
      <v>160.26857000000001</v>
    </oc>
    <nc r="D78">
      <v>234.57952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26939" sId="13">
    <oc r="A1" t="inlineStr">
      <is>
        <t xml:space="preserve">                     Анализ исполнения бюджета Хорнойского сельского поселения на 01.03.2022 г.</t>
      </is>
    </oc>
    <nc r="A1" t="inlineStr">
      <is>
        <t xml:space="preserve">                     Анализ исполнения бюджета Хорнойского сельского поселения на 01.05.2022 г.</t>
      </is>
    </nc>
  </rcc>
  <rcc rId="26940" sId="13" numFmtId="4">
    <oc r="D6">
      <v>5.9066200000000002</v>
    </oc>
    <nc r="D6">
      <v>22.946159999999999</v>
    </nc>
  </rcc>
  <rcc rId="26941" sId="13" numFmtId="4">
    <oc r="D8">
      <v>54.405079999999998</v>
    </oc>
    <nc r="D8">
      <v>69.422690000000003</v>
    </nc>
  </rcc>
  <rcc rId="26942" sId="13" numFmtId="4">
    <oc r="D9">
      <v>0.34860999999999998</v>
    </oc>
    <nc r="D9">
      <v>0.47683999999999999</v>
    </nc>
  </rcc>
  <rcc rId="26943" sId="13" numFmtId="4">
    <oc r="D10">
      <v>65.829229999999995</v>
    </oc>
    <nc r="D10">
      <v>82.385080000000002</v>
    </nc>
  </rcc>
  <rcc rId="26944" sId="13" numFmtId="4">
    <oc r="D11">
      <v>-7.2991400000000004</v>
    </oc>
    <nc r="D11">
      <v>-10.050700000000001</v>
    </nc>
  </rcc>
  <rcc rId="26945" sId="13" numFmtId="4">
    <oc r="D15">
      <v>1.7322</v>
    </oc>
    <nc r="D15">
      <v>1.73305</v>
    </nc>
  </rcc>
  <rcc rId="26946" sId="13" numFmtId="4">
    <oc r="D16">
      <v>19.327310000000001</v>
    </oc>
    <nc r="D16">
      <v>30.332550000000001</v>
    </nc>
  </rcc>
  <rcc rId="26947" sId="13" numFmtId="4">
    <oc r="D18">
      <v>0.8</v>
    </oc>
    <nc r="D18">
      <v>1.2</v>
    </nc>
  </rcc>
  <rcc rId="26948" sId="13" numFmtId="4">
    <oc r="D33">
      <v>0.2</v>
    </oc>
    <nc r="D33">
      <v>0</v>
    </nc>
  </rcc>
  <rcc rId="26949" sId="13" numFmtId="4">
    <oc r="D37">
      <v>523.82399999999996</v>
    </oc>
    <nc r="D37">
      <v>698.43200000000002</v>
    </nc>
  </rcc>
  <rcc rId="26950" sId="13" numFmtId="4">
    <oc r="D40">
      <v>143.6</v>
    </oc>
    <nc r="D40">
      <v>166.57599999999999</v>
    </nc>
  </rcc>
  <rcc rId="26951" sId="13" numFmtId="4">
    <oc r="D41">
      <v>27.219000000000001</v>
    </oc>
    <nc r="D41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c rId="39820" sId="4" numFmtId="4">
    <oc r="D6">
      <v>52.243470000000002</v>
    </oc>
    <nc r="D6">
      <v>53.763840000000002</v>
    </nc>
  </rcc>
  <rcc rId="39821" sId="4" numFmtId="4">
    <oc r="D8">
      <v>123.57625</v>
    </oc>
    <nc r="D8">
      <v>139.76998</v>
    </nc>
  </rcc>
  <rcc rId="39822" sId="4" numFmtId="4">
    <oc r="D9">
      <v>0.69908000000000003</v>
    </oc>
    <nc r="D9">
      <v>0.78412000000000004</v>
    </nc>
  </rcc>
  <rcc rId="39823" sId="4" numFmtId="4">
    <oc r="D10">
      <v>142.25708</v>
    </oc>
    <nc r="D10">
      <v>158.80124000000001</v>
    </nc>
  </rcc>
  <rcc rId="39824" sId="4" numFmtId="4">
    <oc r="D11">
      <v>-13.79487</v>
    </oc>
    <nc r="D11">
      <v>-16.16339</v>
    </nc>
  </rcc>
  <rcc rId="39825" sId="4" numFmtId="4">
    <oc r="D15">
      <v>1.40659</v>
    </oc>
    <nc r="D15">
      <v>14.40635</v>
    </nc>
  </rcc>
  <rcc rId="39826" sId="4" numFmtId="4">
    <oc r="D16">
      <v>20.506530000000001</v>
    </oc>
    <nc r="D16">
      <v>87.733540000000005</v>
    </nc>
  </rcc>
  <rcc rId="39827" sId="4" numFmtId="4">
    <oc r="D27">
      <v>0</v>
    </oc>
    <nc r="D27">
      <v>54.284680000000002</v>
    </nc>
  </rcc>
  <rcc rId="39828" sId="4" numFmtId="4">
    <oc r="D39">
      <v>1494.9870000000001</v>
    </oc>
    <nc r="D39">
      <v>1610.2739999999999</v>
    </nc>
  </rcc>
  <rcc rId="39829" sId="4" numFmtId="4">
    <oc r="D41">
      <v>3629.8417399999998</v>
    </oc>
    <nc r="D41">
      <v>2800.9644899999998</v>
    </nc>
  </rcc>
  <rcc rId="39830" sId="4" numFmtId="4">
    <oc r="D42">
      <v>80.870999999999995</v>
    </oc>
    <nc r="D42">
      <v>88.742000000000004</v>
    </nc>
  </rcc>
  <rcc rId="39831" sId="4" numFmtId="4">
    <oc r="D44">
      <v>83.742999999999995</v>
    </oc>
    <nc r="D44">
      <v>912.62025000000006</v>
    </nc>
  </rcc>
  <rcc rId="39832" sId="4" numFmtId="4">
    <oc r="D54">
      <v>997.53670999999997</v>
    </oc>
    <nc r="D54">
      <v>1096.8927699999999</v>
    </nc>
  </rcc>
  <rcc rId="39833" sId="4" numFmtId="4">
    <oc r="D61">
      <v>62.200189999999999</v>
    </oc>
    <nc r="D61">
      <v>70.159790000000001</v>
    </nc>
  </rcc>
  <rcc rId="39834" sId="4" numFmtId="4">
    <oc r="D75">
      <v>4375.4164899999996</v>
    </oc>
    <nc r="D75">
      <v>4400.4164899999996</v>
    </nc>
  </rcc>
  <rcc rId="39835" sId="4" numFmtId="4">
    <oc r="D78">
      <v>216</v>
    </oc>
    <nc r="D78">
      <v>240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11.xml><?xml version="1.0" encoding="utf-8"?>
<revisions xmlns="http://schemas.openxmlformats.org/spreadsheetml/2006/main" xmlns:r="http://schemas.openxmlformats.org/officeDocument/2006/relationships">
  <rfmt sheetId="1" sqref="D23:D24">
    <dxf>
      <numFmt numFmtId="174" formatCode="0.0000"/>
    </dxf>
  </rfmt>
  <rfmt sheetId="1" sqref="D23:D24">
    <dxf>
      <numFmt numFmtId="183" formatCode="0.000"/>
    </dxf>
  </rfmt>
  <rfmt sheetId="1" sqref="D23:D24">
    <dxf>
      <numFmt numFmtId="2" formatCode="0.00"/>
    </dxf>
  </rfmt>
  <rfmt sheetId="1" sqref="D23:D24">
    <dxf>
      <numFmt numFmtId="166" formatCode="0.0"/>
    </dxf>
  </rfmt>
  <rfmt sheetId="1" sqref="C29: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111.xml><?xml version="1.0" encoding="utf-8"?>
<revisions xmlns="http://schemas.openxmlformats.org/spreadsheetml/2006/main" xmlns:r="http://schemas.openxmlformats.org/officeDocument/2006/relationships">
  <rcc rId="27017" sId="14">
    <oc r="A1" t="inlineStr">
      <is>
        <t xml:space="preserve">                     Анализ исполнения бюджета Чуманкасинского сельского поселения на 01.04.2022 г.</t>
      </is>
    </oc>
    <nc r="A1" t="inlineStr">
      <is>
        <t xml:space="preserve">                     Анализ исполнения бюджета Чуманкасинского сельского поселения на 01.05.2022 г.</t>
      </is>
    </nc>
  </rcc>
  <rcc rId="27018" sId="14" numFmtId="4">
    <oc r="D6">
      <v>18.432780000000001</v>
    </oc>
    <nc r="D6">
      <v>16.880009999999999</v>
    </nc>
  </rcc>
  <rcc rId="27019" sId="14" numFmtId="4">
    <oc r="D8">
      <v>51.882980000000003</v>
    </oc>
    <nc r="D8">
      <v>66.204430000000002</v>
    </nc>
  </rcc>
  <rcc rId="27020" sId="14" numFmtId="4">
    <oc r="D9">
      <v>0.33244000000000001</v>
    </oc>
    <nc r="D9">
      <v>0.45473000000000002</v>
    </nc>
  </rcc>
  <rcc rId="27021" sId="14" numFmtId="4">
    <oc r="D10">
      <v>62.777549999999998</v>
    </oc>
    <nc r="D10">
      <v>78.565920000000006</v>
    </nc>
  </rcc>
  <rcc rId="27022" sId="14" numFmtId="4">
    <oc r="D11">
      <v>-6.9607700000000001</v>
    </oc>
    <nc r="D11">
      <v>-9.5848099999999992</v>
    </nc>
  </rcc>
  <rcc rId="27023" sId="14" numFmtId="4">
    <oc r="D15">
      <v>5.4635300000000004</v>
    </oc>
    <nc r="D15">
      <v>6.6472199999999999</v>
    </nc>
  </rcc>
  <rcc rId="27024" sId="14" numFmtId="4">
    <oc r="D16">
      <v>13.38776</v>
    </oc>
    <nc r="D16">
      <v>30.082940000000001</v>
    </nc>
  </rcc>
  <rcc rId="27025" sId="14" numFmtId="4">
    <oc r="D18">
      <v>1.2</v>
    </oc>
    <nc r="D18">
      <v>1.4</v>
    </nc>
  </rcc>
  <rcc rId="27026" sId="14" numFmtId="4">
    <oc r="D30">
      <v>0</v>
    </oc>
    <nc r="D30">
      <v>11.72705</v>
    </nc>
  </rcc>
  <rcc rId="27027" sId="14" numFmtId="4">
    <oc r="D42">
      <v>848.87400000000002</v>
    </oc>
    <nc r="D42">
      <v>1131.8320000000001</v>
    </nc>
  </rcc>
  <rcc rId="27028" sId="14" numFmtId="4">
    <oc r="D44">
      <v>155.29400000000001</v>
    </oc>
    <nc r="D44">
      <v>222.74</v>
    </nc>
  </rcc>
  <rcc rId="27029" sId="14" numFmtId="4">
    <oc r="D45">
      <v>27.219000000000001</v>
    </oc>
    <nc r="D45">
      <v>35.090000000000003</v>
    </nc>
  </rcc>
  <rcc rId="27030" sId="14" numFmtId="4">
    <oc r="D22">
      <v>0.36364999999999997</v>
    </oc>
    <nc r="D22">
      <v>3.65E-3</v>
    </nc>
  </rcc>
  <rcc rId="27031" sId="14" numFmtId="34">
    <oc r="D58">
      <v>309.27668</v>
    </oc>
    <nc r="D58">
      <v>449.69123999999999</v>
    </nc>
  </rcc>
  <rcc rId="27032" sId="14" numFmtId="34">
    <oc r="D65">
      <v>16.46782</v>
    </oc>
    <nc r="D65">
      <v>23.701740000000001</v>
    </nc>
  </rcc>
  <rcc rId="27033" sId="14" numFmtId="34">
    <oc r="D75">
      <v>191.37633</v>
    </oc>
    <nc r="D75">
      <v>258.82233000000002</v>
    </nc>
  </rcc>
  <rcc rId="27034" sId="14" numFmtId="34">
    <oc r="D76">
      <v>0</v>
    </oc>
    <nc r="D76">
      <v>20</v>
    </nc>
  </rcc>
  <rcc rId="27035" sId="14" numFmtId="34">
    <oc r="D79">
      <v>292.32105999999999</v>
    </oc>
    <nc r="D79">
      <v>305.17504000000002</v>
    </nc>
  </rcc>
  <rcc rId="27036" sId="14" numFmtId="34">
    <oc r="D80">
      <v>28.441379999999999</v>
    </oc>
    <nc r="D80">
      <v>46.396380000000001</v>
    </nc>
  </rcc>
  <rcc rId="27037" sId="14" numFmtId="34">
    <oc r="D82">
      <v>259.60199999999998</v>
    </oc>
    <nc r="D82">
      <v>346.13600000000002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29124" sId="14" numFmtId="34">
    <oc r="D58">
      <v>449.69123999999999</v>
    </oc>
    <nc r="D58">
      <v>546.91409999999996</v>
    </nc>
  </rcc>
  <rcc rId="29125" sId="14" numFmtId="34">
    <oc r="C63">
      <v>3.9279999999999999</v>
    </oc>
    <nc r="C63">
      <v>8.9280000000000008</v>
    </nc>
  </rcc>
  <rcc rId="29126" sId="14" numFmtId="34">
    <oc r="D65">
      <v>23.701740000000001</v>
    </oc>
    <nc r="D65">
      <v>30.935649999999999</v>
    </nc>
  </rcc>
  <rcc rId="29127" sId="14" numFmtId="34">
    <oc r="C69">
      <v>3</v>
    </oc>
    <nc r="C69">
      <v>8.5</v>
    </nc>
  </rcc>
  <rcc rId="29128" sId="14" numFmtId="34">
    <oc r="D69">
      <v>0</v>
    </oc>
    <nc r="D69">
      <v>2.83134</v>
    </nc>
  </rcc>
  <rcc rId="29129" sId="14" numFmtId="34">
    <oc r="C70">
      <v>15</v>
    </oc>
    <nc r="C70">
      <v>18</v>
    </nc>
  </rcc>
  <rcc rId="29130" sId="14" numFmtId="34">
    <oc r="C76">
      <v>20</v>
    </oc>
    <nc r="C76">
      <v>55</v>
    </nc>
  </rcc>
  <rcc rId="29131" sId="14" numFmtId="34">
    <oc r="D76">
      <v>20</v>
    </oc>
    <nc r="D76">
      <v>25</v>
    </nc>
  </rcc>
  <rcc rId="29132" sId="14" numFmtId="34">
    <oc r="D79">
      <v>305.17504000000002</v>
    </oc>
    <nc r="D79">
      <v>308.00855000000001</v>
    </nc>
  </rcc>
  <rcc rId="29133" sId="14" numFmtId="34">
    <oc r="C80">
      <v>1870.509</v>
    </oc>
    <nc r="C80">
      <v>1822.009</v>
    </nc>
  </rcc>
  <rcc rId="29134" sId="14" numFmtId="34">
    <oc r="D80">
      <v>46.396380000000001</v>
    </oc>
    <nc r="D80">
      <v>63.671379999999999</v>
    </nc>
  </rcc>
  <rcc rId="29135" sId="14" numFmtId="34">
    <oc r="D82">
      <v>346.13600000000002</v>
    </oc>
    <nc r="D82">
      <v>432.67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40664" sId="14" numFmtId="4">
    <oc r="D27">
      <v>43.90936</v>
    </oc>
    <nc r="D27">
      <v>86.699160000000006</v>
    </nc>
  </rcc>
  <rcc rId="40665" sId="14" numFmtId="4">
    <oc r="D30">
      <v>20.33644</v>
    </oc>
    <nc r="D30">
      <v>34.778559999999999</v>
    </nc>
  </rcc>
  <rcc rId="40666" sId="14" numFmtId="4">
    <oc r="D42">
      <v>2759.4169999999999</v>
    </oc>
    <nc r="D42">
      <v>2972.212</v>
    </nc>
  </rcc>
  <rcc rId="40667" sId="14" numFmtId="4">
    <oc r="D45">
      <v>80.867999999999995</v>
    </oc>
    <nc r="D45">
      <v>88.739000000000004</v>
    </nc>
  </rcc>
  <rcc rId="40668" sId="14" numFmtId="34">
    <oc r="D58">
      <v>1119.16176</v>
    </oc>
    <nc r="D58">
      <v>1233.4462900000001</v>
    </nc>
  </rcc>
  <rcc rId="40669" sId="14" numFmtId="34">
    <oc r="D65">
      <v>60.883299999999998</v>
    </oc>
    <nc r="D65">
      <v>68.840609999999998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28668" sId="7" numFmtId="34">
    <oc r="D6">
      <v>162.88225</v>
    </oc>
    <nc r="D6">
      <v>216.81098</v>
    </nc>
  </rcc>
  <rcc rId="28669" sId="7" numFmtId="34">
    <oc r="D8">
      <v>149.8794</v>
    </oc>
    <nc r="D8">
      <v>207.46964</v>
    </nc>
  </rcc>
  <rcc rId="28670" sId="7" numFmtId="34">
    <oc r="D9">
      <v>1.02952</v>
    </oc>
    <nc r="D9">
      <v>1.2841800000000001</v>
    </nc>
  </rcc>
  <rcc rId="28671" sId="7" numFmtId="34">
    <oc r="D10">
      <v>177.86451</v>
    </oc>
    <nc r="D10">
      <v>240.42989</v>
    </nc>
  </rcc>
  <rcc rId="28672" sId="7" numFmtId="4">
    <oc r="D11">
      <v>-21.698889999999999</v>
    </oc>
    <nc r="D11">
      <v>-25.458449999999999</v>
    </nc>
  </rcc>
  <rcc rId="28673" sId="7" numFmtId="34">
    <oc r="D15">
      <v>53.890880000000003</v>
    </oc>
    <nc r="D15">
      <v>56.891689999999997</v>
    </nc>
  </rcc>
  <rcc rId="28674" sId="7" numFmtId="34">
    <oc r="D16">
      <v>535.27404999999999</v>
    </oc>
    <nc r="D16">
      <v>635.36577</v>
    </nc>
  </rcc>
  <rcc rId="28675" sId="7" numFmtId="34">
    <oc r="D18">
      <v>0</v>
    </oc>
    <nc r="D18">
      <v>4.2</v>
    </nc>
  </rcc>
  <rcc rId="28676" sId="7" numFmtId="4">
    <oc r="D27">
      <v>8.1999999999999993</v>
    </oc>
    <nc r="D27">
      <v>58.2</v>
    </nc>
  </rcc>
  <rcc rId="28677" sId="7" numFmtId="4">
    <oc r="D30">
      <v>11.647740000000001</v>
    </oc>
    <nc r="D30">
      <v>13.573600000000001</v>
    </nc>
  </rcc>
  <rcc rId="28678" sId="7" numFmtId="34">
    <oc r="D41">
      <v>806.03200000000004</v>
    </oc>
    <nc r="D41">
      <v>1007.54</v>
    </nc>
  </rcc>
  <rcc rId="28679" sId="7" numFmtId="3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2.xml><?xml version="1.0" encoding="utf-8"?>
<revisions xmlns="http://schemas.openxmlformats.org/spreadsheetml/2006/main" xmlns:r="http://schemas.openxmlformats.org/officeDocument/2006/relationships">
  <rcc rId="28710" sId="7" numFmtId="34">
    <oc r="D57">
      <v>485.51713000000001</v>
    </oc>
    <nc r="D57">
      <v>636.75883999999996</v>
    </nc>
  </rcc>
  <rcc rId="28711" sId="7" numFmtId="34">
    <oc r="D64">
      <v>59.254339999999999</v>
    </oc>
    <nc r="D64">
      <v>77.339119999999994</v>
    </nc>
  </rcc>
  <rcc rId="28712" sId="7" numFmtId="34">
    <oc r="D74">
      <v>560.86699999999996</v>
    </oc>
    <nc r="D74">
      <v>1009.6152</v>
    </nc>
  </rcc>
  <rcc rId="28713" sId="7" numFmtId="34">
    <oc r="D75">
      <v>0</v>
    </oc>
    <nc r="D75">
      <v>5</v>
    </nc>
  </rcc>
  <rcc rId="28714" sId="7" numFmtId="34">
    <oc r="D78">
      <v>75.564859999999996</v>
    </oc>
    <nc r="D78">
      <v>130.20853</v>
    </nc>
  </rcc>
  <rcc rId="28715" sId="7" numFmtId="34">
    <oc r="D79">
      <v>209.80161000000001</v>
    </oc>
    <nc r="D79">
      <v>299.85748999999998</v>
    </nc>
  </rcc>
  <rcc rId="28716" sId="7" numFmtId="34">
    <oc r="D81">
      <v>639.46799999999996</v>
    </oc>
    <nc r="D81">
      <v>739.46799999999996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35878" sId="13" numFmtId="34">
    <oc r="D55">
      <v>747.54265999999996</v>
    </oc>
    <nc r="D55">
      <v>935.38347999999996</v>
    </nc>
  </rcc>
  <rcc rId="35879" sId="13" numFmtId="34">
    <oc r="C62">
      <v>94.305000000000007</v>
    </oc>
    <nc r="C62">
      <v>100.72799999999999</v>
    </nc>
  </rcc>
  <rcc rId="35880" sId="13" numFmtId="34">
    <oc r="D62">
      <v>38.852789999999999</v>
    </oc>
    <nc r="D62">
      <v>48.23545</v>
    </nc>
  </rcc>
  <rcc rId="35881" sId="13" numFmtId="34">
    <oc r="D72">
      <v>245.06197</v>
    </oc>
    <nc r="D72">
      <v>784.86496999999997</v>
    </nc>
  </rcc>
  <rcc rId="35882" sId="13" numFmtId="34">
    <oc r="D76">
      <v>2327.06592</v>
    </oc>
    <nc r="D76">
      <v>5487.8849099999998</v>
    </nc>
  </rcc>
  <rcc rId="35883" sId="13" numFmtId="34">
    <oc r="D77">
      <v>108.40097</v>
    </oc>
    <nc r="D77">
      <v>109.99196999999999</v>
    </nc>
  </rcc>
  <rcc rId="35884" sId="13" numFmtId="34">
    <oc r="D79">
      <v>450.28492</v>
    </oc>
    <nc r="D79">
      <v>520.28492000000006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28747" sId="8" numFmtId="4">
    <oc r="D6">
      <v>506.54926</v>
    </oc>
    <nc r="D6">
      <v>637.40652999999998</v>
    </nc>
  </rcc>
  <rcc rId="28748" sId="8" numFmtId="4">
    <oc r="D8">
      <v>74.020219999999995</v>
    </oc>
    <nc r="D8">
      <v>102.46203</v>
    </nc>
  </rcc>
  <rcc rId="28749" sId="8" numFmtId="4">
    <oc r="D9">
      <v>0.50844</v>
    </oc>
    <nc r="D9">
      <v>0.63419999999999999</v>
    </nc>
  </rcc>
  <rcc rId="28750" sId="8" numFmtId="4">
    <oc r="D10">
      <v>87.841080000000005</v>
    </oc>
    <nc r="D10">
      <v>118.73992</v>
    </nc>
  </rcc>
  <rcc rId="28751" sId="8" numFmtId="4">
    <oc r="D11">
      <v>-10.716340000000001</v>
    </oc>
    <nc r="D11">
      <v>-12.57306</v>
    </nc>
  </rcc>
  <rcc rId="28752" sId="8" numFmtId="4">
    <oc r="D15">
      <v>79.505039999999994</v>
    </oc>
    <nc r="D15">
      <v>88.439109999999999</v>
    </nc>
  </rcc>
  <rcc rId="28753" sId="8" numFmtId="4">
    <oc r="D16">
      <v>332.74236000000002</v>
    </oc>
    <nc r="D16">
      <v>369.41886</v>
    </nc>
  </rcc>
  <rcc rId="28754" sId="8" numFmtId="4">
    <oc r="D41">
      <v>2762.1</v>
    </oc>
    <nc r="D41">
      <v>3452.625</v>
    </nc>
  </rcc>
  <rcc rId="28755" sId="8" numFmtId="4">
    <oc r="C43">
      <v>9846.6996299999992</v>
    </oc>
    <nc r="C43">
      <v>8582.69283</v>
    </nc>
  </rcc>
  <rcc rId="28756" sId="8" numFmtId="34">
    <oc r="D58">
      <v>608.67379000000005</v>
    </oc>
    <nc r="D58">
      <v>809.73734000000002</v>
    </nc>
  </rcc>
  <rcc rId="28757" sId="8" numFmtId="34">
    <oc r="D75">
      <v>336.79399999999998</v>
    </oc>
    <nc r="D75">
      <v>361.80200000000002</v>
    </nc>
  </rcc>
  <rcc rId="28758" sId="8" numFmtId="34">
    <oc r="D80">
      <v>1098.1253300000001</v>
    </oc>
    <nc r="D80">
      <v>1614.54937</v>
    </nc>
  </rcc>
  <rcc rId="28759" sId="8" numFmtId="34">
    <oc r="D82">
      <v>2700.5</v>
    </oc>
    <nc r="D82">
      <v>3111.4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3.xml><?xml version="1.0" encoding="utf-8"?>
<revisions xmlns="http://schemas.openxmlformats.org/spreadsheetml/2006/main" xmlns:r="http://schemas.openxmlformats.org/officeDocument/2006/relationships">
  <rcc rId="40424" sId="11" numFmtId="34">
    <oc r="D58">
      <v>1211.4147499999999</v>
    </oc>
    <nc r="D58">
      <v>1376.0931399999999</v>
    </nc>
  </rcc>
  <rcc rId="40425" sId="11" numFmtId="34">
    <oc r="D65">
      <v>157.19018</v>
    </oc>
    <nc r="D65">
      <v>175.77495999999999</v>
    </nc>
  </rcc>
  <rcc rId="40426" sId="11" numFmtId="34">
    <oc r="D75">
      <v>3367.8946299999998</v>
    </oc>
    <nc r="D75">
      <v>5547.4624199999998</v>
    </nc>
  </rcc>
  <rcc rId="40427" sId="11" numFmtId="34">
    <oc r="D79">
      <v>64.191329999999994</v>
    </oc>
    <nc r="D79">
      <v>114.19132999999999</v>
    </nc>
  </rcc>
  <rcc rId="40428" sId="11" numFmtId="34">
    <oc r="D80">
      <v>551.80732999999998</v>
    </oc>
    <nc r="D80">
      <v>579.61323000000004</v>
    </nc>
  </rcc>
  <rcc rId="40429" sId="11" numFmtId="34">
    <oc r="D82">
      <v>7495.6147600000004</v>
    </oc>
    <nc r="D82">
      <v>7679.8477599999997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31.xml><?xml version="1.0" encoding="utf-8"?>
<revisions xmlns="http://schemas.openxmlformats.org/spreadsheetml/2006/main" xmlns:r="http://schemas.openxmlformats.org/officeDocument/2006/relationships">
  <rcc rId="38776" sId="16" numFmtId="34">
    <oc r="D57">
      <v>1052.0795000000001</v>
    </oc>
    <nc r="D57">
      <v>1182.9733900000001</v>
    </nc>
  </rcc>
  <rcc rId="38777" sId="16" numFmtId="34">
    <oc r="D64">
      <v>52.586449999999999</v>
    </oc>
    <nc r="D64">
      <v>60.54374</v>
    </nc>
  </rcc>
  <rcc rId="38778" sId="16" numFmtId="34">
    <oc r="D69">
      <v>19.899999999999999</v>
    </oc>
    <nc r="D69">
      <v>20.6</v>
    </nc>
  </rcc>
  <rcc rId="38779" sId="16" numFmtId="34">
    <oc r="D75">
      <v>92.2</v>
    </oc>
    <nc r="D75">
      <v>94.7</v>
    </nc>
  </rcc>
  <rcc rId="38780" sId="16" numFmtId="34">
    <oc r="D78">
      <v>477.30058000000002</v>
    </oc>
    <nc r="D78">
      <v>5682.5821900000001</v>
    </nc>
  </rcc>
  <rcc rId="38781" sId="16" numFmtId="34">
    <oc r="D79">
      <v>269.53120999999999</v>
    </oc>
    <nc r="D79">
      <v>301.24977999999999</v>
    </nc>
  </rcc>
  <rcc rId="38782" sId="16" numFmtId="34">
    <oc r="D81">
      <v>720.87199999999996</v>
    </oc>
    <nc r="D81">
      <v>810.98099999999999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40270" sId="10">
    <oc r="A1" t="inlineStr">
      <is>
        <t xml:space="preserve">                     Анализ исполнения бюджета Орининского сельского поселения на 01.10.2022 г.</t>
      </is>
    </oc>
    <nc r="A1" t="inlineStr">
      <is>
        <t xml:space="preserve">                     Анализ исполнения бюджета Орининского сельского поселения на 01.11.2022 г.</t>
      </is>
    </nc>
  </rcc>
  <rcc rId="40271" sId="10" numFmtId="4">
    <oc r="D6">
      <v>223.89186000000001</v>
    </oc>
    <nc r="D6">
      <v>247.18996999999999</v>
    </nc>
  </rcc>
  <rcc rId="40272" sId="10" numFmtId="4">
    <oc r="D8">
      <v>237.36427</v>
    </oc>
    <nc r="D8">
      <v>268.46908999999999</v>
    </nc>
  </rcc>
  <rcc rId="40273" sId="10" numFmtId="4">
    <oc r="D9">
      <v>1.3428</v>
    </oc>
    <nc r="D9">
      <v>1.5061100000000001</v>
    </nc>
  </rcc>
  <rcc rId="40274" sId="10" numFmtId="4">
    <oc r="D10">
      <v>273.24626999999998</v>
    </oc>
    <nc r="D10">
      <v>305.02413000000001</v>
    </nc>
  </rcc>
  <rcc rId="40275" sId="10" numFmtId="4">
    <oc r="D11">
      <v>-26.4971</v>
    </oc>
    <nc r="D11">
      <v>-31.046559999999999</v>
    </nc>
  </rcc>
  <rcc rId="40276" sId="10" numFmtId="4">
    <oc r="D15">
      <v>97.928759999999997</v>
    </oc>
    <nc r="D15">
      <v>145.40100000000001</v>
    </nc>
  </rcc>
  <rcc rId="40277" sId="10" numFmtId="4">
    <oc r="D16">
      <v>264.73104999999998</v>
    </oc>
    <nc r="D16">
      <v>647.67719</v>
    </nc>
  </rcc>
  <rcc rId="40278" sId="10" numFmtId="4">
    <oc r="D27">
      <v>5.0106299999999999</v>
    </oc>
    <nc r="D27">
      <v>34.890630000000002</v>
    </nc>
  </rcc>
  <rcc rId="40279" sId="10" numFmtId="4">
    <oc r="D28">
      <v>36</v>
    </oc>
    <nc r="D28">
      <v>45</v>
    </nc>
  </rcc>
  <rcc rId="40280" sId="10" numFmtId="4">
    <oc r="D30">
      <v>37.560670000000002</v>
    </oc>
    <nc r="D30">
      <v>39.207850000000001</v>
    </nc>
  </rcc>
  <rcc rId="40281" sId="10" numFmtId="4">
    <oc r="D41">
      <v>2826.7060000000001</v>
    </oc>
    <nc r="D41">
      <v>3044.69</v>
    </nc>
  </rcc>
  <rcc rId="40282" sId="10" numFmtId="4">
    <oc r="D45">
      <v>188.548</v>
    </oc>
    <nc r="D45">
      <v>208.22399999999999</v>
    </nc>
  </rcc>
  <rcc rId="40283" sId="10" numFmtId="4">
    <oc r="D18">
      <v>3.39</v>
    </oc>
    <nc r="D18">
      <v>3.49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32720" sId="1">
    <oc r="D3" t="inlineStr">
      <is>
        <t>исполнено на 01.07.2022 г.</t>
      </is>
    </oc>
    <nc r="D3" t="inlineStr">
      <is>
        <t>исполнено на 01.08.2022 г.</t>
      </is>
    </nc>
  </rcc>
  <rcc rId="32721" sId="1">
    <oc r="G3" t="inlineStr">
      <is>
        <t>исполнено на 01.07.2022 г.</t>
      </is>
    </oc>
    <nc r="G3" t="inlineStr">
      <is>
        <t>исполнено на 01.08.2022 г.</t>
      </is>
    </nc>
  </rcc>
  <rcc rId="32722" sId="1">
    <oc r="J3" t="inlineStr">
      <is>
        <t>исполнено на 01.07.2022 г.</t>
      </is>
    </oc>
    <nc r="J3" t="inlineStr">
      <is>
        <t>исполнено на 01.08.2022 г.</t>
      </is>
    </nc>
  </rcc>
  <rcc rId="32723" sId="3">
    <oc r="D75" t="inlineStr">
      <is>
        <t>исполнено на 01.07.2022 г.</t>
      </is>
    </oc>
    <nc r="D75" t="inlineStr">
      <is>
        <t>исполнено на 01.08.2022 г.</t>
      </is>
    </nc>
  </rcc>
  <rcc rId="32724" sId="8">
    <oc r="A1" t="inlineStr">
      <is>
        <t xml:space="preserve">                     Анализ исполнения бюджета Моргаушского сельского поселения на 01.07.2022 г.</t>
      </is>
    </oc>
    <nc r="A1" t="inlineStr">
      <is>
        <t xml:space="preserve">                     Анализ исполнения бюджета Моргаушского сельского поселения на 01.08.2022 г.</t>
      </is>
    </nc>
  </rcc>
  <rcc rId="32725" sId="8">
    <oc r="D3" t="inlineStr">
      <is>
        <t>исполнено на 01.07.2022 г.</t>
      </is>
    </oc>
    <nc r="D3" t="inlineStr">
      <is>
        <t>исполнено на 01.08.2022 г.</t>
      </is>
    </nc>
  </rcc>
  <rcc rId="32726" sId="8">
    <oc r="D54" t="inlineStr">
      <is>
        <t>исполнено на 01.07.2022 г.</t>
      </is>
    </oc>
    <nc r="D54" t="inlineStr">
      <is>
        <t>исполнено на 01.08.2022 г.</t>
      </is>
    </nc>
  </rcc>
  <rcc rId="32727" sId="9">
    <oc r="A1" t="inlineStr">
      <is>
        <t xml:space="preserve">                     Анализ исполнения бюджета Москакасинского сельского поселения на 01.07.2022 г.</t>
      </is>
    </oc>
    <nc r="A1" t="inlineStr">
      <is>
        <t xml:space="preserve">                     Анализ исполнения бюджета Москакасинского сельского поселения на 01.08.2022 г.</t>
      </is>
    </nc>
  </rcc>
  <rcc rId="32728" sId="9">
    <oc r="D3" t="inlineStr">
      <is>
        <t>исполнено на 01.07.2022 г.</t>
      </is>
    </oc>
    <nc r="D3" t="inlineStr">
      <is>
        <t>исполнено на 01.08.2022 г.</t>
      </is>
    </nc>
  </rcc>
  <rcc rId="32729" sId="9">
    <oc r="D55" t="inlineStr">
      <is>
        <t>исполнено на 01.07.2022 г.</t>
      </is>
    </oc>
    <nc r="D55" t="inlineStr">
      <is>
        <t>исполнено на 01.08.2022 г.</t>
      </is>
    </nc>
  </rcc>
  <rcc rId="32730" sId="10">
    <oc r="A1" t="inlineStr">
      <is>
        <t xml:space="preserve">                     Анализ исполнения бюджета Орининского сельского поселения на 01.07.2022 г.</t>
      </is>
    </oc>
    <nc r="A1" t="inlineStr">
      <is>
        <t xml:space="preserve">                     Анализ исполнения бюджета Орининского сельского поселения на 01.08.2022 г.</t>
      </is>
    </nc>
  </rcc>
  <rcc rId="32731" sId="10">
    <oc r="D3" t="inlineStr">
      <is>
        <t>исполнено на 01.07.2022 г.</t>
      </is>
    </oc>
    <nc r="D3" t="inlineStr">
      <is>
        <t>исполнено на 01.08.2022 г.</t>
      </is>
    </nc>
  </rcc>
  <rcc rId="32732" sId="10">
    <oc r="D54" t="inlineStr">
      <is>
        <t>исполнено на 01.07.2022 г.</t>
      </is>
    </oc>
    <nc r="D54" t="inlineStr">
      <is>
        <t>исполнено на 01.08.2022 г.</t>
      </is>
    </nc>
  </rcc>
  <rcc rId="32733" sId="11">
    <oc r="A1" t="inlineStr">
      <is>
        <t xml:space="preserve">                     Анализ исполнения бюджета Сятракасинского сельского поселения на 01.07.2022 г.</t>
      </is>
    </oc>
    <nc r="A1" t="inlineStr">
      <is>
        <t xml:space="preserve">                     Анализ исполнения бюджета Сятракасинского сельского поселения на 01.08.2022 г.</t>
      </is>
    </nc>
  </rcc>
  <rcc rId="32734" sId="11">
    <oc r="D3" t="inlineStr">
      <is>
        <t>исполнено на 01.07.2022 г.</t>
      </is>
    </oc>
    <nc r="D3" t="inlineStr">
      <is>
        <t>исполнено на 01.08.2022 г.</t>
      </is>
    </nc>
  </rcc>
  <rcc rId="32735" sId="11">
    <oc r="D54" t="inlineStr">
      <is>
        <t>исполнено на 01.07.2022 г.</t>
      </is>
    </oc>
    <nc r="D54" t="inlineStr">
      <is>
        <t>исполнено на 01.08.2022 г.</t>
      </is>
    </nc>
  </rcc>
  <rcc rId="32736" sId="12">
    <oc r="A1" t="inlineStr">
      <is>
        <t xml:space="preserve">                     Анализ исполнения бюджета Тораевского сельского поселения на 01.07.2022 г.</t>
      </is>
    </oc>
    <nc r="A1" t="inlineStr">
      <is>
        <t xml:space="preserve">                     Анализ исполнения бюджета Тораевского сельского поселения на 01.08.2022 г.</t>
      </is>
    </nc>
  </rcc>
  <rcc rId="32737" sId="12">
    <oc r="D3" t="inlineStr">
      <is>
        <t>исполнено на 01.07.2022 г.</t>
      </is>
    </oc>
    <nc r="D3" t="inlineStr">
      <is>
        <t>исполнено на 01.08.2022 г.</t>
      </is>
    </nc>
  </rcc>
  <rcc rId="32738" sId="12">
    <oc r="D54" t="inlineStr">
      <is>
        <t>исполнено на 01.07.2022 г.</t>
      </is>
    </oc>
    <nc r="D54" t="inlineStr">
      <is>
        <t>исполнено на 01.08.2022 г.</t>
      </is>
    </nc>
  </rcc>
  <rcc rId="32739" sId="13">
    <oc r="D3" t="inlineStr">
      <is>
        <t>исполнено на 01.07.2022 г.</t>
      </is>
    </oc>
    <nc r="D3" t="inlineStr">
      <is>
        <t>исполнено на 01.08.2022 г.</t>
      </is>
    </nc>
  </rcc>
  <rcc rId="32740" sId="13">
    <oc r="D50" t="inlineStr">
      <is>
        <t>исполнено на 01.07.2022 г.</t>
      </is>
    </oc>
    <nc r="D50" t="inlineStr">
      <is>
        <t>исполнено на 01.08.2022 г.</t>
      </is>
    </nc>
  </rcc>
  <rcc rId="32741" sId="14">
    <oc r="A1" t="inlineStr">
      <is>
        <t xml:space="preserve">                     Анализ исполнения бюджета Чуманкасинского сельского поселения на 01.07.2022 г.</t>
      </is>
    </oc>
    <nc r="A1" t="inlineStr">
      <is>
        <t xml:space="preserve">                     Анализ исполнения бюджета Чуманкасинского сельского поселения на 01.08.2022 г.</t>
      </is>
    </nc>
  </rcc>
  <rcc rId="32742" sId="14">
    <oc r="D3" t="inlineStr">
      <is>
        <t>исполнено на 01.07.2022 г.</t>
      </is>
    </oc>
    <nc r="D3" t="inlineStr">
      <is>
        <t>исполнено на 01.08.2022 г.</t>
      </is>
    </nc>
  </rcc>
  <rcc rId="32743" sId="14">
    <oc r="D54" t="inlineStr">
      <is>
        <t>исполнено на 01.07.2022 г.</t>
      </is>
    </oc>
    <nc r="D54" t="inlineStr">
      <is>
        <t>исполнено на 01.08.2022 г.</t>
      </is>
    </nc>
  </rcc>
  <rcc rId="32744" sId="15">
    <oc r="A1" t="inlineStr">
      <is>
        <t xml:space="preserve">                     Анализ исполнения бюджета Шатьмапосинского сельского поселения на 01.07.2022 г.</t>
      </is>
    </oc>
    <nc r="A1" t="inlineStr">
      <is>
        <t xml:space="preserve">                     Анализ исполнения бюджета Шатьмапосинского сельского поселения на 01.08.2022 г.</t>
      </is>
    </nc>
  </rcc>
  <rcc rId="32745" sId="15">
    <oc r="D3" t="inlineStr">
      <is>
        <t>исполнено на 01.07.2022 г.</t>
      </is>
    </oc>
    <nc r="D3" t="inlineStr">
      <is>
        <t>исполнено на 01.08.2022 г.</t>
      </is>
    </nc>
  </rcc>
  <rcc rId="32746" sId="15">
    <oc r="D54" t="inlineStr">
      <is>
        <t>исполнено на 01.07.2022 г.</t>
      </is>
    </oc>
    <nc r="D54" t="inlineStr">
      <is>
        <t>исполнено на 01.08.2022 г.</t>
      </is>
    </nc>
  </rcc>
  <rcc rId="32747" sId="16">
    <oc r="A1" t="inlineStr">
      <is>
        <t xml:space="preserve">                     Анализ исполнения бюджета Юнгинского сельского поселения на 01.07.2022 г.</t>
      </is>
    </oc>
    <nc r="A1" t="inlineStr">
      <is>
        <t xml:space="preserve">                     Анализ исполнения бюджета Юнгинского сельского поселения на 01.08.2022 г.</t>
      </is>
    </nc>
  </rcc>
  <rcc rId="32748" sId="16">
    <oc r="D3" t="inlineStr">
      <is>
        <t>исполнено на 01.07.2022 г.</t>
      </is>
    </oc>
    <nc r="D3" t="inlineStr">
      <is>
        <t>исполнено на 01.08.2022 г.</t>
      </is>
    </nc>
  </rcc>
  <rcc rId="32749" sId="16">
    <oc r="D53" t="inlineStr">
      <is>
        <t>исполнено на 01.07.2022 г.</t>
      </is>
    </oc>
    <nc r="D53" t="inlineStr">
      <is>
        <t>исполнено на 01.08.2022 г.</t>
      </is>
    </nc>
  </rcc>
  <rcc rId="32750" sId="17">
    <oc r="A1" t="inlineStr">
      <is>
        <t xml:space="preserve">                     Анализ исполнения бюджета Юськасинского сельского поселения на 01.07.2022 г.</t>
      </is>
    </oc>
    <nc r="A1" t="inlineStr">
      <is>
        <t xml:space="preserve">                     Анализ исполнения бюджета Юськасинского сельского поселения на 01.08.2022 г.</t>
      </is>
    </nc>
  </rcc>
  <rcc rId="32751" sId="17">
    <oc r="D3" t="inlineStr">
      <is>
        <t>исполнено на 01.07.2022 г.</t>
      </is>
    </oc>
    <nc r="D3" t="inlineStr">
      <is>
        <t>исполнено на 01.08.2022 г.</t>
      </is>
    </nc>
  </rcc>
  <rcc rId="32752" sId="17">
    <oc r="D54" t="inlineStr">
      <is>
        <t>исполнено на 01.07.2022 г.</t>
      </is>
    </oc>
    <nc r="D54" t="inlineStr">
      <is>
        <t>исполнено на 01.08.2022 г.</t>
      </is>
    </nc>
  </rcc>
  <rcc rId="32753" sId="18">
    <oc r="A1" t="inlineStr">
      <is>
        <t xml:space="preserve">                     Анализ исполнения бюджета Ярабайкасинского сельского поселения на 01.07.2022 г.</t>
      </is>
    </oc>
    <nc r="A1" t="inlineStr">
      <is>
        <t xml:space="preserve">                     Анализ исполнения бюджета Ярабайкасинского сельского поселения на 01.08.2022 г.</t>
      </is>
    </nc>
  </rcc>
  <rcc rId="32754" sId="18">
    <oc r="D3" t="inlineStr">
      <is>
        <t>исполнено на 01.07.2022 г.</t>
      </is>
    </oc>
    <nc r="D3" t="inlineStr">
      <is>
        <t>исполнено на 01.08.2022 г.</t>
      </is>
    </nc>
  </rcc>
  <rcc rId="32755" sId="18">
    <oc r="D55" t="inlineStr">
      <is>
        <t>исполнено на 01.07.2022 г.</t>
      </is>
    </oc>
    <nc r="D55" t="inlineStr">
      <is>
        <t>исполнено на 01.08.2022 г.</t>
      </is>
    </nc>
  </rcc>
  <rcc rId="32756" sId="19">
    <oc r="A1" t="inlineStr">
      <is>
        <t xml:space="preserve">                     Анализ исполнения бюджета Ярославского сельского поселения на 01.07.2022 г.</t>
      </is>
    </oc>
    <nc r="A1" t="inlineStr">
      <is>
        <t xml:space="preserve">                     Анализ исполнения бюджета Ярославского сельского поселения на 01.08.2022 г.</t>
      </is>
    </nc>
  </rcc>
  <rcc rId="32757" sId="19">
    <oc r="D3" t="inlineStr">
      <is>
        <t>исполнено на 01.07.2022 г.</t>
      </is>
    </oc>
    <nc r="D3" t="inlineStr">
      <is>
        <t>исполнено на 01.08.2022 г.</t>
      </is>
    </nc>
  </rcc>
  <rcc rId="32758" sId="19">
    <oc r="D52" t="inlineStr">
      <is>
        <t>исполнено на 01.07.2022 г.</t>
      </is>
    </oc>
    <nc r="D52" t="inlineStr">
      <is>
        <t>исполнено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c rId="39866" sId="5">
    <oc r="A1" t="inlineStr">
      <is>
        <t xml:space="preserve">                     Анализ исполнения бюджета Большесундырского сельского поселения на 01.10.2022 г.</t>
      </is>
    </oc>
    <nc r="A1" t="inlineStr">
      <is>
        <t xml:space="preserve">                     Анализ исполнения бюджета Большесундырского сельского поселения на 01.11.2022 г.</t>
      </is>
    </nc>
  </rcc>
  <rcc rId="39867" sId="5" numFmtId="4">
    <oc r="D6">
      <v>608.45442000000003</v>
    </oc>
    <nc r="D6">
      <v>666.11634000000004</v>
    </nc>
  </rcc>
  <rcc rId="39868" sId="5" numFmtId="4">
    <oc r="D8">
      <v>354.82288999999997</v>
    </oc>
    <nc r="D8">
      <v>401.31975</v>
    </nc>
  </rcc>
  <rcc rId="39869" sId="5" numFmtId="4">
    <oc r="D9">
      <v>2.0072700000000001</v>
    </oc>
    <nc r="D9">
      <v>2.2514099999999999</v>
    </nc>
  </rcc>
  <rcc rId="39870" sId="5" numFmtId="4">
    <oc r="D10">
      <v>408.46089999999998</v>
    </oc>
    <nc r="D10">
      <v>455.96391999999997</v>
    </nc>
  </rcc>
  <rcc rId="39871" sId="5" numFmtId="4">
    <oc r="D11">
      <v>-39.609070000000003</v>
    </oc>
    <nc r="D11">
      <v>-46.409790000000001</v>
    </nc>
  </rcc>
  <rfmt sheetId="5" sqref="D14">
    <dxf>
      <numFmt numFmtId="174" formatCode="0.0000"/>
    </dxf>
  </rfmt>
  <rfmt sheetId="5" sqref="D14">
    <dxf>
      <numFmt numFmtId="183" formatCode="0.000"/>
    </dxf>
  </rfmt>
  <rfmt sheetId="5" sqref="D14">
    <dxf>
      <numFmt numFmtId="2" formatCode="0.00"/>
    </dxf>
  </rfmt>
  <rfmt sheetId="5" sqref="D14">
    <dxf>
      <numFmt numFmtId="166" formatCode="0.0"/>
    </dxf>
  </rfmt>
  <rcc rId="39872" sId="5" numFmtId="4">
    <oc r="D15">
      <v>29.902719999999999</v>
    </oc>
    <nc r="D15">
      <v>257.24964999999997</v>
    </nc>
  </rcc>
  <rcc rId="39873" sId="5" numFmtId="4">
    <oc r="D16">
      <v>670.10517000000004</v>
    </oc>
    <nc r="D16">
      <v>1130.2615800000001</v>
    </nc>
  </rcc>
  <rcc rId="39874" sId="5" numFmtId="4">
    <oc r="D18">
      <v>5.37</v>
    </oc>
    <nc r="D18">
      <v>7.02</v>
    </nc>
  </rcc>
  <rcc rId="39875" sId="5" numFmtId="4">
    <oc r="D35">
      <v>451.35</v>
    </oc>
    <nc r="D35"/>
  </rcc>
  <rcc rId="39876" sId="5" numFmtId="4">
    <oc r="D43">
      <v>4554.366</v>
    </oc>
    <nc r="D43">
      <v>4905.5789999999997</v>
    </nc>
  </rcc>
  <rcc rId="39877" sId="5" numFmtId="4">
    <oc r="D45">
      <v>18415.99727</v>
    </oc>
    <nc r="D45">
      <v>18415.99728</v>
    </nc>
  </rcc>
  <rcc rId="39878" sId="5" numFmtId="4">
    <oc r="D47">
      <v>209.98689999999999</v>
    </oc>
    <nc r="D47">
      <v>229.66290000000001</v>
    </nc>
  </rcc>
  <rfmt sheetId="5" sqref="D42">
    <dxf>
      <numFmt numFmtId="2" formatCode="0.00"/>
    </dxf>
  </rfmt>
  <rfmt sheetId="5" sqref="D42">
    <dxf>
      <numFmt numFmtId="183" formatCode="0.000"/>
    </dxf>
  </rfmt>
  <rfmt sheetId="5" sqref="D42">
    <dxf>
      <numFmt numFmtId="174" formatCode="0.0000"/>
    </dxf>
  </rfmt>
  <rfmt sheetId="5" sqref="D42">
    <dxf>
      <numFmt numFmtId="168" formatCode="0.00000"/>
    </dxf>
  </rfmt>
  <rfmt sheetId="5" sqref="D42">
    <dxf>
      <numFmt numFmtId="173" formatCode="0.000000"/>
    </dxf>
  </rfmt>
  <rfmt sheetId="5" sqref="D4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32885" sId="16" numFmtId="34">
    <oc r="C57">
      <v>1558.7</v>
    </oc>
    <nc r="C57">
      <v>1855.3130000000001</v>
    </nc>
  </rcc>
  <rcc rId="32886" sId="16" numFmtId="34">
    <oc r="D57">
      <v>721.74147000000005</v>
    </oc>
    <nc r="D57">
      <v>874.88214000000005</v>
    </nc>
  </rcc>
  <rcc rId="32887" sId="16" numFmtId="34">
    <oc r="D64">
      <v>34.221879999999999</v>
    </oc>
    <nc r="D64">
      <v>42.579160000000002</v>
    </nc>
  </rcc>
  <rcc rId="32888" sId="16" numFmtId="34">
    <oc r="C68">
      <v>38</v>
    </oc>
    <nc r="C68">
      <v>36.799999999999997</v>
    </nc>
  </rcc>
  <rcc rId="32889" sId="16" numFmtId="34">
    <oc r="D69">
      <v>15.7</v>
    </oc>
    <nc r="D69">
      <v>19.899999999999999</v>
    </nc>
  </rcc>
  <rcc rId="32890" sId="16" numFmtId="34">
    <oc r="C78">
      <v>6397.88</v>
    </oc>
    <nc r="C78">
      <v>6271.0754500000003</v>
    </nc>
  </rcc>
  <rcc rId="32891" sId="16" numFmtId="34">
    <oc r="D78">
      <v>418.02058</v>
    </oc>
    <nc r="D78">
      <v>477.30058000000002</v>
    </nc>
  </rcc>
  <rcc rId="32892" sId="16" numFmtId="34">
    <oc r="C79">
      <v>644.40300000000002</v>
    </oc>
    <nc r="C79">
      <v>483.625</v>
    </nc>
  </rcc>
  <rcc rId="32893" sId="16" numFmtId="34">
    <oc r="C81">
      <v>3063.4059999999999</v>
    </oc>
    <nc r="C81">
      <v>2920.6515199999999</v>
    </nc>
  </rcc>
  <rcc rId="32894" sId="16" numFmtId="34">
    <oc r="D81">
      <v>540.654</v>
    </oc>
    <nc r="D81">
      <v>630.76300000000003</v>
    </nc>
  </rcc>
  <rcc rId="32895" sId="16" numFmtId="34">
    <oc r="C88">
      <v>20</v>
    </oc>
    <nc r="C88">
      <v>33.5</v>
    </nc>
  </rcc>
  <rcc rId="32896" sId="16" numFmtId="34">
    <oc r="D88">
      <v>11.534000000000001</v>
    </oc>
    <nc r="D88">
      <v>31.634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40700" sId="14" numFmtId="34">
    <oc r="D79">
      <v>2260.9940000000001</v>
    </oc>
    <nc r="D79">
      <v>2267.4578799999999</v>
    </nc>
  </rcc>
  <rcc rId="40701" sId="14" numFmtId="34">
    <oc r="D80">
      <v>966.02925000000005</v>
    </oc>
    <nc r="D80">
      <v>1000.0513</v>
    </nc>
  </rcc>
  <rcc rId="40702" sId="14" numFmtId="34">
    <oc r="D82">
      <v>778.80600000000004</v>
    </oc>
    <nc r="D82">
      <v>865.34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39620" sId="1" numFmtId="4">
    <nc r="I41">
      <v>0</v>
    </nc>
  </rcc>
  <rcc rId="39621" sId="1" numFmtId="4">
    <nc r="J41">
      <v>0</v>
    </nc>
  </rcc>
  <rcc rId="39622" sId="1" numFmtId="4">
    <nc r="I42">
      <v>0</v>
    </nc>
  </rcc>
  <rcc rId="39623" sId="1" numFmtId="4">
    <nc r="J42">
      <v>0</v>
    </nc>
  </rcc>
  <rcc rId="39624" sId="1" numFmtId="4">
    <nc r="D43">
      <v>0</v>
    </nc>
  </rcc>
  <rcc rId="39625" sId="1" numFmtId="4">
    <nc r="I36">
      <v>0</v>
    </nc>
  </rcc>
  <rcc rId="39626" sId="1" numFmtId="4">
    <nc r="I37">
      <v>0</v>
    </nc>
  </rcc>
  <rcc rId="39627" sId="1" numFmtId="4">
    <nc r="J36">
      <v>0</v>
    </nc>
  </rcc>
  <rcc rId="39628" sId="1" numFmtId="4">
    <nc r="J37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33312" sId="13" numFmtId="4">
    <oc r="D8">
      <v>117.09238999999999</v>
    </oc>
    <nc r="D8">
      <v>138.01872</v>
    </nc>
  </rcc>
  <rcc rId="33313" sId="13" numFmtId="4">
    <oc r="D9">
      <v>0.68930999999999998</v>
    </oc>
    <nc r="D9">
      <v>0.81206999999999996</v>
    </nc>
  </rcc>
  <rcc rId="33314" sId="13" numFmtId="4">
    <oc r="D10">
      <v>134.88275999999999</v>
    </oc>
    <nc r="D10">
      <v>159.49485000000001</v>
    </nc>
  </rcc>
  <rcc rId="33315" sId="13" numFmtId="4">
    <oc r="D11">
      <v>-14.778969999999999</v>
    </oc>
    <nc r="D11">
      <v>-15.980130000000001</v>
    </nc>
  </rcc>
  <rcc rId="33316" sId="13" numFmtId="4">
    <oc r="D15">
      <v>2.03389</v>
    </oc>
    <nc r="D15">
      <v>130.89299</v>
    </nc>
  </rcc>
  <rcc rId="33317" sId="13" numFmtId="4">
    <oc r="D16">
      <v>33.767290000000003</v>
    </oc>
    <nc r="D16">
      <v>44.577190000000002</v>
    </nc>
  </rcc>
  <rcc rId="33318" sId="13" numFmtId="4">
    <oc r="D37">
      <v>1047.6479999999999</v>
    </oc>
    <nc r="D37">
      <v>1222.2560000000001</v>
    </nc>
  </rcc>
  <rcc rId="33319" sId="13" numFmtId="4">
    <oc r="D40">
      <v>166.57599999999999</v>
    </oc>
    <nc r="D40">
      <v>2072.2287999999999</v>
    </nc>
  </rcc>
  <rcc rId="33320" sId="13" numFmtId="4">
    <oc r="D41">
      <v>50.832000000000001</v>
    </oc>
    <nc r="D41">
      <v>66.573999999999998</v>
    </nc>
  </rcc>
  <rcc rId="33321" sId="13" numFmtId="4">
    <oc r="D43">
      <v>0</v>
    </oc>
    <nc r="D43">
      <v>421.41311999999999</v>
    </nc>
  </rcc>
  <rfmt sheetId="13" sqref="D47">
    <dxf>
      <numFmt numFmtId="182" formatCode="_(* #,##0.000000_);_(* \(#,##0.000000\);_(* &quot;-&quot;??_);_(@_)"/>
    </dxf>
  </rfmt>
  <rfmt sheetId="13" sqref="D47">
    <dxf>
      <numFmt numFmtId="176" formatCode="_(* #,##0.00000_);_(* \(#,##0.00000\);_(* &quot;-&quot;??_);_(@_)"/>
    </dxf>
  </rfmt>
  <rfmt sheetId="13" sqref="D36">
    <dxf>
      <numFmt numFmtId="2" formatCode="0.00"/>
    </dxf>
  </rfmt>
  <rfmt sheetId="13" sqref="D36">
    <dxf>
      <numFmt numFmtId="183" formatCode="0.000"/>
    </dxf>
  </rfmt>
  <rfmt sheetId="13" sqref="D36">
    <dxf>
      <numFmt numFmtId="174" formatCode="0.0000"/>
    </dxf>
  </rfmt>
  <rfmt sheetId="13" sqref="D36">
    <dxf>
      <numFmt numFmtId="168" formatCode="0.00000"/>
    </dxf>
  </rfmt>
  <rcc rId="33322" sId="13" numFmtId="4">
    <oc r="D6">
      <v>43.474829999999997</v>
    </oc>
    <nc r="D6">
      <v>48.30771</v>
    </nc>
  </rcc>
  <rcc rId="33323" sId="13" numFmtId="4">
    <oc r="C42">
      <v>2492.6019999999999</v>
    </oc>
    <nc r="C42">
      <v>2391.2614800000001</v>
    </nc>
  </rcc>
  <rcc rId="33324" sId="13" numFmtId="34">
    <oc r="C54">
      <v>1196.4000000000001</v>
    </oc>
    <nc r="C54">
      <v>1270.626</v>
    </nc>
  </rcc>
  <rcc rId="33325" sId="13" numFmtId="34">
    <oc r="D54">
      <v>627.26840000000004</v>
    </oc>
    <nc r="D54">
      <v>747.54265999999996</v>
    </nc>
  </rcc>
  <rcc rId="33326" sId="13" numFmtId="34">
    <oc r="D61">
      <v>33.099260000000001</v>
    </oc>
    <nc r="D61">
      <v>38.852789999999999</v>
    </nc>
  </rcc>
  <rcc rId="33327" sId="13" numFmtId="34">
    <oc r="C65">
      <v>3</v>
    </oc>
    <nc r="C65">
      <v>2.83134</v>
    </nc>
  </rcc>
  <rcc rId="33328" sId="13" numFmtId="34">
    <oc r="C66">
      <v>3</v>
    </oc>
    <nc r="C66">
      <v>3.16866</v>
    </nc>
  </rcc>
  <rcc rId="33329" sId="13" numFmtId="34">
    <oc r="D71">
      <v>185.08360999999999</v>
    </oc>
    <nc r="D71">
      <v>245.06197</v>
    </nc>
  </rcc>
  <rcc rId="33330" sId="13" numFmtId="34">
    <oc r="C75">
      <v>8379.4661199999991</v>
    </oc>
    <nc r="C75">
      <v>8203.8996000000006</v>
    </nc>
  </rcc>
  <rcc rId="33331" sId="13" numFmtId="34">
    <nc r="D75">
      <v>2327.06592</v>
    </nc>
  </rcc>
  <rcc rId="33332" sId="13" numFmtId="34">
    <oc r="D76">
      <v>108.33967</v>
    </oc>
    <nc r="D76">
      <v>108.40097</v>
    </nc>
  </rcc>
  <rcc rId="33333" sId="13" numFmtId="34">
    <oc r="D78">
      <v>380.28492</v>
    </oc>
    <nc r="D78">
      <v>450.28492</v>
    </nc>
  </rcc>
  <rcc rId="33334" sId="13" numFmtId="34">
    <oc r="D85">
      <v>0</v>
    </oc>
    <nc r="D85">
      <v>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rc rId="33700" sId="3" ref="A69:XFD69" action="insertRow">
    <undo index="12" exp="area" ref3D="1" dr="$A$122:$XFD$123" dn="Z_5C539BE6_C8E0_453F_AB5E_9E58094195EA_.wvu.Rows" sId="3"/>
    <undo index="10" exp="area" ref3D="1" dr="$A$71:$XFD$71" dn="Z_5C539BE6_C8E0_453F_AB5E_9E58094195EA_.wvu.Rows" sId="3"/>
    <undo index="16" exp="area" ref3D="1" dr="$A$122:$XFD$124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2" exp="area" ref3D="1" dr="$A$122:$XFD$123" dn="Z_61528DAC_5C4C_48F4_ADE2_8A724B05A086_.wvu.Rows" sId="3"/>
    <undo index="10" exp="area" ref3D="1" dr="$A$71:$XFD$71" dn="Z_61528DAC_5C4C_48F4_ADE2_8A724B05A086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16" exp="area" ref3D="1" dr="$A$122:$XFD$124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18" exp="area" ref3D="1" dr="$A$122:$XFD$124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</rrc>
  <rcc rId="33701" sId="3">
    <nc r="A69">
      <v>208000000</v>
    </nc>
  </rcc>
  <rcc rId="33702" sId="3">
    <nc r="B69" t="inlineStr">
      <is>
        <t>Излишне уплаченных сумм</t>
      </is>
    </nc>
  </rcc>
  <rcc rId="33703" sId="3" numFmtId="4">
    <nc r="D69">
      <v>-2.5000000000000001E-2</v>
    </nc>
  </rcc>
  <rcc rId="33704" sId="3">
    <oc r="D62">
      <f>D63+D66+D67+D68+D71+D65+D70</f>
    </oc>
    <nc r="D62">
      <f>D63+D66+D67+D68+D71+D65+D70+D69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29727" sId="3" numFmtId="4">
    <oc r="D6">
      <v>39169.695440000003</v>
    </oc>
    <nc r="D6">
      <v>48978.087879999999</v>
    </nc>
  </rcc>
  <rcc rId="29728" sId="3" numFmtId="4">
    <oc r="D8">
      <v>960.88347999999996</v>
    </oc>
    <nc r="D8">
      <v>1330.09708</v>
    </nc>
  </rcc>
  <rcc rId="29729" sId="3" numFmtId="4">
    <oc r="D9">
      <v>6.6002900000000002</v>
    </oc>
    <nc r="D9">
      <v>8.2329299999999996</v>
    </nc>
  </rcc>
  <rcc rId="29730" sId="3" numFmtId="4">
    <oc r="D10">
      <v>1140.2969700000001</v>
    </oc>
    <nc r="D10">
      <v>1541.40626</v>
    </nc>
  </rcc>
  <rcc rId="29731" sId="3" numFmtId="4">
    <oc r="D11">
      <v>-139.11250000000001</v>
    </oc>
    <nc r="D11">
      <v>-163.21532999999999</v>
    </nc>
  </rcc>
  <rcc rId="29732" sId="3" numFmtId="4">
    <oc r="D13">
      <v>6470.9753099999998</v>
    </oc>
    <nc r="D13">
      <v>7524.7331999999997</v>
    </nc>
  </rcc>
  <rcc rId="29733" sId="3" numFmtId="4">
    <oc r="D14">
      <v>-3.4452500000000001</v>
    </oc>
    <nc r="D14">
      <v>1.37643</v>
    </nc>
  </rcc>
  <rcc rId="29734" sId="3" numFmtId="4">
    <oc r="D15">
      <v>1020.17994</v>
    </oc>
    <nc r="D15">
      <v>1164.21684</v>
    </nc>
  </rcc>
  <rcc rId="29735" sId="3" numFmtId="4">
    <oc r="D16">
      <v>1139.7031899999999</v>
    </oc>
    <nc r="D16">
      <v>1170.8891699999999</v>
    </nc>
  </rcc>
  <rcc rId="29736" sId="3" numFmtId="4">
    <oc r="D20">
      <v>266.38959999999997</v>
    </oc>
    <nc r="D20">
      <v>339.55542000000003</v>
    </nc>
  </rcc>
  <rcc rId="29737" sId="3" numFmtId="4">
    <oc r="D23">
      <v>4760.2740000000003</v>
    </oc>
    <nc r="D23">
      <v>4672.9189999999999</v>
    </nc>
  </rcc>
  <rcc rId="29738" sId="3" numFmtId="4">
    <oc r="D25">
      <v>812.05891999999994</v>
    </oc>
    <nc r="D25">
      <v>978.54148999999995</v>
    </nc>
  </rcc>
  <rcc rId="29739" sId="3" numFmtId="4">
    <oc r="D37">
      <v>3354.8548599999999</v>
    </oc>
    <nc r="D37">
      <v>3888.0152400000002</v>
    </nc>
  </rcc>
  <rcc rId="29740" sId="3" numFmtId="4">
    <oc r="D42">
      <v>164.12064000000001</v>
    </oc>
    <nc r="D42">
      <v>218.22895</v>
    </nc>
  </rcc>
  <rcc rId="29741" sId="3" numFmtId="4">
    <oc r="D44">
      <v>457.53095000000002</v>
    </oc>
    <nc r="D44">
      <v>558.73143000000005</v>
    </nc>
  </rcc>
  <rcc rId="29742" sId="3" numFmtId="4">
    <oc r="D46">
      <v>1.1885300000000001</v>
    </oc>
    <nc r="D46">
      <v>102.05945</v>
    </nc>
  </rcc>
  <rcc rId="29743" sId="3" numFmtId="4">
    <oc r="D50">
      <v>2439.2743700000001</v>
    </oc>
    <nc r="D50">
      <v>2458.4559899999999</v>
    </nc>
  </rcc>
  <rcc rId="29744" sId="3" numFmtId="4">
    <oc r="D54">
      <v>513.25729999999999</v>
    </oc>
    <nc r="D54">
      <v>632.03390999999999</v>
    </nc>
  </rcc>
  <rcc rId="29745" sId="3" numFmtId="4">
    <oc r="D55">
      <v>28.21472</v>
    </oc>
    <nc r="D55">
      <v>31.226009999999999</v>
    </nc>
  </rcc>
  <rcc rId="29746" sId="3" numFmtId="4">
    <oc r="D56">
      <v>62.182899999999997</v>
    </oc>
    <nc r="D56">
      <v>74.050110000000004</v>
    </nc>
  </rcc>
  <rcc rId="29747" sId="3" numFmtId="4">
    <oc r="C66">
      <v>276619.50153000001</v>
    </oc>
    <nc r="C66">
      <v>277209.85298000003</v>
    </nc>
  </rcc>
  <rcc rId="29748" sId="3" numFmtId="4">
    <oc r="D66">
      <v>60913.488299999997</v>
    </oc>
    <nc r="D66">
      <v>64880.918539999999</v>
    </nc>
  </rcc>
  <rcc rId="29749" sId="3" numFmtId="4">
    <oc r="D67">
      <v>149226.22454</v>
    </oc>
    <nc r="D67">
      <v>191858.47529999999</v>
    </nc>
  </rcc>
  <rcc rId="29750" sId="3" numFmtId="4">
    <oc r="D68">
      <v>15202.054</v>
    </oc>
    <nc r="D68">
      <v>18977.363000000001</v>
    </nc>
  </rcc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29751" sId="3" numFmtId="4">
    <oc r="D79">
      <v>6809.2355699999998</v>
    </oc>
    <nc r="D79">
      <v>8720.8352699999996</v>
    </nc>
  </rcc>
  <rcc rId="29752" sId="3" numFmtId="4">
    <oc r="D80">
      <v>0</v>
    </oc>
    <nc r="D80">
      <v>91.7</v>
    </nc>
  </rcc>
  <rcc rId="29753" sId="3" numFmtId="4">
    <oc r="D81">
      <v>1904.2101</v>
    </oc>
    <nc r="D81">
      <v>2310.8806599999998</v>
    </nc>
  </rcc>
  <rcc rId="29754" sId="3" numFmtId="4">
    <oc r="C83">
      <v>534.57510000000002</v>
    </oc>
    <nc r="C83">
      <v>512.57510000000002</v>
    </nc>
  </rcc>
  <rcc rId="29755" sId="3" numFmtId="4">
    <oc r="C84">
      <v>11437.721</v>
    </oc>
    <nc r="C84">
      <v>12035.882900000001</v>
    </nc>
  </rcc>
  <rcc rId="29756" sId="3" numFmtId="4">
    <oc r="D84">
      <v>5387.7713400000002</v>
    </oc>
    <nc r="D84">
      <v>6187.7713400000002</v>
    </nc>
  </rcc>
  <rcc rId="29757" sId="3" numFmtId="4">
    <oc r="D86">
      <v>799.5</v>
    </oc>
    <nc r="D86">
      <v>1000.2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fmt sheetId="3" sqref="C78">
    <dxf>
      <numFmt numFmtId="2" formatCode="0.00"/>
    </dxf>
  </rfmt>
  <rfmt sheetId="3" sqref="C78">
    <dxf>
      <numFmt numFmtId="183" formatCode="0.000"/>
    </dxf>
  </rfmt>
  <rfmt sheetId="3" sqref="C78">
    <dxf>
      <numFmt numFmtId="174" formatCode="0.0000"/>
    </dxf>
  </rfmt>
  <rfmt sheetId="3" sqref="C78">
    <dxf>
      <numFmt numFmtId="168" formatCode="0.00000"/>
    </dxf>
  </rfmt>
  <rfmt sheetId="3" sqref="C78">
    <dxf>
      <numFmt numFmtId="173" formatCode="0.000000"/>
    </dxf>
  </rfmt>
  <rfmt sheetId="3" sqref="C88">
    <dxf>
      <numFmt numFmtId="2" formatCode="0.00"/>
    </dxf>
  </rfmt>
  <rfmt sheetId="3" sqref="C88">
    <dxf>
      <numFmt numFmtId="183" formatCode="0.000"/>
    </dxf>
  </rfmt>
  <rfmt sheetId="3" sqref="C88">
    <dxf>
      <numFmt numFmtId="174" formatCode="0.0000"/>
    </dxf>
  </rfmt>
  <rfmt sheetId="3" sqref="C88">
    <dxf>
      <numFmt numFmtId="168" formatCode="0.00000"/>
    </dxf>
  </rfmt>
  <rfmt sheetId="3" sqref="C94">
    <dxf>
      <numFmt numFmtId="2" formatCode="0.00"/>
    </dxf>
  </rfmt>
  <rfmt sheetId="3" sqref="C94">
    <dxf>
      <numFmt numFmtId="183" formatCode="0.000"/>
    </dxf>
  </rfmt>
  <rfmt sheetId="3" sqref="C94">
    <dxf>
      <numFmt numFmtId="174" formatCode="0.0000"/>
    </dxf>
  </rfmt>
  <rfmt sheetId="3" sqref="C94">
    <dxf>
      <numFmt numFmtId="168" formatCode="0.00000"/>
    </dxf>
  </rfmt>
  <rfmt sheetId="3" sqref="C94">
    <dxf>
      <numFmt numFmtId="173" formatCode="0.000000"/>
    </dxf>
  </rfmt>
  <rcc rId="34035" sId="3" numFmtId="4">
    <oc r="C96">
      <v>21534.25576</v>
    </oc>
    <nc r="C96">
      <v>21534.608029999999</v>
    </nc>
  </rcc>
  <rcc rId="34036" sId="3" numFmtId="4">
    <oc r="C98">
      <v>110086.6565</v>
    </oc>
    <nc r="C98">
      <v>110086.65655</v>
    </nc>
  </rcc>
  <rfmt sheetId="3" sqref="C94">
    <dxf>
      <numFmt numFmtId="168" formatCode="0.00000"/>
    </dxf>
  </rfmt>
  <rfmt sheetId="3" sqref="C94">
    <dxf>
      <numFmt numFmtId="174" formatCode="0.0000"/>
    </dxf>
  </rfmt>
  <rfmt sheetId="3" sqref="C94">
    <dxf>
      <numFmt numFmtId="183" formatCode="0.000"/>
    </dxf>
  </rfmt>
  <rfmt sheetId="3" sqref="C94">
    <dxf>
      <numFmt numFmtId="2" formatCode="0.00"/>
    </dxf>
  </rfmt>
  <rfmt sheetId="3" sqref="C88">
    <dxf>
      <numFmt numFmtId="174" formatCode="0.0000"/>
    </dxf>
  </rfmt>
  <rfmt sheetId="3" sqref="C88">
    <dxf>
      <numFmt numFmtId="183" formatCode="0.000"/>
    </dxf>
  </rfmt>
  <rfmt sheetId="3" sqref="C88">
    <dxf>
      <numFmt numFmtId="2" formatCode="0.00"/>
    </dxf>
  </rfmt>
  <rfmt sheetId="3" sqref="C78">
    <dxf>
      <numFmt numFmtId="168" formatCode="0.00000"/>
    </dxf>
  </rfmt>
  <rfmt sheetId="3" sqref="C78">
    <dxf>
      <numFmt numFmtId="174" formatCode="0.0000"/>
    </dxf>
  </rfmt>
  <rfmt sheetId="3" sqref="C78">
    <dxf>
      <numFmt numFmtId="183" formatCode="0.000"/>
    </dxf>
  </rfmt>
  <rfmt sheetId="3" sqref="C78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c rId="35153" sId="5" numFmtId="4">
    <oc r="D60">
      <v>855.84434999999996</v>
    </oc>
    <nc r="D60">
      <v>1170.0522800000001</v>
    </nc>
  </rcc>
  <rcc rId="35154" sId="5" numFmtId="4">
    <oc r="C67">
      <v>235.76499999999999</v>
    </oc>
    <nc r="C67">
      <v>251.822</v>
    </nc>
  </rcc>
  <rcc rId="35155" sId="5" numFmtId="4">
    <oc r="D67">
      <v>116.20977999999999</v>
    </oc>
    <nc r="D67">
      <v>126.47087999999999</v>
    </nc>
  </rcc>
  <rcc rId="35156" sId="5" numFmtId="4">
    <oc r="C81">
      <v>3413.6649400000001</v>
    </oc>
    <nc r="C81">
      <v>3032.0309400000001</v>
    </nc>
  </rcc>
  <rcc rId="35157" sId="5" numFmtId="4">
    <oc r="D81">
      <v>767.16165999999998</v>
    </oc>
    <nc r="D81">
      <v>957.45911999999998</v>
    </nc>
  </rcc>
  <rcc rId="35158" sId="5" numFmtId="4">
    <oc r="D82">
      <v>6080.4703399999999</v>
    </oc>
    <nc r="D82">
      <v>13892.89141</v>
    </nc>
  </rcc>
  <rcc rId="35159" sId="5" numFmtId="4">
    <oc r="D85">
      <v>1925.5043499999999</v>
    </oc>
    <nc r="D85">
      <v>2146.5043500000002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37408" sId="22">
    <oc r="C4">
      <v>1839.6</v>
    </oc>
    <nc r="C4"/>
  </rcc>
  <rcc rId="37409" sId="22">
    <oc r="E4">
      <f>C4*1000</f>
    </oc>
    <nc r="E4"/>
  </rcc>
  <rcc rId="37410" sId="22">
    <oc r="F4">
      <v>613.20000000000005</v>
    </oc>
    <nc r="F4"/>
  </rcc>
  <rcc rId="37411" sId="22">
    <oc r="G4">
      <f>F4*1000</f>
    </oc>
    <nc r="G4"/>
  </rcc>
  <rcc rId="37412" sId="22">
    <oc r="N4">
      <v>663.7700000000001</v>
    </oc>
    <nc r="N4"/>
  </rcc>
  <rcc rId="37413" sId="22">
    <oc r="O4">
      <f>N4*1000</f>
    </oc>
    <nc r="O4"/>
  </rcc>
  <rcc rId="37414" sId="22">
    <oc r="P4">
      <v>288.39515</v>
    </oc>
    <nc r="P4"/>
  </rcc>
  <rcc rId="37415" sId="22">
    <oc r="Q4">
      <f>P4*1000</f>
    </oc>
    <nc r="Q4"/>
  </rcc>
  <rcc rId="37416" sId="22">
    <oc r="C5">
      <v>5604.2</v>
    </oc>
    <nc r="C5"/>
  </rcc>
  <rcc rId="37417" sId="22">
    <oc r="E5">
      <f>C5*1000</f>
    </oc>
    <nc r="E5"/>
  </rcc>
  <rcc rId="37418" sId="22">
    <oc r="F5">
      <v>1868.068</v>
    </oc>
    <nc r="F5"/>
  </rcc>
  <rcc rId="37419" sId="22">
    <oc r="G5">
      <f>F5*1000</f>
    </oc>
    <nc r="G5"/>
  </rcc>
  <rcc rId="37420" sId="22">
    <oc r="N5">
      <v>3972.4</v>
    </oc>
    <nc r="N5"/>
  </rcc>
  <rcc rId="37421" sId="22">
    <oc r="O5">
      <f>N5*1000</f>
    </oc>
    <nc r="O5"/>
  </rcc>
  <rcc rId="37422" sId="22">
    <oc r="P5">
      <v>2042.0694800000001</v>
    </oc>
    <nc r="P5"/>
  </rcc>
  <rcc rId="37423" sId="22">
    <oc r="Q5">
      <f>P5*1000</f>
    </oc>
    <nc r="Q5"/>
  </rcc>
  <rcc rId="37424" sId="22">
    <oc r="C6">
      <v>2693</v>
    </oc>
    <nc r="C6"/>
  </rcc>
  <rcc rId="37425" sId="22">
    <oc r="E6">
      <f>C6*1000</f>
    </oc>
    <nc r="E6"/>
  </rcc>
  <rcc rId="37426" sId="22">
    <oc r="F6">
      <v>897.66800000000001</v>
    </oc>
    <nc r="F6"/>
  </rcc>
  <rcc rId="37427" sId="22">
    <oc r="G6">
      <f>F6*1000</f>
    </oc>
    <nc r="G6"/>
  </rcc>
  <rcc rId="37428" sId="22">
    <oc r="N6">
      <v>2507.9700000000003</v>
    </oc>
    <nc r="N6"/>
  </rcc>
  <rcc rId="37429" sId="22">
    <oc r="O6">
      <f>N6*1000</f>
    </oc>
    <nc r="O6"/>
  </rcc>
  <rcc rId="37430" sId="22">
    <oc r="P6">
      <v>1119.1640000000002</v>
    </oc>
    <nc r="P6"/>
  </rcc>
  <rcc rId="37431" sId="22">
    <oc r="Q6">
      <f>P6*1000</f>
    </oc>
    <nc r="Q6"/>
  </rcc>
  <rcc rId="37432" sId="22">
    <oc r="C7">
      <v>2418.1</v>
    </oc>
    <nc r="C7"/>
  </rcc>
  <rcc rId="37433" sId="22">
    <oc r="E7">
      <f>C7*1000</f>
    </oc>
    <nc r="E7"/>
  </rcc>
  <rcc rId="37434" sId="22">
    <oc r="F7">
      <v>806.03200000000004</v>
    </oc>
    <nc r="F7"/>
  </rcc>
  <rcc rId="37435" sId="22">
    <oc r="G7">
      <f>F7*1000</f>
    </oc>
    <nc r="G7"/>
  </rcc>
  <rcc rId="37436" sId="22">
    <oc r="N7">
      <v>5319.61</v>
    </oc>
    <nc r="N7"/>
  </rcc>
  <rcc rId="37437" sId="22">
    <oc r="O7">
      <f>N7*1000</f>
    </oc>
    <nc r="O7"/>
  </rcc>
  <rcc rId="37438" sId="22">
    <oc r="P7">
      <v>2655.90852</v>
    </oc>
    <nc r="P7"/>
  </rcc>
  <rcc rId="37439" sId="22">
    <oc r="Q7">
      <f>P7*1000</f>
    </oc>
    <nc r="Q7"/>
  </rcc>
  <rcc rId="37440" sId="22">
    <oc r="C8">
      <v>8286.2999999999993</v>
    </oc>
    <nc r="C8"/>
  </rcc>
  <rcc rId="37441" sId="22">
    <oc r="E8">
      <f>C8*1000</f>
    </oc>
    <nc r="E8"/>
  </rcc>
  <rcc rId="37442" sId="22">
    <oc r="F8">
      <v>2762.1</v>
    </oc>
    <nc r="F8"/>
  </rcc>
  <rcc rId="37443" sId="22">
    <oc r="G8">
      <f>F8*1000</f>
    </oc>
    <nc r="G8"/>
  </rcc>
  <rcc rId="37444" sId="22">
    <oc r="N8">
      <v>5684.1</v>
    </oc>
    <nc r="N8"/>
  </rcc>
  <rcc rId="37445" sId="22">
    <oc r="O8">
      <f>N8*1000</f>
    </oc>
    <nc r="O8"/>
  </rcc>
  <rcc rId="37446" sId="22">
    <oc r="P8">
      <v>2484.85556</v>
    </oc>
    <nc r="P8"/>
  </rcc>
  <rcc rId="37447" sId="22">
    <oc r="Q8">
      <f>P8*1000</f>
    </oc>
    <nc r="Q8"/>
  </rcc>
  <rcc rId="37448" sId="22">
    <oc r="C9">
      <v>1479.2</v>
    </oc>
    <nc r="C9"/>
  </rcc>
  <rcc rId="37449" sId="22">
    <oc r="E9">
      <f>C9*1000</f>
    </oc>
    <nc r="E9"/>
  </rcc>
  <rcc rId="37450" sId="22">
    <oc r="F9">
      <v>493.06799999999998</v>
    </oc>
    <nc r="F9"/>
  </rcc>
  <rcc rId="37451" sId="22">
    <oc r="G9">
      <f>F9*1000</f>
    </oc>
    <nc r="G9"/>
  </rcc>
  <rcc rId="37452" sId="22">
    <oc r="N9">
      <v>5816.5499999999993</v>
    </oc>
    <nc r="N9"/>
  </rcc>
  <rcc rId="37453" sId="22">
    <oc r="O9">
      <f>N9*1000</f>
    </oc>
    <nc r="O9"/>
  </rcc>
  <rcc rId="37454" sId="22">
    <oc r="P9">
      <v>3958.08907</v>
    </oc>
    <nc r="P9"/>
  </rcc>
  <rcc rId="37455" sId="22">
    <oc r="Q9">
      <f>P9*1000</f>
    </oc>
    <nc r="Q9"/>
  </rcc>
  <rcc rId="37456" sId="22">
    <oc r="C10">
      <v>3478.3</v>
    </oc>
    <nc r="C10"/>
  </rcc>
  <rcc rId="37457" sId="22">
    <oc r="E10">
      <f>C10*1000</f>
    </oc>
    <nc r="E10"/>
  </rcc>
  <rcc rId="37458" sId="22">
    <oc r="F10">
      <v>1159.432</v>
    </oc>
    <nc r="F10"/>
  </rcc>
  <rcc rId="37459" sId="22">
    <oc r="G10">
      <f>F10*1000</f>
    </oc>
    <nc r="G10"/>
  </rcc>
  <rcc rId="37460" sId="22">
    <oc r="N10">
      <v>2481.8199999999997</v>
    </oc>
    <nc r="N10"/>
  </rcc>
  <rcc rId="37461" sId="22">
    <oc r="O10">
      <f>N10*1000</f>
    </oc>
    <nc r="O10"/>
  </rcc>
  <rcc rId="37462" sId="22">
    <oc r="P10">
      <v>1154.2843699999999</v>
    </oc>
    <nc r="P10"/>
  </rcc>
  <rcc rId="37463" sId="22">
    <oc r="Q10">
      <f>P10*1000</f>
    </oc>
    <nc r="Q10"/>
  </rcc>
  <rcc rId="37464" sId="22">
    <oc r="C11">
      <v>4849.2</v>
    </oc>
    <nc r="C11"/>
  </rcc>
  <rcc rId="37465" sId="22">
    <oc r="E11">
      <f>C11*1000</f>
    </oc>
    <nc r="E11"/>
  </rcc>
  <rcc rId="37466" sId="22">
    <oc r="F11">
      <v>1616.4</v>
    </oc>
    <nc r="F11"/>
  </rcc>
  <rcc rId="37467" sId="22">
    <oc r="G11">
      <f>F11*1000</f>
    </oc>
    <nc r="G11"/>
  </rcc>
  <rcc rId="37468" sId="22">
    <oc r="N11">
      <v>2171.1976100000002</v>
    </oc>
    <nc r="N11"/>
  </rcc>
  <rcc rId="37469" sId="22">
    <oc r="O11">
      <f>N11*1000</f>
    </oc>
    <nc r="O11"/>
  </rcc>
  <rcc rId="37470" sId="22">
    <oc r="P11">
      <v>941.58355999999992</v>
    </oc>
    <nc r="P11"/>
  </rcc>
  <rcc rId="37471" sId="22">
    <oc r="Q11">
      <f>P11*1000</f>
    </oc>
    <nc r="Q11"/>
  </rcc>
  <rcc rId="37472" sId="22">
    <oc r="C12">
      <v>2338.6999999999998</v>
    </oc>
    <nc r="C12"/>
  </rcc>
  <rcc rId="37473" sId="22">
    <oc r="E12">
      <f>C12*1000</f>
    </oc>
    <nc r="E12"/>
  </rcc>
  <rcc rId="37474" sId="22">
    <oc r="F12">
      <v>779.56799999999998</v>
    </oc>
    <nc r="F12"/>
  </rcc>
  <rcc rId="37475" sId="22">
    <oc r="G12">
      <f>F12*1000</f>
    </oc>
    <nc r="G12"/>
  </rcc>
  <rcc rId="37476" sId="22">
    <oc r="N12">
      <v>2296.0999999999995</v>
    </oc>
    <nc r="N12"/>
  </rcc>
  <rcc rId="37477" sId="22">
    <oc r="O12">
      <f>N12*1000</f>
    </oc>
    <nc r="O12"/>
  </rcc>
  <rcc rId="37478" sId="22">
    <oc r="P12">
      <v>1351.6405399999999</v>
    </oc>
    <nc r="P12"/>
  </rcc>
  <rcc rId="37479" sId="22">
    <oc r="Q12">
      <f>P12*1000</f>
    </oc>
    <nc r="Q12"/>
  </rcc>
  <rcc rId="37480" sId="22">
    <oc r="C13">
      <v>2095.3000000000002</v>
    </oc>
    <nc r="C13"/>
  </rcc>
  <rcc rId="37481" sId="22">
    <oc r="E13">
      <f>C13*1000</f>
    </oc>
    <nc r="E13"/>
  </rcc>
  <rcc rId="37482" sId="22">
    <oc r="F13">
      <v>698.43200000000002</v>
    </oc>
    <nc r="F13"/>
  </rcc>
  <rcc rId="37483" sId="22">
    <oc r="G13">
      <f>F13*1000</f>
    </oc>
    <nc r="G13"/>
  </rcc>
  <rcc rId="37484" sId="22">
    <oc r="N13">
      <v>1169.7299999999998</v>
    </oc>
    <nc r="N13"/>
  </rcc>
  <rcc rId="37485" sId="22">
    <oc r="O13">
      <f>N13*1000</f>
    </oc>
    <nc r="O13"/>
  </rcc>
  <rcc rId="37486" sId="22">
    <oc r="P13">
      <v>584.73504000000003</v>
    </oc>
    <nc r="P13"/>
  </rcc>
  <rcc rId="37487" sId="22">
    <oc r="Q13">
      <f>P13*1000</f>
    </oc>
    <nc r="Q13"/>
  </rcc>
  <rcc rId="37488" sId="22">
    <oc r="C14">
      <v>3395.5</v>
    </oc>
    <nc r="C14"/>
  </rcc>
  <rcc rId="37489" sId="22">
    <oc r="E14">
      <f>C14*1000</f>
    </oc>
    <nc r="E14"/>
  </rcc>
  <rcc rId="37490" sId="22">
    <oc r="F14">
      <v>1131.8320000000001</v>
    </oc>
    <nc r="F14"/>
  </rcc>
  <rcc rId="37491" sId="22">
    <oc r="G14">
      <f>F14*1000</f>
    </oc>
    <nc r="G14"/>
  </rcc>
  <rcc rId="37492" sId="22">
    <oc r="N14">
      <v>1258.6960000000001</v>
    </oc>
    <nc r="N14"/>
  </rcc>
  <rcc rId="37493" sId="22">
    <oc r="O14">
      <f>N14*1000</f>
    </oc>
    <nc r="O14"/>
  </rcc>
  <rcc rId="37494" sId="22">
    <oc r="P14">
      <v>717.76292000000012</v>
    </oc>
    <nc r="P14"/>
  </rcc>
  <rcc rId="37495" sId="22">
    <oc r="Q14">
      <f>P14*1000</f>
    </oc>
    <nc r="Q14"/>
  </rcc>
  <rcc rId="37496" sId="22">
    <oc r="C15">
      <v>1897.8</v>
    </oc>
    <nc r="C15"/>
  </rcc>
  <rcc rId="37497" sId="22">
    <oc r="E15">
      <f>C15*1000</f>
    </oc>
    <nc r="E15"/>
  </rcc>
  <rcc rId="37498" sId="22">
    <oc r="F15">
      <v>632.6</v>
    </oc>
    <nc r="F15"/>
  </rcc>
  <rcc rId="37499" sId="22">
    <oc r="G15">
      <f>F15*1000</f>
    </oc>
    <nc r="G15"/>
  </rcc>
  <rcc rId="37500" sId="22">
    <oc r="N15">
      <v>2414.7599999999998</v>
    </oc>
    <nc r="N15"/>
  </rcc>
  <rcc rId="37501" sId="22">
    <oc r="O15">
      <f>N15*1000</f>
    </oc>
    <nc r="O15"/>
  </rcc>
  <rcc rId="37502" sId="22">
    <oc r="P15">
      <v>1842.2069400000003</v>
    </oc>
    <nc r="P15"/>
  </rcc>
  <rcc rId="37503" sId="22">
    <oc r="Q15">
      <f>P15*1000</f>
    </oc>
    <nc r="Q15"/>
  </rcc>
  <rcc rId="37504" sId="22">
    <oc r="C16">
      <v>2417.4</v>
    </oc>
    <nc r="C16"/>
  </rcc>
  <rcc rId="37505" sId="22">
    <oc r="E16">
      <f>C16*1000</f>
    </oc>
    <nc r="E16"/>
  </rcc>
  <rcc rId="37506" sId="22">
    <oc r="F16">
      <v>805.8</v>
    </oc>
    <nc r="F16"/>
  </rcc>
  <rcc rId="37507" sId="22">
    <oc r="G16">
      <f>F16*1000</f>
    </oc>
    <nc r="G16"/>
  </rcc>
  <rcc rId="37508" sId="22">
    <oc r="N16">
      <v>2642.75</v>
    </oc>
    <nc r="N16"/>
  </rcc>
  <rcc rId="37509" sId="22">
    <oc r="O16">
      <f>N16*1000</f>
    </oc>
    <nc r="O16"/>
  </rcc>
  <rcc rId="37510" sId="22">
    <oc r="P16">
      <v>1513.21533</v>
    </oc>
    <nc r="P16"/>
  </rcc>
  <rcc rId="37511" sId="22">
    <oc r="Q16">
      <f>P16*1000</f>
    </oc>
    <nc r="Q16"/>
  </rcc>
  <rcc rId="37512" sId="22">
    <oc r="C17">
      <v>4903.5</v>
    </oc>
    <nc r="C17"/>
  </rcc>
  <rcc rId="37513" sId="22">
    <oc r="E17">
      <f>C17*1000</f>
    </oc>
    <nc r="E17"/>
  </rcc>
  <rcc rId="37514" sId="22">
    <oc r="F17">
      <v>1634.5</v>
    </oc>
    <nc r="F17"/>
  </rcc>
  <rcc rId="37515" sId="22">
    <oc r="G17">
      <f>F17*1000</f>
    </oc>
    <nc r="G17"/>
  </rcc>
  <rcc rId="37516" sId="22">
    <oc r="N17">
      <v>1414.1299999999999</v>
    </oc>
    <nc r="N17"/>
  </rcc>
  <rcc rId="37517" sId="22">
    <oc r="O17">
      <f>N17*1000</f>
    </oc>
    <nc r="O17"/>
  </rcc>
  <rcc rId="37518" sId="22">
    <oc r="P17">
      <v>889.09866999999997</v>
    </oc>
    <nc r="P17"/>
  </rcc>
  <rcc rId="37519" sId="22">
    <oc r="Q17">
      <f>P17*1000</f>
    </oc>
    <nc r="Q17"/>
  </rcc>
  <rcc rId="37520" sId="22">
    <oc r="C18">
      <v>3431.9</v>
    </oc>
    <nc r="C18"/>
  </rcc>
  <rcc rId="37521" sId="22">
    <oc r="E18">
      <f>C18*1000</f>
    </oc>
    <nc r="E18"/>
  </rcc>
  <rcc rId="37522" sId="22">
    <oc r="F18">
      <v>1143.9680000000001</v>
    </oc>
    <nc r="F18"/>
  </rcc>
  <rcc rId="37523" sId="22">
    <oc r="G18">
      <f>F18*1000</f>
    </oc>
    <nc r="G18"/>
  </rcc>
  <rcc rId="37524" sId="22">
    <oc r="N18">
      <v>2801</v>
    </oc>
    <nc r="N18"/>
  </rcc>
  <rcc rId="37525" sId="22">
    <oc r="O18">
      <f>N18*1000</f>
    </oc>
    <nc r="O18"/>
  </rcc>
  <rcc rId="37526" sId="22">
    <oc r="P18">
      <v>1253.3267000000001</v>
    </oc>
    <nc r="P18"/>
  </rcc>
  <rcc rId="37527" sId="22">
    <oc r="Q18">
      <f>P18*1000</f>
    </oc>
    <nc r="Q18"/>
  </rcc>
  <rcc rId="37528" sId="22">
    <oc r="C19">
      <v>2129.1</v>
    </oc>
    <nc r="C19"/>
  </rcc>
  <rcc rId="37529" sId="22">
    <oc r="E19">
      <f>C19*1000</f>
    </oc>
    <nc r="E19"/>
  </rcc>
  <rcc rId="37530" sId="22">
    <oc r="F19">
      <v>709.7</v>
    </oc>
    <nc r="F19"/>
  </rcc>
  <rcc rId="37531" sId="22">
    <oc r="G19">
      <f>F19*1000</f>
    </oc>
    <nc r="G19"/>
  </rcc>
  <rcc rId="37532" sId="22">
    <oc r="N19">
      <v>2645.98</v>
    </oc>
    <nc r="N19"/>
  </rcc>
  <rcc rId="37533" sId="22">
    <oc r="O19">
      <f>N19*1000</f>
    </oc>
    <nc r="O19"/>
  </rcc>
  <rcc rId="37534" sId="22">
    <oc r="P19">
      <v>899.50175000000002</v>
    </oc>
    <nc r="P19"/>
  </rcc>
  <rcc rId="37535" sId="22">
    <oc r="Q19">
      <f>P19*1000</f>
    </oc>
    <nc r="Q19"/>
  </rcc>
  <rcc rId="37536" sId="22">
    <oc r="C29">
      <v>286.77</v>
    </oc>
    <nc r="C29"/>
  </rcc>
  <rcc rId="37537" sId="22">
    <oc r="D29">
      <f>C29*1000</f>
    </oc>
    <nc r="D29"/>
  </rcc>
  <rcc rId="37538" sId="22">
    <oc r="E29">
      <v>219.64168000000001</v>
    </oc>
    <nc r="E29"/>
  </rcc>
  <rcc rId="37539" sId="22">
    <oc r="F29">
      <f>E29*1000</f>
    </oc>
    <nc r="F29"/>
  </rcc>
  <rcc rId="37540" sId="22">
    <oc r="L29">
      <f>Але!#REF!</f>
    </oc>
    <nc r="L29"/>
  </rcc>
  <rcc rId="37541" sId="22">
    <oc r="O29">
      <v>1379.7</v>
    </oc>
    <nc r="O29"/>
  </rcc>
  <rcc rId="37542" sId="22">
    <oc r="P29">
      <f>O29*1000</f>
    </oc>
    <nc r="P29"/>
  </rcc>
  <rcc rId="37543" sId="22">
    <oc r="C30">
      <v>823.39999999999986</v>
    </oc>
    <nc r="C30"/>
  </rcc>
  <rcc rId="37544" sId="22">
    <oc r="D30">
      <f>C30*1000</f>
    </oc>
    <nc r="D30"/>
  </rcc>
  <rcc rId="37545" sId="22">
    <oc r="E30">
      <v>630.65439000000015</v>
    </oc>
    <nc r="E30"/>
  </rcc>
  <rcc rId="37546" sId="22">
    <oc r="F30">
      <f>E30*1000</f>
    </oc>
    <nc r="F30"/>
  </rcc>
  <rcc rId="37547" sId="22">
    <oc r="L30">
      <f>Сун!#REF!</f>
    </oc>
    <nc r="L30"/>
  </rcc>
  <rcc rId="37548" sId="22">
    <oc r="O30">
      <v>4203.1530000000002</v>
    </oc>
    <nc r="O30"/>
  </rcc>
  <rcc rId="37549" sId="22">
    <oc r="P30">
      <f>O30*1000</f>
    </oc>
    <nc r="P30"/>
  </rcc>
  <rcc rId="37550" sId="22">
    <oc r="C31">
      <v>777.97</v>
    </oc>
    <nc r="C31"/>
  </rcc>
  <rcc rId="37551" sId="22">
    <oc r="D31">
      <f>C31*1000</f>
    </oc>
    <nc r="D31"/>
  </rcc>
  <rcc rId="37552" sId="22">
    <oc r="E31">
      <v>595.85963000000004</v>
    </oc>
    <nc r="E31"/>
  </rcc>
  <rcc rId="37553" sId="22">
    <oc r="F31">
      <f>E31*1000</f>
    </oc>
    <nc r="F31"/>
  </rcc>
  <rcc rId="37554" sId="22">
    <oc r="L31">
      <f>Иль!#REF!</f>
    </oc>
    <nc r="L31"/>
  </rcc>
  <rcc rId="37555" sId="22">
    <oc r="O31">
      <v>2019.7529999999999</v>
    </oc>
    <nc r="O31"/>
  </rcc>
  <rcc rId="37556" sId="22">
    <oc r="P31">
      <f>O31*1000</f>
    </oc>
    <nc r="P31"/>
  </rcc>
  <rcc rId="37557" sId="22">
    <oc r="C32">
      <v>925.6099999999999</v>
    </oc>
    <nc r="C32"/>
  </rcc>
  <rcc rId="37558" sId="22">
    <oc r="D32">
      <f>C32*1000</f>
    </oc>
    <nc r="D32"/>
  </rcc>
  <rcc rId="37559" sId="22">
    <oc r="E32">
      <v>708.94254000000001</v>
    </oc>
    <nc r="E32"/>
  </rcc>
  <rcc rId="37560" sId="22">
    <oc r="F32">
      <f>E32*1000</f>
    </oc>
    <nc r="F32"/>
  </rcc>
  <rcc rId="37561" sId="22">
    <oc r="L32">
      <f>Кад!#REF!</f>
    </oc>
    <nc r="L32"/>
  </rcc>
  <rcc rId="37562" sId="22">
    <oc r="O32">
      <v>1813.5719999999999</v>
    </oc>
    <nc r="O32"/>
  </rcc>
  <rcc rId="37563" sId="22">
    <oc r="P32">
      <f>O32*1000</f>
    </oc>
    <nc r="P32"/>
  </rcc>
  <rcc rId="37564" sId="22">
    <oc r="C33">
      <v>457.1</v>
    </oc>
    <nc r="C33"/>
  </rcc>
  <rcc rId="37565" sId="22">
    <oc r="D33">
      <f>C33*1000</f>
    </oc>
    <nc r="D33"/>
  </rcc>
  <rcc rId="37566" sId="22">
    <oc r="E33">
      <v>350.12187000000006</v>
    </oc>
    <nc r="E33"/>
  </rcc>
  <rcc rId="37567" sId="22">
    <oc r="F33">
      <f>E33*1000</f>
    </oc>
    <nc r="F33"/>
  </rcc>
  <rcc rId="37568" sId="22">
    <oc r="L33">
      <f>Мор!#REF!</f>
    </oc>
    <nc r="L33"/>
  </rcc>
  <rcc rId="37569" sId="22">
    <oc r="O33">
      <v>6214.7250000000004</v>
    </oc>
    <nc r="O33"/>
  </rcc>
  <rcc rId="37570" sId="22">
    <oc r="P33">
      <f>O33*1000</f>
    </oc>
    <nc r="P33"/>
  </rcc>
  <rcc rId="37571" sId="22">
    <oc r="C34">
      <v>860.31</v>
    </oc>
    <nc r="C34"/>
  </rcc>
  <rcc rId="37572" sId="22">
    <oc r="D34">
      <f>C34*1000</f>
    </oc>
    <nc r="D34"/>
  </rcc>
  <rcc rId="37573" sId="22">
    <oc r="E34">
      <v>658.92502999999999</v>
    </oc>
    <nc r="E34"/>
  </rcc>
  <rcc rId="37574" sId="22">
    <oc r="F34">
      <f>E34*1000</f>
    </oc>
    <nc r="F34"/>
  </rcc>
  <rcc rId="37575" sId="22">
    <oc r="L34">
      <f>SUM(Мос!#REF!)</f>
    </oc>
    <nc r="L34"/>
  </rcc>
  <rcc rId="37576" sId="22">
    <oc r="O34">
      <v>1109.403</v>
    </oc>
    <nc r="O34"/>
  </rcc>
  <rcc rId="37577" sId="22">
    <oc r="P34">
      <f>O34*1000</f>
    </oc>
    <nc r="P34"/>
  </rcc>
  <rcc rId="37578" sId="22">
    <oc r="C35">
      <v>550.81999999999994</v>
    </oc>
    <nc r="C35"/>
  </rcc>
  <rcc rId="37579" sId="22">
    <oc r="D35">
      <f>C35*1000</f>
    </oc>
    <nc r="D35"/>
  </rcc>
  <rcc rId="37580" sId="22">
    <oc r="E35">
      <v>421.88600000000002</v>
    </oc>
    <nc r="E35"/>
  </rcc>
  <rcc rId="37581" sId="22">
    <oc r="F35">
      <f>E35*1000</f>
    </oc>
    <nc r="F35"/>
  </rcc>
  <rcc rId="37582" sId="22">
    <oc r="L35">
      <f>Ори!#REF!</f>
    </oc>
    <nc r="L35"/>
  </rcc>
  <rcc rId="37583" sId="22">
    <oc r="O35">
      <v>2608.7220000000002</v>
    </oc>
    <nc r="O35"/>
  </rcc>
  <rcc rId="37584" sId="22">
    <oc r="P35">
      <f>O35*1000</f>
    </oc>
    <nc r="P35"/>
  </rcc>
  <rcc rId="37585" sId="22">
    <oc r="C36">
      <v>779.92696999999998</v>
    </oc>
    <nc r="C36"/>
  </rcc>
  <rcc rId="37586" sId="22">
    <oc r="D36">
      <f>C36*1000</f>
    </oc>
    <nc r="D36"/>
  </rcc>
  <rcc rId="37587" sId="22">
    <oc r="E36">
      <v>524.09550000000002</v>
    </oc>
    <nc r="E36"/>
  </rcc>
  <rcc rId="37588" sId="22">
    <oc r="F36">
      <f>E36*1000</f>
    </oc>
    <nc r="F36"/>
  </rcc>
  <rcc rId="37589" sId="22">
    <oc r="L36">
      <f>Сят!#REF!</f>
    </oc>
    <nc r="L36"/>
  </rcc>
  <rcc rId="37590" sId="22">
    <oc r="O36">
      <v>3636.9</v>
    </oc>
    <nc r="O36"/>
  </rcc>
  <rcc rId="37591" sId="22">
    <oc r="P36">
      <f>O36*1000</f>
    </oc>
    <nc r="P36"/>
  </rcc>
  <rcc rId="37592" sId="22">
    <oc r="C37">
      <v>917.09999999999991</v>
    </oc>
    <nc r="C37"/>
  </rcc>
  <rcc rId="37593" sId="22">
    <oc r="D37">
      <f>C37*1000</f>
    </oc>
    <nc r="D37"/>
  </rcc>
  <rcc rId="37594" sId="22">
    <oc r="E37">
      <v>702.41849999999999</v>
    </oc>
    <nc r="E37"/>
  </rcc>
  <rcc rId="37595" sId="22">
    <oc r="F37">
      <f>E37*1000</f>
    </oc>
    <nc r="F37"/>
  </rcc>
  <rcc rId="37596" sId="22">
    <oc r="L37">
      <f>Тор!#REF!</f>
    </oc>
    <nc r="L37"/>
  </rcc>
  <rcc rId="37597" sId="22">
    <oc r="O37">
      <v>1754.028</v>
    </oc>
    <nc r="O37"/>
  </rcc>
  <rcc rId="37598" sId="22">
    <oc r="P37">
      <f>O37*1000</f>
    </oc>
    <nc r="P37"/>
  </rcc>
  <rcc rId="37599" sId="22">
    <oc r="C38">
      <v>428.73</v>
    </oc>
    <nc r="C38"/>
  </rcc>
  <rcc rId="37600" sId="22">
    <oc r="D38">
      <f>C38*1000</f>
    </oc>
    <nc r="D38"/>
  </rcc>
  <rcc rId="37601" sId="22">
    <oc r="E38">
      <v>328.37519999999995</v>
    </oc>
    <nc r="E38"/>
  </rcc>
  <rcc rId="37602" sId="22">
    <oc r="F38">
      <f>E38*1000</f>
    </oc>
    <nc r="F38"/>
  </rcc>
  <rcc rId="37603" sId="22">
    <oc r="L38">
      <f>Хор!#REF!</f>
    </oc>
    <nc r="L38"/>
  </rcc>
  <rcc rId="37604" sId="22">
    <oc r="O38">
      <v>1571.472</v>
    </oc>
    <nc r="O38"/>
  </rcc>
  <rcc rId="37605" sId="22">
    <oc r="P38">
      <f>O38*1000</f>
    </oc>
    <nc r="P38"/>
  </rcc>
  <rcc rId="37606" sId="22">
    <oc r="C39">
      <v>528.86</v>
    </oc>
    <nc r="C39"/>
  </rcc>
  <rcc rId="37607" sId="22">
    <oc r="D39">
      <f>C39*1000</f>
    </oc>
    <nc r="D39"/>
  </rcc>
  <rcc rId="37608" sId="22">
    <oc r="E39">
      <v>313.15252000000004</v>
    </oc>
    <nc r="E39"/>
  </rcc>
  <rcc rId="37609" sId="22">
    <oc r="F39">
      <f>E39*1000</f>
    </oc>
    <nc r="F39"/>
  </rcc>
  <rcc rId="37610" sId="22">
    <oc r="L39">
      <f>Чум!#REF!</f>
    </oc>
    <nc r="L39"/>
  </rcc>
  <rcc rId="37611" sId="22">
    <oc r="O39">
      <v>2546.6219999999998</v>
    </oc>
    <nc r="O39"/>
  </rcc>
  <rcc rId="37612" sId="22">
    <oc r="P39">
      <f>O39*1000</f>
    </oc>
    <nc r="P39"/>
  </rcc>
  <rcc rId="37613" sId="22">
    <oc r="C40">
      <v>420.20000000000005</v>
    </oc>
    <nc r="C40"/>
  </rcc>
  <rcc rId="37614" sId="22">
    <oc r="D40">
      <f>C40*1000</f>
    </oc>
    <nc r="D40"/>
  </rcc>
  <rcc rId="37615" sId="22">
    <oc r="E40">
      <v>321.85118</v>
    </oc>
    <nc r="E40"/>
  </rcc>
  <rcc rId="37616" sId="22">
    <oc r="F40">
      <f>E40*1000</f>
    </oc>
    <nc r="F40"/>
  </rcc>
  <rcc rId="37617" sId="22">
    <oc r="L40">
      <f>Шать!#REF!</f>
    </oc>
    <nc r="L40"/>
  </rcc>
  <rcc rId="37618" sId="22">
    <oc r="O40">
      <v>1423.35</v>
    </oc>
    <nc r="O40"/>
  </rcc>
  <rcc rId="37619" sId="22">
    <oc r="P40">
      <f>O40*1000</f>
    </oc>
    <nc r="P40"/>
  </rcc>
  <rcc rId="37620" sId="22">
    <oc r="C41">
      <v>675.75</v>
    </oc>
    <nc r="C41"/>
  </rcc>
  <rcc rId="37621" sId="22">
    <oc r="D41">
      <f>C41*1000</f>
    </oc>
    <nc r="D41"/>
  </rcc>
  <rcc rId="37622" sId="22">
    <oc r="E41">
      <v>517.57153999999991</v>
    </oc>
    <nc r="E41"/>
  </rcc>
  <rcc rId="37623" sId="22">
    <oc r="F41">
      <f>E41*1000</f>
    </oc>
    <nc r="F41"/>
  </rcc>
  <rcc rId="37624" sId="22">
    <oc r="L41">
      <f>Юнг!#REF!</f>
    </oc>
    <nc r="L41"/>
  </rcc>
  <rcc rId="37625" sId="22">
    <oc r="O41">
      <v>1813.05</v>
    </oc>
    <nc r="O41"/>
  </rcc>
  <rcc rId="37626" sId="22">
    <oc r="P41">
      <f>O41*1000</f>
    </oc>
    <nc r="P41"/>
  </rcc>
  <rcc rId="37627" sId="22">
    <oc r="C42">
      <v>616.13</v>
    </oc>
    <nc r="C42"/>
  </rcc>
  <rcc rId="37628" sId="22">
    <oc r="D42">
      <f>C42*1000</f>
    </oc>
    <nc r="D42"/>
  </rcc>
  <rcc rId="37629" sId="22">
    <oc r="E42">
      <v>471.90346</v>
    </oc>
    <nc r="E42"/>
  </rcc>
  <rcc rId="37630" sId="22">
    <oc r="F42">
      <f>E42*1000</f>
    </oc>
    <nc r="F42"/>
  </rcc>
  <rcc rId="37631" sId="22">
    <oc r="L42">
      <f>Юсь!#REF!</f>
    </oc>
    <nc r="L42"/>
  </rcc>
  <rcc rId="37632" sId="22">
    <oc r="O42">
      <v>3677.625</v>
    </oc>
    <nc r="O42"/>
  </rcc>
  <rcc rId="37633" sId="22">
    <oc r="P42">
      <f>O42*1000</f>
    </oc>
    <nc r="P42"/>
  </rcc>
  <rcc rId="37634" sId="22">
    <oc r="C43">
      <v>954</v>
    </oc>
    <nc r="C43"/>
  </rcc>
  <rcc rId="37635" sId="22">
    <oc r="D43">
      <f>C43*1000</f>
    </oc>
    <nc r="D43"/>
  </rcc>
  <rcc rId="37636" sId="22">
    <oc r="E43">
      <v>730.68918999999994</v>
    </oc>
    <nc r="E43"/>
  </rcc>
  <rcc rId="37637" sId="22">
    <oc r="F43">
      <f>E43*1000</f>
    </oc>
    <nc r="F43"/>
  </rcc>
  <rcc rId="37638" sId="22">
    <oc r="L43">
      <f>Яра!#REF!</f>
    </oc>
    <nc r="L43"/>
  </rcc>
  <rcc rId="37639" sId="22">
    <oc r="O43">
      <v>2573.9279999999999</v>
    </oc>
    <nc r="O43"/>
  </rcc>
  <rcc rId="37640" sId="22">
    <oc r="P43">
      <f>O43*1000</f>
    </oc>
    <nc r="P43"/>
  </rcc>
  <rcc rId="37641" sId="22">
    <oc r="C44">
      <v>547.98</v>
    </oc>
    <nc r="C44"/>
  </rcc>
  <rcc rId="37642" sId="22">
    <oc r="D44">
      <f>C44*1000</f>
    </oc>
    <nc r="D44"/>
  </rcc>
  <rcc rId="37643" sId="22">
    <oc r="E44">
      <v>419.71138999999999</v>
    </oc>
    <nc r="E44"/>
  </rcc>
  <rcc rId="37644" sId="22">
    <oc r="F44">
      <f>E44*1000</f>
    </oc>
    <nc r="F44"/>
  </rcc>
  <rcc rId="37645" sId="22">
    <oc r="L44">
      <f>Яро!#REF!</f>
    </oc>
    <nc r="L44"/>
  </rcc>
  <rcc rId="37646" sId="22">
    <oc r="O44">
      <v>1596.825</v>
    </oc>
    <nc r="O44"/>
  </rcc>
  <rcc rId="37647" sId="22">
    <oc r="P44">
      <f>O44*1000</f>
    </oc>
    <nc r="P44"/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43936" sId="3" numFmtId="4">
    <oc r="D63">
      <v>1497</v>
    </oc>
    <nc r="D63">
      <v>1646.7</v>
    </nc>
  </rcc>
  <rcc rId="43937" sId="3" numFmtId="4">
    <oc r="C66">
      <v>275470.95022</v>
    </oc>
    <nc r="C66">
      <v>329580.14305000001</v>
    </nc>
  </rcc>
  <rcc rId="43938" sId="3" numFmtId="4">
    <oc r="D66">
      <v>201612.52632</v>
    </oc>
    <nc r="D66">
      <v>209413.94811999999</v>
    </nc>
  </rcc>
  <rcc rId="43939" sId="3" numFmtId="4">
    <oc r="C67">
      <v>447018.027</v>
    </oc>
    <nc r="C67">
      <v>455233.32699999999</v>
    </nc>
  </rcc>
  <rcc rId="43940" sId="3" numFmtId="4">
    <oc r="D67">
      <v>397967.20231999998</v>
    </oc>
    <nc r="D67">
      <v>436654.99797000003</v>
    </nc>
  </rcc>
  <rcc rId="43941" sId="3" numFmtId="4">
    <oc r="C68">
      <v>47699.8</v>
    </oc>
    <nc r="C68">
      <v>50645.729420000003</v>
    </nc>
  </rcc>
  <rcc rId="43942" sId="3" numFmtId="4">
    <oc r="D68">
      <v>39430.396999999997</v>
    </oc>
    <nc r="D68">
      <v>45607.165419999998</v>
    </nc>
  </rcc>
  <rcc rId="43943" sId="3" numFmtId="4">
    <oc r="D70">
      <v>1848.9377500000001</v>
    </oc>
    <nc r="D70">
      <v>1902.50998</v>
    </nc>
  </rcc>
  <rcc rId="43944" sId="3" numFmtId="4">
    <oc r="D59">
      <v>0</v>
    </oc>
    <nc r="D59">
      <v>5.1166299999999998</v>
    </nc>
  </rcc>
  <rcc rId="43945" sId="3" numFmtId="4">
    <oc r="C71">
      <v>-12.16386</v>
    </oc>
    <nc r="C71">
      <v>-8385.3652399999992</v>
    </nc>
  </rcc>
  <rcc rId="43946" sId="3" numFmtId="4">
    <oc r="D79">
      <v>14.074619999999999</v>
    </oc>
    <nc r="D79">
      <v>41.714619999999996</v>
    </nc>
  </rcc>
  <rcc rId="43947" sId="3" numFmtId="4">
    <oc r="C80">
      <v>29201.478999999999</v>
    </oc>
    <nc r="C80">
      <v>29036.177</v>
    </nc>
  </rcc>
  <rcc rId="43948" sId="3" numFmtId="4">
    <oc r="D80">
      <v>20350.349620000001</v>
    </oc>
    <nc r="D80">
      <v>23545.658960000001</v>
    </nc>
  </rcc>
  <rcc rId="43949" sId="3" numFmtId="4">
    <oc r="C82">
      <v>6233.8918199999998</v>
    </oc>
    <nc r="C82">
      <v>6399.1938200000004</v>
    </nc>
  </rcc>
  <rcc rId="43950" sId="3" numFmtId="4">
    <oc r="D82">
      <v>4625.4899599999999</v>
    </oc>
    <nc r="D82">
      <v>4743.7021699999996</v>
    </nc>
  </rcc>
  <rcc rId="43951" sId="3" numFmtId="4">
    <oc r="C84">
      <v>721.15231000000006</v>
    </oc>
    <nc r="C84">
      <v>1975.3580300000001</v>
    </nc>
  </rcc>
  <rcc rId="43952" sId="3" numFmtId="4">
    <oc r="C85">
      <v>12220.82638</v>
    </oc>
    <nc r="C85">
      <v>14729.15638</v>
    </nc>
  </rcc>
  <rcc rId="43953" sId="3" numFmtId="4">
    <oc r="D85">
      <v>11097.896720000001</v>
    </oc>
    <nc r="D85">
      <v>13272.83772</v>
    </nc>
  </rcc>
  <rcc rId="43954" sId="3" numFmtId="4">
    <oc r="D87">
      <v>2089.9059999999999</v>
    </oc>
    <nc r="D87">
      <v>2317.8530000000001</v>
    </nc>
  </rcc>
  <rcc rId="43955" sId="3" numFmtId="4">
    <oc r="C90">
      <v>1254.8</v>
    </oc>
    <nc r="C90">
      <v>1264.8</v>
    </nc>
  </rcc>
  <rcc rId="43956" sId="3" numFmtId="4">
    <oc r="D90">
      <v>1034.62211</v>
    </oc>
    <nc r="D90">
      <v>1095.3968299999999</v>
    </nc>
  </rcc>
  <rcc rId="43957" sId="3" numFmtId="4">
    <oc r="C91">
      <v>3168.1</v>
    </oc>
    <nc r="C91">
      <v>3517.0859999999998</v>
    </nc>
  </rcc>
  <rcc rId="43958" sId="3" numFmtId="4">
    <oc r="D91">
      <v>2635.0771300000001</v>
    </oc>
    <nc r="D91">
      <v>2879.9139300000002</v>
    </nc>
  </rcc>
  <rcc rId="43959" sId="3" numFmtId="4">
    <oc r="C93">
      <v>865.76</v>
    </oc>
    <nc r="C93">
      <v>872.41</v>
    </nc>
  </rcc>
  <rcc rId="43960" sId="3" numFmtId="4">
    <oc r="D93">
      <v>504.60500000000002</v>
    </oc>
    <nc r="D93">
      <v>606.20500000000004</v>
    </nc>
  </rcc>
  <rcc rId="43961" sId="3" numFmtId="4">
    <oc r="C96">
      <v>21534.608029999999</v>
    </oc>
    <nc r="C96">
      <v>16542.587309999999</v>
    </nc>
  </rcc>
  <rcc rId="43962" sId="3" numFmtId="4">
    <oc r="D96">
      <v>990.60328000000004</v>
    </oc>
    <nc r="D96">
      <v>1482.15328</v>
    </nc>
  </rcc>
  <rcc rId="43963" sId="3" numFmtId="4">
    <oc r="C98">
      <v>109195.21773</v>
    </oc>
    <nc r="C98">
      <v>111990.79083</v>
    </nc>
  </rcc>
  <rcc rId="43964" sId="3" numFmtId="4">
    <oc r="D98">
      <v>85345.238270000002</v>
    </oc>
    <nc r="D98">
      <v>89566.290309999997</v>
    </nc>
  </rcc>
  <rcc rId="43965" sId="3" numFmtId="4">
    <oc r="C99">
      <v>3691.9870700000001</v>
    </oc>
    <nc r="C99">
      <v>2491.9870700000001</v>
    </nc>
  </rcc>
  <rcc rId="43966" sId="3" numFmtId="4">
    <oc r="D99">
      <v>1187.11383</v>
    </oc>
    <nc r="D99">
      <v>1204.11383</v>
    </nc>
  </rcc>
  <rcc rId="43967" sId="3" numFmtId="4">
    <oc r="D101">
      <v>6672.0847299999996</v>
    </oc>
    <nc r="D101">
      <v>7911.6523500000003</v>
    </nc>
  </rcc>
  <rcc rId="43968" sId="3" numFmtId="4">
    <oc r="C102">
      <v>39437.423880000002</v>
    </oc>
    <nc r="C102">
      <v>73057.903879999998</v>
    </nc>
  </rcc>
  <rcc rId="43969" sId="3" numFmtId="4">
    <oc r="D102">
      <v>37118.83713</v>
    </oc>
    <nc r="D102">
      <v>37155.388910000001</v>
    </nc>
  </rcc>
  <rcc rId="43970" sId="3" numFmtId="4">
    <oc r="C103">
      <v>32537.064200000001</v>
    </oc>
    <nc r="C103">
      <v>35910.514369999997</v>
    </nc>
  </rcc>
  <rcc rId="43971" sId="3" numFmtId="4">
    <oc r="D103">
      <v>22599.434659999999</v>
    </oc>
    <nc r="D103">
      <v>23442.41174</v>
    </nc>
  </rcc>
  <rcc rId="43972" sId="3" numFmtId="4">
    <oc r="C105">
      <v>50</v>
    </oc>
    <nc r="C105">
      <v>100</v>
    </nc>
  </rcc>
  <rcc rId="43973" sId="3" numFmtId="4">
    <oc r="D105">
      <v>50</v>
    </oc>
    <nc r="D105">
      <v>62</v>
    </nc>
  </rcc>
  <rcc rId="43974" sId="3" numFmtId="4">
    <oc r="C107">
      <v>108223.81660999999</v>
    </oc>
    <nc r="C107">
      <v>120386.14761</v>
    </nc>
  </rcc>
  <rcc rId="43975" sId="3" numFmtId="4">
    <oc r="D107">
      <v>96643.846609999993</v>
    </oc>
    <nc r="D107">
      <v>107935.51151</v>
    </nc>
  </rcc>
  <rcc rId="43976" sId="3" numFmtId="4">
    <oc r="C108">
      <v>384025.55008999998</v>
    </oc>
    <nc r="C108">
      <v>393657.17508999998</v>
    </nc>
  </rcc>
  <rcc rId="43977" sId="3" numFmtId="4">
    <oc r="D108">
      <v>333851.62264999998</v>
    </oc>
    <nc r="D108">
      <v>367411.60920000001</v>
    </nc>
  </rcc>
  <rcc rId="43978" sId="3" numFmtId="4">
    <oc r="C109">
      <v>23909.599999999999</v>
    </oc>
    <nc r="C109">
      <v>24635.166000000001</v>
    </nc>
  </rcc>
  <rcc rId="43979" sId="3" numFmtId="4">
    <oc r="D109">
      <v>19786.04264</v>
    </oc>
    <nc r="D109">
      <v>21562.090690000001</v>
    </nc>
  </rcc>
  <rcc rId="43980" sId="3" numFmtId="4">
    <oc r="C111">
      <v>3333.0949999999998</v>
    </oc>
    <nc r="C111">
      <v>3339.395</v>
    </nc>
  </rcc>
  <rcc rId="43981" sId="3" numFmtId="4">
    <oc r="D111">
      <v>2311.03458</v>
    </oc>
    <nc r="D111">
      <v>2584.6409199999998</v>
    </nc>
  </rcc>
  <rcc rId="43982" sId="3" numFmtId="4">
    <oc r="C113">
      <v>57379.476999999999</v>
    </oc>
    <nc r="C113">
      <v>59420.01</v>
    </nc>
  </rcc>
  <rcc rId="43983" sId="3" numFmtId="4">
    <oc r="D113">
      <v>44899.215320000003</v>
    </oc>
    <nc r="D113">
      <v>49735.42641</v>
    </nc>
  </rcc>
  <rcc rId="43984" sId="3" numFmtId="4">
    <oc r="C114">
      <v>1100</v>
    </oc>
    <nc r="C114">
      <v>1278.2660000000001</v>
    </nc>
  </rcc>
  <rcc rId="43985" sId="3" numFmtId="4">
    <oc r="D114">
      <v>1086.56296</v>
    </oc>
    <nc r="D114">
      <v>1255.0136199999999</v>
    </nc>
  </rcc>
  <rcc rId="43986" sId="3" numFmtId="4">
    <oc r="C117">
      <v>9993.8484900000003</v>
    </oc>
    <nc r="C117">
      <v>9751.3021499999995</v>
    </nc>
  </rcc>
  <rcc rId="43987" sId="3" numFmtId="4">
    <oc r="D117">
      <v>7176.0275899999997</v>
    </oc>
    <nc r="D117">
      <v>8009.9840999999997</v>
    </nc>
  </rcc>
  <rcc rId="43988" sId="3" numFmtId="4">
    <oc r="C118">
      <v>39958.806900000003</v>
    </oc>
    <nc r="C118">
      <v>39797.326999999997</v>
    </nc>
  </rcc>
  <rcc rId="43989" sId="3" numFmtId="4">
    <oc r="D118">
      <v>39498.502</v>
    </oc>
    <nc r="D118">
      <v>39580.344259999998</v>
    </nc>
  </rcc>
  <rcc rId="43990" sId="3" numFmtId="4">
    <oc r="D119">
      <v>455.15060999999997</v>
    </oc>
    <nc r="D119">
      <v>379.08136000000002</v>
    </nc>
  </rcc>
  <rcc rId="43991" sId="3" numFmtId="4">
    <oc r="C122">
      <v>6412.9120000000003</v>
    </oc>
    <nc r="C122">
      <v>7694.8789999999999</v>
    </nc>
  </rcc>
  <rcc rId="43992" sId="3" numFmtId="4">
    <oc r="D122">
      <v>5875.6629999999996</v>
    </oc>
    <nc r="D122">
      <v>6405.4686400000001</v>
    </nc>
  </rcc>
  <rcc rId="43993" sId="3" numFmtId="4">
    <oc r="D131">
      <v>46618.027999999998</v>
    </oc>
    <nc r="D131">
      <v>49955.627999999997</v>
    </nc>
  </rcc>
  <rcc rId="43994" sId="3" numFmtId="4">
    <oc r="C133">
      <v>8629.3493500000004</v>
    </oc>
    <nc r="C133">
      <v>15623.283729999999</v>
    </nc>
  </rcc>
  <rcc rId="43995" sId="3" numFmtId="4">
    <oc r="D133">
      <v>5859.9087799999998</v>
    </oc>
    <nc r="D133">
      <v>8655.6642900000006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38549" sId="13">
    <oc r="A1" t="inlineStr">
      <is>
        <t xml:space="preserve">                     Анализ исполнения бюджета Хорнойского сельского поселения на 01.09.2022 г.</t>
      </is>
    </oc>
    <nc r="A1" t="inlineStr">
      <is>
        <t xml:space="preserve">                     Анализ исполнения бюджета Хорнойского сельского поселения на 01.10.2022 г.</t>
      </is>
    </nc>
  </rcc>
  <rcc rId="38550" sId="13" numFmtId="4">
    <oc r="D6">
      <v>57.456989999999998</v>
    </oc>
    <nc r="D6">
      <v>68.457719999999995</v>
    </nc>
  </rcc>
  <rcc rId="38551" sId="13" numFmtId="4">
    <oc r="D8">
      <v>161.15261000000001</v>
    </oc>
    <nc r="D8">
      <v>184.75261</v>
    </nc>
  </rcc>
  <rcc rId="38552" sId="13" numFmtId="4">
    <oc r="D9">
      <v>0.93174000000000001</v>
    </oc>
    <nc r="D9">
      <v>1.0451699999999999</v>
    </nc>
  </rcc>
  <rcc rId="38553" sId="13" numFmtId="4">
    <oc r="D10">
      <v>185.05174</v>
    </oc>
    <nc r="D10">
      <v>212.68137999999999</v>
    </nc>
  </rcc>
  <rcc rId="38554" sId="13" numFmtId="4">
    <oc r="D11">
      <v>-18.76089</v>
    </oc>
    <nc r="D11">
      <v>-20.624020000000002</v>
    </nc>
  </rcc>
  <rcc rId="38555" sId="13" numFmtId="4">
    <oc r="D16">
      <v>46.213299999999997</v>
    </oc>
    <nc r="D16">
      <v>66.217359999999999</v>
    </nc>
  </rcc>
  <rcc rId="38556" sId="13" numFmtId="4">
    <oc r="D18">
      <v>1.8</v>
    </oc>
    <nc r="D18">
      <v>2</v>
    </nc>
  </rcc>
  <rcc rId="38557" sId="13" numFmtId="4">
    <oc r="D38">
      <v>1571.472</v>
    </oc>
    <nc r="D38">
      <v>1702.7840000000001</v>
    </nc>
  </rcc>
  <rcc rId="38558" sId="13" numFmtId="4">
    <oc r="D41">
      <v>5591.16824</v>
    </oc>
    <nc r="D41">
      <v>6260.8906399999996</v>
    </nc>
  </rcc>
  <rcc rId="38559" sId="13" numFmtId="4">
    <oc r="D42">
      <v>74.444999999999993</v>
    </oc>
    <nc r="D42">
      <v>80.867999999999995</v>
    </nc>
  </rcc>
  <rcc rId="38560" sId="13" numFmtId="4">
    <oc r="D44">
      <v>542.75436000000002</v>
    </oc>
    <nc r="D44">
      <v>765.99516000000006</v>
    </nc>
  </rcc>
  <rfmt sheetId="13" sqref="C32:D32" start="0" length="2147483647">
    <dxf>
      <font>
        <b/>
      </font>
    </dxf>
  </rfmt>
  <rcc rId="38561" sId="13" numFmtId="4">
    <oc r="D15">
      <v>131.67591999999999</v>
    </oc>
    <nc r="D15">
      <v>133.89490000000001</v>
    </nc>
  </rcc>
  <rcc rId="38562" sId="13" numFmtId="34">
    <oc r="D55">
      <v>935.38347999999996</v>
    </oc>
    <nc r="D55">
      <v>1040.3426199999999</v>
    </nc>
  </rcc>
  <rcc rId="38563" sId="13" numFmtId="34">
    <oc r="D62">
      <v>48.23545</v>
    </oc>
    <nc r="D62">
      <v>56.874760000000002</v>
    </nc>
  </rcc>
  <rcc rId="38564" sId="13" numFmtId="34">
    <oc r="C76">
      <v>8203.8996000000006</v>
    </oc>
    <nc r="C76">
      <v>8171.2117900000003</v>
    </nc>
  </rcc>
  <rcc rId="38565" sId="13" numFmtId="34">
    <oc r="D76">
      <v>5487.8849099999998</v>
    </oc>
    <nc r="D76">
      <v>6435.2511100000002</v>
    </nc>
  </rcc>
  <rcc rId="38566" sId="13" numFmtId="34">
    <oc r="C77">
      <v>195.55</v>
    </oc>
    <nc r="C77">
      <v>224.60981000000001</v>
    </nc>
  </rcc>
  <rcc rId="38567" sId="13" numFmtId="34">
    <oc r="D77">
      <v>109.99196999999999</v>
    </oc>
    <nc r="D77">
      <v>109.99850000000001</v>
    </nc>
  </rcc>
  <rcc rId="38568" sId="13" numFmtId="34">
    <oc r="C79">
      <v>865.8</v>
    </oc>
    <nc r="C79">
      <v>869.428</v>
    </nc>
  </rcc>
  <rcc rId="38569" sId="13" numFmtId="34">
    <oc r="D79">
      <v>520.28492000000006</v>
    </oc>
    <nc r="D79">
      <v>593.91291999999999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36826" sId="3" numFmtId="4">
    <oc r="D44">
      <v>854.80879000000004</v>
    </oc>
    <nc r="D44">
      <v>876.92142999999999</v>
    </nc>
  </rcc>
  <rcc rId="36827" sId="3" numFmtId="4">
    <oc r="D46">
      <v>117.55432</v>
    </oc>
    <nc r="D46">
      <v>123.21881999999999</v>
    </nc>
  </rcc>
  <rcc rId="36828" sId="3" numFmtId="4">
    <oc r="D50">
      <v>2567.06754</v>
    </oc>
    <nc r="D50">
      <v>2591.6912200000002</v>
    </nc>
  </rcc>
  <rcc rId="36829" sId="3" numFmtId="4">
    <oc r="D54">
      <v>819.84654</v>
    </oc>
    <nc r="D54">
      <v>951.53710999999998</v>
    </nc>
  </rcc>
  <rcc rId="36830" sId="3" numFmtId="4">
    <oc r="D55">
      <v>81.487669999999994</v>
    </oc>
    <nc r="D55">
      <v>208.34872999999999</v>
    </nc>
  </rcc>
  <rcc rId="36831" sId="3" numFmtId="4">
    <oc r="D56">
      <v>80.172539999999998</v>
    </oc>
    <nc r="D56">
      <v>83.473669999999998</v>
    </nc>
  </rcc>
  <rcc rId="36832" sId="3" numFmtId="4">
    <oc r="D63">
      <v>1047.9000000000001</v>
    </oc>
    <nc r="D63">
      <v>1197.5999999999999</v>
    </nc>
  </rcc>
  <rcc rId="36833" sId="3" numFmtId="4">
    <oc r="C66">
      <v>277561.77217000001</v>
    </oc>
    <nc r="C66">
      <v>275470.95022</v>
    </nc>
  </rcc>
  <rcc rId="36834" sId="3" numFmtId="4">
    <oc r="D66">
      <v>109011.43051999999</v>
    </oc>
    <nc r="D66">
      <v>147553.86952000001</v>
    </nc>
  </rcc>
  <rcc rId="36835" sId="3" numFmtId="4">
    <oc r="C67">
      <v>446876.72700000001</v>
    </oc>
    <nc r="C67">
      <v>447822.65768</v>
    </nc>
  </rcc>
  <rcc rId="36836" sId="3" numFmtId="4">
    <oc r="D67">
      <v>273484.35567999998</v>
    </oc>
    <nc r="D67">
      <v>325172.38454</v>
    </nc>
  </rcc>
  <rcc rId="36837" sId="3" numFmtId="4">
    <oc r="C68">
      <v>47461.3</v>
    </oc>
    <nc r="C68">
      <v>47641.3</v>
    </nc>
  </rcc>
  <rcc rId="36838" sId="3" numFmtId="4">
    <oc r="D68">
      <v>27480.084999999999</v>
    </oc>
    <nc r="D68">
      <v>31945.25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район!$19:$19,район!$26:$27,район!$36:$36,район!$39:$39,район!$51:$52,район!$65:$65,район!$72:$72,район!$123:$124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42717" sId="13">
    <oc r="A1" t="inlineStr">
      <is>
        <t xml:space="preserve">                     Анализ исполнения бюджета Хорнойского сельского поселения на 01.11.2022 г.</t>
      </is>
    </oc>
    <nc r="A1" t="inlineStr">
      <is>
        <t xml:space="preserve">                     Анализ исполнения бюджета Хорнойского сельского поселения на 01.12.2022 г.</t>
      </is>
    </nc>
  </rcc>
  <rcc rId="42718" sId="13" numFmtId="4">
    <oc r="D6">
      <v>71.826570000000004</v>
    </oc>
    <nc r="D6">
      <v>75.281859999999995</v>
    </nc>
  </rcc>
  <rcc rId="42719" sId="13" numFmtId="4">
    <oc r="D8">
      <v>208.96306999999999</v>
    </oc>
    <nc r="D8">
      <v>232.43631999999999</v>
    </nc>
  </rcc>
  <rcc rId="42720" sId="13" numFmtId="4">
    <oc r="D9">
      <v>1.1722999999999999</v>
    </oc>
    <nc r="D9">
      <v>1.28573</v>
    </nc>
  </rcc>
  <rcc rId="42721" sId="13" numFmtId="4">
    <oc r="D10">
      <v>237.41569000000001</v>
    </oc>
    <nc r="D10">
      <v>258.72361000000001</v>
    </nc>
  </rcc>
  <rcc rId="42722" sId="13" numFmtId="4">
    <oc r="D11">
      <v>-24.16508</v>
    </oc>
    <nc r="D11">
      <v>-27.260580000000001</v>
    </nc>
  </rcc>
  <rcc rId="42723" sId="13" numFmtId="4">
    <oc r="D15">
      <v>152.55000999999999</v>
    </oc>
    <nc r="D15">
      <v>190.57731000000001</v>
    </nc>
  </rcc>
  <rcc rId="42724" sId="13" numFmtId="4">
    <oc r="D16">
      <v>201.40450000000001</v>
    </oc>
    <nc r="D16">
      <v>287.69254999999998</v>
    </nc>
  </rcc>
  <rcc rId="42725" sId="13" numFmtId="4">
    <oc r="D18">
      <v>5.3</v>
    </oc>
    <nc r="D18">
      <v>5.5</v>
    </nc>
  </rcc>
  <rcc rId="42726" sId="13" numFmtId="4">
    <oc r="D35">
      <v>0</v>
    </oc>
    <nc r="D35">
      <v>765.99516000000006</v>
    </nc>
  </rcc>
  <rcc rId="42727" sId="13">
    <oc r="A35">
      <v>1170505005</v>
    </oc>
    <nc r="A35">
      <v>1171503010</v>
    </nc>
  </rcc>
  <rcc rId="42728" sId="13">
    <oc r="B35" t="inlineStr">
      <is>
        <t>Прочие неналоговые доходы</t>
      </is>
    </oc>
    <nc r="B35" t="inlineStr">
      <is>
        <t>Инициативные платежи</t>
      </is>
    </nc>
  </rcc>
  <rcc rId="42729" sId="13" numFmtId="4">
    <oc r="D38">
      <v>1834.096</v>
    </oc>
    <nc r="D38">
      <v>1965.4079999999999</v>
    </nc>
  </rcc>
  <rcc rId="42730" sId="13" numFmtId="4">
    <oc r="D42">
      <v>88.739000000000004</v>
    </oc>
    <nc r="D42">
      <v>100.352</v>
    </nc>
  </rcc>
  <rcc rId="42731" sId="13" numFmtId="4">
    <oc r="C43">
      <v>2391.2614800000001</v>
    </oc>
    <nc r="C43">
      <v>3064.4614799999999</v>
    </nc>
  </rcc>
  <rcc rId="42732" sId="13" numFmtId="4">
    <oc r="D43">
      <v>2372.2114799999999</v>
    </oc>
    <nc r="D43">
      <v>2858.07179</v>
    </nc>
  </rcc>
  <rcc rId="42733" sId="13" numFmtId="4">
    <oc r="D44">
      <v>765.99516000000006</v>
    </oc>
    <nc r="D44"/>
  </rcc>
  <rcc rId="42734" sId="13" numFmtId="34">
    <oc r="C55">
      <v>1270.626</v>
    </oc>
    <nc r="C55">
      <v>1379.5401199999999</v>
    </nc>
  </rcc>
  <rcc rId="42735" sId="13" numFmtId="34">
    <oc r="D55">
      <v>1148.6923899999999</v>
    </oc>
    <nc r="D55">
      <v>1286.1290200000001</v>
    </nc>
  </rcc>
  <rcc rId="42736" sId="13" numFmtId="34">
    <oc r="C59">
      <v>10</v>
    </oc>
    <nc r="C59">
      <v>1</v>
    </nc>
  </rcc>
  <rcc rId="42737" sId="13" numFmtId="34">
    <oc r="D62">
      <v>68.165130000000005</v>
    </oc>
    <nc r="D62">
      <v>75.128410000000002</v>
    </nc>
  </rcc>
  <rcc rId="42738" sId="13" numFmtId="34">
    <oc r="C67">
      <v>3.16866</v>
    </oc>
    <nc r="C67">
      <v>2.82</v>
    </nc>
  </rcc>
  <rcc rId="42739" sId="13" numFmtId="34">
    <oc r="C76">
      <v>8171.2117900000003</v>
    </oc>
    <nc r="C76">
      <v>8155.8617899999999</v>
    </nc>
  </rcc>
  <rcc rId="42740" sId="13" numFmtId="34">
    <oc r="D76">
      <v>7774.6959100000004</v>
    </oc>
    <nc r="D76">
      <v>7912.3667100000002</v>
    </nc>
  </rcc>
  <rcc rId="42741" sId="13" numFmtId="34">
    <oc r="C77">
      <v>224.60981000000001</v>
    </oc>
    <nc r="C77">
      <v>845.19326999999998</v>
    </nc>
  </rcc>
  <rcc rId="42742" sId="13" numFmtId="34">
    <oc r="D77">
      <v>111.11286</v>
    </oc>
    <nc r="D77">
      <v>622.85356999999999</v>
    </nc>
  </rcc>
  <rcc rId="42743" sId="13" numFmtId="34">
    <oc r="C79">
      <v>869.428</v>
    </oc>
    <nc r="C79">
      <v>869.04319999999996</v>
    </nc>
  </rcc>
  <rcc rId="42744" sId="13" numFmtId="34">
    <oc r="D79">
      <v>666.93547999999998</v>
    </oc>
    <nc r="D79">
      <v>740.23590000000002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29948" sId="3" numFmtId="4">
    <oc r="D120">
      <v>215.16</v>
    </oc>
    <nc r="D120">
      <v>186.86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41879" sId="1">
    <oc r="A1" t="inlineStr">
      <is>
        <t>Анализ исполнения консолидированного бюджета Моргаушского районана 01.11.2022 г.</t>
      </is>
    </oc>
    <nc r="A1" t="inlineStr">
      <is>
        <t>Анализ исполнения консолидированного бюджета Моргаушского районана 01.12.2022 г.</t>
      </is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Сун!$19:$24,Сун!$35:$40,Сун!$44:$44,Сун!$46:$46,Сун!$48:$48,Сун!$50:$52,Сун!$59:$59,Сун!$61:$63,Сун!$69:$70,Сун!$80:$81,Сун!$83:$83,Сун!$86:$91,Сун!$94:$101,Сун!$143:$143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cc rId="39001" sId="18">
    <oc r="A36">
      <v>1163305010</v>
    </oc>
    <nc r="A36">
      <v>1160701010</v>
    </nc>
  </rcc>
  <rcc rId="39002" sId="18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9003" sId="18" numFmtId="4">
    <oc r="D36">
      <v>0</v>
    </oc>
    <nc r="D36">
      <v>24.880479999999999</v>
    </nc>
  </rcc>
  <rcc rId="39004" sId="18">
    <oc r="D25">
      <f>D30+D37+D26+D35</f>
    </oc>
    <nc r="D25">
      <f>D30+D37+D26+D35+D32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c rId="27390" sId="18" numFmtId="34">
    <oc r="D59">
      <v>318.64242000000002</v>
    </oc>
    <nc r="D59">
      <v>460.87288000000001</v>
    </nc>
  </rcc>
  <rcc rId="27391" sId="18" numFmtId="34">
    <oc r="D66">
      <v>41.669559999999997</v>
    </oc>
    <nc r="D66">
      <v>59.754339999999999</v>
    </nc>
  </rcc>
  <rcc rId="27392" sId="18" numFmtId="34">
    <oc r="D71">
      <v>2.5</v>
    </oc>
    <nc r="D71">
      <v>6</v>
    </nc>
  </rcc>
  <rcc rId="27393" sId="18" numFmtId="34">
    <oc r="D76">
      <v>250</v>
    </oc>
    <nc r="D76">
      <v>269.35273000000001</v>
    </nc>
  </rcc>
  <rcc rId="27394" sId="18" numFmtId="34">
    <oc r="D77">
      <v>0</v>
    </oc>
    <nc r="D77">
      <v>8</v>
    </nc>
  </rcc>
  <rcc rId="27395" sId="18" numFmtId="34">
    <oc r="D80">
      <v>142.80000000000001</v>
    </oc>
    <nc r="D80">
      <v>172.8</v>
    </nc>
  </rcc>
  <rcc rId="27396" sId="18" numFmtId="34">
    <oc r="C81">
      <v>2071.39687</v>
    </oc>
    <nc r="C81">
      <v>2196.39687</v>
    </nc>
  </rcc>
  <rcc rId="27397" sId="18" numFmtId="34">
    <oc r="D81">
      <v>164.59451000000001</v>
    </oc>
    <nc r="D81">
      <v>358.11836</v>
    </nc>
  </rcc>
  <rcc rId="27398" sId="18" numFmtId="34">
    <oc r="D83">
      <v>342.58631000000003</v>
    </oc>
    <nc r="D83">
      <v>792.74432999999999</v>
    </nc>
  </rcc>
  <rcc rId="27399" sId="18" numFmtId="34">
    <oc r="D90">
      <v>11.925000000000001</v>
    </oc>
    <nc r="D90">
      <v>21.855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42334" sId="10">
    <oc r="A1" t="inlineStr">
      <is>
        <t xml:space="preserve">                     Анализ исполнения бюджета Орининского сельского поселения на 01.11.2022 г.</t>
      </is>
    </oc>
    <nc r="A1" t="inlineStr">
      <is>
        <t xml:space="preserve">                     Анализ исполнения бюджета Орининского сельского поселения на 01.12.2022 г.</t>
      </is>
    </nc>
  </rcc>
  <rcc rId="42335" sId="10" numFmtId="4">
    <oc r="D6">
      <v>247.18996999999999</v>
    </oc>
    <nc r="D6">
      <v>282.48397999999997</v>
    </nc>
  </rcc>
  <rcc rId="42336" sId="10" numFmtId="4">
    <oc r="D8">
      <v>268.46908999999999</v>
    </oc>
    <nc r="D8">
      <v>298.6268</v>
    </nc>
  </rcc>
  <rcc rId="42337" sId="10" numFmtId="4">
    <oc r="D9">
      <v>1.5061100000000001</v>
    </oc>
    <nc r="D9">
      <v>1.6518299999999999</v>
    </nc>
  </rcc>
  <rcc rId="42338" sId="10" numFmtId="4">
    <oc r="D10">
      <v>305.02413000000001</v>
    </oc>
    <nc r="D10">
      <v>332.39983999999998</v>
    </nc>
  </rcc>
  <rcc rId="42339" sId="10" numFmtId="4">
    <oc r="D11">
      <v>-31.046559999999999</v>
    </oc>
    <nc r="D11">
      <v>-35.023530000000001</v>
    </nc>
  </rcc>
  <rcc rId="42340" sId="10" numFmtId="4">
    <oc r="D15">
      <v>145.40100000000001</v>
    </oc>
    <nc r="D15">
      <v>248.45908</v>
    </nc>
  </rcc>
  <rcc rId="42341" sId="10" numFmtId="4">
    <oc r="D16">
      <v>647.67719</v>
    </oc>
    <nc r="D16">
      <v>986.39571000000001</v>
    </nc>
  </rcc>
  <rcc rId="42342" sId="10" numFmtId="4">
    <oc r="D18">
      <v>3.49</v>
    </oc>
    <nc r="D18">
      <v>4.09</v>
    </nc>
  </rcc>
  <rcc rId="42343" sId="10" numFmtId="4">
    <oc r="D30">
      <v>39.207850000000001</v>
    </oc>
    <nc r="D30">
      <v>43.820160000000001</v>
    </nc>
  </rcc>
  <rcc rId="42344" sId="10" numFmtId="4">
    <oc r="D41">
      <v>3044.69</v>
    </oc>
    <nc r="D41">
      <v>3262.674</v>
    </nc>
  </rcc>
  <rcc rId="42345" sId="10" numFmtId="4">
    <oc r="D43">
      <v>1222.3409899999999</v>
    </oc>
    <nc r="D43">
      <v>1296.35699</v>
    </nc>
  </rcc>
  <rcc rId="42346" sId="10" numFmtId="4">
    <oc r="C45">
      <v>251.821</v>
    </oc>
    <nc r="C45">
      <v>266.11360000000002</v>
    </nc>
  </rcc>
  <rcc rId="42347" sId="10" numFmtId="4">
    <oc r="D45">
      <v>208.22399999999999</v>
    </oc>
    <nc r="D45">
      <v>209.71100000000001</v>
    </nc>
  </rcc>
  <rcc rId="42348" sId="10" numFmtId="4">
    <oc r="C46">
      <v>1535.80099</v>
    </oc>
    <nc r="C46">
      <v>1805.5543700000001</v>
    </nc>
  </rcc>
  <rcc rId="42349" sId="10" numFmtId="4">
    <oc r="D46">
      <v>88.066000000000003</v>
    </oc>
    <nc r="D46">
      <v>121.086</v>
    </nc>
  </rcc>
  <rcc rId="42350" sId="10" numFmtId="4">
    <oc r="C47">
      <v>726.66285000000005</v>
    </oc>
    <nc r="C47">
      <v>776.66285000000005</v>
    </nc>
  </rcc>
  <rfmt sheetId="10" sqref="D40">
    <dxf>
      <numFmt numFmtId="174" formatCode="0.0000"/>
    </dxf>
  </rfmt>
  <rfmt sheetId="10" sqref="D40">
    <dxf>
      <numFmt numFmtId="168" formatCode="0.00000"/>
    </dxf>
  </rfmt>
  <rfmt sheetId="10" sqref="D7">
    <dxf>
      <numFmt numFmtId="2" formatCode="0.00"/>
    </dxf>
  </rfmt>
  <rfmt sheetId="10" sqref="D7">
    <dxf>
      <numFmt numFmtId="183" formatCode="0.000"/>
    </dxf>
  </rfmt>
  <rfmt sheetId="10" sqref="D7">
    <dxf>
      <numFmt numFmtId="174" formatCode="0.0000"/>
    </dxf>
  </rfmt>
  <rfmt sheetId="10" sqref="D7">
    <dxf>
      <numFmt numFmtId="168" formatCode="0.00000"/>
    </dxf>
  </rfmt>
  <rfmt sheetId="10" sqref="D7">
    <dxf>
      <numFmt numFmtId="174" formatCode="0.0000"/>
    </dxf>
  </rfmt>
  <rfmt sheetId="10" sqref="D7">
    <dxf>
      <numFmt numFmtId="183" formatCode="0.000"/>
    </dxf>
  </rfmt>
  <rfmt sheetId="10" sqref="D7">
    <dxf>
      <numFmt numFmtId="2" formatCode="0.00"/>
    </dxf>
  </rfmt>
  <rcc rId="42351" sId="10" numFmtId="4">
    <oc r="D28">
      <v>45</v>
    </oc>
    <nc r="D28">
      <v>49.500749999999996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7192" sId="16" numFmtId="34">
    <oc r="D57">
      <v>256.88270999999997</v>
    </oc>
    <nc r="D57">
      <v>406.25483000000003</v>
    </nc>
  </rcc>
  <rcc rId="27193" sId="16" numFmtId="34">
    <oc r="D64">
      <v>12.52013</v>
    </oc>
    <nc r="D64">
      <v>19.75404</v>
    </nc>
  </rcc>
  <rcc rId="27194" sId="16" numFmtId="34">
    <oc r="D69">
      <v>14.2</v>
    </oc>
    <nc r="D69">
      <v>15.7</v>
    </nc>
  </rcc>
  <rcc rId="27195" sId="16" numFmtId="34">
    <oc r="D74">
      <v>34.644170000000003</v>
    </oc>
    <nc r="D74">
      <v>346.44416999999999</v>
    </nc>
  </rcc>
  <rcc rId="27196" sId="16" numFmtId="34">
    <oc r="D75">
      <v>29.5</v>
    </oc>
    <nc r="D75">
      <v>43.6</v>
    </nc>
  </rcc>
  <rcc rId="27197" sId="16" numFmtId="34">
    <oc r="D78">
      <v>236.648</v>
    </oc>
    <nc r="D78">
      <v>258.30356</v>
    </nc>
  </rcc>
  <rcc rId="27198" sId="16" numFmtId="34">
    <oc r="C79">
      <v>719.40300000000002</v>
    </oc>
    <nc r="C79">
      <v>634.40300000000002</v>
    </nc>
  </rcc>
  <rcc rId="27199" sId="16" numFmtId="34">
    <oc r="D79">
      <v>153.44571999999999</v>
    </oc>
    <nc r="D79">
      <v>191.70598000000001</v>
    </nc>
  </rcc>
  <rcc rId="27200" sId="16" numFmtId="34">
    <oc r="D81">
      <v>270.327</v>
    </oc>
    <nc r="D81">
      <v>360.43599999999998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27147" sId="16">
    <oc r="A1" t="inlineStr">
      <is>
        <t xml:space="preserve">                     Анализ исполнения бюджета Юнгинского сельского поселения на 01.04.2022 г.</t>
      </is>
    </oc>
    <nc r="A1" t="inlineStr">
      <is>
        <t xml:space="preserve">                     Анализ исполнения бюджета Юнгинского сельского поселения на 01.05.2022 г.</t>
      </is>
    </nc>
  </rcc>
  <rcc rId="27148" sId="16" numFmtId="4">
    <oc r="D6">
      <v>29.056470000000001</v>
    </oc>
    <nc r="D6">
      <v>41.692010000000003</v>
    </nc>
  </rcc>
  <rcc rId="27149" sId="16" numFmtId="4">
    <oc r="D8">
      <v>85.751050000000006</v>
    </oc>
    <nc r="D8">
      <v>109.42119</v>
    </nc>
  </rcc>
  <rcc rId="27150" sId="16" numFmtId="4">
    <oc r="D9">
      <v>0.54947000000000001</v>
    </oc>
    <nc r="D9">
      <v>0.75160000000000005</v>
    </nc>
  </rcc>
  <rcc rId="27151" sId="16" numFmtId="4">
    <oc r="D10">
      <v>103.75735</v>
    </oc>
    <nc r="D10">
      <v>129.85201000000001</v>
    </nc>
  </rcc>
  <rcc rId="27152" sId="16" numFmtId="4">
    <oc r="D11">
      <v>-11.50437</v>
    </oc>
    <nc r="D11">
      <v>-15.841279999999999</v>
    </nc>
  </rcc>
  <rcc rId="27153" sId="16" numFmtId="4">
    <oc r="D15">
      <v>27.872330000000002</v>
    </oc>
    <nc r="D15">
      <v>30.190349999999999</v>
    </nc>
  </rcc>
  <rcc rId="27154" sId="16" numFmtId="4">
    <oc r="D16">
      <v>103.18935</v>
    </oc>
    <nc r="D16">
      <v>111.47855</v>
    </nc>
  </rcc>
  <rcc rId="27155" sId="16" numFmtId="4">
    <oc r="D18">
      <v>0.4</v>
    </oc>
    <nc r="D18">
      <v>0.5</v>
    </nc>
  </rcc>
  <rcc rId="27156" sId="16" numFmtId="4">
    <oc r="D27">
      <v>45.99436</v>
    </oc>
    <nc r="D27">
      <v>179.37268</v>
    </nc>
  </rcc>
  <rcc rId="27157" sId="16" numFmtId="4">
    <oc r="D28">
      <v>4.0642500000000004</v>
    </oc>
    <nc r="D28">
      <v>5.4189999999999996</v>
    </nc>
  </rcc>
  <rcc rId="27158" sId="16" numFmtId="4">
    <nc r="D30">
      <v>14.720929999999999</v>
    </nc>
  </rcc>
  <rcc rId="27159" sId="16" numFmtId="4">
    <oc r="D41">
      <v>604.35</v>
    </oc>
    <nc r="D41">
      <v>805.8</v>
    </nc>
  </rcc>
  <rcc rId="27160" sId="16" numFmtId="4">
    <oc r="D43">
      <v>0</v>
    </oc>
    <nc r="D43">
      <v>311.8</v>
    </nc>
  </rcc>
  <rcc rId="27161" sId="16" numFmtId="4">
    <oc r="D44">
      <v>27.219000000000001</v>
    </oc>
    <nc r="D44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41219" sId="3" numFmtId="4">
    <oc r="D79">
      <v>3</v>
    </oc>
    <nc r="D79">
      <v>14.074619999999999</v>
    </nc>
  </rcc>
  <rcc rId="41220" sId="3" numFmtId="4">
    <oc r="D80">
      <v>18137.332869999998</v>
    </oc>
    <nc r="D80">
      <v>20350.349620000001</v>
    </nc>
  </rcc>
  <rcc rId="41221" sId="3" numFmtId="4">
    <oc r="D82">
      <v>3957.9507100000001</v>
    </oc>
    <nc r="D82">
      <v>4625.4899599999999</v>
    </nc>
  </rcc>
  <rcc rId="41222" sId="3" numFmtId="4">
    <oc r="C84">
      <v>891.44650000000001</v>
    </oc>
    <nc r="C84">
      <v>721.15231000000006</v>
    </nc>
  </rcc>
  <rcc rId="41223" sId="3" numFmtId="4">
    <oc r="C85">
      <v>12117.5779</v>
    </oc>
    <nc r="C85">
      <v>12220.82638</v>
    </nc>
  </rcc>
  <rcc rId="41224" sId="3" numFmtId="4">
    <oc r="D85">
      <v>9820.7992599999998</v>
    </oc>
    <nc r="D85">
      <v>11097.896720000001</v>
    </nc>
  </rcc>
  <rcc rId="41225" sId="3" numFmtId="4">
    <oc r="D87">
      <v>1916.7529999999999</v>
    </oc>
    <nc r="D87">
      <v>2089.9059999999999</v>
    </nc>
  </rcc>
  <rcc rId="41226" sId="3" numFmtId="4">
    <oc r="D91">
      <v>2295.6155399999998</v>
    </oc>
    <nc r="D91">
      <v>2635.0771300000001</v>
    </nc>
  </rcc>
  <rcc rId="41227" sId="3" numFmtId="4">
    <oc r="D93">
      <v>496.65499999999997</v>
    </oc>
    <nc r="D93">
      <v>504.60500000000002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29083" sId="14" numFmtId="4">
    <oc r="D6">
      <v>16.880009999999999</v>
    </oc>
    <nc r="D6">
      <v>24.694479999999999</v>
    </nc>
  </rcc>
  <rcc rId="29084" sId="14" numFmtId="4">
    <oc r="D8">
      <v>66.204430000000002</v>
    </oc>
    <nc r="D8">
      <v>91.643079999999998</v>
    </nc>
  </rcc>
  <rcc rId="29085" sId="14" numFmtId="4">
    <oc r="D9">
      <v>0.45473000000000002</v>
    </oc>
    <nc r="D9">
      <v>0.56718000000000002</v>
    </nc>
  </rcc>
  <rcc rId="29086" sId="14" numFmtId="4">
    <oc r="D10">
      <v>78.565920000000006</v>
    </oc>
    <nc r="D10">
      <v>106.20216000000001</v>
    </nc>
  </rcc>
  <rcc rId="29087" sId="14" numFmtId="4">
    <oc r="D11">
      <v>-9.5848099999999992</v>
    </oc>
    <nc r="D11">
      <v>-11.245469999999999</v>
    </nc>
  </rcc>
  <rcc rId="29088" sId="14" numFmtId="4">
    <oc r="D13">
      <v>87.744879999999995</v>
    </oc>
    <nc r="D13">
      <v>143.49297999999999</v>
    </nc>
  </rcc>
  <rcc rId="29089" sId="14" numFmtId="4">
    <oc r="D15">
      <v>6.6472199999999999</v>
    </oc>
    <nc r="D15">
      <v>6.7709599999999996</v>
    </nc>
  </rcc>
  <rcc rId="29090" sId="14" numFmtId="4">
    <oc r="D16">
      <v>30.082940000000001</v>
    </oc>
    <nc r="D16">
      <v>31.537230000000001</v>
    </nc>
  </rcc>
  <rcc rId="29091" sId="14" numFmtId="4">
    <oc r="D30">
      <v>11.72705</v>
    </oc>
    <nc r="D30">
      <v>13.91216</v>
    </nc>
  </rcc>
  <rcc rId="29092" sId="14" numFmtId="4">
    <oc r="D42">
      <v>1131.8320000000001</v>
    </oc>
    <nc r="D42">
      <v>1414.79</v>
    </nc>
  </rcc>
  <rcc rId="29093" sId="14" numFmtId="4">
    <oc r="D45">
      <v>35.090000000000003</v>
    </oc>
    <nc r="D45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28839" sId="11" numFmtId="4">
    <oc r="D6">
      <v>42.6676</v>
    </oc>
    <nc r="D6">
      <v>54.645629999999997</v>
    </nc>
  </rcc>
  <rcc rId="28840" sId="11" numFmtId="4">
    <oc r="D8">
      <v>110.80045</v>
    </oc>
    <nc r="D8">
      <v>153.37485000000001</v>
    </nc>
  </rcc>
  <rcc rId="28841" sId="11" numFmtId="4">
    <oc r="D9">
      <v>0.76105999999999996</v>
    </oc>
    <nc r="D9">
      <v>0.94930000000000003</v>
    </nc>
  </rcc>
  <rcc rId="28842" sId="11" numFmtId="4">
    <oc r="D10">
      <v>131.48877999999999</v>
    </oc>
    <nc r="D10">
      <v>177.74109000000001</v>
    </nc>
  </rcc>
  <rcc rId="28843" sId="11" numFmtId="4">
    <oc r="D11">
      <v>-16.04119</v>
    </oc>
    <nc r="D11">
      <v>-18.820499999999999</v>
    </nc>
  </rcc>
  <rcc rId="28844" sId="11" numFmtId="4">
    <oc r="D15">
      <v>8.7825699999999998</v>
    </oc>
    <nc r="D15">
      <v>10.748419999999999</v>
    </nc>
  </rcc>
  <rcc rId="28845" sId="11" numFmtId="4">
    <oc r="D16">
      <v>62.077770000000001</v>
    </oc>
    <nc r="D16">
      <v>67.396709999999999</v>
    </nc>
  </rcc>
  <rcc rId="28846" sId="11" numFmtId="4">
    <oc r="D28">
      <v>2.2579199999999999</v>
    </oc>
    <nc r="D28">
      <v>2.8224</v>
    </nc>
  </rcc>
  <rcc rId="28847" sId="11" numFmtId="4">
    <oc r="D30">
      <v>1.11114</v>
    </oc>
    <nc r="D30">
      <v>3.0170300000000001</v>
    </nc>
  </rcc>
  <rcc rId="28848" sId="11" numFmtId="4">
    <oc r="C32">
      <v>0</v>
    </oc>
    <nc r="C32">
      <v>13.4</v>
    </nc>
  </rcc>
  <rcc rId="28849" sId="11" numFmtId="4">
    <oc r="D41">
      <v>1616.4</v>
    </oc>
    <nc r="D41">
      <v>2020.5</v>
    </nc>
  </rcc>
  <rcc rId="28850" sId="11" numFmtId="4">
    <oc r="D44">
      <v>74.111000000000004</v>
    </oc>
    <nc r="D44">
      <v>93.787000000000006</v>
    </nc>
  </rcc>
  <rcc rId="28851" sId="11" numFmtId="34">
    <oc r="C58">
      <v>1547.1</v>
    </oc>
    <nc r="C58">
      <v>1560.5</v>
    </nc>
  </rcc>
  <rcc rId="28852" sId="11" numFmtId="34">
    <oc r="D58">
      <v>436.19724000000002</v>
    </oc>
    <nc r="D58">
      <v>570.06523000000004</v>
    </nc>
  </rcc>
  <rcc rId="28853" sId="11" numFmtId="34">
    <oc r="C63">
      <v>5.5039999999999996</v>
    </oc>
    <nc r="C63">
      <v>10.504</v>
    </nc>
  </rcc>
  <rcc rId="28854" sId="11" numFmtId="34">
    <oc r="D63">
      <v>5.5039999999999996</v>
    </oc>
    <nc r="D63">
      <v>10.504</v>
    </nc>
  </rcc>
  <rcc rId="28855" sId="11" numFmtId="34">
    <oc r="D65">
      <v>59.754359999999998</v>
    </oc>
    <nc r="D65">
      <v>77.83914</v>
    </nc>
  </rcc>
  <rcc rId="28856" sId="11" numFmtId="34">
    <oc r="D69">
      <v>0</v>
    </oc>
    <nc r="D69">
      <v>2.83134</v>
    </nc>
  </rcc>
  <rcc rId="28857" sId="11" numFmtId="34">
    <oc r="C70">
      <v>10</v>
    </oc>
    <nc r="C70">
      <v>7.5</v>
    </nc>
  </rcc>
  <rcc rId="28858" sId="11" numFmtId="34">
    <oc r="D79">
      <v>38.863</v>
    </oc>
    <nc r="D79">
      <v>62.710560000000001</v>
    </nc>
  </rcc>
  <rcc rId="28859" sId="11" numFmtId="34">
    <oc r="C80">
      <v>987.64599999999996</v>
    </oc>
    <nc r="C80">
      <v>980.14599999999996</v>
    </nc>
  </rcc>
  <rcc rId="28860" sId="11" numFmtId="34">
    <oc r="D80">
      <v>428.97334999999998</v>
    </oc>
    <nc r="D80">
      <v>456.68351999999999</v>
    </nc>
  </rcc>
  <rcc rId="28861" sId="11" numFmtId="34">
    <oc r="D82">
      <v>1159.4394500000001</v>
    </oc>
    <nc r="D82">
      <v>1379.0958599999999</v>
    </nc>
  </rcc>
  <rcc rId="28862" sId="11" numFmtId="34">
    <oc r="C89">
      <v>10</v>
    </oc>
    <nc r="C89">
      <v>15</v>
    </nc>
  </rcc>
  <rcc rId="28863" sId="11" numFmtId="34">
    <oc r="D89">
      <v>0</v>
    </oc>
    <nc r="D89">
      <v>12.5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.xml><?xml version="1.0" encoding="utf-8"?>
<revisions xmlns="http://schemas.openxmlformats.org/spreadsheetml/2006/main" xmlns:r="http://schemas.openxmlformats.org/officeDocument/2006/relationships">
  <rcc rId="38069" sId="6">
    <oc r="A1" t="inlineStr">
      <is>
        <t xml:space="preserve">                     Анализ исполнения бюджета Ильинского сельского поселения на 01.09.2022 г.</t>
      </is>
    </oc>
    <nc r="A1" t="inlineStr">
      <is>
        <t xml:space="preserve">                     Анализ исполнения бюджета Ильинского сельского поселения на 01.10.2022 г.</t>
      </is>
    </nc>
  </rcc>
  <rcc rId="38070" sId="6" numFmtId="4">
    <oc r="D6">
      <v>31.1938</v>
    </oc>
    <nc r="D6">
      <v>34.425379999999997</v>
    </nc>
  </rcc>
  <rcc rId="38071" sId="6" numFmtId="4">
    <oc r="D8">
      <v>292.42264</v>
    </oc>
    <nc r="D8">
      <v>335.24644000000001</v>
    </nc>
  </rcc>
  <rcc rId="38072" sId="6" numFmtId="4">
    <oc r="D9">
      <v>1.6907099999999999</v>
    </oc>
    <nc r="D9">
      <v>1.89653</v>
    </nc>
  </rcc>
  <rcc rId="38073" sId="6" numFmtId="4">
    <oc r="D10">
      <v>335.78921000000003</v>
    </oc>
    <nc r="D10">
      <v>385.92513000000002</v>
    </nc>
  </rcc>
  <rcc rId="38074" sId="6" numFmtId="4">
    <oc r="D11">
      <v>-34.042929999999998</v>
    </oc>
    <nc r="D11">
      <v>-37.423740000000002</v>
    </nc>
  </rcc>
  <rcc rId="38075" sId="6" numFmtId="4">
    <oc r="D15">
      <v>181.70684</v>
    </oc>
    <nc r="D15">
      <v>185.89905999999999</v>
    </nc>
  </rcc>
  <rcc rId="38076" sId="6" numFmtId="4">
    <oc r="D16">
      <v>126.19341</v>
    </oc>
    <nc r="D16">
      <v>155.66367</v>
    </nc>
  </rcc>
  <rcc rId="38077" sId="6" numFmtId="4">
    <oc r="D28">
      <v>101.78355999999999</v>
    </oc>
    <nc r="D28">
      <v>167.94056</v>
    </nc>
  </rcc>
  <rcc rId="38078" sId="6" numFmtId="4">
    <oc r="D31">
      <v>29.053619999999999</v>
    </oc>
    <nc r="D31">
      <v>48.132640000000002</v>
    </nc>
  </rcc>
  <rcc rId="38079" sId="6">
    <oc r="A37">
      <v>1160709000</v>
    </oc>
    <nc r="A37">
      <v>1160701000</v>
    </nc>
  </rcc>
  <rcc rId="38080" sId="6">
    <oc r="B37" t="inlineStr">
      <is>
        <t>Иные штрафы, неустойки, пени</t>
      </is>
    </oc>
    <nc r="B37" t="inlineStr">
      <is>
        <t>Штрафы, неустойки, пени, уплвченные в случае просрочки исполнения поставщиком</t>
      </is>
    </nc>
  </rcc>
  <rcc rId="38081" sId="6" numFmtId="4">
    <oc r="C37">
      <v>0</v>
    </oc>
    <nc r="C37">
      <v>82.901759999999996</v>
    </nc>
  </rcc>
  <rcc rId="38082" sId="6" numFmtId="4">
    <oc r="D37">
      <v>29.364139999999999</v>
    </oc>
    <nc r="D37">
      <v>82.901759999999996</v>
    </nc>
  </rcc>
  <rcc rId="38083" sId="6" numFmtId="4">
    <oc r="D44">
      <v>2019.7529999999999</v>
    </oc>
    <nc r="D44">
      <v>2188.5219999999999</v>
    </nc>
  </rcc>
  <rcc rId="38084" sId="6" numFmtId="4">
    <oc r="D46">
      <v>3764.6486399999999</v>
    </oc>
    <nc r="D46">
      <v>5707.5463200000004</v>
    </nc>
  </rcc>
  <rcc rId="38085" sId="6" numFmtId="4">
    <oc r="D48">
      <v>74.444999999999993</v>
    </oc>
    <nc r="D48">
      <v>80.867999999999995</v>
    </nc>
  </rcc>
  <rcc rId="38086" sId="6" numFmtId="4">
    <oc r="D49">
      <v>454.86273999999997</v>
    </oc>
    <nc r="D49">
      <v>1426.31158</v>
    </nc>
  </rcc>
  <rcc rId="38087" sId="6" numFmtId="4">
    <oc r="D61">
      <v>828.05409999999995</v>
    </oc>
    <nc r="D61">
      <v>909.72091</v>
    </nc>
  </rcc>
  <rcc rId="38088" sId="6" numFmtId="4">
    <oc r="D68">
      <v>54.253970000000002</v>
    </oc>
    <nc r="D68">
      <v>62.211269999999999</v>
    </nc>
  </rcc>
  <rcc rId="38089" sId="6" numFmtId="4">
    <oc r="C72">
      <v>3</v>
    </oc>
    <nc r="C72">
      <v>2.83134</v>
    </nc>
  </rcc>
  <rcc rId="38090" sId="6" numFmtId="4">
    <oc r="C73">
      <v>33.5</v>
    </oc>
    <nc r="C73">
      <v>22.71386</v>
    </nc>
  </rcc>
  <rcc rId="38091" sId="6" numFmtId="4">
    <oc r="D73">
      <v>5</v>
    </oc>
    <nc r="D73">
      <v>16.12</v>
    </nc>
  </rcc>
  <rcc rId="38092" sId="6" numFmtId="4">
    <oc r="D78">
      <v>5945.7420599999996</v>
    </oc>
    <nc r="D78">
      <v>8860.0885799999996</v>
    </nc>
  </rcc>
  <rcc rId="38093" sId="6" numFmtId="4">
    <oc r="C79">
      <v>190</v>
    </oc>
    <nc r="C79">
      <v>224.94976</v>
    </nc>
  </rcc>
  <rcc rId="38094" sId="6" numFmtId="4">
    <oc r="C84">
      <v>432.28129000000001</v>
    </oc>
    <nc r="C84">
      <v>495.28129000000001</v>
    </nc>
  </rcc>
  <rcc rId="38095" sId="6" numFmtId="4">
    <oc r="D84">
      <v>267.11687000000001</v>
    </oc>
    <nc r="D84">
      <v>317.11687000000001</v>
    </nc>
  </rcc>
  <rcc rId="38096" sId="6" numFmtId="4">
    <oc r="C85">
      <v>605.02300000000002</v>
    </oc>
    <nc r="C85">
      <v>604.88980000000004</v>
    </nc>
  </rcc>
  <rcc rId="38097" sId="6" numFmtId="4">
    <oc r="D85">
      <v>297.26873999999998</v>
    </oc>
    <nc r="D85">
      <v>364.40521999999999</v>
    </nc>
  </rcc>
  <rcc rId="38098" sId="6" numFmtId="4">
    <oc r="D87">
      <v>1262.3739700000001</v>
    </oc>
    <nc r="D87">
      <v>1387.3739700000001</v>
    </nc>
  </rcc>
  <rcc rId="38099" sId="6" numFmtId="4">
    <oc r="C94">
      <v>10</v>
    </oc>
    <nc r="C94">
      <v>6.04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1.xml><?xml version="1.0" encoding="utf-8"?>
<revisions xmlns="http://schemas.openxmlformats.org/spreadsheetml/2006/main" xmlns:r="http://schemas.openxmlformats.org/officeDocument/2006/relationships">
  <rcc rId="29266" sId="16" numFmtId="34">
    <oc r="D57">
      <v>406.25483000000003</v>
    </oc>
    <nc r="D57">
      <v>558.88520000000005</v>
    </nc>
  </rcc>
  <rcc rId="29267" sId="16" numFmtId="34">
    <oc r="C62">
      <v>54.322000000000003</v>
    </oc>
    <nc r="C62">
      <v>59.322000000000003</v>
    </nc>
  </rcc>
  <rcc rId="29268" sId="16" numFmtId="34">
    <oc r="D64">
      <v>19.75404</v>
    </oc>
    <nc r="D64">
      <v>26.987950000000001</v>
    </nc>
  </rcc>
  <rcc rId="29269" sId="16" numFmtId="34">
    <oc r="C69">
      <v>292</v>
    </oc>
    <nc r="C69">
      <v>296</v>
    </nc>
  </rcc>
  <rcc rId="29270" sId="16" numFmtId="34">
    <oc r="D74">
      <v>346.44416999999999</v>
    </oc>
    <nc r="D74">
      <v>353.94416999999999</v>
    </nc>
  </rcc>
  <rcc rId="29271" sId="16" numFmtId="34">
    <oc r="D75">
      <v>43.6</v>
    </oc>
    <nc r="D75">
      <v>62.2</v>
    </nc>
  </rcc>
  <rcc rId="29272" sId="16" numFmtId="34">
    <oc r="C78">
      <v>6406.88</v>
    </oc>
    <nc r="C78">
      <v>6397.88</v>
    </nc>
  </rcc>
  <rcc rId="29273" sId="16" numFmtId="34">
    <oc r="D78">
      <v>258.30356</v>
    </oc>
    <nc r="D78">
      <v>307.22192999999999</v>
    </nc>
  </rcc>
  <rcc rId="29274" sId="16" numFmtId="34">
    <oc r="C79">
      <v>634.40300000000002</v>
    </oc>
    <nc r="C79">
      <v>644.40300000000002</v>
    </nc>
  </rcc>
  <rcc rId="29275" sId="16" numFmtId="34">
    <oc r="D79">
      <v>191.70598000000001</v>
    </oc>
    <nc r="D79">
      <v>247.54409999999999</v>
    </nc>
  </rcc>
  <rcc rId="29276" sId="16" numFmtId="34">
    <oc r="D81">
      <v>360.43599999999998</v>
    </oc>
    <nc r="D81">
      <v>450.54500000000002</v>
    </nc>
  </rcc>
  <rcc rId="29277" sId="16" numFmtId="34">
    <oc r="C88">
      <v>10</v>
    </oc>
    <nc r="C88">
      <v>20</v>
    </nc>
  </rcc>
  <rcc rId="29278" sId="16" numFmtId="34">
    <oc r="D88">
      <v>5</v>
    </oc>
    <nc r="D88">
      <v>7.492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38600" sId="14">
    <oc r="A1" t="inlineStr">
      <is>
        <t xml:space="preserve">                     Анализ исполнения бюджета Чуманкасинского сельского поселения на 01.09.2022 г.</t>
      </is>
    </oc>
    <nc r="A1" t="inlineStr">
      <is>
        <t xml:space="preserve">                     Анализ исполнения бюджета Чуманкасинского сельского поселения на 01.10.2022 г.</t>
      </is>
    </nc>
  </rcc>
  <rcc rId="38601" sId="14" numFmtId="4">
    <oc r="D6">
      <v>56.345939999999999</v>
    </oc>
    <nc r="D6">
      <v>63.95044</v>
    </nc>
  </rcc>
  <rcc rId="38602" sId="14" numFmtId="4">
    <oc r="D8">
      <v>153.68199000000001</v>
    </oc>
    <nc r="D8">
      <v>176.18791999999999</v>
    </nc>
  </rcc>
  <rcc rId="38603" sId="14" numFmtId="4">
    <oc r="D9">
      <v>0.88856999999999997</v>
    </oc>
    <nc r="D9">
      <v>0.99672000000000005</v>
    </nc>
  </rcc>
  <rcc rId="38604" sId="14" numFmtId="4">
    <oc r="D10">
      <v>176.47318000000001</v>
    </oc>
    <nc r="D10">
      <v>202.82195999999999</v>
    </nc>
  </rcc>
  <rcc rId="38605" sId="14" numFmtId="4">
    <oc r="D11">
      <v>-17.891220000000001</v>
    </oc>
    <nc r="D11">
      <v>-19.667950000000001</v>
    </nc>
  </rcc>
  <rcc rId="38606" sId="14" numFmtId="4">
    <oc r="D15">
      <v>10.04731</v>
    </oc>
    <nc r="D15">
      <v>12.93336</v>
    </nc>
  </rcc>
  <rcc rId="38607" sId="14" numFmtId="4">
    <oc r="D16">
      <v>52.543230000000001</v>
    </oc>
    <nc r="D16">
      <v>58.5396</v>
    </nc>
  </rcc>
  <rcc rId="38608" sId="14" numFmtId="4">
    <oc r="D30">
      <v>18.190930000000002</v>
    </oc>
    <nc r="D30">
      <v>20.33644</v>
    </nc>
  </rcc>
  <rcc rId="38609" sId="14" numFmtId="4">
    <oc r="D42">
      <v>2546.6219999999998</v>
    </oc>
    <nc r="D42">
      <v>2759.4169999999999</v>
    </nc>
  </rcc>
  <rcc rId="38610" sId="14" numFmtId="4">
    <oc r="D45">
      <v>74.444999999999993</v>
    </oc>
    <nc r="D45">
      <v>80.867999999999995</v>
    </nc>
  </rcc>
  <rcc rId="38611" sId="14" numFmtId="34">
    <oc r="D58">
      <v>951.66889000000003</v>
    </oc>
    <nc r="D58">
      <v>1119.16176</v>
    </nc>
  </rcc>
  <rcc rId="38612" sId="14" numFmtId="34">
    <oc r="D63">
      <v>1</v>
    </oc>
    <nc r="D63">
      <v>8.9280000000000008</v>
    </nc>
  </rcc>
  <rcc rId="38613" sId="14" numFmtId="34">
    <oc r="D65">
      <v>54.10181</v>
    </oc>
    <nc r="D65">
      <v>60.883299999999998</v>
    </nc>
  </rcc>
  <rcc rId="38614" sId="14" numFmtId="34">
    <oc r="D70">
      <v>4.2</v>
    </oc>
    <nc r="D70">
      <v>4.9000000000000004</v>
    </nc>
  </rcc>
  <rcc rId="38615" sId="14" numFmtId="34">
    <oc r="D71">
      <v>0</v>
    </oc>
    <nc r="D71">
      <v>2</v>
    </nc>
  </rcc>
  <rcc rId="38616" sId="14" numFmtId="34">
    <oc r="C76">
      <v>55</v>
    </oc>
    <nc r="C76">
      <v>85</v>
    </nc>
  </rcc>
  <rcc rId="38617" sId="14" numFmtId="34">
    <oc r="C79">
      <v>2738.3054499999998</v>
    </oc>
    <nc r="C79">
      <v>2708.3054499999998</v>
    </nc>
  </rcc>
  <rcc rId="38618" sId="14" numFmtId="34">
    <oc r="D79">
      <v>2133.9140000000002</v>
    </oc>
    <nc r="D79">
      <v>2260.9940000000001</v>
    </nc>
  </rcc>
  <rcc rId="38619" sId="14" numFmtId="34">
    <oc r="D80">
      <v>931.81850999999995</v>
    </oc>
    <nc r="D80">
      <v>966.02925000000005</v>
    </nc>
  </rcc>
  <rcc rId="38620" sId="14" numFmtId="34">
    <oc r="D82">
      <v>692.27200000000005</v>
    </oc>
    <nc r="D82">
      <v>778.80600000000004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37678" sId="1">
    <oc r="H25">
      <f>G25/F25*100</f>
    </oc>
    <nc r="H25"/>
  </rcc>
  <rcc rId="37679" sId="1">
    <oc r="H26">
      <f>G26/F26*100</f>
    </oc>
    <nc r="H26"/>
  </rcc>
  <rcc rId="37680" sId="1">
    <oc r="H27">
      <f>G27/F27*100</f>
    </oc>
    <nc r="H27"/>
  </rcc>
  <rcc rId="37681" sId="1">
    <oc r="K27">
      <f>J27/I27*100</f>
    </oc>
    <nc r="K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1.xml><?xml version="1.0" encoding="utf-8"?>
<revisions xmlns="http://schemas.openxmlformats.org/spreadsheetml/2006/main" xmlns:r="http://schemas.openxmlformats.org/officeDocument/2006/relationships">
  <rcc rId="35446" sId="9" numFmtId="4">
    <oc r="D6">
      <v>861.58925999999997</v>
    </oc>
    <nc r="D6">
      <v>1001.97244</v>
    </nc>
  </rcc>
  <rcc rId="35447" sId="9" numFmtId="4">
    <oc r="D8">
      <v>276.95145000000002</v>
    </oc>
    <nc r="D8">
      <v>323.37241999999998</v>
    </nc>
  </rcc>
  <rcc rId="35448" sId="9" numFmtId="4">
    <oc r="D9">
      <v>1.6295500000000001</v>
    </oc>
    <nc r="D9">
      <v>1.86968</v>
    </nc>
  </rcc>
  <rcc rId="35449" sId="9" numFmtId="4">
    <oc r="D10">
      <v>320.04595</v>
    </oc>
    <nc r="D10">
      <v>371.32896</v>
    </nc>
  </rcc>
  <rcc rId="35450" sId="9" numFmtId="4">
    <oc r="D11">
      <v>-32.066119999999998</v>
    </oc>
    <nc r="D11">
      <v>-37.646030000000003</v>
    </nc>
  </rcc>
  <rcc rId="35451" sId="9" numFmtId="4">
    <oc r="D15">
      <v>232.39555999999999</v>
    </oc>
    <nc r="D15">
      <v>236.89035000000001</v>
    </nc>
  </rcc>
  <rcc rId="35452" sId="9" numFmtId="4">
    <oc r="D16">
      <v>612.29939999999999</v>
    </oc>
    <nc r="D16">
      <v>632.55888000000004</v>
    </nc>
  </rcc>
  <rcc rId="35453" sId="9" numFmtId="4">
    <oc r="D32">
      <v>462.24</v>
    </oc>
    <nc r="D32">
      <v>1009.24</v>
    </nc>
  </rcc>
  <rcc rId="35454" sId="9" numFmtId="4">
    <oc r="D33">
      <v>0</v>
    </oc>
    <nc r="D33">
      <v>357</v>
    </nc>
  </rcc>
  <rcc rId="35455" sId="9" numFmtId="4">
    <oc r="D41">
      <v>862.86900000000003</v>
    </oc>
    <nc r="D41">
      <v>1109.403</v>
    </nc>
  </rcc>
  <rcc rId="35456" sId="9" numFmtId="4">
    <oc r="D43">
      <v>10350.5659</v>
    </oc>
    <nc r="D43">
      <v>10462.732900000001</v>
    </nc>
  </rcc>
  <rcc rId="35457" sId="9" numFmtId="4">
    <oc r="C46">
      <v>3401.4756400000001</v>
    </oc>
    <nc r="C46">
      <v>3481.4756400000001</v>
    </nc>
  </rcc>
  <rcc rId="35458" sId="9" numFmtId="4">
    <oc r="D46">
      <v>297</v>
    </oc>
    <nc r="D46">
      <v>398.89600000000002</v>
    </nc>
  </rcc>
  <rcc rId="35459" sId="9" numFmtId="4">
    <oc r="D51">
      <v>999.34721000000002</v>
    </oc>
    <nc r="D51">
      <v>957.61023</v>
    </nc>
  </rcc>
  <rcc rId="35460" sId="9" numFmtId="4">
    <oc r="C43">
      <v>8540.8092799999995</v>
    </oc>
    <nc r="C43">
      <v>8539.5332699999999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36308" sId="17" numFmtId="34">
    <oc r="D60">
      <v>750.14155000000005</v>
    </oc>
    <nc r="D60">
      <v>904.55051000000003</v>
    </nc>
  </rcc>
  <rcc rId="36309" sId="17" numFmtId="34">
    <oc r="C67">
      <v>235.76499999999999</v>
    </oc>
    <nc r="C67">
      <v>251.821</v>
    </nc>
  </rcc>
  <rcc rId="36310" sId="17" numFmtId="34">
    <oc r="D67">
      <v>116.325</v>
    </oc>
    <nc r="D67">
      <v>157.90255999999999</v>
    </nc>
  </rcc>
  <rcc rId="36311" sId="17" numFmtId="34">
    <oc r="C77">
      <v>2983.2308400000002</v>
    </oc>
    <nc r="C77">
      <v>2941.2218400000002</v>
    </nc>
  </rcc>
  <rcc rId="36312" sId="17" numFmtId="34">
    <oc r="D77">
      <v>1105.9003600000001</v>
    </oc>
    <nc r="D77">
      <v>2848.2873399999999</v>
    </nc>
  </rcc>
  <rcc rId="36313" sId="17" numFmtId="34">
    <oc r="C82">
      <v>6256.4236499999997</v>
    </oc>
    <nc r="C82">
      <v>6154.4236499999997</v>
    </nc>
  </rcc>
  <rcc rId="36314" sId="17" numFmtId="34">
    <oc r="D82">
      <v>1591.60861</v>
    </oc>
    <nc r="D82">
      <v>4318.7624500000002</v>
    </nc>
  </rcc>
  <rcc rId="36315" sId="17" numFmtId="34">
    <oc r="D84">
      <v>1046.04521</v>
    </oc>
    <nc r="D84">
      <v>1246.5148200000001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35915" sId="14" numFmtId="4">
    <oc r="D6">
      <v>45.32835</v>
    </oc>
    <nc r="D6">
      <v>56.345939999999999</v>
    </nc>
  </rcc>
  <rcc rId="35916" sId="14" numFmtId="4">
    <oc r="C8">
      <v>152.505</v>
    </oc>
    <nc r="C8">
      <v>272.505</v>
    </nc>
  </rcc>
  <rcc rId="35917" sId="14" numFmtId="4">
    <oc r="D8">
      <v>131.62052</v>
    </oc>
    <nc r="D8">
      <v>153.68199000000001</v>
    </nc>
  </rcc>
  <rcc rId="35918" sId="14" numFmtId="4">
    <oc r="D9">
      <v>0.77446000000000004</v>
    </oc>
    <nc r="D9">
      <v>0.88856999999999997</v>
    </nc>
  </rcc>
  <rcc rId="35919" sId="14" numFmtId="4">
    <oc r="D10">
      <v>152.10105999999999</v>
    </oc>
    <nc r="D10">
      <v>176.47318000000001</v>
    </nc>
  </rcc>
  <rcc rId="35920" sId="14" numFmtId="4">
    <oc r="D11">
      <v>-15.239369999999999</v>
    </oc>
    <nc r="D11">
      <v>-17.891220000000001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40314" sId="10" numFmtId="34">
    <oc r="D58">
      <v>1158.3427300000001</v>
    </oc>
    <nc r="D58">
      <v>1318.41356</v>
    </nc>
  </rcc>
  <rcc rId="40315" sId="10" numFmtId="34">
    <oc r="D65">
      <v>149.61455000000001</v>
    </oc>
    <nc r="D65">
      <v>166.89256</v>
    </nc>
  </rcc>
  <rcc rId="40316" sId="10" numFmtId="34">
    <oc r="D70">
      <v>5.23</v>
    </oc>
    <nc r="D70">
      <v>6.73</v>
    </nc>
  </rcc>
  <rcc rId="40317" sId="10" numFmtId="34">
    <oc r="D76">
      <v>8.5</v>
    </oc>
    <nc r="D76">
      <v>59.5</v>
    </nc>
  </rcc>
  <rcc rId="40318" sId="10" numFmtId="34">
    <oc r="D80">
      <v>243.18869000000001</v>
    </oc>
    <nc r="D80">
      <v>269.39373999999998</v>
    </nc>
  </rcc>
  <rcc rId="40319" sId="10" numFmtId="34">
    <oc r="D83">
      <v>1377.5434</v>
    </oc>
    <nc r="D83">
      <v>1528.6514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39035" sId="18" numFmtId="34">
    <oc r="C59">
      <v>1703.4670000000001</v>
    </oc>
    <nc r="C59">
      <v>1740.12004</v>
    </nc>
  </rcc>
  <rcc rId="39036" sId="18" numFmtId="34">
    <oc r="D59">
      <v>1106.47876</v>
    </oc>
    <nc r="D59">
      <v>1227.90615</v>
    </nc>
  </rcc>
  <rcc rId="39037" sId="18" numFmtId="34">
    <oc r="C63">
      <v>10</v>
    </oc>
    <nc r="C63">
      <v>1</v>
    </nc>
  </rcc>
  <rcc rId="39038" sId="18" numFmtId="34">
    <oc r="D66">
      <v>147.29602</v>
    </oc>
    <nc r="D66">
      <v>156.09193999999999</v>
    </nc>
  </rcc>
  <rcc rId="39039" sId="18" numFmtId="34">
    <oc r="C70">
      <v>3</v>
    </oc>
    <nc r="C70">
      <v>2.83134</v>
    </nc>
  </rcc>
  <rcc rId="39040" sId="18" numFmtId="34">
    <oc r="D76">
      <v>3314.9373500000002</v>
    </oc>
    <nc r="D76">
      <v>3482.18462</v>
    </nc>
  </rcc>
  <rcc rId="39041" sId="18" numFmtId="34">
    <oc r="D77">
      <v>15.5</v>
    </oc>
    <nc r="D77">
      <v>18</v>
    </nc>
  </rcc>
  <rcc rId="39042" sId="18" numFmtId="34">
    <oc r="C80">
      <v>3140</v>
    </oc>
    <nc r="C80">
      <v>3096.5</v>
    </nc>
  </rcc>
  <rcc rId="39043" sId="18" numFmtId="34">
    <oc r="C81">
      <v>2741.11996</v>
    </oc>
    <nc r="C81">
      <v>2757.1355800000001</v>
    </nc>
  </rcc>
  <rcc rId="39044" sId="18" numFmtId="34">
    <oc r="D81">
      <v>1373.07529</v>
    </oc>
    <nc r="D81">
      <v>1394.07529</v>
    </nc>
  </rcc>
  <rcc rId="39045" sId="18" numFmtId="34">
    <oc r="C83">
      <v>2213.7869999999998</v>
    </oc>
    <nc r="C83">
      <v>2226.0610000000001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36869" sId="3" numFmtId="4">
    <oc r="D55">
      <v>208.34872999999999</v>
    </oc>
    <nc r="D55">
      <v>86.280289999999994</v>
    </nc>
  </rcc>
  <rcc rId="36870" sId="3">
    <oc r="D62">
      <f>D63+D66+D67+D68+D71+D65+D70+D69</f>
    </oc>
    <nc r="D62">
      <f>SUM(D63+D65+D66+D67+D68+D69+D70+D71)</f>
    </nc>
  </rcc>
  <rcc rId="36871" sId="3" numFmtId="4">
    <oc r="D80">
      <v>13336.25697</v>
    </oc>
    <nc r="D80">
      <v>16421.534439999999</v>
    </nc>
  </rcc>
  <rcc rId="36872" sId="3" numFmtId="4">
    <oc r="D82">
      <v>3082.92857</v>
    </oc>
    <nc r="D82">
      <v>3615.0261799999998</v>
    </nc>
  </rcc>
  <rcc rId="36873" sId="3" numFmtId="4">
    <oc r="C84">
      <v>932.84649999999999</v>
    </oc>
    <nc r="C84">
      <v>891.44650000000001</v>
    </nc>
  </rcc>
  <rcc rId="36874" sId="3" numFmtId="4">
    <oc r="D85">
      <v>8171.3382600000004</v>
    </oc>
    <nc r="D85">
      <v>9081.5002600000007</v>
    </nc>
  </rcc>
  <rcc rId="36875" sId="3" numFmtId="4">
    <oc r="C87">
      <v>2404.8000000000002</v>
    </oc>
    <nc r="C87">
      <v>2546.1</v>
    </nc>
  </rcc>
  <rcc rId="36876" sId="3" numFmtId="4">
    <oc r="D87">
      <v>1602.3</v>
    </oc>
    <nc r="D87">
      <v>1775.453</v>
    </nc>
  </rcc>
  <rcc rId="36877" sId="3" numFmtId="4">
    <oc r="D90">
      <v>700.49396000000002</v>
    </oc>
    <nc r="D90">
      <v>822.11086999999998</v>
    </nc>
  </rcc>
  <rcc rId="36878" sId="3" numFmtId="4">
    <oc r="D91">
      <v>1688.80432</v>
    </oc>
    <nc r="D91">
      <v>1983.9786799999999</v>
    </nc>
  </rcc>
  <rcc rId="36879" sId="3" numFmtId="4">
    <oc r="D93">
      <v>354.40499999999997</v>
    </oc>
    <nc r="D93">
      <v>430.20499999999998</v>
    </nc>
  </rcc>
  <rcc rId="36880" sId="3" numFmtId="4">
    <oc r="D96">
      <v>51.9315</v>
    </oc>
    <nc r="D96">
      <v>102.9315</v>
    </nc>
  </rcc>
  <rcc rId="36881" sId="3" numFmtId="4">
    <oc r="C98">
      <v>110086.65655</v>
    </oc>
    <nc r="C98">
      <v>109195.21773</v>
    </nc>
  </rcc>
  <rcc rId="36882" sId="3" numFmtId="4">
    <oc r="D98">
      <v>42445.667950000003</v>
    </oc>
    <nc r="D98">
      <v>56088.988380000003</v>
    </nc>
  </rcc>
  <rcc rId="36883" sId="3" numFmtId="4">
    <oc r="D99">
      <v>679.88729999999998</v>
    </oc>
    <nc r="D99">
      <v>700.88729999999998</v>
    </nc>
  </rcc>
  <rcc rId="36884" sId="3" numFmtId="4">
    <oc r="D101">
      <v>4451.3663100000003</v>
    </oc>
    <nc r="D101">
      <v>6589.7696299999998</v>
    </nc>
  </rcc>
  <rcc rId="36885" sId="3" numFmtId="4">
    <oc r="C102">
      <v>39830.615129999998</v>
    </oc>
    <nc r="C102">
      <v>39437.423880000002</v>
    </nc>
  </rcc>
  <rcc rId="36886" sId="3" numFmtId="4">
    <oc r="D102">
      <v>13214.036480000001</v>
    </oc>
    <nc r="D102">
      <v>21647.236730000001</v>
    </nc>
  </rcc>
  <rcc rId="36887" sId="3" numFmtId="4">
    <oc r="C103">
      <v>33059.225039999998</v>
    </oc>
    <nc r="C103">
      <v>32537.064200000001</v>
    </nc>
  </rcc>
  <rcc rId="36888" sId="3" numFmtId="4">
    <oc r="D103">
      <v>6812.0818300000001</v>
    </oc>
    <nc r="D103">
      <v>17404.702120000002</v>
    </nc>
  </rcc>
  <rcc rId="36889" sId="3" numFmtId="4">
    <oc r="D107">
      <v>61899.877899999999</v>
    </oc>
    <nc r="D107">
      <v>77496.053</v>
    </nc>
  </rcc>
  <rcc rId="36890" sId="3" numFmtId="4">
    <oc r="D108">
      <v>229575.77608000001</v>
    </oc>
    <nc r="D108">
      <v>278913.47605</v>
    </nc>
  </rcc>
  <rcc rId="36891" sId="3" numFmtId="4">
    <oc r="D109">
      <v>15625.045620000001</v>
    </oc>
    <nc r="D109">
      <v>16702.548050000001</v>
    </nc>
  </rcc>
  <rcc rId="36892" sId="3" numFmtId="4">
    <oc r="D110">
      <v>2486.5659999999998</v>
    </oc>
    <nc r="D110">
      <v>2912.7591000000002</v>
    </nc>
  </rcc>
  <rcc rId="36893" sId="3" numFmtId="4">
    <oc r="D111">
      <v>1530.0798600000001</v>
    </oc>
    <nc r="D111">
      <v>1790.06576</v>
    </nc>
  </rcc>
  <rcc rId="36894" sId="3" numFmtId="4">
    <oc r="D113">
      <v>31068.624349999998</v>
    </oc>
    <nc r="D113">
      <v>33787.353300000002</v>
    </nc>
  </rcc>
  <rcc rId="36895" sId="3" numFmtId="4">
    <oc r="D114">
      <v>1034.5808099999999</v>
    </oc>
    <nc r="D114">
      <v>1082.9788100000001</v>
    </nc>
  </rcc>
  <rcc rId="36896" sId="3" numFmtId="4">
    <oc r="C117">
      <v>9986.8484900000003</v>
    </oc>
    <nc r="C117">
      <v>9993.8484900000003</v>
    </nc>
  </rcc>
  <rcc rId="36897" sId="3" numFmtId="4">
    <oc r="D117">
      <v>5219.9990900000003</v>
    </oc>
    <nc r="D117">
      <v>5934.1380900000004</v>
    </nc>
  </rcc>
  <rcc rId="36898" sId="3" numFmtId="4">
    <oc r="C118">
      <v>40242.837939999998</v>
    </oc>
    <nc r="C118">
      <v>40763.437579999998</v>
    </nc>
  </rcc>
  <rcc rId="36899" sId="3" numFmtId="4">
    <oc r="D118">
      <v>35144.420160000001</v>
    </oc>
    <nc r="D118">
      <v>37134.707999999999</v>
    </nc>
  </rcc>
  <rcc rId="36900" sId="3" numFmtId="4">
    <oc r="C119">
      <v>273.30041999999997</v>
    </oc>
    <nc r="C119">
      <v>307.70042000000001</v>
    </nc>
  </rcc>
  <rcc rId="36901" sId="3" numFmtId="4">
    <oc r="D119">
      <v>242.53376</v>
    </oc>
    <nc r="D119">
      <v>281.31751000000003</v>
    </nc>
  </rcc>
  <rcc rId="36902" sId="3" numFmtId="4">
    <oc r="D121">
      <v>204.08</v>
    </oc>
    <nc r="D121">
      <v>235.92</v>
    </nc>
  </rcc>
  <rcc rId="36903" sId="3" numFmtId="4">
    <oc r="D122">
      <v>4412.9120000000003</v>
    </oc>
    <nc r="D122">
      <v>4850.2370000000001</v>
    </nc>
  </rcc>
  <rcc rId="36904" sId="3" numFmtId="4">
    <oc r="D131">
      <v>31066.644</v>
    </oc>
    <nc r="D131">
      <v>39942.828000000001</v>
    </nc>
  </rcc>
  <rcc rId="36905" sId="3" numFmtId="4">
    <oc r="C133">
      <v>8449.3493500000004</v>
    </oc>
    <nc r="C133">
      <v>8629.3493500000004</v>
    </nc>
  </rcc>
  <rcc rId="36906" sId="3" numFmtId="4">
    <oc r="D133">
      <v>1228.0336299999999</v>
    </oc>
    <nc r="D133">
      <v>2379.2736300000001</v>
    </nc>
  </rcc>
  <rfmt sheetId="3" sqref="C134:D134">
    <dxf>
      <numFmt numFmtId="2" formatCode="0.00"/>
    </dxf>
  </rfmt>
  <rfmt sheetId="3" sqref="C134:D134">
    <dxf>
      <numFmt numFmtId="183" formatCode="0.000"/>
    </dxf>
  </rfmt>
  <rfmt sheetId="3" sqref="C134:D134">
    <dxf>
      <numFmt numFmtId="174" formatCode="0.0000"/>
    </dxf>
  </rfmt>
  <rfmt sheetId="3" sqref="C134:D13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район!$19:$19,район!$26:$27,район!$36:$36,район!$39:$39,район!$51:$52,район!$65:$65,район!$72:$72,район!$123:$124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39909" sId="5" numFmtId="4">
    <oc r="D37">
      <v>142.35316</v>
    </oc>
    <nc r="D37">
      <v>142.35317000000001</v>
    </nc>
  </rcc>
  <rcc rId="39910" sId="5" numFmtId="4">
    <oc r="D60">
      <v>1307.9374600000001</v>
    </oc>
    <nc r="D60">
      <v>1477.22398</v>
    </nc>
  </rcc>
  <rcc rId="39911" sId="5" numFmtId="4">
    <oc r="D67">
      <v>145.99921000000001</v>
    </oc>
    <nc r="D67">
      <v>165.89247</v>
    </nc>
  </rcc>
  <rcc rId="39912" sId="5" numFmtId="4">
    <oc r="D77">
      <v>990.74080000000004</v>
    </oc>
    <nc r="D77">
      <v>1227.85465</v>
    </nc>
  </rcc>
  <rcc rId="39913" sId="5" numFmtId="4">
    <oc r="D78">
      <v>8</v>
    </oc>
    <nc r="D78">
      <v>22.5</v>
    </nc>
  </rcc>
  <rcc rId="39914" sId="5" numFmtId="4">
    <oc r="D81">
      <v>2248.4908099999998</v>
    </oc>
    <nc r="D81">
      <v>2485.70363</v>
    </nc>
  </rcc>
  <rcc rId="39915" sId="5" numFmtId="4">
    <oc r="D82">
      <v>18897.064020000002</v>
    </oc>
    <nc r="D82">
      <v>19023.954389999999</v>
    </nc>
  </rcc>
  <rcc rId="39916" sId="5" numFmtId="4">
    <oc r="D85">
      <v>2367.5043500000002</v>
    </oc>
    <nc r="D85">
      <v>2670.3773500000002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37712" sId="1">
    <oc r="E27">
      <f>D27/C27*100</f>
    </oc>
    <nc r="E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fmt sheetId="3" sqref="C74:D74">
    <dxf>
      <numFmt numFmtId="2" formatCode="0.00"/>
    </dxf>
  </rfmt>
  <rfmt sheetId="3" sqref="C74:D74">
    <dxf>
      <numFmt numFmtId="183" formatCode="0.000"/>
    </dxf>
  </rfmt>
  <rfmt sheetId="3" sqref="C74:D74">
    <dxf>
      <numFmt numFmtId="174" formatCode="0.0000"/>
    </dxf>
  </rfmt>
  <rfmt sheetId="3" sqref="C74:D7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38651" sId="15">
    <oc r="A1" t="inlineStr">
      <is>
        <t xml:space="preserve">                     Анализ исполнения бюджета Шатьмапосинского сельского поселения на 01.09.2022 г.</t>
      </is>
    </oc>
    <nc r="A1" t="inlineStr">
      <is>
        <t xml:space="preserve">                     Анализ исполнения бюджета Шатьмапосинского сельского поселения на 01.10.2022 г.</t>
      </is>
    </nc>
  </rcc>
  <rcc rId="38652" sId="15" numFmtId="4">
    <oc r="D6">
      <v>29.45552</v>
    </oc>
    <nc r="D6">
      <v>34.110199999999999</v>
    </nc>
  </rcc>
  <rcc rId="38653" sId="15" numFmtId="4">
    <oc r="D8">
      <v>157.95089999999999</v>
    </oc>
    <nc r="D8">
      <v>181.08202</v>
    </nc>
  </rcc>
  <rcc rId="38654" sId="15" numFmtId="4">
    <oc r="D9">
      <v>0.91322999999999999</v>
    </oc>
    <nc r="D9">
      <v>1.02441</v>
    </nc>
  </rcc>
  <rcc rId="38655" sId="15" numFmtId="4">
    <oc r="D10">
      <v>181.37522000000001</v>
    </oc>
    <nc r="D10">
      <v>208.45591999999999</v>
    </nc>
  </rcc>
  <rcc rId="38656" sId="15" numFmtId="4">
    <oc r="D11">
      <v>-18.388169999999999</v>
    </oc>
    <nc r="D11">
      <v>-20.214279999999999</v>
    </nc>
  </rcc>
  <rcc rId="38657" sId="15" numFmtId="4">
    <oc r="D15">
      <v>57.476770000000002</v>
    </oc>
    <nc r="D15">
      <v>68.916700000000006</v>
    </nc>
  </rcc>
  <rcc rId="38658" sId="15" numFmtId="4">
    <oc r="D16">
      <v>39.304490000000001</v>
    </oc>
    <nc r="D16">
      <v>44.853839999999998</v>
    </nc>
  </rcc>
  <rcc rId="38659" sId="15" numFmtId="4">
    <oc r="D27">
      <v>66.217799999999997</v>
    </oc>
    <nc r="D27">
      <v>84.157799999999995</v>
    </nc>
  </rcc>
  <rcc rId="38660" sId="15" numFmtId="4">
    <oc r="D28">
      <v>17.340800000000002</v>
    </oc>
    <nc r="D28">
      <v>19.508400000000002</v>
    </nc>
  </rcc>
  <rcc rId="38661" sId="15" numFmtId="4">
    <oc r="D42">
      <v>1423.35</v>
    </oc>
    <nc r="D42">
      <v>1542.2840000000001</v>
    </nc>
  </rcc>
  <rcc rId="38662" sId="15" numFmtId="4">
    <oc r="D45">
      <v>74.444999999999993</v>
    </oc>
    <nc r="D45">
      <v>80.867999999999995</v>
    </nc>
  </rcc>
  <rcc rId="38663" sId="15" numFmtId="4">
    <oc r="C50">
      <v>488.59084000000001</v>
    </oc>
    <nc r="C50">
      <v>336.50689999999997</v>
    </nc>
  </rcc>
  <rcc rId="38664" sId="15" numFmtId="4">
    <oc r="D32">
      <v>944.6</v>
    </oc>
    <nc r="D32">
      <v>970.43600000000004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38160" sId="7">
    <oc r="A1" t="inlineStr">
      <is>
        <t xml:space="preserve">                     Анализ исполнения бюджета Кадикасинского сельского поселения на01.09.2022 г.</t>
      </is>
    </oc>
    <nc r="A1" t="inlineStr">
      <is>
        <t xml:space="preserve">                     Анализ исполнения бюджета Кадикасинского сельского поселения на01.10.2022 г.</t>
      </is>
    </nc>
  </rcc>
  <rcc rId="38161" sId="7" numFmtId="34">
    <oc r="D6">
      <v>445.61459000000002</v>
    </oc>
    <nc r="D6">
      <v>513.19209000000001</v>
    </nc>
  </rcc>
  <rcc rId="38162" sId="7" numFmtId="34">
    <oc r="D8">
      <v>347.91892000000001</v>
    </oc>
    <nc r="D8">
      <v>398.86986000000002</v>
    </nc>
  </rcc>
  <rcc rId="38163" sId="7" numFmtId="34">
    <oc r="D9">
      <v>2.01159</v>
    </oc>
    <nc r="D9">
      <v>2.2564600000000001</v>
    </nc>
  </rcc>
  <rcc rId="38164" sId="7" numFmtId="34">
    <oc r="D10">
      <v>399.51566000000003</v>
    </oc>
    <nc r="D10">
      <v>459.16640000000001</v>
    </nc>
  </rcc>
  <rcc rId="38165" sId="7" numFmtId="4">
    <oc r="D11">
      <v>-40.503630000000001</v>
    </oc>
    <nc r="D11">
      <v>-44.526049999999998</v>
    </nc>
  </rcc>
  <rcc rId="38166" sId="7" numFmtId="34">
    <oc r="D15">
      <v>60.688830000000003</v>
    </oc>
    <nc r="D15">
      <v>73.379819999999995</v>
    </nc>
  </rcc>
  <rcc rId="38167" sId="7" numFmtId="34">
    <oc r="D16">
      <v>1047.9747199999999</v>
    </oc>
    <nc r="D16">
      <v>1099.2398900000001</v>
    </nc>
  </rcc>
  <rcc rId="38168" sId="7" numFmtId="34">
    <oc r="D18">
      <v>4.9000000000000004</v>
    </oc>
    <nc r="D18">
      <v>5.6</v>
    </nc>
  </rcc>
  <rcc rId="38169" sId="7" numFmtId="4">
    <oc r="D28">
      <v>10.8</v>
    </oc>
    <nc r="D28">
      <v>14.4</v>
    </nc>
  </rcc>
  <rcc rId="38170" sId="7" numFmtId="4">
    <oc r="D30">
      <v>24.362439999999999</v>
    </oc>
    <nc r="D30">
      <v>27.326059999999998</v>
    </nc>
  </rcc>
  <rcc rId="38171" sId="7" numFmtId="34">
    <oc r="D41">
      <v>1813.5719999999999</v>
    </oc>
    <nc r="D41">
      <v>1965.1130000000001</v>
    </nc>
  </rcc>
  <rcc rId="38172" sId="7" numFmtId="34">
    <oc r="D45">
      <v>172.49100000000001</v>
    </oc>
    <nc r="D45">
      <v>188.548</v>
    </nc>
  </rcc>
  <rcc rId="38173" sId="7" numFmtId="34">
    <oc r="D46">
      <v>126.09392</v>
    </oc>
    <nc r="D46">
      <v>226.09392</v>
    </nc>
  </rcc>
  <rcc rId="38174" sId="7" numFmtId="34">
    <oc r="D47">
      <v>184.88</v>
    </oc>
    <nc r="D47">
      <v>459.88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3" formatCode="0.000000"/>
    </dxf>
  </rfmt>
  <rfmt sheetId="3" sqref="D7">
    <dxf>
      <numFmt numFmtId="177" formatCode="0.0000000"/>
    </dxf>
  </rfmt>
  <rfmt sheetId="3" sqref="D7">
    <dxf>
      <numFmt numFmtId="173" formatCode="0.00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3" formatCode="0.00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7">
    <dxf>
      <numFmt numFmtId="2" formatCode="0.00"/>
    </dxf>
  </rfmt>
  <rfmt sheetId="3" sqref="D17">
    <dxf>
      <numFmt numFmtId="183" formatCode="0.000"/>
    </dxf>
  </rfmt>
  <rfmt sheetId="3" sqref="D17">
    <dxf>
      <numFmt numFmtId="174" formatCode="0.0000"/>
    </dxf>
  </rfmt>
  <rfmt sheetId="3" sqref="D17">
    <dxf>
      <numFmt numFmtId="183" formatCode="0.000"/>
    </dxf>
  </rfmt>
  <rfmt sheetId="3" sqref="D17">
    <dxf>
      <numFmt numFmtId="2" formatCode="0.00"/>
    </dxf>
  </rfmt>
  <rfmt sheetId="3" sqref="D17">
    <dxf>
      <numFmt numFmtId="166" formatCode="0.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3" formatCode="0.00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2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43">
    <dxf>
      <numFmt numFmtId="2" formatCode="0.00"/>
    </dxf>
  </rfmt>
  <rfmt sheetId="3" sqref="D43">
    <dxf>
      <numFmt numFmtId="183" formatCode="0.000"/>
    </dxf>
  </rfmt>
  <rfmt sheetId="3" sqref="D43">
    <dxf>
      <numFmt numFmtId="174" formatCode="0.0000"/>
    </dxf>
  </rfmt>
  <rfmt sheetId="3" sqref="D43">
    <dxf>
      <numFmt numFmtId="168" formatCode="0.00000"/>
    </dxf>
  </rfmt>
  <rcc rId="39528" sId="3" numFmtId="4">
    <oc r="D44">
      <v>876.92142999999999</v>
    </oc>
    <nc r="D44">
      <v>876.92190000000005</v>
    </nc>
  </rcc>
  <rfmt sheetId="3" sqref="D43">
    <dxf>
      <numFmt numFmtId="174" formatCode="0.0000"/>
    </dxf>
  </rfmt>
  <rfmt sheetId="3" sqref="D43">
    <dxf>
      <numFmt numFmtId="183" formatCode="0.000"/>
    </dxf>
  </rfmt>
  <rfmt sheetId="3" sqref="D43">
    <dxf>
      <numFmt numFmtId="2" formatCode="0.00"/>
    </dxf>
  </rfmt>
  <rfmt sheetId="3" sqref="D43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39076" sId="19">
    <oc r="A1" t="inlineStr">
      <is>
        <t xml:space="preserve">                     Анализ исполнения бюджета Ярославского сельского поселения на 01.09.2022 г.</t>
      </is>
    </oc>
    <nc r="A1" t="inlineStr">
      <is>
        <t xml:space="preserve">                     Анализ исполнения бюджета Ярославского сельского поселения на 01.10.2022 г.</t>
      </is>
    </nc>
  </rcc>
  <rcc rId="39077" sId="19" numFmtId="4">
    <oc r="D6">
      <v>54.315669999999997</v>
    </oc>
    <nc r="D6">
      <v>62.362870000000001</v>
    </nc>
  </rcc>
  <rcc rId="39078" sId="19" numFmtId="4">
    <oc r="D8">
      <v>205.97649000000001</v>
    </oc>
    <nc r="D8">
      <v>236.14073999999999</v>
    </nc>
  </rcc>
  <rcc rId="39079" sId="19" numFmtId="4">
    <oc r="D9">
      <v>1.19096</v>
    </oc>
    <nc r="D9">
      <v>1.33588</v>
    </nc>
  </rcc>
  <rcc rId="39080" sId="19" numFmtId="4">
    <oc r="D10">
      <v>236.52314999999999</v>
    </oc>
    <nc r="D10">
      <v>271.83778000000001</v>
    </nc>
  </rcc>
  <rcc rId="39081" sId="19" numFmtId="4">
    <oc r="D11">
      <v>-23.979209999999998</v>
    </oc>
    <nc r="D11">
      <v>-26.360499999999998</v>
    </nc>
  </rcc>
  <rcc rId="39082" sId="19" numFmtId="4">
    <oc r="D15">
      <v>7.2348400000000002</v>
    </oc>
    <nc r="D15">
      <v>11.85445</v>
    </nc>
  </rcc>
  <rcc rId="39083" sId="19" numFmtId="4">
    <oc r="D16">
      <v>86.991230000000002</v>
    </oc>
    <nc r="D16">
      <v>114.28615000000001</v>
    </nc>
  </rcc>
  <rcc rId="39084" sId="19" numFmtId="4">
    <oc r="D27">
      <v>330.04862000000003</v>
    </oc>
    <nc r="D27">
      <v>364.82720999999998</v>
    </nc>
  </rcc>
  <rcc rId="39085" sId="19" numFmtId="4">
    <oc r="D40">
      <v>1596.825</v>
    </oc>
    <nc r="D40">
      <v>1730.2550000000001</v>
    </nc>
  </rcc>
  <rcc rId="39086" sId="19" numFmtId="4">
    <oc r="D42">
      <v>270</v>
    </oc>
    <nc r="D42">
      <v>2334.4336800000001</v>
    </nc>
  </rcc>
  <rcc rId="39087" sId="19" numFmtId="4">
    <oc r="D46">
      <v>0</v>
    </oc>
    <nc r="D46">
      <v>792.89525000000003</v>
    </nc>
  </rcc>
  <rcc rId="39088" sId="19" numFmtId="4">
    <oc r="D35">
      <v>0</v>
    </oc>
    <nc r="D35">
      <v>35.236109999999996</v>
    </nc>
  </rcc>
  <rcc rId="39089" sId="19">
    <oc r="A35">
      <v>1163305010</v>
    </oc>
    <nc r="A35">
      <v>1160701010</v>
    </nc>
  </rcc>
  <rcc rId="39090" sId="19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 неустойки, пени, уплвченные в случае просрочки исполнения поставщиком</t>
      </is>
    </nc>
  </rcc>
  <rcc rId="39091" sId="19" numFmtId="4">
    <oc r="D34">
      <v>0</v>
    </oc>
    <nc r="D34">
      <f>SUM(D35)</f>
    </nc>
  </rcc>
  <rcc rId="39092" sId="19" numFmtId="34">
    <oc r="D56">
      <v>705.30579</v>
    </oc>
    <nc r="D56">
      <v>790.96090000000004</v>
    </nc>
  </rcc>
  <rcc rId="39093" sId="19" numFmtId="34">
    <oc r="C60">
      <v>10</v>
    </oc>
    <nc r="C60">
      <v>5</v>
    </nc>
  </rcc>
  <rcc rId="39094" sId="19" numFmtId="34">
    <oc r="D63">
      <v>23.214739999999999</v>
    </oc>
    <nc r="D63">
      <v>35.192419999999998</v>
    </nc>
  </rcc>
  <rcc rId="39095" sId="19" numFmtId="34">
    <oc r="C74">
      <v>7.5</v>
    </oc>
    <nc r="C74">
      <v>16.5</v>
    </nc>
  </rcc>
  <rcc rId="39096" sId="19" numFmtId="34">
    <oc r="D74">
      <v>7.5</v>
    </oc>
    <nc r="D74">
      <v>16.5</v>
    </nc>
  </rcc>
  <rcc rId="39097" sId="19" numFmtId="34">
    <oc r="D77">
      <v>62</v>
    </oc>
    <nc r="D77">
      <v>3283.0511900000001</v>
    </nc>
  </rcc>
  <rcc rId="39098" sId="19" numFmtId="34">
    <oc r="C78">
      <v>301.21724</v>
    </oc>
    <nc r="C78">
      <v>309.66723999999999</v>
    </nc>
  </rcc>
  <rcc rId="39099" sId="19" numFmtId="34">
    <oc r="D78">
      <v>127.90124</v>
    </oc>
    <nc r="D78">
      <v>172.20489000000001</v>
    </nc>
  </rcc>
  <rcc rId="39100" sId="19" numFmtId="34">
    <oc r="D80">
      <v>789.48037999999997</v>
    </oc>
    <nc r="D80">
      <v>877.99338</v>
    </nc>
  </rcc>
  <rcc rId="39101" sId="19" numFmtId="34">
    <oc r="C87">
      <v>15</v>
    </oc>
    <nc r="C87">
      <v>2.5499999999999998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cc rId="38695" sId="15" numFmtId="34">
    <oc r="D58">
      <v>925.34367999999995</v>
    </oc>
    <nc r="D58">
      <v>1063.38453</v>
    </nc>
  </rcc>
  <rcc rId="38696" sId="15" numFmtId="34">
    <oc r="D65">
      <v>54.597819999999999</v>
    </oc>
    <nc r="D65">
      <v>62.556420000000003</v>
    </nc>
  </rcc>
  <rcc rId="38697" sId="15" numFmtId="34">
    <oc r="C79">
      <v>950.67448999999999</v>
    </oc>
    <nc r="C79">
      <v>690.97299999999996</v>
    </nc>
  </rcc>
  <rcc rId="38698" sId="15" numFmtId="34">
    <oc r="C80">
      <v>1872.4941100000001</v>
    </oc>
    <nc r="C80">
      <v>1980.11166</v>
    </nc>
  </rcc>
  <rcc rId="38699" sId="15" numFmtId="34">
    <oc r="D80">
      <v>1812.1183599999999</v>
    </oc>
    <nc r="D80">
      <v>1859.8410100000001</v>
    </nc>
  </rcc>
  <rcc rId="38700" sId="15" numFmtId="34">
    <oc r="D82">
      <v>564.33600000000001</v>
    </oc>
    <nc r="D82">
      <v>634.87800000000004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c rId="38205" sId="7" numFmtId="34">
    <oc r="D57">
      <v>1237.98921</v>
    </oc>
    <nc r="D57">
      <v>1500.0155400000001</v>
    </nc>
  </rcc>
  <rcc rId="38206" sId="7" numFmtId="34">
    <oc r="C62">
      <v>65.099999999999994</v>
    </oc>
    <nc r="C62">
      <v>72.099999999999994</v>
    </nc>
  </rcc>
  <rcc rId="38207" sId="7" numFmtId="34">
    <oc r="D64">
      <v>137.61473000000001</v>
    </oc>
    <nc r="D64">
      <v>154.85873000000001</v>
    </nc>
  </rcc>
  <rcc rId="38208" sId="7" numFmtId="34">
    <oc r="D69">
      <v>1.4</v>
    </oc>
    <nc r="D69">
      <v>2.1</v>
    </nc>
  </rcc>
  <rcc rId="38209" sId="7" numFmtId="34">
    <oc r="D74">
      <v>4916.6264899999996</v>
    </oc>
    <nc r="D74">
      <v>4935.1134899999997</v>
    </nc>
  </rcc>
  <rcc rId="38210" sId="7" numFmtId="34">
    <oc r="C75">
      <v>60</v>
    </oc>
    <nc r="C75">
      <v>135</v>
    </nc>
  </rcc>
  <rcc rId="38211" sId="7" numFmtId="34">
    <oc r="D75">
      <v>12.5</v>
    </oc>
    <nc r="D75">
      <v>62.5</v>
    </nc>
  </rcc>
  <rcc rId="38212" sId="7" numFmtId="34">
    <oc r="C78">
      <v>2771.2455</v>
    </oc>
    <nc r="C78">
      <v>2951.2455</v>
    </nc>
  </rcc>
  <rcc rId="38213" sId="7" numFmtId="34">
    <oc r="D78">
      <v>593.77971000000002</v>
    </oc>
    <nc r="D78">
      <v>691.77971000000002</v>
    </nc>
  </rcc>
  <rcc rId="38214" sId="7" numFmtId="34">
    <oc r="C79">
      <v>2195.5250000000001</v>
    </oc>
    <nc r="C79">
      <v>1933.5250000000001</v>
    </nc>
  </rcc>
  <rcc rId="38215" sId="7" numFmtId="34">
    <oc r="D79">
      <v>767.41300000000001</v>
    </oc>
    <nc r="D79">
      <v>912.57136000000003</v>
    </nc>
  </rcc>
  <rcc rId="38216" sId="7" numFmtId="34">
    <oc r="D81">
      <v>1433.9359999999999</v>
    </oc>
    <nc r="D81">
      <v>1722.67743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38297" sId="9">
    <oc r="A1" t="inlineStr">
      <is>
        <t xml:space="preserve">                     Анализ исполнения бюджета Москакасинского сельского поселения на 01.09.2022 г.</t>
      </is>
    </oc>
    <nc r="A1" t="inlineStr">
      <is>
        <t xml:space="preserve">                     Анализ исполнения бюджета Москакасинского сельского поселения на 01.10.2022 г.</t>
      </is>
    </nc>
  </rcc>
  <rcc rId="38298" sId="9" numFmtId="4">
    <oc r="D6">
      <v>1001.97244</v>
    </oc>
    <nc r="D6">
      <v>1178.4783199999999</v>
    </nc>
  </rcc>
  <rcc rId="38299" sId="9" numFmtId="4">
    <oc r="D8">
      <v>323.37241999999998</v>
    </oc>
    <nc r="D8">
      <v>370.72874000000002</v>
    </nc>
  </rcc>
  <rcc rId="38300" sId="9" numFmtId="4">
    <oc r="D9">
      <v>1.86968</v>
    </oc>
    <nc r="D9">
      <v>2.0972599999999999</v>
    </nc>
  </rcc>
  <rcc rId="38301" sId="9" numFmtId="4">
    <oc r="D10">
      <v>371.32896</v>
    </oc>
    <nc r="D10">
      <v>426.77123</v>
    </nc>
  </rcc>
  <rcc rId="38302" sId="9" numFmtId="4">
    <oc r="D11">
      <v>-37.646030000000003</v>
    </oc>
    <nc r="D11">
      <v>-41.384639999999997</v>
    </nc>
  </rcc>
  <rcc rId="38303" sId="9" numFmtId="4">
    <oc r="D15">
      <v>236.89035000000001</v>
    </oc>
    <nc r="D15">
      <v>248.20313999999999</v>
    </nc>
  </rcc>
  <rcc rId="38304" sId="9" numFmtId="4">
    <oc r="D16">
      <v>632.55888000000004</v>
    </oc>
    <nc r="D16">
      <v>672.31835999999998</v>
    </nc>
  </rcc>
  <rcc rId="38305" sId="9" numFmtId="4">
    <oc r="D18">
      <v>2.7</v>
    </oc>
    <nc r="D18">
      <v>3.3</v>
    </nc>
  </rcc>
  <rcc rId="38306" sId="9" numFmtId="4">
    <oc r="C32">
      <v>462.24</v>
    </oc>
    <nc r="C32">
      <v>1009.24</v>
    </nc>
  </rcc>
  <rcc rId="38307" sId="9" numFmtId="4">
    <oc r="C33">
      <v>0</v>
    </oc>
    <nc r="C33">
      <v>357</v>
    </nc>
  </rcc>
  <rcc rId="38308" sId="9" numFmtId="4">
    <oc r="D41">
      <v>1109.403</v>
    </oc>
    <nc r="D41">
      <v>1202.104</v>
    </nc>
  </rcc>
  <rcc rId="38309" sId="9" numFmtId="4">
    <oc r="D46">
      <v>398.89600000000002</v>
    </oc>
    <nc r="D46">
      <v>478.89600000000002</v>
    </nc>
  </rcc>
  <rcc rId="38310" sId="9">
    <oc r="A27">
      <v>1110501101</v>
    </oc>
    <nc r="A27">
      <v>1110502000</v>
    </nc>
  </rcc>
  <rcc rId="38311" sId="9" numFmtId="4">
    <nc r="D27">
      <v>27.3</v>
    </nc>
  </rcc>
  <rcc rId="38312" sId="9" numFmtId="34">
    <oc r="C59">
      <v>2591.1759999999999</v>
    </oc>
    <nc r="C59">
      <v>2583.08</v>
    </nc>
  </rcc>
  <rcc rId="38313" sId="9" numFmtId="34">
    <oc r="D59">
      <v>1666.2617700000001</v>
    </oc>
    <nc r="D59">
      <v>1851.3267000000001</v>
    </nc>
  </rcc>
  <rcc rId="38314" sId="9" numFmtId="34">
    <oc r="C64">
      <v>125.504</v>
    </oc>
    <nc r="C64">
      <v>120</v>
    </nc>
  </rcc>
  <rcc rId="38315" sId="9" numFmtId="34">
    <oc r="C70">
      <v>3</v>
    </oc>
    <nc r="C70">
      <v>0</v>
    </nc>
  </rcc>
  <rcc rId="38316" sId="9" numFmtId="34">
    <oc r="D76">
      <v>1658.7367999999999</v>
    </oc>
    <nc r="D76">
      <v>2449.7139200000001</v>
    </nc>
  </rcc>
  <rcc rId="38317" sId="9" numFmtId="34">
    <oc r="C80">
      <v>10543.985849999999</v>
    </oc>
    <nc r="C80">
      <v>10659.49058</v>
    </nc>
  </rcc>
  <rcc rId="38318" sId="9" numFmtId="34">
    <oc r="D80">
      <v>10352.04422</v>
    </oc>
    <nc r="D80">
      <v>10560.709779999999</v>
    </nc>
  </rcc>
  <rcc rId="38319" sId="9" numFmtId="34">
    <oc r="C81">
      <v>1197.0891999999999</v>
    </oc>
    <nc r="C81">
      <v>1984.0324700000001</v>
    </nc>
  </rcc>
  <rcc rId="38320" sId="9" numFmtId="34">
    <oc r="D81">
      <v>504.99759999999998</v>
    </oc>
    <nc r="D81">
      <v>1627.6976</v>
    </nc>
  </rcc>
  <rcc rId="38321" sId="9" numFmtId="34">
    <oc r="C84">
      <v>1244.9000000000001</v>
    </oc>
    <nc r="C84">
      <v>1263.0519999999999</v>
    </nc>
  </rcc>
  <rcc rId="38322" sId="9" numFmtId="34">
    <oc r="D84">
      <v>204.15</v>
    </oc>
    <nc r="D84">
      <v>344.28500000000003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39947" sId="6">
    <oc r="A1" t="inlineStr">
      <is>
        <t xml:space="preserve">                     Анализ исполнения бюджета Ильинского сельского поселения на 01.10.2022 г.</t>
      </is>
    </oc>
    <nc r="A1" t="inlineStr">
      <is>
        <t xml:space="preserve">                     Анализ исполнения бюджета Ильинского сельского поселения на 01.11.2022 г.</t>
      </is>
    </nc>
  </rcc>
  <rcc rId="39948" sId="6" numFmtId="4">
    <oc r="D6">
      <v>34.425379999999997</v>
    </oc>
    <nc r="D6">
      <v>41.202109999999998</v>
    </nc>
  </rcc>
  <rcc rId="39949" sId="6" numFmtId="4">
    <oc r="D8">
      <v>335.24644000000001</v>
    </oc>
    <nc r="D8">
      <v>379.17797999999999</v>
    </nc>
  </rcc>
  <rcc rId="39950" sId="6" numFmtId="4">
    <oc r="D9">
      <v>1.89653</v>
    </oc>
    <nc r="D9">
      <v>2.1272099999999998</v>
    </nc>
  </rcc>
  <rcc rId="39951" sId="6" numFmtId="4">
    <oc r="D10">
      <v>385.92513000000002</v>
    </oc>
    <nc r="D10">
      <v>430.80725999999999</v>
    </nc>
  </rcc>
  <rcc rId="39952" sId="6" numFmtId="4">
    <oc r="D11">
      <v>-37.423740000000002</v>
    </oc>
    <nc r="D11">
      <v>-43.849249999999998</v>
    </nc>
  </rcc>
  <rcc rId="39953" sId="6" numFmtId="4">
    <oc r="D15">
      <v>185.89905999999999</v>
    </oc>
    <nc r="D15">
      <v>247.96501000000001</v>
    </nc>
  </rcc>
  <rcc rId="39954" sId="6" numFmtId="4">
    <oc r="D16">
      <v>155.66367</v>
    </oc>
    <nc r="D16">
      <v>467.7466</v>
    </nc>
  </rcc>
  <rcc rId="39955" sId="6" numFmtId="4">
    <oc r="D18">
      <v>0.9</v>
    </oc>
    <nc r="D18">
      <v>3.05</v>
    </nc>
  </rcc>
  <rcc rId="39956" sId="6" numFmtId="4">
    <oc r="D28">
      <v>167.94056</v>
    </oc>
    <nc r="D28">
      <v>257.60356000000002</v>
    </nc>
  </rcc>
  <rcc rId="39957" sId="6" numFmtId="4">
    <oc r="D31">
      <v>48.132640000000002</v>
    </oc>
    <nc r="D31">
      <v>59.623510000000003</v>
    </nc>
  </rcc>
  <rcc rId="39958" sId="6">
    <oc r="B41" t="inlineStr">
      <is>
        <t>Прочие неналоговые доходы</t>
      </is>
    </oc>
    <nc r="B41" t="inlineStr">
      <is>
        <t>Невыясненные поступления</t>
      </is>
    </nc>
  </rcc>
  <rrc rId="39959" sId="6" ref="A41:XFD41" action="deleteRow">
    <undo index="1" exp="ref" v="1" dr="D41" r="D39" sId="6"/>
    <undo index="1" exp="ref" v="1" dr="C41" r="C39" sId="6"/>
    <undo index="30" exp="area" ref3D="1" dr="$A$145:$XFD$145" dn="Z_61528DAC_5C4C_48F4_ADE2_8A724B05A086_.wvu.Rows" sId="6"/>
    <undo index="28" exp="area" ref3D="1" dr="$A$95:$XFD$102" dn="Z_61528DAC_5C4C_48F4_ADE2_8A724B05A086_.wvu.Rows" sId="6"/>
    <undo index="26" exp="area" ref3D="1" dr="$A$88:$XFD$92" dn="Z_61528DAC_5C4C_48F4_ADE2_8A724B05A086_.wvu.Rows" sId="6"/>
    <undo index="24" exp="area" ref3D="1" dr="$A$83:$XFD$83" dn="Z_61528DAC_5C4C_48F4_ADE2_8A724B05A086_.wvu.Rows" sId="6"/>
    <undo index="22" exp="area" ref3D="1" dr="$A$80:$XFD$81" dn="Z_61528DAC_5C4C_48F4_ADE2_8A724B05A086_.wvu.Rows" sId="6"/>
    <undo index="20" exp="area" ref3D="1" dr="$A$77:$XFD$77" dn="Z_61528DAC_5C4C_48F4_ADE2_8A724B05A086_.wvu.Rows" sId="6"/>
    <undo index="18" exp="area" ref3D="1" dr="$A$70:$XFD$71" dn="Z_61528DAC_5C4C_48F4_ADE2_8A724B05A086_.wvu.Rows" sId="6"/>
    <undo index="16" exp="area" ref3D="1" dr="$A$62:$XFD$64" dn="Z_61528DAC_5C4C_48F4_ADE2_8A724B05A086_.wvu.Rows" sId="6"/>
    <undo index="14" exp="area" ref3D="1" dr="$A$60:$XFD$60" dn="Z_61528DAC_5C4C_48F4_ADE2_8A724B05A086_.wvu.Rows" sId="6"/>
    <undo index="12" exp="area" ref3D="1" dr="$A$51:$XFD$52" dn="Z_61528DAC_5C4C_48F4_ADE2_8A724B05A086_.wvu.Rows" sId="6"/>
    <undo index="10" exp="area" ref3D="1" dr="$A$47:$XFD$47" dn="Z_61528DAC_5C4C_48F4_ADE2_8A724B05A086_.wvu.Rows" sId="6"/>
    <undo index="8" exp="area" ref3D="1" dr="$A$45:$XFD$45" dn="Z_61528DAC_5C4C_48F4_ADE2_8A724B05A086_.wvu.Rows" sId="6"/>
    <undo index="6" exp="area" ref3D="1" dr="$A$41:$XFD$41" dn="Z_61528DAC_5C4C_48F4_ADE2_8A724B05A086_.wvu.Rows" sId="6"/>
    <undo index="28" exp="area" ref3D="1" dr="$A$145:$XFD$145" dn="Z_F85EE840_0C31_454A_8951_832C2E9E0600_.wvu.Rows" sId="6"/>
    <undo index="26" exp="area" ref3D="1" dr="$A$95:$XFD$102" dn="Z_F85EE840_0C31_454A_8951_832C2E9E0600_.wvu.Rows" sId="6"/>
    <undo index="24" exp="area" ref3D="1" dr="$A$88:$XFD$92" dn="Z_F85EE840_0C31_454A_8951_832C2E9E0600_.wvu.Rows" sId="6"/>
    <undo index="22" exp="area" ref3D="1" dr="$A$83:$XFD$83" dn="Z_F85EE840_0C31_454A_8951_832C2E9E0600_.wvu.Rows" sId="6"/>
    <undo index="20" exp="area" ref3D="1" dr="$A$80:$XFD$81" dn="Z_F85EE840_0C31_454A_8951_832C2E9E0600_.wvu.Rows" sId="6"/>
    <undo index="18" exp="area" ref3D="1" dr="$A$77:$XFD$77" dn="Z_F85EE840_0C31_454A_8951_832C2E9E0600_.wvu.Rows" sId="6"/>
    <undo index="16" exp="area" ref3D="1" dr="$A$70:$XFD$71" dn="Z_F85EE840_0C31_454A_8951_832C2E9E0600_.wvu.Rows" sId="6"/>
    <undo index="14" exp="area" ref3D="1" dr="$A$62:$XFD$64" dn="Z_F85EE840_0C31_454A_8951_832C2E9E0600_.wvu.Rows" sId="6"/>
    <undo index="12" exp="area" ref3D="1" dr="$A$60:$XFD$60" dn="Z_F85EE840_0C31_454A_8951_832C2E9E0600_.wvu.Rows" sId="6"/>
    <undo index="10" exp="area" ref3D="1" dr="$A$51:$XFD$52" dn="Z_F85EE840_0C31_454A_8951_832C2E9E0600_.wvu.Rows" sId="6"/>
    <undo index="8" exp="area" ref3D="1" dr="$A$47:$XFD$47" dn="Z_F85EE840_0C31_454A_8951_832C2E9E0600_.wvu.Rows" sId="6"/>
    <undo index="6" exp="area" ref3D="1" dr="$A$45:$XFD$45" dn="Z_F85EE840_0C31_454A_8951_832C2E9E0600_.wvu.Rows" sId="6"/>
    <undo index="4" exp="area" ref3D="1" dr="$A$41:$XFD$41" dn="Z_F85EE840_0C31_454A_8951_832C2E9E0600_.wvu.Rows" sId="6"/>
    <undo index="16" exp="area" ref3D="1" dr="$A$95:$XFD$99" dn="Z_B31C8DB7_3E78_4144_A6B5_8DE36DE63F0E_.wvu.Rows" sId="6"/>
    <undo index="14" exp="area" ref3D="1" dr="$A$83:$XFD$83" dn="Z_B31C8DB7_3E78_4144_A6B5_8DE36DE63F0E_.wvu.Rows" sId="6"/>
    <undo index="12" exp="area" ref3D="1" dr="$A$80:$XFD$81" dn="Z_B31C8DB7_3E78_4144_A6B5_8DE36DE63F0E_.wvu.Rows" sId="6"/>
    <undo index="10" exp="area" ref3D="1" dr="$A$70:$XFD$71" dn="Z_B31C8DB7_3E78_4144_A6B5_8DE36DE63F0E_.wvu.Rows" sId="6"/>
    <undo index="8" exp="area" ref3D="1" dr="$A$62:$XFD$63" dn="Z_B31C8DB7_3E78_4144_A6B5_8DE36DE63F0E_.wvu.Rows" sId="6"/>
    <undo index="6" exp="area" ref3D="1" dr="$A$52:$XFD$52" dn="Z_B31C8DB7_3E78_4144_A6B5_8DE36DE63F0E_.wvu.Rows" sId="6"/>
    <undo index="4" exp="area" ref3D="1" dr="$A$47:$XFD$47" dn="Z_B31C8DB7_3E78_4144_A6B5_8DE36DE63F0E_.wvu.Rows" sId="6"/>
    <undo index="22" exp="area" ref3D="1" dr="$A$145:$XFD$145" dn="Z_B30CE22D_C12F_4E12_8BB9_3AAE0A6991CC_.wvu.Rows" sId="6"/>
    <undo index="20" exp="area" ref3D="1" dr="$A$95:$XFD$102" dn="Z_B30CE22D_C12F_4E12_8BB9_3AAE0A6991CC_.wvu.Rows" sId="6"/>
    <undo index="18" exp="area" ref3D="1" dr="$A$88:$XFD$92" dn="Z_B30CE22D_C12F_4E12_8BB9_3AAE0A6991CC_.wvu.Rows" sId="6"/>
    <undo index="16" exp="area" ref3D="1" dr="$A$83:$XFD$83" dn="Z_B30CE22D_C12F_4E12_8BB9_3AAE0A6991CC_.wvu.Rows" sId="6"/>
    <undo index="14" exp="area" ref3D="1" dr="$A$80:$XFD$81" dn="Z_B30CE22D_C12F_4E12_8BB9_3AAE0A6991CC_.wvu.Rows" sId="6"/>
    <undo index="12" exp="area" ref3D="1" dr="$A$70:$XFD$71" dn="Z_B30CE22D_C12F_4E12_8BB9_3AAE0A6991CC_.wvu.Rows" sId="6"/>
    <undo index="10" exp="area" ref3D="1" dr="$A$62:$XFD$64" dn="Z_B30CE22D_C12F_4E12_8BB9_3AAE0A6991CC_.wvu.Rows" sId="6"/>
    <undo index="8" exp="area" ref3D="1" dr="$A$60:$XFD$60" dn="Z_B30CE22D_C12F_4E12_8BB9_3AAE0A6991CC_.wvu.Rows" sId="6"/>
    <undo index="6" exp="area" ref3D="1" dr="$A$50:$XFD$52" dn="Z_B30CE22D_C12F_4E12_8BB9_3AAE0A6991CC_.wvu.Rows" sId="6"/>
    <undo index="4" exp="area" ref3D="1" dr="$A$40:$XFD$41" dn="Z_B30CE22D_C12F_4E12_8BB9_3AAE0A6991CC_.wvu.Rows" sId="6"/>
    <undo index="22" exp="area" ref3D="1" dr="$A$145:$XFD$145" dn="Z_A54C432C_6C68_4B53_A75C_446EB3A61B2B_.wvu.Rows" sId="6"/>
    <undo index="20" exp="area" ref3D="1" dr="$A$95:$XFD$102" dn="Z_A54C432C_6C68_4B53_A75C_446EB3A61B2B_.wvu.Rows" sId="6"/>
    <undo index="18" exp="area" ref3D="1" dr="$A$88:$XFD$92" dn="Z_A54C432C_6C68_4B53_A75C_446EB3A61B2B_.wvu.Rows" sId="6"/>
    <undo index="16" exp="area" ref3D="1" dr="$A$83:$XFD$83" dn="Z_A54C432C_6C68_4B53_A75C_446EB3A61B2B_.wvu.Rows" sId="6"/>
    <undo index="14" exp="area" ref3D="1" dr="$A$80:$XFD$81" dn="Z_A54C432C_6C68_4B53_A75C_446EB3A61B2B_.wvu.Rows" sId="6"/>
    <undo index="12" exp="area" ref3D="1" dr="$A$70:$XFD$71" dn="Z_A54C432C_6C68_4B53_A75C_446EB3A61B2B_.wvu.Rows" sId="6"/>
    <undo index="10" exp="area" ref3D="1" dr="$A$62:$XFD$64" dn="Z_A54C432C_6C68_4B53_A75C_446EB3A61B2B_.wvu.Rows" sId="6"/>
    <undo index="8" exp="area" ref3D="1" dr="$A$60:$XFD$60" dn="Z_A54C432C_6C68_4B53_A75C_446EB3A61B2B_.wvu.Rows" sId="6"/>
    <undo index="6" exp="area" ref3D="1" dr="$A$49:$XFD$52" dn="Z_A54C432C_6C68_4B53_A75C_446EB3A61B2B_.wvu.Rows" sId="6"/>
    <undo index="4" exp="area" ref3D="1" dr="$A$47:$XFD$47" dn="Z_A54C432C_6C68_4B53_A75C_446EB3A61B2B_.wvu.Rows" sId="6"/>
    <undo index="2" exp="area" ref3D="1" dr="$A$30:$XFD$41" dn="Z_A54C432C_6C68_4B53_A75C_446EB3A61B2B_.wvu.Rows" sId="6"/>
    <undo index="26" exp="area" ref3D="1" dr="$A$145:$XFD$145" dn="Z_5C539BE6_C8E0_453F_AB5E_9E58094195EA_.wvu.Rows" sId="6"/>
    <undo index="24" exp="area" ref3D="1" dr="$A$95:$XFD$102" dn="Z_5C539BE6_C8E0_453F_AB5E_9E58094195EA_.wvu.Rows" sId="6"/>
    <undo index="22" exp="area" ref3D="1" dr="$A$88:$XFD$92" dn="Z_5C539BE6_C8E0_453F_AB5E_9E58094195EA_.wvu.Rows" sId="6"/>
    <undo index="20" exp="area" ref3D="1" dr="$A$83:$XFD$83" dn="Z_5C539BE6_C8E0_453F_AB5E_9E58094195EA_.wvu.Rows" sId="6"/>
    <undo index="18" exp="area" ref3D="1" dr="$A$80:$XFD$81" dn="Z_5C539BE6_C8E0_453F_AB5E_9E58094195EA_.wvu.Rows" sId="6"/>
    <undo index="16" exp="area" ref3D="1" dr="$A$70:$XFD$71" dn="Z_5C539BE6_C8E0_453F_AB5E_9E58094195EA_.wvu.Rows" sId="6"/>
    <undo index="14" exp="area" ref3D="1" dr="$A$62:$XFD$64" dn="Z_5C539BE6_C8E0_453F_AB5E_9E58094195EA_.wvu.Rows" sId="6"/>
    <undo index="12" exp="area" ref3D="1" dr="$A$60:$XFD$60" dn="Z_5C539BE6_C8E0_453F_AB5E_9E58094195EA_.wvu.Rows" sId="6"/>
    <undo index="10" exp="area" ref3D="1" dr="$A$51:$XFD$52" dn="Z_5C539BE6_C8E0_453F_AB5E_9E58094195EA_.wvu.Rows" sId="6"/>
    <undo index="8" exp="area" ref3D="1" dr="$A$47:$XFD$47" dn="Z_5C539BE6_C8E0_453F_AB5E_9E58094195EA_.wvu.Rows" sId="6"/>
    <undo index="6" exp="area" ref3D="1" dr="$A$45:$XFD$45" dn="Z_5C539BE6_C8E0_453F_AB5E_9E58094195EA_.wvu.Rows" sId="6"/>
    <undo index="4" exp="area" ref3D="1" dr="$A$41:$XFD$41" dn="Z_5C539BE6_C8E0_453F_AB5E_9E58094195EA_.wvu.Rows" sId="6"/>
    <undo index="18" exp="area" ref3D="1" dr="$A$95:$XFD$99" dn="Z_5BFCA170_DEAE_4D2C_98A0_1E68B427AC01_.wvu.Rows" sId="6"/>
    <undo index="16" exp="area" ref3D="1" dr="$A$83:$XFD$83" dn="Z_5BFCA170_DEAE_4D2C_98A0_1E68B427AC01_.wvu.Rows" sId="6"/>
    <undo index="14" exp="area" ref3D="1" dr="$A$80:$XFD$81" dn="Z_5BFCA170_DEAE_4D2C_98A0_1E68B427AC01_.wvu.Rows" sId="6"/>
    <undo index="12" exp="area" ref3D="1" dr="$A$70:$XFD$71" dn="Z_5BFCA170_DEAE_4D2C_98A0_1E68B427AC01_.wvu.Rows" sId="6"/>
    <undo index="10" exp="area" ref3D="1" dr="$A$62:$XFD$63" dn="Z_5BFCA170_DEAE_4D2C_98A0_1E68B427AC01_.wvu.Rows" sId="6"/>
    <undo index="8" exp="area" ref3D="1" dr="$A$52:$XFD$52" dn="Z_5BFCA170_DEAE_4D2C_98A0_1E68B427AC01_.wvu.Rows" sId="6"/>
    <undo index="6" exp="area" ref3D="1" dr="$A$47:$XFD$47" dn="Z_5BFCA170_DEAE_4D2C_98A0_1E68B427AC01_.wvu.Rows" sId="6"/>
    <undo index="20" exp="area" ref3D="1" dr="$A$95:$XFD$102" dn="Z_42584DC0_1D41_4C93_9B38_C388E7B8DAC4_.wvu.Rows" sId="6"/>
    <undo index="18" exp="area" ref3D="1" dr="$A$88:$XFD$92" dn="Z_42584DC0_1D41_4C93_9B38_C388E7B8DAC4_.wvu.Rows" sId="6"/>
    <undo index="16" exp="area" ref3D="1" dr="$A$83:$XFD$83" dn="Z_42584DC0_1D41_4C93_9B38_C388E7B8DAC4_.wvu.Rows" sId="6"/>
    <undo index="14" exp="area" ref3D="1" dr="$A$80:$XFD$81" dn="Z_42584DC0_1D41_4C93_9B38_C388E7B8DAC4_.wvu.Rows" sId="6"/>
    <undo index="12" exp="area" ref3D="1" dr="$A$70:$XFD$71" dn="Z_42584DC0_1D41_4C93_9B38_C388E7B8DAC4_.wvu.Rows" sId="6"/>
    <undo index="10" exp="area" ref3D="1" dr="$A$62:$XFD$64" dn="Z_42584DC0_1D41_4C93_9B38_C388E7B8DAC4_.wvu.Rows" sId="6"/>
    <undo index="8" exp="area" ref3D="1" dr="$A$60:$XFD$60" dn="Z_42584DC0_1D41_4C93_9B38_C388E7B8DAC4_.wvu.Rows" sId="6"/>
    <undo index="6" exp="area" ref3D="1" dr="$A$49:$XFD$52" dn="Z_42584DC0_1D41_4C93_9B38_C388E7B8DAC4_.wvu.Rows" sId="6"/>
    <undo index="4" exp="area" ref3D="1" dr="$A$47:$XFD$47" dn="Z_42584DC0_1D41_4C93_9B38_C388E7B8DAC4_.wvu.Rows" sId="6"/>
    <undo index="2" exp="area" ref3D="1" dr="$A$30:$XFD$41" dn="Z_42584DC0_1D41_4C93_9B38_C388E7B8DAC4_.wvu.Rows" sId="6"/>
    <undo index="20" exp="area" ref3D="1" dr="$A$95:$XFD$99" dn="Z_3DCB9AAA_F09C_4EA6_B992_F93E466D374A_.wvu.Rows" sId="6"/>
    <undo index="18" exp="area" ref3D="1" dr="$A$85:$XFD$92" dn="Z_3DCB9AAA_F09C_4EA6_B992_F93E466D374A_.wvu.Rows" sId="6"/>
    <undo index="16" exp="area" ref3D="1" dr="$A$83:$XFD$83" dn="Z_3DCB9AAA_F09C_4EA6_B992_F93E466D374A_.wvu.Rows" sId="6"/>
    <undo index="14" exp="area" ref3D="1" dr="$A$80:$XFD$81" dn="Z_3DCB9AAA_F09C_4EA6_B992_F93E466D374A_.wvu.Rows" sId="6"/>
    <undo index="12" exp="area" ref3D="1" dr="$A$70:$XFD$71" dn="Z_3DCB9AAA_F09C_4EA6_B992_F93E466D374A_.wvu.Rows" sId="6"/>
    <undo index="10" exp="area" ref3D="1" dr="$A$62:$XFD$63" dn="Z_3DCB9AAA_F09C_4EA6_B992_F93E466D374A_.wvu.Rows" sId="6"/>
    <undo index="8" exp="area" ref3D="1" dr="$A$52:$XFD$52" dn="Z_3DCB9AAA_F09C_4EA6_B992_F93E466D374A_.wvu.Rows" sId="6"/>
    <undo index="6" exp="area" ref3D="1" dr="$A$47:$XFD$47" dn="Z_3DCB9AAA_F09C_4EA6_B992_F93E466D374A_.wvu.Rows" sId="6"/>
    <undo index="18" exp="area" ref3D="1" dr="$A$95:$XFD$99" dn="Z_1A52382B_3765_4E8C_903F_6B8919B7242E_.wvu.Rows" sId="6"/>
    <undo index="16" exp="area" ref3D="1" dr="$A$83:$XFD$83" dn="Z_1A52382B_3765_4E8C_903F_6B8919B7242E_.wvu.Rows" sId="6"/>
    <undo index="14" exp="area" ref3D="1" dr="$A$80:$XFD$81" dn="Z_1A52382B_3765_4E8C_903F_6B8919B7242E_.wvu.Rows" sId="6"/>
    <undo index="12" exp="area" ref3D="1" dr="$A$70:$XFD$71" dn="Z_1A52382B_3765_4E8C_903F_6B8919B7242E_.wvu.Rows" sId="6"/>
    <undo index="10" exp="area" ref3D="1" dr="$A$62:$XFD$63" dn="Z_1A52382B_3765_4E8C_903F_6B8919B7242E_.wvu.Rows" sId="6"/>
    <undo index="8" exp="area" ref3D="1" dr="$A$52:$XFD$52" dn="Z_1A52382B_3765_4E8C_903F_6B8919B7242E_.wvu.Rows" sId="6"/>
    <undo index="6" exp="area" ref3D="1" dr="$A$47:$XFD$47" dn="Z_1A52382B_3765_4E8C_903F_6B8919B7242E_.wvu.Rows" sId="6"/>
    <undo index="22" exp="area" ref3D="1" dr="$A$145:$XFD$145" dn="Z_1718F1EE_9F48_4DBE_9531_3B70F9C4A5DD_.wvu.Rows" sId="6"/>
    <undo index="20" exp="area" ref3D="1" dr="$A$95:$XFD$102" dn="Z_1718F1EE_9F48_4DBE_9531_3B70F9C4A5DD_.wvu.Rows" sId="6"/>
    <undo index="18" exp="area" ref3D="1" dr="$A$88:$XFD$92" dn="Z_1718F1EE_9F48_4DBE_9531_3B70F9C4A5DD_.wvu.Rows" sId="6"/>
    <undo index="16" exp="area" ref3D="1" dr="$A$83:$XFD$83" dn="Z_1718F1EE_9F48_4DBE_9531_3B70F9C4A5DD_.wvu.Rows" sId="6"/>
    <undo index="14" exp="area" ref3D="1" dr="$A$80:$XFD$81" dn="Z_1718F1EE_9F48_4DBE_9531_3B70F9C4A5DD_.wvu.Rows" sId="6"/>
    <undo index="12" exp="area" ref3D="1" dr="$A$70:$XFD$71" dn="Z_1718F1EE_9F48_4DBE_9531_3B70F9C4A5DD_.wvu.Rows" sId="6"/>
    <undo index="10" exp="area" ref3D="1" dr="$A$62:$XFD$64" dn="Z_1718F1EE_9F48_4DBE_9531_3B70F9C4A5DD_.wvu.Rows" sId="6"/>
    <undo index="8" exp="area" ref3D="1" dr="$A$60:$XFD$60" dn="Z_1718F1EE_9F48_4DBE_9531_3B70F9C4A5DD_.wvu.Rows" sId="6"/>
    <undo index="6" exp="area" ref3D="1" dr="$A$49:$XFD$52" dn="Z_1718F1EE_9F48_4DBE_9531_3B70F9C4A5DD_.wvu.Rows" sId="6"/>
    <undo index="4" exp="area" ref3D="1" dr="$A$47:$XFD$47" dn="Z_1718F1EE_9F48_4DBE_9531_3B70F9C4A5DD_.wvu.Rows" sId="6"/>
    <undo index="2" exp="area" ref3D="1" dr="$A$30:$XFD$41" dn="Z_1718F1EE_9F48_4DBE_9531_3B70F9C4A5DD_.wvu.Rows" sId="6"/>
    <rfmt sheetId="6" xfDxf="1" s="1" sqref="A41:XFD4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165" formatCode="_(* #,##0.00_);_(* \(#,##0.00\);_(* &quot;-&quot;??_);_(@_)"/>
      </dxf>
    </rfmt>
    <rcc rId="0" sId="6" dxf="1" numFmtId="34">
      <nc r="A41">
        <v>1170505005</v>
      </nc>
      <ndxf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B41" t="inlineStr">
        <is>
          <t>Невыясненные поступления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 numFmtId="4">
      <nc r="C4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 numFmtId="4">
      <nc r="D4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E41">
        <f>SUM(D41/C41*100)</f>
      </nc>
      <ndxf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41">
        <f>SUM(D41-C41)</f>
      </nc>
      <ndxf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39960" sId="6" numFmtId="4">
    <oc r="D40">
      <v>0</v>
    </oc>
    <nc r="D40">
      <v>25.5015</v>
    </nc>
  </rcc>
  <rcc rId="39961" sId="6">
    <oc r="D39">
      <f>D40+#REF!</f>
    </oc>
    <nc r="D39">
      <f>SUM(D40)</f>
    </nc>
  </rcc>
  <rcc rId="39962" sId="6">
    <oc r="C39">
      <f>C40+#REF!</f>
    </oc>
    <nc r="C39">
      <f>SUM(C40)</f>
    </nc>
  </rcc>
  <rcc rId="39963" sId="6" numFmtId="4">
    <oc r="D43">
      <v>2188.5219999999999</v>
    </oc>
    <nc r="D43">
      <v>2357.2910000000002</v>
    </nc>
  </rcc>
  <rcc rId="39964" sId="6" numFmtId="4">
    <oc r="D47">
      <v>80.867999999999995</v>
    </oc>
    <nc r="D47">
      <v>103.0149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Иль!$19:$23,Иль!$35:$35,Иль!$38:$38,Иль!#REF!,Иль!$44:$44,Иль!$46:$46,Иль!$50:$51,Иль!$59:$59,Иль!$61:$63,Иль!$69:$70,Иль!$76:$76,Иль!$79:$80,Иль!$82:$82,Иль!$87:$91,Иль!$94:$101,Иль!$144:$144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.xml><?xml version="1.0" encoding="utf-8"?>
<revisions xmlns="http://schemas.openxmlformats.org/spreadsheetml/2006/main" xmlns:r="http://schemas.openxmlformats.org/officeDocument/2006/relationships">
  <rfmt sheetId="3" sqref="D45">
    <dxf>
      <numFmt numFmtId="2" formatCode="0.00"/>
    </dxf>
  </rfmt>
  <rfmt sheetId="3" sqref="D45">
    <dxf>
      <numFmt numFmtId="183" formatCode="0.000"/>
    </dxf>
  </rfmt>
  <rfmt sheetId="3" sqref="D45">
    <dxf>
      <numFmt numFmtId="174" formatCode="0.0000"/>
    </dxf>
  </rfmt>
  <rfmt sheetId="3" sqref="D45">
    <dxf>
      <numFmt numFmtId="168" formatCode="0.00000"/>
    </dxf>
  </rfmt>
  <rfmt sheetId="3" sqref="D45">
    <dxf>
      <numFmt numFmtId="174" formatCode="0.0000"/>
    </dxf>
  </rfmt>
  <rfmt sheetId="3" sqref="D45">
    <dxf>
      <numFmt numFmtId="183" formatCode="0.000"/>
    </dxf>
  </rfmt>
  <rfmt sheetId="3" sqref="D45">
    <dxf>
      <numFmt numFmtId="2" formatCode="0.00"/>
    </dxf>
  </rfmt>
  <rfmt sheetId="3" sqref="D45">
    <dxf>
      <numFmt numFmtId="166" formatCode="0.0"/>
    </dxf>
  </rfmt>
  <rfmt sheetId="3" sqref="D48">
    <dxf>
      <numFmt numFmtId="2" formatCode="0.00"/>
    </dxf>
  </rfmt>
  <rfmt sheetId="3" sqref="D48">
    <dxf>
      <numFmt numFmtId="183" formatCode="0.000"/>
    </dxf>
  </rfmt>
  <rfmt sheetId="3" sqref="D48">
    <dxf>
      <numFmt numFmtId="174" formatCode="0.0000"/>
    </dxf>
  </rfmt>
  <rfmt sheetId="3" sqref="D48">
    <dxf>
      <numFmt numFmtId="168" formatCode="0.00000"/>
    </dxf>
  </rfmt>
  <rfmt sheetId="3" sqref="D48">
    <dxf>
      <numFmt numFmtId="174" formatCode="0.0000"/>
    </dxf>
  </rfmt>
  <rfmt sheetId="3" sqref="D48">
    <dxf>
      <numFmt numFmtId="183" formatCode="0.000"/>
    </dxf>
  </rfmt>
  <rfmt sheetId="3" sqref="D48">
    <dxf>
      <numFmt numFmtId="2" formatCode="0.00"/>
    </dxf>
  </rfmt>
  <rfmt sheetId="3" sqref="D48">
    <dxf>
      <numFmt numFmtId="166" formatCode="0.0"/>
    </dxf>
  </rfmt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62">
    <dxf>
      <numFmt numFmtId="2" formatCode="0.00"/>
    </dxf>
  </rfmt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fmt sheetId="3" sqref="D62">
    <dxf>
      <numFmt numFmtId="174" formatCode="0.0000"/>
    </dxf>
  </rfmt>
  <rfmt sheetId="3" sqref="D62">
    <dxf>
      <numFmt numFmtId="183" formatCode="0.000"/>
    </dxf>
  </rfmt>
  <rfmt sheetId="3" sqref="D62">
    <dxf>
      <numFmt numFmtId="2" formatCode="0.00"/>
    </dxf>
  </rfmt>
  <rfmt sheetId="3" sqref="D6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1.xml><?xml version="1.0" encoding="utf-8"?>
<revisions xmlns="http://schemas.openxmlformats.org/spreadsheetml/2006/main" xmlns:r="http://schemas.openxmlformats.org/officeDocument/2006/relationships">
  <rcc rId="39132" sId="2" numFmtId="4">
    <oc r="C32">
      <v>238819.69514</v>
    </oc>
    <nc r="C32">
      <v>239967.54811</v>
    </nc>
  </rcc>
  <rcc rId="39133" sId="2" numFmtId="4">
    <oc r="D32">
      <v>133714.38709999999</v>
    </oc>
    <nc r="D32">
      <v>167345.31109</v>
    </nc>
  </rcc>
  <rcc rId="39134" sId="2">
    <oc r="BG30">
      <f>BF30/BE30*100</f>
    </oc>
    <nc r="BG30"/>
  </rcc>
  <rcc rId="39135" sId="2">
    <oc r="BK28">
      <f>Яра!C34</f>
    </oc>
    <nc r="BK28">
      <f>Яра!C32</f>
    </nc>
  </rcc>
  <rcc rId="39136" sId="2" numFmtId="4">
    <oc r="BL28">
      <v>0</v>
    </oc>
    <nc r="BL28">
      <f>SUM(Яра!D32)</f>
    </nc>
  </rcc>
  <rcc rId="39137" sId="2" numFmtId="4">
    <oc r="F32">
      <v>45260.563609999997</v>
    </oc>
    <nc r="F32">
      <v>46560.500520000001</v>
    </nc>
  </rcc>
  <rcc rId="39138" sId="2" numFmtId="4">
    <oc r="G32">
      <v>23695.837599999999</v>
    </oc>
    <nc r="G32">
      <v>27236.661250000001</v>
    </nc>
  </rcc>
  <rcc rId="39139" sId="2" numFmtId="4">
    <oc r="M32">
      <v>4353.0405499999997</v>
    </oc>
    <nc r="M32">
      <v>4985.2051799999999</v>
    </nc>
  </rcc>
  <rcc rId="39140" sId="2" numFmtId="4">
    <oc r="R32">
      <v>4070.6139699999999</v>
    </oc>
    <nc r="R32">
      <v>4328.48837</v>
    </nc>
  </rcc>
  <rcc rId="39141" sId="2" numFmtId="4">
    <oc r="S32">
      <v>3884.7383100000002</v>
    </oc>
    <nc r="S32">
      <v>4453.6389600000002</v>
    </nc>
  </rcc>
  <rcc rId="39142" sId="2" numFmtId="4">
    <oc r="V32">
      <v>22.460850000000001</v>
    </oc>
    <nc r="V32">
      <v>25.194839999999999</v>
    </nc>
  </rcc>
  <rcc rId="39143" sId="2" numFmtId="4">
    <oc r="Y32">
      <v>4460.84987</v>
    </oc>
    <nc r="Y32">
      <v>5126.88868</v>
    </nc>
  </rcc>
  <rcc rId="39144" sId="2" numFmtId="4">
    <oc r="AB32">
      <v>-452.24941000000001</v>
    </oc>
    <nc r="AB32">
      <v>-497.16197</v>
    </nc>
  </rcc>
  <rcc rId="39145" sId="2" numFmtId="4">
    <oc r="AH32">
      <v>1181.1803</v>
    </oc>
    <nc r="AH32">
      <v>1442.2899299999999</v>
    </nc>
  </rcc>
  <rcc rId="39146" sId="2" numFmtId="4">
    <oc r="AK32">
      <v>4182.9387900000002</v>
    </oc>
    <nc r="AK32">
      <v>4547.6385600000003</v>
    </nc>
  </rcc>
  <rcc rId="39147" sId="2" numFmtId="4">
    <oc r="AN32">
      <v>41.44</v>
    </oc>
    <nc r="AN32">
      <v>46.69</v>
    </nc>
  </rcc>
  <rcc rId="39148" sId="2" numFmtId="4">
    <oc r="AW32">
      <v>1678.47</v>
    </oc>
    <nc r="AW32">
      <v>1834.1455900000001</v>
    </nc>
  </rcc>
  <rcc rId="39149" sId="2" numFmtId="4">
    <oc r="AZ32">
      <v>190.24061</v>
    </oc>
    <nc r="AZ32">
      <v>219.12200000000001</v>
    </nc>
  </rcc>
  <rcc rId="39150" sId="2" numFmtId="4">
    <oc r="BF32">
      <v>553.13000999999997</v>
    </oc>
    <nc r="BF32">
      <v>680.40905999999995</v>
    </nc>
  </rcc>
  <rcc rId="39151" sId="2" numFmtId="4">
    <oc r="BK32">
      <v>1895.2</v>
    </oc>
    <nc r="BK32">
      <v>2843.7265000000002</v>
    </nc>
  </rcc>
  <rcc rId="39152" sId="2" numFmtId="4">
    <oc r="BL32">
      <v>2955.0868</v>
    </oc>
    <nc r="BL32">
      <v>3444.5468000000001</v>
    </nc>
  </rcc>
  <rcc rId="39153" sId="2" numFmtId="4">
    <oc r="BT32">
      <v>0</v>
    </oc>
    <nc r="BT32">
      <v>93.536010000000005</v>
    </nc>
  </rcc>
  <rcc rId="39154" sId="2" numFmtId="4">
    <oc r="BU32">
      <v>96.078289999999996</v>
    </oc>
    <nc r="BU32">
      <v>379.62099000000001</v>
    </nc>
  </rcc>
  <rcc rId="39155" sId="2" numFmtId="4">
    <oc r="CF32">
      <v>193559.13153000001</v>
    </oc>
    <nc r="CF32">
      <v>193407.04759</v>
    </nc>
  </rcc>
  <rcc rId="39156" sId="2" numFmtId="4">
    <oc r="CG32">
      <v>110018.54949999999</v>
    </oc>
    <nc r="CG32">
      <v>140108.64984</v>
    </nc>
  </rcc>
  <rcc rId="39157" sId="2" numFmtId="4">
    <oc r="CJ32">
      <v>39942.828000000001</v>
    </oc>
    <nc r="CJ32">
      <v>43280.428</v>
    </nc>
  </rcc>
  <rcc rId="39158" sId="2" numFmtId="4">
    <oc r="CP32">
      <v>60025.663789999999</v>
    </oc>
    <nc r="CP32">
      <v>82830.2068</v>
    </nc>
  </rcc>
  <rcc rId="39159" sId="2" numFmtId="4">
    <oc r="CS32">
      <v>1811.1845000000001</v>
    </oc>
    <nc r="CS32">
      <v>1952.4845</v>
    </nc>
  </rcc>
  <rcc rId="39160" sId="2" numFmtId="4">
    <oc r="CV32">
      <v>3346.22982</v>
    </oc>
    <nc r="CV32">
      <v>5684.4800999999998</v>
    </nc>
  </rcc>
  <rcc rId="39161" sId="2" numFmtId="4">
    <oc r="CX32">
      <v>7977.44805</v>
    </oc>
    <nc r="CX32">
      <v>7825.3641100000004</v>
    </nc>
  </rcc>
  <rcc rId="39162" sId="2" numFmtId="4">
    <oc r="CY32">
      <v>4892.6433900000002</v>
    </oc>
    <nc r="CY32">
      <v>6361.05044</v>
    </nc>
  </rcc>
  <rcc rId="39163" sId="2" numFmtId="4">
    <oc r="DM32">
      <v>251278.04506999999</v>
    </oc>
    <nc r="DM32">
      <v>252425.89804</v>
    </nc>
  </rcc>
  <rcc rId="39164" sId="2" numFmtId="4">
    <oc r="DN32">
      <v>132910.84755999999</v>
    </oc>
    <nc r="DN32">
      <v>169176.33919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27774" sId="2">
    <oc r="B5" t="inlineStr">
      <is>
        <t>об исполнении бюджетов поселений  Моргаушского района  на 1 апреля 2022 г.</t>
      </is>
    </oc>
    <nc r="B5" t="inlineStr">
      <is>
        <t>об исполнении бюджетов поселений  Моргаушского района  на 1 мая 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27540" sId="22">
    <nc r="C4">
      <v>1839.6</v>
    </nc>
  </rcc>
  <rcc rId="27541" sId="22">
    <nc r="D4">
      <v>613.20000000000005</v>
    </nc>
  </rcc>
  <rcc rId="27542" sId="22">
    <nc r="C5">
      <v>5604.2</v>
    </nc>
  </rcc>
  <rcc rId="27543" sId="22">
    <nc r="D5">
      <v>1868.068</v>
    </nc>
  </rcc>
  <rcc rId="27544" sId="22">
    <nc r="C6">
      <v>2693</v>
    </nc>
  </rcc>
  <rcc rId="27545" sId="22">
    <nc r="D6">
      <v>897.66800000000001</v>
    </nc>
  </rcc>
  <rcc rId="27546" sId="22">
    <nc r="C7">
      <v>2418.1</v>
    </nc>
  </rcc>
  <rcc rId="27547" sId="22">
    <nc r="D7">
      <v>806.03200000000004</v>
    </nc>
  </rcc>
  <rcc rId="27548" sId="22">
    <nc r="C8">
      <v>8286.2999999999993</v>
    </nc>
  </rcc>
  <rcc rId="27549" sId="22">
    <nc r="D8">
      <v>2762.1</v>
    </nc>
  </rcc>
  <rcc rId="27550" sId="22">
    <nc r="C9">
      <v>1479.2</v>
    </nc>
  </rcc>
  <rcc rId="27551" sId="22">
    <nc r="D9">
      <v>493.06799999999998</v>
    </nc>
  </rcc>
  <rcc rId="27552" sId="22">
    <nc r="C10">
      <v>3478.3</v>
    </nc>
  </rcc>
  <rcc rId="27553" sId="22">
    <nc r="D10">
      <v>1159.432</v>
    </nc>
  </rcc>
  <rcc rId="27554" sId="22">
    <nc r="C11">
      <v>4849.2</v>
    </nc>
  </rcc>
  <rcc rId="27555" sId="22">
    <nc r="D11">
      <v>1616.4</v>
    </nc>
  </rcc>
  <rcc rId="27556" sId="22">
    <nc r="C12">
      <v>2338.6999999999998</v>
    </nc>
  </rcc>
  <rcc rId="27557" sId="22">
    <nc r="D12">
      <v>779.56799999999998</v>
    </nc>
  </rcc>
  <rcc rId="27558" sId="22">
    <nc r="C13">
      <v>2095.3000000000002</v>
    </nc>
  </rcc>
  <rcc rId="27559" sId="22">
    <nc r="D13">
      <v>698.43200000000002</v>
    </nc>
  </rcc>
  <rcc rId="27560" sId="22">
    <nc r="C14">
      <v>3395.5</v>
    </nc>
  </rcc>
  <rcc rId="27561" sId="22">
    <nc r="D14">
      <v>1131.8320000000001</v>
    </nc>
  </rcc>
  <rcc rId="27562" sId="22">
    <nc r="C15">
      <v>1897.8</v>
    </nc>
  </rcc>
  <rcc rId="27563" sId="22">
    <nc r="D15">
      <v>632.6</v>
    </nc>
  </rcc>
  <rcc rId="27564" sId="22">
    <nc r="C16">
      <v>2417.4</v>
    </nc>
  </rcc>
  <rcc rId="27565" sId="22">
    <nc r="D16">
      <v>805.8</v>
    </nc>
  </rcc>
  <rcc rId="27566" sId="22">
    <nc r="C17">
      <v>4903.5</v>
    </nc>
  </rcc>
  <rcc rId="27567" sId="22">
    <nc r="D17">
      <v>1634.5</v>
    </nc>
  </rcc>
  <rcc rId="27568" sId="22">
    <nc r="C18">
      <v>3431.9</v>
    </nc>
  </rcc>
  <rcc rId="27569" sId="22">
    <nc r="D18">
      <v>1143.9680000000001</v>
    </nc>
  </rcc>
  <rcc rId="27570" sId="22">
    <nc r="C19">
      <v>2129.1</v>
    </nc>
  </rcc>
  <rcc rId="27571" sId="22">
    <nc r="D19">
      <v>709.7</v>
    </nc>
  </rcc>
  <rrc rId="27572" sId="22" ref="D1:D1048576" action="insertCol"/>
  <rcc rId="27573" sId="22">
    <nc r="D4">
      <f>C4*1000</f>
    </nc>
  </rcc>
  <rcc rId="27574" sId="22">
    <nc r="D5">
      <f>C5*1000</f>
    </nc>
  </rcc>
  <rcc rId="27575" sId="22">
    <nc r="D6">
      <f>C6*1000</f>
    </nc>
  </rcc>
  <rcc rId="27576" sId="22">
    <nc r="D7">
      <f>C7*1000</f>
    </nc>
  </rcc>
  <rcc rId="27577" sId="22">
    <nc r="D8">
      <f>C8*1000</f>
    </nc>
  </rcc>
  <rcc rId="27578" sId="22">
    <nc r="D9">
      <f>C9*1000</f>
    </nc>
  </rcc>
  <rcc rId="27579" sId="22">
    <nc r="D10">
      <f>C10*1000</f>
    </nc>
  </rcc>
  <rcc rId="27580" sId="22">
    <nc r="D11">
      <f>C11*1000</f>
    </nc>
  </rcc>
  <rcc rId="27581" sId="22">
    <nc r="D12">
      <f>C12*1000</f>
    </nc>
  </rcc>
  <rcc rId="27582" sId="22">
    <nc r="D13">
      <f>C13*1000</f>
    </nc>
  </rcc>
  <rcc rId="27583" sId="22">
    <nc r="D14">
      <f>C14*1000</f>
    </nc>
  </rcc>
  <rcc rId="27584" sId="22">
    <nc r="D15">
      <f>C15*1000</f>
    </nc>
  </rcc>
  <rcc rId="27585" sId="22">
    <nc r="D16">
      <f>C16*1000</f>
    </nc>
  </rcc>
  <rcc rId="27586" sId="22">
    <nc r="D17">
      <f>C17*1000</f>
    </nc>
  </rcc>
  <rcc rId="27587" sId="22">
    <nc r="D18">
      <f>C18*1000</f>
    </nc>
  </rcc>
  <rcc rId="27588" sId="22">
    <nc r="D19">
      <f>C19*1000</f>
    </nc>
  </rcc>
  <rcc rId="27589" sId="22">
    <nc r="F4">
      <f>E4*1000</f>
    </nc>
  </rcc>
  <rcc rId="27590" sId="22">
    <nc r="F5">
      <f>E5*1000</f>
    </nc>
  </rcc>
  <rcc rId="27591" sId="22">
    <nc r="F6">
      <f>E6*1000</f>
    </nc>
  </rcc>
  <rcc rId="27592" sId="22">
    <nc r="F7">
      <f>E7*1000</f>
    </nc>
  </rcc>
  <rcc rId="27593" sId="22">
    <nc r="F8">
      <f>E8*1000</f>
    </nc>
  </rcc>
  <rcc rId="27594" sId="22">
    <nc r="F9">
      <f>E9*1000</f>
    </nc>
  </rcc>
  <rcc rId="27595" sId="22">
    <nc r="F10">
      <f>E10*1000</f>
    </nc>
  </rcc>
  <rcc rId="27596" sId="22">
    <nc r="F11">
      <f>E11*1000</f>
    </nc>
  </rcc>
  <rcc rId="27597" sId="22">
    <nc r="F12">
      <f>E12*1000</f>
    </nc>
  </rcc>
  <rcc rId="27598" sId="22">
    <nc r="F13">
      <f>E13*1000</f>
    </nc>
  </rcc>
  <rcc rId="27599" sId="22">
    <nc r="F14">
      <f>E14*1000</f>
    </nc>
  </rcc>
  <rcc rId="27600" sId="22">
    <nc r="F15">
      <f>E15*1000</f>
    </nc>
  </rcc>
  <rcc rId="27601" sId="22">
    <nc r="F16">
      <f>E16*1000</f>
    </nc>
  </rcc>
  <rcc rId="27602" sId="22">
    <nc r="F17">
      <f>E17*1000</f>
    </nc>
  </rcc>
  <rcc rId="27603" sId="22">
    <nc r="F18">
      <f>E18*1000</f>
    </nc>
  </rcc>
  <rcc rId="27604" sId="22">
    <nc r="F19">
      <f>E19*1000</f>
    </nc>
  </rcc>
  <rcc rId="27605" sId="2" numFmtId="4">
    <oc r="DK32">
      <v>4779.4790400000002</v>
    </oc>
    <nc r="DK32">
      <v>6749.8272399999996</v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район!$18:$19,район!$21:$21,район!$28:$32,район!$36:$36,район!$39:$39,район!$51:$52,район!#REF!,район!$64:$64,район!$71:$71,район!$88:$88,район!$122:$124,район!$127:$128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2.xml><?xml version="1.0" encoding="utf-8"?>
<revisions xmlns="http://schemas.openxmlformats.org/spreadsheetml/2006/main" xmlns:r="http://schemas.openxmlformats.org/officeDocument/2006/relationships">
  <rcc rId="33518" sId="3" numFmtId="4">
    <oc r="D44">
      <v>708.75891000000001</v>
    </oc>
    <nc r="D44">
      <v>854.80879000000004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c rId="42187" sId="8">
    <oc r="A1" t="inlineStr">
      <is>
        <t xml:space="preserve">                     Анализ исполнения бюджета Моргаушского сельского поселения на 01.11.2022 г.</t>
      </is>
    </oc>
    <nc r="A1" t="inlineStr">
      <is>
        <t xml:space="preserve">                     Анализ исполнения бюджета Моргаушского сельского поселения на 01.12.2022 г.</t>
      </is>
    </nc>
  </rcc>
  <rcc rId="42188" sId="8" numFmtId="4">
    <oc r="D6">
      <v>1662.5204200000001</v>
    </oc>
    <nc r="D6">
      <v>1888.9105999999999</v>
    </nc>
  </rcc>
  <rcc rId="42189" sId="8" numFmtId="4">
    <oc r="C8">
      <v>428.3734</v>
    </oc>
    <nc r="C8">
      <v>270.49939999999998</v>
    </nc>
  </rcc>
  <rcc rId="42190" sId="8" numFmtId="4">
    <oc r="D8">
      <v>222.80166</v>
    </oc>
    <nc r="D8">
      <v>247.82944000000001</v>
    </nc>
  </rcc>
  <rcc rId="42191" sId="8" numFmtId="4">
    <oc r="D9">
      <v>1.2499499999999999</v>
    </oc>
    <nc r="D9">
      <v>1.37087</v>
    </nc>
  </rcc>
  <rcc rId="42192" sId="8" numFmtId="4">
    <oc r="D10">
      <v>253.13857999999999</v>
    </oc>
    <nc r="D10">
      <v>275.85762</v>
    </nc>
  </rcc>
  <rcc rId="42193" sId="8" numFmtId="4">
    <oc r="D11">
      <v>-25.765440000000002</v>
    </oc>
    <nc r="D11">
      <v>-29.065930000000002</v>
    </nc>
  </rcc>
  <rcc rId="42194" sId="8" numFmtId="4">
    <oc r="D15">
      <v>411.97226999999998</v>
    </oc>
    <nc r="D15">
      <v>1244.0523599999999</v>
    </nc>
  </rcc>
  <rcc rId="42195" sId="8" numFmtId="4">
    <oc r="D16">
      <v>1014.19613</v>
    </oc>
    <nc r="D16">
      <v>1264.8075799999999</v>
    </nc>
  </rcc>
  <rcc rId="42196" sId="8" numFmtId="4">
    <oc r="D38">
      <v>0</v>
    </oc>
    <nc r="D38">
      <v>210.66775999999999</v>
    </nc>
  </rcc>
  <rcc rId="42197" sId="8">
    <oc r="A38">
      <v>1170505005</v>
    </oc>
    <nc r="A38">
      <v>1171503010</v>
    </nc>
  </rcc>
  <rcc rId="42198" sId="8">
    <oc r="B38" t="inlineStr">
      <is>
        <t>Прочие неналоговые доходы</t>
      </is>
    </oc>
    <nc r="B38" t="inlineStr">
      <is>
        <t>Инициативные платежи</t>
      </is>
    </nc>
  </rcc>
  <rcc rId="42199" sId="8" numFmtId="4">
    <oc r="D41">
      <v>7253.3230000000003</v>
    </oc>
    <nc r="D41">
      <v>7772.6220000000003</v>
    </nc>
  </rcc>
  <rcc rId="42200" sId="8" numFmtId="4">
    <oc r="C43">
      <v>9846.6996299999992</v>
    </oc>
    <nc r="C43">
      <v>13049.26835</v>
    </nc>
  </rcc>
  <rcc rId="42201" sId="8" numFmtId="4">
    <oc r="D43">
      <v>1138.18408</v>
    </oc>
    <nc r="D43">
      <v>1435.0240799999999</v>
    </nc>
  </rcc>
  <rcc rId="42202" sId="8" numFmtId="4">
    <oc r="C45">
      <v>21.4389</v>
    </oc>
    <nc r="C45">
      <v>64.344399999999993</v>
    </nc>
  </rcc>
  <rcc rId="42203" sId="8" numFmtId="4">
    <oc r="C46">
      <v>435.46199999999999</v>
    </oc>
    <nc r="C46">
      <v>2380.7579999999998</v>
    </nc>
  </rcc>
  <rcc rId="42204" sId="8" numFmtId="4">
    <oc r="D46">
      <v>387.83699999999999</v>
    </oc>
    <nc r="D46">
      <v>1412.5329999999999</v>
    </nc>
  </rcc>
  <rcc rId="42205" sId="8" numFmtId="4">
    <oc r="D48">
      <v>176.471</v>
    </oc>
    <nc r="D48"/>
  </rcc>
  <rcc rId="42206" sId="8" numFmtId="4">
    <oc r="C48">
      <v>210.66771</v>
    </oc>
    <nc r="C48">
      <v>210.66775999999999</v>
    </nc>
  </rcc>
  <rcc rId="42207" sId="8" numFmtId="34">
    <oc r="C58">
      <v>2271.5140000000001</v>
    </oc>
    <nc r="C58">
      <v>2346.114</v>
    </nc>
  </rcc>
  <rcc rId="42208" sId="8" numFmtId="34">
    <oc r="D58">
      <v>1658.2047299999999</v>
    </oc>
    <nc r="D58">
      <v>1841.48414</v>
    </nc>
  </rcc>
  <rcc rId="42209" sId="8" numFmtId="34">
    <oc r="D70">
      <v>5</v>
    </oc>
    <nc r="D70">
      <v>7.9</v>
    </nc>
  </rcc>
  <rcc rId="42210" sId="8" numFmtId="34">
    <oc r="C73">
      <v>21.4389</v>
    </oc>
    <nc r="C73">
      <v>64.344399999999993</v>
    </nc>
  </rcc>
  <rcc rId="42211" sId="8" numFmtId="34">
    <oc r="C75">
      <v>3413.99883</v>
    </oc>
    <nc r="C75">
      <v>3514.0038800000002</v>
    </nc>
  </rcc>
  <rcc rId="42212" sId="8" numFmtId="34">
    <oc r="D75">
      <v>1990.56278</v>
    </oc>
    <nc r="D75">
      <v>3014.3093399999998</v>
    </nc>
  </rcc>
  <rcc rId="42213" sId="8" numFmtId="34">
    <oc r="C80">
      <v>14382.82783</v>
    </oc>
    <nc r="C80">
      <v>19198.21355</v>
    </nc>
  </rcc>
  <rcc rId="42214" sId="8" numFmtId="34">
    <oc r="D80">
      <v>4249.0571300000001</v>
    </oc>
    <nc r="D80">
      <v>4574.8314300000002</v>
    </nc>
  </rcc>
  <rcc rId="42215" sId="8" numFmtId="34">
    <oc r="D82">
      <v>5165.8999999999996</v>
    </oc>
    <nc r="D82">
      <v>5576.8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2.xml><?xml version="1.0" encoding="utf-8"?>
<revisions xmlns="http://schemas.openxmlformats.org/spreadsheetml/2006/main" xmlns:r="http://schemas.openxmlformats.org/officeDocument/2006/relationships">
  <rcc rId="27276" sId="17" numFmtId="34">
    <oc r="D58">
      <v>233.20705000000001</v>
    </oc>
    <nc r="D58">
      <v>355.80239999999998</v>
    </nc>
  </rcc>
  <rcc rId="27277" sId="17" numFmtId="34">
    <oc r="D65">
      <v>40.171999999999997</v>
    </oc>
    <nc r="D65">
      <v>58.258000000000003</v>
    </nc>
  </rcc>
  <rcc rId="27278" sId="17" numFmtId="34">
    <oc r="D70">
      <v>1.5</v>
    </oc>
    <nc r="D70">
      <v>3</v>
    </nc>
  </rcc>
  <rcc rId="27279" sId="17" numFmtId="34">
    <oc r="D75">
      <v>256.45</v>
    </oc>
    <nc r="D75">
      <v>370</v>
    </nc>
  </rcc>
  <rcc rId="27280" sId="17" numFmtId="34">
    <oc r="D76">
      <v>0</v>
    </oc>
    <nc r="D76">
      <v>1</v>
    </nc>
  </rcc>
  <rcc rId="27281" sId="17" numFmtId="34">
    <oc r="C79">
      <v>721.52099999999996</v>
    </oc>
    <nc r="C79">
      <v>913.52099999999996</v>
    </nc>
  </rcc>
  <rcc rId="27282" sId="17" numFmtId="34">
    <oc r="D79">
      <v>231</v>
    </oc>
    <nc r="D79">
      <v>536.88129000000004</v>
    </nc>
  </rcc>
  <rcc rId="27283" sId="17" numFmtId="34">
    <oc r="C80">
      <v>6359.8036499999998</v>
    </oc>
    <nc r="C80">
      <v>6224.8036499999998</v>
    </nc>
  </rcc>
  <rcc rId="27284" sId="17" numFmtId="34">
    <oc r="D80">
      <v>56.610619999999997</v>
    </oc>
    <nc r="D80">
      <v>265.60861999999997</v>
    </nc>
  </rcc>
  <rcc rId="27285" sId="17" numFmtId="34">
    <oc r="D82">
      <v>426.70274999999998</v>
    </oc>
    <nc r="D82">
      <v>571.74806000000001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1.xml><?xml version="1.0" encoding="utf-8"?>
<revisions xmlns="http://schemas.openxmlformats.org/spreadsheetml/2006/main" xmlns:r="http://schemas.openxmlformats.org/officeDocument/2006/relationships">
  <rcc rId="27346" sId="18">
    <oc r="A1" t="inlineStr">
      <is>
        <t xml:space="preserve">                     Анализ исполнения бюджета Ярабайкасинского сельского поселения на 01.04.2022 г.</t>
      </is>
    </oc>
    <nc r="A1" t="inlineStr">
      <is>
        <t xml:space="preserve">                     Анализ исполнения бюджета Ярабайкасинского сельского поселения на 01.05.2022 г.</t>
      </is>
    </nc>
  </rcc>
  <rcc rId="27347" sId="18" numFmtId="4">
    <oc r="D6">
      <v>48.640929999999997</v>
    </oc>
    <nc r="D6">
      <v>67.416809999999998</v>
    </nc>
  </rcc>
  <rcc rId="27348" sId="18" numFmtId="4">
    <oc r="D8">
      <v>121.0603</v>
    </oc>
    <nc r="D8">
      <v>154.47698</v>
    </nc>
  </rcc>
  <rcc rId="27349" sId="18" numFmtId="4">
    <oc r="D9">
      <v>0.77573000000000003</v>
    </oc>
    <nc r="D9">
      <v>1.0611200000000001</v>
    </nc>
  </rcc>
  <rcc rId="27350" sId="18" numFmtId="4">
    <oc r="D10">
      <v>146.48096000000001</v>
    </oc>
    <nc r="D10">
      <v>183.32049000000001</v>
    </nc>
  </rcc>
  <rcc rId="27351" sId="18" numFmtId="4">
    <oc r="D11">
      <v>-16.241790000000002</v>
    </oc>
    <nc r="D11">
      <v>-22.364550000000001</v>
    </nc>
  </rcc>
  <rcc rId="27352" sId="18" numFmtId="4">
    <oc r="D13">
      <v>5.2305000000000001</v>
    </oc>
    <nc r="D13">
      <v>7.33026</v>
    </nc>
  </rcc>
  <rcc rId="27353" sId="18" numFmtId="4">
    <oc r="D15">
      <v>56.498269999999998</v>
    </oc>
    <nc r="D15">
      <v>66.840770000000006</v>
    </nc>
  </rcc>
  <rcc rId="27354" sId="18" numFmtId="4">
    <oc r="D16">
      <v>69.395820000000001</v>
    </oc>
    <nc r="D16">
      <v>86.004320000000007</v>
    </nc>
  </rcc>
  <rcc rId="27355" sId="18" numFmtId="4">
    <oc r="D18">
      <v>0.9</v>
    </oc>
    <nc r="D18">
      <v>1.7</v>
    </nc>
  </rcc>
  <rcc rId="27356" sId="18" numFmtId="4">
    <oc r="C34">
      <v>0</v>
    </oc>
    <nc r="C34">
      <v>125</v>
    </nc>
  </rcc>
  <rcc rId="27357" sId="18" numFmtId="4">
    <oc r="D42">
      <v>857.976</v>
    </oc>
    <nc r="D42">
      <v>1143.9680000000001</v>
    </nc>
  </rcc>
  <rcc rId="27358" sId="18" numFmtId="4">
    <oc r="D45">
      <v>54.435000000000002</v>
    </oc>
    <nc r="D45">
      <v>74.111000000000004</v>
    </nc>
  </rcc>
  <rcc rId="27359" sId="18" numFmtId="4">
    <nc r="D47">
      <v>83.186999999999998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3.xml><?xml version="1.0" encoding="utf-8"?>
<revisions xmlns="http://schemas.openxmlformats.org/spreadsheetml/2006/main" xmlns:r="http://schemas.openxmlformats.org/officeDocument/2006/relationships">
  <rfmt sheetId="2" sqref="CI18">
    <dxf>
      <numFmt numFmtId="186" formatCode="#,##0.0000"/>
    </dxf>
  </rfmt>
  <rfmt sheetId="2" sqref="CI18">
    <dxf>
      <numFmt numFmtId="187" formatCode="#,##0.000"/>
    </dxf>
  </rfmt>
  <rfmt sheetId="2" sqref="CI18">
    <dxf>
      <numFmt numFmtId="4" formatCode="#,##0.00"/>
    </dxf>
  </rfmt>
  <rfmt sheetId="2" sqref="CI18">
    <dxf>
      <numFmt numFmtId="167" formatCode="#,##0.0"/>
    </dxf>
  </rfmt>
  <rfmt sheetId="2" sqref="CI31">
    <dxf>
      <numFmt numFmtId="186" formatCode="#,##0.0000"/>
    </dxf>
  </rfmt>
  <rfmt sheetId="2" sqref="CI31">
    <dxf>
      <numFmt numFmtId="187" formatCode="#,##0.000"/>
    </dxf>
  </rfmt>
  <rfmt sheetId="2" sqref="CI31">
    <dxf>
      <numFmt numFmtId="4" formatCode="#,##0.00"/>
    </dxf>
  </rfmt>
  <rfmt sheetId="2" sqref="CI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40763" sId="15">
    <oc r="A1" t="inlineStr">
      <is>
        <t xml:space="preserve">                     Анализ исполнения бюджета Шатьмапосинского сельского поселения на 01.10.2022 г.</t>
      </is>
    </oc>
    <nc r="A1" t="inlineStr">
      <is>
        <t xml:space="preserve">                     Анализ исполнения бюджета Шатьмапосинского сельского поселения на 01.11.2022 г.</t>
      </is>
    </nc>
  </rcc>
  <rcc rId="40764" sId="15" numFmtId="4">
    <oc r="D6">
      <v>34.110199999999999</v>
    </oc>
    <nc r="D6">
      <v>39.111229999999999</v>
    </nc>
  </rcc>
  <rcc rId="40765" sId="15" numFmtId="4">
    <oc r="D8">
      <v>181.08202</v>
    </oc>
    <nc r="D8">
      <v>204.81145000000001</v>
    </nc>
  </rcc>
  <rcc rId="40766" sId="15" numFmtId="4">
    <oc r="D9">
      <v>1.02441</v>
    </oc>
    <nc r="D9">
      <v>1.1490100000000001</v>
    </nc>
  </rcc>
  <rcc rId="40767" sId="15" numFmtId="4">
    <oc r="D10">
      <v>208.45591999999999</v>
    </oc>
    <nc r="D10">
      <v>232.69882000000001</v>
    </nc>
  </rcc>
  <rcc rId="40768" sId="15" numFmtId="4">
    <oc r="D11">
      <v>-20.214279999999999</v>
    </oc>
    <nc r="D11">
      <v>-23.685009999999998</v>
    </nc>
  </rcc>
  <rcc rId="40769" sId="15" numFmtId="4">
    <oc r="D15">
      <v>68.916700000000006</v>
    </oc>
    <nc r="D15">
      <v>96.62894</v>
    </nc>
  </rcc>
  <rcc rId="40770" sId="15" numFmtId="4">
    <oc r="D16">
      <v>44.853839999999998</v>
    </oc>
    <nc r="D16">
      <v>168.94022000000001</v>
    </nc>
  </rcc>
  <rcc rId="40771" sId="15" numFmtId="4">
    <oc r="D18">
      <v>1.2</v>
    </oc>
    <nc r="D18">
      <v>1.4</v>
    </nc>
  </rcc>
  <rcc rId="40772" sId="15" numFmtId="4">
    <oc r="D27">
      <v>84.157799999999995</v>
    </oc>
    <nc r="D27">
      <v>126.72775</v>
    </nc>
  </rcc>
  <rcc rId="40773" sId="15" numFmtId="4">
    <oc r="D28">
      <v>19.508400000000002</v>
    </oc>
    <nc r="D28">
      <v>21.675999999999998</v>
    </nc>
  </rcc>
  <rcc rId="40774" sId="15" numFmtId="4">
    <oc r="D42">
      <v>1542.2840000000001</v>
    </oc>
    <nc r="D42">
      <v>1661.2180000000001</v>
    </nc>
  </rcc>
  <rcc rId="40775" sId="15" numFmtId="4">
    <oc r="D45">
      <v>80.867999999999995</v>
    </oc>
    <nc r="D45">
      <v>88.739000000000004</v>
    </nc>
  </rcc>
  <rcc rId="40776" sId="15" numFmtId="34">
    <oc r="D58">
      <v>1063.38453</v>
    </oc>
    <nc r="D58">
      <v>1188.34709</v>
    </nc>
  </rcc>
  <rcc rId="40777" sId="15" numFmtId="34">
    <oc r="D65">
      <v>62.556420000000003</v>
    </oc>
    <nc r="D65">
      <v>70.516019999999997</v>
    </nc>
  </rcc>
  <rcc rId="40778" sId="15" numFmtId="34">
    <oc r="D79">
      <v>520.34058000000005</v>
    </oc>
    <nc r="D79">
      <v>565.34058000000005</v>
    </nc>
  </rcc>
  <rcc rId="40779" sId="15" numFmtId="34">
    <oc r="D80">
      <v>1859.8410100000001</v>
    </oc>
    <nc r="D80">
      <v>1940.17976</v>
    </nc>
  </rcc>
  <rcc rId="40780" sId="15" numFmtId="34">
    <oc r="D82">
      <v>634.87800000000004</v>
    </oc>
    <nc r="D82">
      <v>705.42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30192" sId="2" numFmtId="4">
    <oc r="CI32">
      <v>107028.05121000001</v>
    </oc>
    <nc r="CI32">
      <v>108292.05800999999</v>
    </nc>
  </rcc>
  <rfmt sheetId="2" sqref="CI18">
    <dxf>
      <numFmt numFmtId="4" formatCode="#,##0.00"/>
    </dxf>
  </rfmt>
  <rfmt sheetId="2" sqref="CI18">
    <dxf>
      <numFmt numFmtId="187" formatCode="#,##0.000"/>
    </dxf>
  </rfmt>
  <rfmt sheetId="2" sqref="CI18">
    <dxf>
      <numFmt numFmtId="186" formatCode="#,##0.0000"/>
    </dxf>
  </rfmt>
  <rfmt sheetId="2" sqref="CI18">
    <dxf>
      <numFmt numFmtId="172" formatCode="#,##0.00000"/>
    </dxf>
  </rfmt>
  <rfmt sheetId="2" sqref="CI18">
    <dxf>
      <numFmt numFmtId="179" formatCode="#,##0.000000"/>
    </dxf>
  </rfmt>
  <rfmt sheetId="2" sqref="CI18">
    <dxf>
      <numFmt numFmtId="172" formatCode="#,##0.00000"/>
    </dxf>
  </rfmt>
  <rcc rId="30193" sId="8" numFmtId="4">
    <oc r="C43">
      <v>8582.69283</v>
    </oc>
    <nc r="C43">
      <v>9846.6996299999992</v>
    </nc>
  </rcc>
  <rcc rId="30194" sId="2" numFmtId="4">
    <oc r="C32">
      <v>236025.86420000001</v>
    </oc>
    <nc r="C32">
      <v>237289.87100000001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c rId="40380" sId="11">
    <oc r="A1" t="inlineStr">
      <is>
        <t xml:space="preserve">                     Анализ исполнения бюджета Сятракасинского сельского поселения на 01.10.2022 г.</t>
      </is>
    </oc>
    <nc r="A1" t="inlineStr">
      <is>
        <t xml:space="preserve">                     Анализ исполнения бюджета Сятракасинского сельского поселения на 01.11.2022 г.</t>
      </is>
    </nc>
  </rcc>
  <rcc rId="40381" sId="11" numFmtId="4">
    <oc r="D6">
      <v>125.58511</v>
    </oc>
    <nc r="D6">
      <v>144.47004999999999</v>
    </nc>
  </rcc>
  <rcc rId="40382" sId="11" numFmtId="4">
    <oc r="D8">
      <v>294.87004999999999</v>
    </oc>
    <nc r="D8">
      <v>333.51056</v>
    </nc>
  </rcc>
  <rcc rId="40383" sId="11" numFmtId="4">
    <oc r="D9">
      <v>1.66814</v>
    </oc>
    <nc r="D9">
      <v>1.8710500000000001</v>
    </nc>
  </rcc>
  <rcc rId="40384" sId="11" numFmtId="4">
    <oc r="D10">
      <v>339.44510000000002</v>
    </oc>
    <nc r="D10">
      <v>378.92169000000001</v>
    </nc>
  </rcc>
  <rcc rId="40385" sId="11" numFmtId="4">
    <oc r="D11">
      <v>-32.916499999999999</v>
    </oc>
    <nc r="D11">
      <v>-38.568109999999997</v>
    </nc>
  </rcc>
  <rcc rId="40386" sId="11" numFmtId="4">
    <oc r="D15">
      <v>19.119499999999999</v>
    </oc>
    <nc r="D15">
      <v>96.295109999999994</v>
    </nc>
  </rcc>
  <rcc rId="40387" sId="11" numFmtId="4">
    <oc r="D16">
      <v>129.32819000000001</v>
    </oc>
    <nc r="D16">
      <v>389.68835999999999</v>
    </nc>
  </rcc>
  <rcc rId="40388" sId="11" numFmtId="4">
    <oc r="D18">
      <v>5.6</v>
    </oc>
    <nc r="D18">
      <v>6</v>
    </nc>
  </rcc>
  <rcc rId="40389" sId="11" numFmtId="4">
    <oc r="D28">
      <v>5.0803200000000004</v>
    </oc>
    <nc r="D28">
      <v>5.6448</v>
    </nc>
  </rcc>
  <rcc rId="40390" sId="11" numFmtId="4">
    <oc r="D41">
      <v>3940.797</v>
    </oc>
    <nc r="D41">
      <v>4244.6940000000004</v>
    </nc>
  </rcc>
  <rcc rId="40391" sId="11" numFmtId="4">
    <oc r="D43">
      <v>7532.6789500000004</v>
    </oc>
    <nc r="D43">
      <v>8840.4196300000003</v>
    </nc>
  </rcc>
  <rcc rId="40392" sId="11" numFmtId="4">
    <oc r="D44">
      <v>188.547</v>
    </oc>
    <nc r="D44">
      <v>208.22300000000001</v>
    </nc>
  </rcc>
  <rcc rId="40393" sId="11" numFmtId="4">
    <oc r="D49">
      <v>282.97717</v>
    </oc>
    <nc r="D49">
      <v>414.95389999999998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c rId="34198" sId="3" numFmtId="4">
    <oc r="C67">
      <v>443643.88199999998</v>
    </oc>
    <nc r="C67">
      <v>446876.72700000001</v>
    </nc>
  </rcc>
  <rcc rId="34199" sId="3" numFmtId="4">
    <oc r="C68">
      <v>44583.199999999997</v>
    </oc>
    <nc r="C68">
      <v>47461.3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c rId="30504" sId="6" numFmtId="4">
    <oc r="D6">
      <v>13.338889999999999</v>
    </oc>
    <nc r="D6">
      <v>21.212779999999999</v>
    </nc>
  </rcc>
  <rcc rId="30505" sId="6" numFmtId="4">
    <oc r="D8">
      <v>174.37636000000001</v>
    </oc>
    <nc r="D8">
      <v>212.47228000000001</v>
    </nc>
  </rcc>
  <rcc rId="30506" sId="6" numFmtId="4">
    <oc r="D9">
      <v>1.0793299999999999</v>
    </oc>
    <nc r="D9">
      <v>1.2507999999999999</v>
    </nc>
  </rcc>
  <rcc rId="30507" sId="6" numFmtId="4">
    <oc r="D10">
      <v>202.07910999999999</v>
    </oc>
    <nc r="D10">
      <v>244.75416000000001</v>
    </nc>
  </rcc>
  <rcc rId="30508" sId="6" numFmtId="4">
    <oc r="D11">
      <v>-21.397600000000001</v>
    </oc>
    <nc r="D11">
      <v>-26.817489999999999</v>
    </nc>
  </rcc>
  <rcc rId="30509" sId="6" numFmtId="4">
    <oc r="D15">
      <v>178.24172999999999</v>
    </oc>
    <nc r="D15">
      <v>177.37787</v>
    </nc>
  </rcc>
  <rcc rId="30510" sId="6" numFmtId="4">
    <oc r="D16">
      <v>75.015709999999999</v>
    </oc>
    <nc r="D16">
      <v>79.25291</v>
    </nc>
  </rcc>
  <rcc rId="30511" sId="6" numFmtId="4">
    <oc r="D28">
      <v>52.708100000000002</v>
    </oc>
    <nc r="D28">
      <v>64.734560000000002</v>
    </nc>
  </rcc>
  <rcc rId="30512" sId="6" numFmtId="4">
    <oc r="D32">
      <v>0.72</v>
    </oc>
    <nc r="D32">
      <v>2.16</v>
    </nc>
  </rcc>
  <rcc rId="30513" sId="6" numFmtId="4">
    <oc r="D44">
      <v>1122.085</v>
    </oc>
    <nc r="D44">
      <v>1346.502</v>
    </nc>
  </rcc>
  <rcc rId="30514" sId="6" numFmtId="4">
    <oc r="D46">
      <v>227.07900000000001</v>
    </oc>
    <nc r="D46">
      <v>1507.6566</v>
    </nc>
  </rcc>
  <rcc rId="30515" sId="6" numFmtId="4">
    <oc r="D48">
      <v>42.960999999999999</v>
    </oc>
    <nc r="D48">
      <v>50.832000000000001</v>
    </nc>
  </rcc>
  <rcc rId="30516" sId="6" numFmtId="4">
    <oc r="D49">
      <v>68.58</v>
    </oc>
    <nc r="D49">
      <v>318.10286000000002</v>
    </nc>
  </rcc>
  <rcc rId="30517" sId="6" numFmtId="4">
    <oc r="D53">
      <v>44</v>
    </oc>
    <nc r="D53">
      <v>281.14600000000002</v>
    </nc>
  </rcc>
  <rcc rId="30518" sId="6" numFmtId="4">
    <oc r="D61">
      <v>458.90492999999998</v>
    </oc>
    <nc r="D61">
      <v>564.13283999999999</v>
    </nc>
  </rcc>
  <rcc rId="30519" sId="6" numFmtId="4">
    <oc r="D68">
      <v>30.305440000000001</v>
    </oc>
    <nc r="D68">
      <v>38.339350000000003</v>
    </nc>
  </rcc>
  <rcc rId="30520" sId="6" numFmtId="4">
    <oc r="D78">
      <v>252.31</v>
    </oc>
    <nc r="D78">
      <v>2504.9405999999999</v>
    </nc>
  </rcc>
  <rcc rId="30521" sId="6" numFmtId="4">
    <oc r="D79">
      <v>16</v>
    </oc>
    <nc r="D79">
      <v>66</v>
    </nc>
  </rcc>
  <rcc rId="30522" sId="6" numFmtId="4">
    <oc r="D85">
      <v>232.61929000000001</v>
    </oc>
    <nc r="D85">
      <v>273.62849999999997</v>
    </nc>
  </rcc>
  <rcc rId="30523" sId="6" numFmtId="4">
    <oc r="D87">
      <v>879.71743000000004</v>
    </oc>
    <nc r="D87">
      <v>1012.37397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2.xml><?xml version="1.0" encoding="utf-8"?>
<revisions xmlns="http://schemas.openxmlformats.org/spreadsheetml/2006/main" xmlns:r="http://schemas.openxmlformats.org/officeDocument/2006/relationships">
  <rcc rId="34339" sId="1" numFmtId="4">
    <oc r="C24">
      <v>741126.25416999997</v>
    </oc>
    <nc r="C24">
      <v>754704.48335999995</v>
    </nc>
  </rcc>
  <rcc rId="34340" sId="1" numFmtId="4">
    <oc r="D24">
      <v>350960.58315000002</v>
    </oc>
    <nc r="D24">
      <v>391656.16713999998</v>
    </nc>
  </rcc>
  <rfmt sheetId="1" sqref="C23">
    <dxf>
      <numFmt numFmtId="2" formatCode="0.00"/>
    </dxf>
  </rfmt>
  <rfmt sheetId="1" sqref="C23">
    <dxf>
      <numFmt numFmtId="183" formatCode="0.000"/>
    </dxf>
  </rfmt>
  <rfmt sheetId="1" sqref="C23">
    <dxf>
      <numFmt numFmtId="174" formatCode="0.0000"/>
    </dxf>
  </rfmt>
  <rfmt sheetId="1" sqref="C23">
    <dxf>
      <numFmt numFmtId="168" formatCode="0.00000"/>
    </dxf>
  </rfmt>
  <rfmt sheetId="1" sqref="C23">
    <dxf>
      <numFmt numFmtId="174" formatCode="0.0000"/>
    </dxf>
  </rfmt>
  <rfmt sheetId="1" sqref="C23">
    <dxf>
      <numFmt numFmtId="183" formatCode="0.000"/>
    </dxf>
  </rfmt>
  <rfmt sheetId="1" sqref="C23">
    <dxf>
      <numFmt numFmtId="2" formatCode="0.00"/>
    </dxf>
  </rfmt>
  <rfmt sheetId="1" sqref="C23">
    <dxf>
      <numFmt numFmtId="166" formatCode="0.0"/>
    </dxf>
  </rfmt>
  <rfmt sheetId="1" sqref="G23">
    <dxf>
      <numFmt numFmtId="2" formatCode="0.00"/>
    </dxf>
  </rfmt>
  <rfmt sheetId="1" sqref="J23">
    <dxf>
      <numFmt numFmtId="2" formatCode="0.00"/>
    </dxf>
  </rfmt>
  <rfmt sheetId="1" sqref="J23">
    <dxf>
      <numFmt numFmtId="183" formatCode="0.000"/>
    </dxf>
  </rfmt>
  <rfmt sheetId="1" sqref="J23">
    <dxf>
      <numFmt numFmtId="2" formatCode="0.00"/>
    </dxf>
  </rfmt>
  <rfmt sheetId="1" sqref="J23">
    <dxf>
      <numFmt numFmtId="166" formatCode="0.0"/>
    </dxf>
  </rfmt>
  <rcc rId="34341" sId="1" numFmtId="4">
    <oc r="J24">
      <v>40409.5219</v>
    </oc>
    <nc r="J24">
      <v>71835.618489999993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33735" sId="3" numFmtId="4">
    <oc r="C80">
      <v>27759.333999999999</v>
    </oc>
    <nc r="C80">
      <v>29201.478999999999</v>
    </nc>
  </rcc>
  <rcc rId="33736" sId="3" numFmtId="4">
    <oc r="D80">
      <v>11374.944</v>
    </oc>
    <nc r="D80">
      <v>13336.25697</v>
    </nc>
  </rcc>
  <rcc rId="33737" sId="3" numFmtId="4">
    <oc r="C82">
      <v>5867.48182</v>
    </oc>
    <nc r="C82">
      <v>6233.8918199999998</v>
    </nc>
  </rcc>
  <rcc rId="33738" sId="3" numFmtId="4">
    <oc r="D82">
      <v>2692.12916</v>
    </oc>
    <nc r="D82">
      <v>3082.92857</v>
    </nc>
  </rcc>
  <rcc rId="33739" sId="3" numFmtId="4">
    <oc r="C84">
      <v>447.84649999999999</v>
    </oc>
    <nc r="C84">
      <v>932.84649999999999</v>
    </nc>
  </rcc>
  <rcc rId="33740" sId="3" numFmtId="4">
    <oc r="D85">
      <v>7340.6602599999997</v>
    </oc>
    <nc r="D85">
      <v>8171.3382600000004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39995" sId="6" numFmtId="4">
    <oc r="D60">
      <v>909.72091</v>
    </oc>
    <nc r="D60">
      <v>1000.26865</v>
    </nc>
  </rcc>
  <rcc rId="39996" sId="6" numFmtId="4">
    <oc r="D67">
      <v>62.211269999999999</v>
    </oc>
    <nc r="D67">
      <v>70.168570000000003</v>
    </nc>
  </rcc>
  <rcc rId="39997" sId="6" numFmtId="4">
    <oc r="D75">
      <v>0</v>
    </oc>
    <nc r="D75">
      <v>14.2926</v>
    </nc>
  </rcc>
  <rcc rId="39998" sId="6" numFmtId="4">
    <oc r="D83">
      <v>317.11687000000001</v>
    </oc>
    <nc r="D83">
      <v>377.78789</v>
    </nc>
  </rcc>
  <rcc rId="39999" sId="6" numFmtId="4">
    <oc r="D84">
      <v>364.40521999999999</v>
    </oc>
    <nc r="D84">
      <v>384.22447</v>
    </nc>
  </rcc>
  <rcc rId="40000" sId="6" numFmtId="4">
    <oc r="D86">
      <v>1387.3739700000001</v>
    </oc>
    <nc r="D86">
      <v>1521.9776300000001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c rId="39589" sId="3" numFmtId="4">
    <nc r="D69">
      <v>-1E-3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cc rId="40811" sId="16">
    <oc r="A1" t="inlineStr">
      <is>
        <t xml:space="preserve">                     Анализ исполнения бюджета Юнгинского сельского поселения на 01.10.2022 г.</t>
      </is>
    </oc>
    <nc r="A1" t="inlineStr">
      <is>
        <t xml:space="preserve">                     Анализ исполнения бюджета Юнгинского сельского поселения на 01.11.2022 г.</t>
      </is>
    </nc>
  </rcc>
  <rcc rId="40812" sId="16" numFmtId="4">
    <oc r="D6">
      <v>116.45831</v>
    </oc>
    <nc r="D6">
      <v>132.91342</v>
    </nc>
  </rcc>
  <rcc rId="40813" sId="16" numFmtId="4">
    <oc r="D8">
      <v>291.19947000000002</v>
    </oc>
    <nc r="D8">
      <v>329.35896000000002</v>
    </nc>
  </rcc>
  <rcc rId="40814" sId="16" numFmtId="4">
    <oc r="D9">
      <v>1.6473599999999999</v>
    </oc>
    <nc r="D9">
      <v>1.8477600000000001</v>
    </nc>
  </rcc>
  <rcc rId="40815" sId="16" numFmtId="4">
    <oc r="D10">
      <v>335.21965999999998</v>
    </oc>
    <nc r="D10">
      <v>374.20490000000001</v>
    </nc>
  </rcc>
  <rcc rId="40816" sId="16" numFmtId="4">
    <oc r="D11">
      <v>-32.506779999999999</v>
    </oc>
    <nc r="D11">
      <v>-38.088059999999999</v>
    </nc>
  </rcc>
  <rcc rId="40817" sId="16" numFmtId="4">
    <oc r="D15">
      <v>214.53981999999999</v>
    </oc>
    <nc r="D15">
      <v>274.45011</v>
    </nc>
  </rcc>
  <rcc rId="40818" sId="16" numFmtId="4">
    <oc r="D16">
      <v>328.30032999999997</v>
    </oc>
    <nc r="D16">
      <v>574.65520000000004</v>
    </nc>
  </rcc>
  <rcc rId="40819" sId="16" numFmtId="4">
    <oc r="D27">
      <v>358.95371</v>
    </oc>
    <nc r="D27">
      <v>363.29771</v>
    </nc>
  </rcc>
  <rcc rId="40820" sId="16" numFmtId="4">
    <oc r="D28">
      <v>25.31775</v>
    </oc>
    <nc r="D28">
      <v>26.672499999999999</v>
    </nc>
  </rcc>
  <rcc rId="40821" sId="16" numFmtId="4">
    <oc r="D30">
      <v>42.186529999999998</v>
    </oc>
    <nc r="D30">
      <v>47.851979999999998</v>
    </nc>
  </rcc>
  <rcc rId="40822" sId="16" numFmtId="4">
    <oc r="D41">
      <v>1964.547</v>
    </oc>
    <nc r="D41">
      <v>2116.0439999999999</v>
    </nc>
  </rcc>
  <rcc rId="40823" sId="16" numFmtId="4">
    <oc r="D44">
      <v>80.867999999999995</v>
    </oc>
    <nc r="D44">
      <v>88.739000000000004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cc rId="40031" sId="7">
    <oc r="A1" t="inlineStr">
      <is>
        <t xml:space="preserve">                     Анализ исполнения бюджета Кадикасинского сельского поселения на01.10.2022 г.</t>
      </is>
    </oc>
    <nc r="A1" t="inlineStr">
      <is>
        <t xml:space="preserve">                     Анализ исполнения бюджета Кадикасинского сельского поселения на01.11.2022 г.</t>
      </is>
    </nc>
  </rcc>
  <rcc rId="40032" sId="7" numFmtId="34">
    <oc r="D6">
      <v>513.19209000000001</v>
    </oc>
    <nc r="D6">
      <v>578.11193000000003</v>
    </nc>
  </rcc>
  <rcc rId="40033" sId="7" numFmtId="34">
    <oc r="D8">
      <v>398.86986000000002</v>
    </oc>
    <nc r="D8">
      <v>451.13877000000002</v>
    </nc>
  </rcc>
  <rcc rId="40034" sId="7" numFmtId="34">
    <oc r="D9">
      <v>2.2564600000000001</v>
    </oc>
    <nc r="D9">
      <v>2.5309499999999998</v>
    </nc>
  </rcc>
  <rcc rId="40035" sId="7" numFmtId="34">
    <oc r="D10">
      <v>459.16640000000001</v>
    </oc>
    <nc r="D10">
      <v>512.56629999999996</v>
    </nc>
  </rcc>
  <rcc rId="40036" sId="7" numFmtId="4">
    <oc r="D11">
      <v>-44.526049999999998</v>
    </oc>
    <nc r="D11">
      <v>-52.171019999999999</v>
    </nc>
  </rcc>
  <rcc rId="40037" sId="7" numFmtId="34">
    <oc r="D15">
      <v>73.379819999999995</v>
    </oc>
    <nc r="D15">
      <v>158.70138</v>
    </nc>
  </rcc>
  <rcc rId="40038" sId="7" numFmtId="34">
    <oc r="D16">
      <v>1099.2398900000001</v>
    </oc>
    <nc r="D16">
      <v>1973.14967</v>
    </nc>
  </rcc>
  <rcc rId="40039" sId="7" numFmtId="34">
    <oc r="D18">
      <v>5.6</v>
    </oc>
    <nc r="D18">
      <v>6</v>
    </nc>
  </rcc>
  <rcc rId="40040" sId="7">
    <oc r="A30">
      <v>1130206005</v>
    </oc>
    <nc r="A30">
      <v>1130206000</v>
    </nc>
  </rcc>
  <rcc rId="40041" sId="7" numFmtId="4">
    <oc r="D30">
      <v>27.326059999999998</v>
    </oc>
    <nc r="D30">
      <v>34.033340000000003</v>
    </nc>
  </rcc>
  <rcc rId="40042" sId="7" numFmtId="34">
    <oc r="D41">
      <v>1965.1130000000001</v>
    </oc>
    <nc r="D41">
      <v>2116.654</v>
    </nc>
  </rcc>
  <rcc rId="40043" sId="7" numFmtId="34">
    <oc r="D43">
      <v>3011.5940000000001</v>
    </oc>
    <nc r="D43">
      <v>3773.6689999999999</v>
    </nc>
  </rcc>
  <rcc rId="40044" sId="7" numFmtId="34">
    <oc r="D45">
      <v>188.548</v>
    </oc>
    <nc r="D45">
      <v>208.22399999999999</v>
    </nc>
  </rcc>
  <rcc rId="40045" sId="7" numFmtId="34">
    <oc r="D47">
      <v>459.88</v>
    </oc>
    <nc r="D47">
      <v>809.89250000000004</v>
    </nc>
  </rcc>
  <rcc rId="40046" sId="7" numFmtId="34">
    <oc r="D57">
      <v>1500.0155400000001</v>
    </oc>
    <nc r="D57">
      <v>1674.36781</v>
    </nc>
  </rcc>
  <rcc rId="40047" sId="7" numFmtId="34">
    <oc r="D64">
      <v>154.85873000000001</v>
    </oc>
    <nc r="D64">
      <v>176.41707</v>
    </nc>
  </rcc>
  <rcc rId="40048" sId="7" numFmtId="34">
    <oc r="D78">
      <v>691.77971000000002</v>
    </oc>
    <nc r="D78">
      <v>2396.9635699999999</v>
    </nc>
  </rcc>
  <rcc rId="40049" sId="7" numFmtId="34">
    <oc r="D79">
      <v>912.57136000000003</v>
    </oc>
    <nc r="D79">
      <v>1148.85267</v>
    </nc>
  </rcc>
  <rcc rId="40050" sId="7" numFmtId="34">
    <oc r="D81">
      <v>1722.67743</v>
    </oc>
    <nc r="D81">
      <v>1890.35643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cc rId="40854" sId="16" numFmtId="34">
    <oc r="D57">
      <v>1182.9733900000001</v>
    </oc>
    <nc r="D57">
      <v>1308.45099</v>
    </nc>
  </rcc>
  <rcc rId="40855" sId="16" numFmtId="34">
    <oc r="D64">
      <v>60.54374</v>
    </oc>
    <nc r="D64">
      <v>70.776929999999993</v>
    </nc>
  </rcc>
  <rcc rId="40856" sId="16" numFmtId="34">
    <oc r="D69">
      <v>20.6</v>
    </oc>
    <nc r="D69">
      <v>24.1</v>
    </nc>
  </rcc>
  <rcc rId="40857" sId="16" numFmtId="34">
    <oc r="D78">
      <v>5682.5821900000001</v>
    </oc>
    <nc r="D78">
      <v>5684.9821899999997</v>
    </nc>
  </rcc>
  <rcc rId="40858" sId="16" numFmtId="34">
    <oc r="D79">
      <v>301.24977999999999</v>
    </oc>
    <nc r="D79">
      <v>315.43874</v>
    </nc>
  </rcc>
  <rcc rId="40859" sId="16" numFmtId="34">
    <oc r="D81">
      <v>810.98099999999999</v>
    </oc>
    <nc r="D81">
      <v>901.09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.xml><?xml version="1.0" encoding="utf-8"?>
<revisions xmlns="http://schemas.openxmlformats.org/spreadsheetml/2006/main" xmlns:r="http://schemas.openxmlformats.org/officeDocument/2006/relationships">
  <rcc rId="40460" sId="12">
    <oc r="A1" t="inlineStr">
      <is>
        <t xml:space="preserve">                     Анализ исполнения бюджета Тораевского сельского поселения на 01.10.2022 г.</t>
      </is>
    </oc>
    <nc r="A1" t="inlineStr">
      <is>
        <t xml:space="preserve">                     Анализ исполнения бюджета Тораевского сельского поселения на 01.11.2022 г.</t>
      </is>
    </nc>
  </rcc>
  <rcc rId="40461" sId="12" numFmtId="4">
    <oc r="D6">
      <v>106.47953</v>
    </oc>
    <nc r="D6">
      <v>134.53928999999999</v>
    </nc>
  </rcc>
  <rcc rId="40462" sId="12" numFmtId="4">
    <oc r="D8">
      <v>395.19929000000002</v>
    </oc>
    <nc r="D8">
      <v>446.98716000000002</v>
    </nc>
  </rcc>
  <rcc rId="40463" sId="12" numFmtId="4">
    <oc r="D9">
      <v>2.23569</v>
    </oc>
    <nc r="D9">
      <v>2.5076700000000001</v>
    </nc>
  </rcc>
  <rcc rId="40464" sId="12" numFmtId="4">
    <oc r="D10">
      <v>454.94092999999998</v>
    </oc>
    <nc r="D10">
      <v>507.84944000000002</v>
    </nc>
  </rcc>
  <rcc rId="40465" sId="12" numFmtId="4">
    <oc r="D11">
      <v>-44.116300000000003</v>
    </oc>
    <nc r="D11">
      <v>-51.690919999999998</v>
    </nc>
  </rcc>
  <rcc rId="40466" sId="12" numFmtId="4">
    <oc r="D15">
      <v>11.037269999999999</v>
    </oc>
    <nc r="D15">
      <v>40.17998</v>
    </nc>
  </rcc>
  <rcc rId="40467" sId="12" numFmtId="4">
    <oc r="D16">
      <v>73.319630000000004</v>
    </oc>
    <nc r="D16">
      <v>249.29084</v>
    </nc>
  </rcc>
  <rcc rId="40468" sId="12" numFmtId="4">
    <oc r="D18">
      <v>5</v>
    </oc>
    <nc r="D18">
      <v>5.2</v>
    </nc>
  </rcc>
  <rcc rId="40469" sId="12" numFmtId="4">
    <oc r="D27">
      <v>365.68549999999999</v>
    </oc>
    <nc r="D27">
      <v>395.60550000000001</v>
    </nc>
  </rcc>
  <rcc rId="40470" sId="12" numFmtId="4">
    <oc r="D28">
      <v>60.159529999999997</v>
    </oc>
    <nc r="D28">
      <v>60.70288</v>
    </nc>
  </rcc>
  <rcc rId="40471" sId="12" numFmtId="4">
    <oc r="D30">
      <v>39.891019999999997</v>
    </oc>
    <nc r="D30">
      <v>46.744700000000002</v>
    </nc>
  </rcc>
  <rcc rId="40472" sId="12" numFmtId="4">
    <oc r="D42">
      <v>1900.5930000000001</v>
    </oc>
    <nc r="D42">
      <v>2047.1579999999999</v>
    </nc>
  </rcc>
  <rcc rId="40473" sId="12" numFmtId="4">
    <oc r="D44">
      <v>4429.9175599999999</v>
    </oc>
    <nc r="D44">
      <v>4937.9274500000001</v>
    </nc>
  </rcc>
  <rcc rId="40474" sId="12" numFmtId="4">
    <oc r="D45">
      <v>80.867999999999995</v>
    </oc>
    <nc r="D45">
      <v>88.739000000000004</v>
    </nc>
  </rcc>
  <rcc rId="40475" sId="12" numFmtId="4">
    <oc r="D46">
      <v>471.05995000000001</v>
    </oc>
    <nc r="D46">
      <v>981.19994999999994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0733" sId="9">
    <oc r="A1" t="inlineStr">
      <is>
        <t xml:space="preserve">                     Анализ исполнения бюджета Москакасинского сельского поселения на 01.06.2022 г.</t>
      </is>
    </oc>
    <nc r="A1" t="inlineStr">
      <is>
        <t xml:space="preserve">                     Анализ исполнения бюджета Москакасинского сельского поселения на 01.07.2022 г.</t>
      </is>
    </nc>
  </rcc>
  <rcc rId="30734" sId="10">
    <oc r="A1" t="inlineStr">
      <is>
        <t xml:space="preserve">                     Анализ исполнения бюджета Орининского сельского поселения на 01.06.2022 г.</t>
      </is>
    </oc>
    <nc r="A1" t="inlineStr">
      <is>
        <t xml:space="preserve">                     Анализ исполнения бюджета Орининского сельского поселения на 01.07.2022 г.</t>
      </is>
    </nc>
  </rcc>
  <rcc rId="30735" sId="10" numFmtId="4">
    <oc r="D6">
      <v>109.25830000000001</v>
    </oc>
    <nc r="D6">
      <v>134.6807</v>
    </nc>
  </rcc>
  <rcc rId="30736" sId="10" numFmtId="4">
    <oc r="D8">
      <v>123.46357</v>
    </oc>
    <nc r="D8">
      <v>150.43656999999999</v>
    </nc>
  </rcc>
  <rcc rId="30737" sId="10" numFmtId="4">
    <oc r="D9">
      <v>0.76419000000000004</v>
    </oc>
    <nc r="D9">
      <v>0.88561000000000001</v>
    </nc>
  </rcc>
  <rcc rId="30738" sId="10" numFmtId="4">
    <oc r="D10">
      <v>143.0779</v>
    </oc>
    <nc r="D10">
      <v>173.29310000000001</v>
    </nc>
  </rcc>
  <rcc rId="30739" sId="10" numFmtId="4">
    <oc r="D11">
      <v>-15.15011</v>
    </oc>
    <nc r="D11">
      <v>-18.987570000000002</v>
    </nc>
  </rcc>
  <rcc rId="30740" sId="10" numFmtId="4">
    <oc r="D15">
      <v>83.836470000000006</v>
    </oc>
    <nc r="D15">
      <v>84.622450000000001</v>
    </nc>
  </rcc>
  <rcc rId="30741" sId="10" numFmtId="4">
    <oc r="D16">
      <v>121.07120999999999</v>
    </oc>
    <nc r="D16">
      <v>168.83072999999999</v>
    </nc>
  </rcc>
  <rcc rId="30742" sId="10" numFmtId="4">
    <oc r="D28">
      <v>22.5</v>
    </oc>
    <nc r="D28">
      <v>27</v>
    </nc>
  </rcc>
  <rcc rId="30743" sId="10" numFmtId="4">
    <oc r="D30">
      <v>2.5818400000000001</v>
    </oc>
    <nc r="D30">
      <v>5.7153799999999997</v>
    </nc>
  </rcc>
  <rcc rId="30744" sId="10" numFmtId="4">
    <oc r="D41">
      <v>1449.29</v>
    </oc>
    <nc r="D41">
      <v>1739.1479999999999</v>
    </nc>
  </rcc>
  <rcc rId="30745" sId="10" numFmtId="4">
    <oc r="D43">
      <v>198.24199999999999</v>
    </oc>
    <nc r="D43">
      <v>1222.3409899999999</v>
    </nc>
  </rcc>
  <rcc rId="30746" sId="10" numFmtId="4">
    <oc r="D45">
      <v>93.787000000000006</v>
    </oc>
    <nc r="D45">
      <v>113.46299999999999</v>
    </nc>
  </rcc>
  <rcc rId="30747" sId="10" numFmtId="4">
    <oc r="D47">
      <v>0</v>
    </oc>
    <nc r="D47">
      <v>63.834159999999997</v>
    </nc>
  </rcc>
  <rcc rId="30748" sId="10" numFmtId="34">
    <oc r="D58">
      <v>533.44764999999995</v>
    </oc>
    <nc r="D58">
      <v>662.53057000000001</v>
    </nc>
  </rcc>
  <rcc rId="30749" sId="10" numFmtId="34">
    <oc r="D65">
      <v>66.301320000000004</v>
    </oc>
    <nc r="D65">
      <v>84.387320000000003</v>
    </nc>
  </rcc>
  <rcc rId="30750" sId="10" numFmtId="34">
    <oc r="D75">
      <v>220.2704</v>
    </oc>
    <nc r="D75">
      <v>932.59631999999999</v>
    </nc>
  </rcc>
  <rcc rId="30751" sId="10" numFmtId="34">
    <oc r="D76">
      <v>1.5</v>
    </oc>
    <nc r="D76">
      <v>8.5</v>
    </nc>
  </rcc>
  <rcc rId="30752" sId="10" numFmtId="34">
    <oc r="D79">
      <v>165.56200999999999</v>
    </oc>
    <nc r="D79">
      <v>803.90365999999995</v>
    </nc>
  </rcc>
  <rcc rId="30753" sId="10" numFmtId="34">
    <oc r="D80">
      <v>143.81138999999999</v>
    </oc>
    <nc r="D80">
      <v>197.37290999999999</v>
    </nc>
  </rcc>
  <rcc rId="30754" sId="10" numFmtId="34">
    <oc r="D83">
      <v>745.6114</v>
    </oc>
    <nc r="D83">
      <v>894.21939999999995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.xml><?xml version="1.0" encoding="utf-8"?>
<revisions xmlns="http://schemas.openxmlformats.org/spreadsheetml/2006/main" xmlns:r="http://schemas.openxmlformats.org/officeDocument/2006/relationships">
  <rcc rId="42246" sId="9">
    <oc r="A1" t="inlineStr">
      <is>
        <t xml:space="preserve">                     Анализ исполнения бюджета Москакасинского сельского поселения на 01.11.2022 г.</t>
      </is>
    </oc>
    <nc r="A1" t="inlineStr">
      <is>
        <t xml:space="preserve">                     Анализ исполнения бюджета Москакасинского сельского поселения на 01.12.2022 г.</t>
      </is>
    </nc>
  </rcc>
  <rcc rId="42247" sId="9" numFmtId="4">
    <oc r="D6">
      <v>1350.7792099999999</v>
    </oc>
    <nc r="D6">
      <v>1456.3956900000001</v>
    </nc>
  </rcc>
  <rcc rId="42248" sId="9" numFmtId="4">
    <oc r="C8">
      <v>320.89600000000002</v>
    </oc>
    <nc r="C8">
      <v>420.89600000000002</v>
    </nc>
  </rcc>
  <rcc rId="42249" sId="9" numFmtId="4">
    <oc r="D8">
      <v>419.30995000000001</v>
    </oc>
    <nc r="D8">
      <v>466.41192000000001</v>
    </nc>
  </rcc>
  <rcc rId="42250" sId="9" numFmtId="4">
    <oc r="D9">
      <v>2.3523700000000001</v>
    </oc>
    <nc r="D9">
      <v>2.5799599999999998</v>
    </nc>
  </rcc>
  <rcc rId="42251" sId="9" numFmtId="4">
    <oc r="D10">
      <v>476.40368000000001</v>
    </oc>
    <nc r="D10">
      <v>519.16061999999999</v>
    </nc>
  </rcc>
  <rcc rId="42252" sId="9" numFmtId="4">
    <oc r="D11">
      <v>-48.490229999999997</v>
    </oc>
    <nc r="D11">
      <v>-54.701720000000002</v>
    </nc>
  </rcc>
  <rcc rId="42253" sId="9" numFmtId="4">
    <oc r="D15">
      <v>353.01042000000001</v>
    </oc>
    <nc r="D15">
      <v>520.05882999999994</v>
    </nc>
  </rcc>
  <rcc rId="42254" sId="9" numFmtId="4">
    <oc r="D16">
      <v>1345.6090899999999</v>
    </oc>
    <nc r="D16">
      <v>1662.39346</v>
    </nc>
  </rcc>
  <rcc rId="42255" sId="9" numFmtId="4">
    <oc r="D41">
      <v>1294.8050000000001</v>
    </oc>
    <nc r="D41">
      <v>1387.5060000000001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2" sqref="CI31">
    <dxf>
      <numFmt numFmtId="4" formatCode="#,##0.00"/>
    </dxf>
  </rfmt>
  <rfmt sheetId="2" sqref="CI31">
    <dxf>
      <numFmt numFmtId="187" formatCode="#,##0.000"/>
    </dxf>
  </rfmt>
  <rfmt sheetId="2" sqref="CI31">
    <dxf>
      <numFmt numFmtId="186" formatCode="#,##0.0000"/>
    </dxf>
  </rfmt>
  <rfmt sheetId="2" sqref="CI31">
    <dxf>
      <numFmt numFmtId="172" formatCode="#,##0.00000"/>
    </dxf>
  </rfmt>
  <rfmt sheetId="2" sqref="CI31">
    <dxf>
      <numFmt numFmtId="179" formatCode="#,##0.000000"/>
    </dxf>
  </rfmt>
  <rfmt sheetId="2" sqref="CI31">
    <dxf>
      <numFmt numFmtId="172" formatCode="#,##0.00000"/>
    </dxf>
  </rfmt>
  <rcc rId="27741" sId="2" numFmtId="4">
    <oc r="CI32">
      <v>107028.05121000001</v>
    </oc>
    <nc r="CI32">
      <v>108292.05800999999</v>
    </nc>
  </rcc>
  <rcc rId="27742" sId="2" numFmtId="4">
    <oc r="C32">
      <v>235992.46419999999</v>
    </oc>
    <nc r="C32">
      <v>237256.47099999999</v>
    </nc>
  </rcc>
  <rfmt sheetId="2" sqref="BZ31">
    <dxf>
      <numFmt numFmtId="4" formatCode="#,##0.00"/>
    </dxf>
  </rfmt>
  <rfmt sheetId="2" sqref="BZ31">
    <dxf>
      <numFmt numFmtId="187" formatCode="#,##0.000"/>
    </dxf>
  </rfmt>
  <rfmt sheetId="2" sqref="BZ31">
    <dxf>
      <numFmt numFmtId="186" formatCode="#,##0.0000"/>
    </dxf>
  </rfmt>
  <rfmt sheetId="2" sqref="BZ31">
    <dxf>
      <numFmt numFmtId="172" formatCode="#,##0.00000"/>
    </dxf>
  </rfmt>
  <rcc rId="27743" sId="2" numFmtId="4">
    <oc r="BZ32">
      <v>192283.19756</v>
    </oc>
    <nc r="BZ32">
      <v>193547.20436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27509" sId="19" numFmtId="4">
    <oc r="D42">
      <v>34.090000000000003</v>
    </oc>
    <nc r="D42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27460" sId="19">
    <oc r="A1" t="inlineStr">
      <is>
        <t xml:space="preserve">                     Анализ исполнения бюджета Ярославского сельского поселения на 01.04.2022 г.</t>
      </is>
    </oc>
    <nc r="A1" t="inlineStr">
      <is>
        <t xml:space="preserve">                     Анализ исполнения бюджета Ярославского сельского поселения на 01.05.2022 г.</t>
      </is>
    </nc>
  </rcc>
  <rcc rId="27461" sId="19" numFmtId="4">
    <oc r="D6">
      <v>20.907820000000001</v>
    </oc>
    <nc r="D6">
      <v>23.61326</v>
    </nc>
  </rcc>
  <rcc rId="27462" sId="19" numFmtId="4">
    <oc r="D8">
      <v>69.537610000000001</v>
    </oc>
    <nc r="D8">
      <v>88.732309999999998</v>
    </nc>
  </rcc>
  <rcc rId="27463" sId="19" numFmtId="4">
    <oc r="D9">
      <v>0.44558999999999999</v>
    </oc>
    <nc r="D9">
      <v>0.60951</v>
    </nc>
  </rcc>
  <rcc rId="27464" sId="19" numFmtId="4">
    <oc r="D10">
      <v>84.13937</v>
    </oc>
    <nc r="D10">
      <v>105.30018</v>
    </nc>
  </rcc>
  <rcc rId="27465" sId="19" numFmtId="4">
    <oc r="D11">
      <v>-9.3293700000000008</v>
    </oc>
    <nc r="D11">
      <v>-12.846310000000001</v>
    </nc>
  </rcc>
  <rcc rId="27466" sId="19" numFmtId="4">
    <oc r="D15">
      <v>1.23664</v>
    </oc>
    <nc r="D15">
      <v>1.3350900000000001</v>
    </nc>
  </rcc>
  <rcc rId="27467" sId="19" numFmtId="4">
    <oc r="D16">
      <v>33.115879999999997</v>
    </oc>
    <nc r="D16">
      <v>50.087569999999999</v>
    </nc>
  </rcc>
  <rcc rId="27468" sId="19" numFmtId="4">
    <oc r="D27">
      <v>43.420769999999997</v>
    </oc>
    <nc r="D27">
      <v>182.05231000000001</v>
    </nc>
  </rcc>
  <rcc rId="27469" sId="19" numFmtId="4">
    <oc r="D39">
      <v>532.27499999999998</v>
    </oc>
    <nc r="D39">
      <v>709.7</v>
    </nc>
  </rcc>
  <rcc rId="27470" sId="19" numFmtId="4">
    <oc r="D41">
      <v>0</v>
    </oc>
    <nc r="D41">
      <v>270</v>
    </nc>
  </rcc>
  <rcc rId="27471" sId="19" numFmtId="4">
    <oc r="D42">
      <v>27.219000000000001</v>
    </oc>
    <nc r="D42">
      <v>34.090000000000003</v>
    </nc>
  </rcc>
  <rcc rId="27472" sId="19" numFmtId="4">
    <oc r="D44">
      <v>0</v>
    </oc>
    <nc r="D44">
      <v>40.688189999999999</v>
    </nc>
  </rcc>
  <rcc rId="27473" sId="19" numFmtId="34">
    <oc r="D55">
      <v>195.63842</v>
    </oc>
    <nc r="D55">
      <v>287.17718000000002</v>
    </nc>
  </rcc>
  <rcc rId="27474" sId="19" numFmtId="34">
    <oc r="D67">
      <v>1.5</v>
    </oc>
    <nc r="D67">
      <v>3</v>
    </nc>
  </rcc>
  <rcc rId="27475" sId="19" numFmtId="34">
    <oc r="D68">
      <v>0</v>
    </oc>
    <nc r="D68">
      <v>2</v>
    </nc>
  </rcc>
  <rcc rId="27476" sId="19" numFmtId="34">
    <oc r="D72">
      <v>36.5</v>
    </oc>
    <nc r="D72">
      <v>306.5</v>
    </nc>
  </rcc>
  <rcc rId="27477" sId="19" numFmtId="34">
    <oc r="D77">
      <v>62.538649999999997</v>
    </oc>
    <nc r="D77">
      <v>76.534689999999998</v>
    </nc>
  </rcc>
  <rcc rId="27478" sId="19" numFmtId="34">
    <oc r="D79">
      <v>177.02600000000001</v>
    </oc>
    <nc r="D79">
      <v>394.74018999999998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6540" sId="7" numFmtId="34">
    <oc r="D6">
      <v>129.81313</v>
    </oc>
    <nc r="D6">
      <v>162.88225</v>
    </nc>
  </rcc>
  <rcc rId="26541" sId="7" numFmtId="34">
    <oc r="D8">
      <v>117.45731000000001</v>
    </oc>
    <nc r="D8">
      <v>149.8794</v>
    </nc>
  </rcc>
  <rcc rId="26542" sId="7" numFmtId="34">
    <oc r="D9">
      <v>0.75263000000000002</v>
    </oc>
    <nc r="D9">
      <v>1.02952</v>
    </nc>
  </rcc>
  <rcc rId="26543" sId="7" numFmtId="34">
    <oc r="D10">
      <v>142.12139999999999</v>
    </oc>
    <nc r="D10">
      <v>177.86451</v>
    </nc>
  </rcc>
  <rcc rId="26544" sId="7" numFmtId="4">
    <oc r="D11">
      <v>-15.758419999999999</v>
    </oc>
    <nc r="D11">
      <v>-21.698889999999999</v>
    </nc>
  </rcc>
  <rcc rId="26545" sId="7" numFmtId="34">
    <oc r="D13">
      <v>124.6788</v>
    </oc>
    <nc r="D13">
      <v>138.2784</v>
    </nc>
  </rcc>
  <rcc rId="26546" sId="7" numFmtId="34">
    <oc r="D15">
      <v>53.316890000000001</v>
    </oc>
    <nc r="D15">
      <v>53.890880000000003</v>
    </nc>
  </rcc>
  <rcc rId="26547" sId="7" numFmtId="34">
    <oc r="D16">
      <v>387.16705000000002</v>
    </oc>
    <nc r="D16">
      <v>535.27404999999999</v>
    </nc>
  </rcc>
  <rcc rId="26548" sId="7" numFmtId="4">
    <oc r="D27">
      <v>0</v>
    </oc>
    <nc r="D27">
      <v>8.1999999999999993</v>
    </nc>
  </rcc>
  <rcc rId="26549" sId="7" numFmtId="4">
    <oc r="D30">
      <v>0</v>
    </oc>
    <nc r="D30">
      <v>11.647740000000001</v>
    </nc>
  </rcc>
  <rcc rId="26550" sId="7" numFmtId="34">
    <oc r="D41">
      <v>604.524</v>
    </oc>
    <nc r="D41">
      <v>806.03200000000004</v>
    </nc>
  </rcc>
  <rcc rId="26551" sId="7" numFmtId="34">
    <oc r="D43">
      <v>378.39</v>
    </oc>
    <nc r="D43">
      <v>504.78</v>
    </nc>
  </rcc>
  <rcc rId="26552" sId="7" numFmtId="34">
    <oc r="D45">
      <v>54.435000000000002</v>
    </oc>
    <nc r="D45">
      <v>74.111000000000004</v>
    </nc>
  </rcc>
  <rcc rId="26553" sId="7" numFmtId="34">
    <oc r="D46">
      <v>0</v>
    </oc>
    <nc r="D46">
      <v>50.785919999999997</v>
    </nc>
  </rcc>
  <rcc rId="26554" sId="7" numFmtId="34">
    <oc r="D57">
      <v>346.90755999999999</v>
    </oc>
    <nc r="D57">
      <v>485.51713000000001</v>
    </nc>
  </rcc>
  <rcc rId="26555" sId="7" numFmtId="34">
    <oc r="D64">
      <v>41.169559999999997</v>
    </oc>
    <nc r="D64">
      <v>59.254339999999999</v>
    </nc>
  </rcc>
  <rcc rId="26556" sId="7" numFmtId="34">
    <oc r="D74">
      <v>434.47699999999998</v>
    </oc>
    <nc r="D74">
      <v>560.86699999999996</v>
    </nc>
  </rcc>
  <rcc rId="26557" sId="7" numFmtId="34">
    <oc r="D79">
      <v>119.79774</v>
    </oc>
    <nc r="D79">
      <v>209.80161000000001</v>
    </nc>
  </rcc>
  <rcc rId="26558" sId="7" numFmtId="34">
    <oc r="D81">
      <v>479.601</v>
    </oc>
    <nc r="D81">
      <v>639.46799999999996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28002" sId="2">
    <oc r="EY30">
      <f>EX30/EW30*100</f>
    </oc>
    <nc r="EY30"/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44026" sId="3" numFmtId="4">
    <oc r="C13">
      <v>13100</v>
    </oc>
    <nc r="C13">
      <v>15600</v>
    </nc>
  </rcc>
  <rcc rId="44027" sId="3" numFmtId="4">
    <oc r="D13">
      <v>16441.826079999999</v>
    </oc>
    <nc r="D13">
      <v>17378.436099999999</v>
    </nc>
  </rcc>
  <rcc rId="44028" sId="3" numFmtId="4">
    <oc r="D20">
      <v>1338.6082799999999</v>
    </oc>
    <nc r="D20">
      <v>2321.3846600000002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43143" sId="16" numFmtId="34">
    <oc r="C57">
      <v>1855.3130000000001</v>
    </oc>
    <nc r="C57">
      <v>1909.8130000000001</v>
    </nc>
  </rcc>
  <rcc rId="43144" sId="16" numFmtId="34">
    <oc r="D57">
      <v>1308.45099</v>
    </oc>
    <nc r="D57">
      <v>1643.4418900000001</v>
    </nc>
  </rcc>
  <rcc rId="43145" sId="16" numFmtId="34">
    <oc r="D62">
      <v>4.3220000000000001</v>
    </oc>
    <nc r="D62">
      <v>9.3219999999999992</v>
    </nc>
  </rcc>
  <rcc rId="43146" sId="16" numFmtId="34">
    <oc r="C68">
      <v>36.799999999999997</v>
    </oc>
    <nc r="C68">
      <v>34</v>
    </nc>
  </rcc>
  <rcc rId="43147" sId="16" numFmtId="34">
    <oc r="C69">
      <v>296</v>
    </oc>
    <nc r="C69">
      <v>196</v>
    </nc>
  </rcc>
  <rcc rId="43148" sId="16" numFmtId="34">
    <oc r="D70">
      <v>0</v>
    </oc>
    <nc r="D70">
      <v>2</v>
    </nc>
  </rcc>
  <rcc rId="43149" sId="16" numFmtId="34">
    <oc r="C78">
      <v>5808.9054500000002</v>
    </oc>
    <nc r="C78">
      <v>5935.8714499999996</v>
    </nc>
  </rcc>
  <rcc rId="43150" sId="16" numFmtId="34">
    <oc r="D78">
      <v>5684.9821899999997</v>
    </oc>
    <nc r="D78">
      <v>5830.5212600000004</v>
    </nc>
  </rcc>
  <rcc rId="43151" sId="16" numFmtId="34">
    <oc r="C79">
      <v>483.625</v>
    </oc>
    <nc r="C79">
      <v>441.32499999999999</v>
    </nc>
  </rcc>
  <rcc rId="43152" sId="16" numFmtId="34">
    <oc r="D79">
      <v>315.43874</v>
    </oc>
    <nc r="D79">
      <v>343.30004000000002</v>
    </nc>
  </rcc>
  <rcc rId="43153" sId="16" numFmtId="34">
    <oc r="C81">
      <v>2920.6515199999999</v>
    </oc>
    <nc r="C81">
      <v>2940.6515199999999</v>
    </nc>
  </rcc>
  <rcc rId="43154" sId="16" numFmtId="34">
    <oc r="D81">
      <v>901.09</v>
    </oc>
    <nc r="D81">
      <v>991.19899999999996</v>
    </nc>
  </rcc>
  <rcc rId="43155" sId="16" numFmtId="34">
    <oc r="C88">
      <v>33.5</v>
    </oc>
    <nc r="C88">
      <v>31.634</v>
    </nc>
  </rcc>
  <rcc rId="43156" sId="16" numFmtId="34">
    <oc r="D64">
      <v>70.776929999999993</v>
    </oc>
    <nc r="D64">
      <v>78.734219999999993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c rId="42382" sId="10" numFmtId="34">
    <oc r="C58">
      <v>1757.2660000000001</v>
    </oc>
    <nc r="C58">
      <v>1883.566</v>
    </nc>
  </rcc>
  <rcc rId="42383" sId="10" numFmtId="34">
    <oc r="D58">
      <v>1318.41356</v>
    </oc>
    <nc r="D58">
      <v>1518.1809699999999</v>
    </nc>
  </rcc>
  <rcc rId="42384" sId="10" numFmtId="34">
    <oc r="D65">
      <v>166.89256</v>
    </oc>
    <nc r="D65">
      <v>186.78656000000001</v>
    </nc>
  </rcc>
  <rcc rId="42385" sId="10" numFmtId="34">
    <oc r="C73">
      <v>0</v>
    </oc>
    <nc r="C73">
      <v>14.2926</v>
    </nc>
  </rcc>
  <rcc rId="42386" sId="10" numFmtId="34">
    <oc r="C75">
      <v>7666.1101900000003</v>
    </oc>
    <nc r="C75">
      <v>7731.5635700000003</v>
    </nc>
  </rcc>
  <rcc rId="42387" sId="10" numFmtId="34">
    <oc r="D75">
      <v>940.82140000000004</v>
    </oc>
    <nc r="D75">
      <v>1018.8354</v>
    </nc>
  </rcc>
  <rcc rId="42388" sId="10" numFmtId="34">
    <oc r="C79">
      <v>1320.4369899999999</v>
    </oc>
    <nc r="C79">
      <v>1368.83699</v>
    </nc>
  </rcc>
  <rcc rId="42389" sId="10" numFmtId="34">
    <oc r="D79">
      <v>1033.14454</v>
    </oc>
    <nc r="D79">
      <v>1083.19172</v>
    </nc>
  </rcc>
  <rcc rId="42390" sId="10" numFmtId="34">
    <oc r="C80">
      <v>920.53200000000004</v>
    </oc>
    <nc r="C80">
      <v>1072.1320000000001</v>
    </nc>
  </rcc>
  <rcc rId="42391" sId="10" numFmtId="34">
    <oc r="D80">
      <v>269.39373999999998</v>
    </oc>
    <nc r="D80">
      <v>332.13344000000001</v>
    </nc>
  </rcc>
  <rcc rId="42392" sId="10" numFmtId="34">
    <oc r="D83">
      <v>1528.6514</v>
    </oc>
    <nc r="D83">
      <v>1677.2593999999999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41906" sId="4" numFmtId="4">
    <oc r="D6">
      <v>53.763840000000002</v>
    </oc>
    <nc r="D6">
      <v>69.073759999999993</v>
    </nc>
  </rcc>
  <rcc rId="41907" sId="4" numFmtId="4">
    <oc r="D8">
      <v>139.76998</v>
    </oc>
    <nc r="D8">
      <v>155.47064</v>
    </nc>
  </rcc>
  <rcc rId="41908" sId="4" numFmtId="4">
    <oc r="D9">
      <v>0.78412000000000004</v>
    </oc>
    <nc r="D9">
      <v>0.85997000000000001</v>
    </nc>
  </rcc>
  <rcc rId="41909" sId="4" numFmtId="4">
    <oc r="D10">
      <v>158.80124000000001</v>
    </oc>
    <nc r="D10">
      <v>173.05354</v>
    </nc>
  </rcc>
  <rcc rId="41910" sId="4" numFmtId="4">
    <oc r="D11">
      <v>-16.16339</v>
    </oc>
    <nc r="D11">
      <v>-18.23386</v>
    </nc>
  </rcc>
  <rcc rId="41911" sId="4" numFmtId="4">
    <oc r="D15">
      <v>14.40635</v>
    </oc>
    <nc r="D15">
      <v>34.843420000000002</v>
    </nc>
  </rcc>
  <rcc rId="41912" sId="4" numFmtId="4">
    <oc r="D16">
      <v>87.733540000000005</v>
    </oc>
    <nc r="D16">
      <v>124.85903</v>
    </nc>
  </rcc>
  <rcc rId="41913" sId="4" numFmtId="4">
    <oc r="D18">
      <v>0.8</v>
    </oc>
    <nc r="D18">
      <v>0.9</v>
    </nc>
  </rcc>
  <rcc rId="41914" sId="4">
    <oc r="A36">
      <v>1170505005</v>
    </oc>
    <nc r="A36">
      <v>1171503010</v>
    </nc>
  </rcc>
  <rcc rId="41915" sId="4">
    <oc r="B36" t="inlineStr">
      <is>
        <t>Прочие неналоговые доходы</t>
      </is>
    </oc>
    <nc r="B36" t="inlineStr">
      <is>
        <t>Инициативные платежи, зачисляемые в бюджеты сельских поселений</t>
      </is>
    </nc>
  </rcc>
  <rfmt sheetId="4" sqref="B36">
    <dxf>
      <alignment wrapText="1" readingOrder="0"/>
    </dxf>
  </rfmt>
  <rcc rId="41916" sId="4" numFmtId="4">
    <oc r="D36">
      <v>0</v>
    </oc>
    <nc r="D36">
      <v>434.851</v>
    </nc>
  </rcc>
  <rcc rId="41917" sId="4" numFmtId="4">
    <oc r="D39">
      <v>1610.2739999999999</v>
    </oc>
    <nc r="D39">
      <v>1725.5609999999999</v>
    </nc>
  </rcc>
  <rcc rId="41918" sId="4" numFmtId="4">
    <oc r="D42">
      <v>88.742000000000004</v>
    </oc>
    <nc r="D42">
      <v>100.354</v>
    </nc>
  </rcc>
  <rcc rId="41919" sId="4" numFmtId="34">
    <oc r="C44">
      <v>931.14525000000003</v>
    </oc>
    <nc r="C44">
      <v>1304.44525</v>
    </nc>
  </rcc>
  <rcc rId="41920" sId="4" numFmtId="4">
    <oc r="D44">
      <v>912.62025000000006</v>
    </oc>
    <nc r="D44">
      <v>1248.6202499999999</v>
    </nc>
  </rcc>
  <rcc rId="41921" sId="4" numFmtId="4">
    <oc r="D43">
      <v>434.851</v>
    </oc>
    <nc r="D43"/>
  </rcc>
  <rcc rId="41922" sId="4" numFmtId="4">
    <oc r="C54">
      <v>1249.693</v>
    </oc>
    <nc r="C54">
      <v>1346.5348100000001</v>
    </nc>
  </rcc>
  <rcc rId="41923" sId="4" numFmtId="4">
    <oc r="D54">
      <v>1096.8927699999999</v>
    </oc>
    <nc r="D54">
      <v>1199.06611</v>
    </nc>
  </rcc>
  <rcc rId="41924" sId="4" numFmtId="4">
    <oc r="D61">
      <v>70.159790000000001</v>
    </oc>
    <nc r="D61">
      <v>78.119389999999996</v>
    </nc>
  </rcc>
  <rcc rId="41925" sId="4" numFmtId="4">
    <oc r="C75">
      <v>4711.0049499999996</v>
    </oc>
    <nc r="C75">
      <v>5047.4631399999998</v>
    </nc>
  </rcc>
  <rcc rId="41926" sId="4" numFmtId="4">
    <oc r="D75">
      <v>4400.4164899999996</v>
    </oc>
    <nc r="D75">
      <v>4990.4378900000002</v>
    </nc>
  </rcc>
  <rcc rId="41927" sId="4" numFmtId="4">
    <oc r="D76">
      <v>100.83459000000001</v>
    </oc>
    <nc r="D76">
      <v>123.28237</v>
    </nc>
  </rcc>
  <rcc rId="41928" sId="4" numFmtId="4">
    <oc r="D78">
      <v>240</v>
    </oc>
    <nc r="D78">
      <v>264</v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Сун!$19:$24,Сун!$35:$40,Сун!$44:$44,Сун!$46:$46,Сун!$48:$48,Сун!$50:$52,Сун!$59:$59,Сун!$61:$63,Сун!$69:$70,Сун!$80:$81,Сун!$83:$83,Сун!$86:$91,Сун!$94:$101,Сун!$143:$143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27668" sId="2" numFmtId="4">
    <oc r="C32">
      <v>235656.79649000001</v>
    </oc>
    <nc r="C32">
      <v>235992.46419999999</v>
    </nc>
  </rcc>
  <rcc rId="27669" sId="2" numFmtId="4">
    <oc r="D32">
      <v>25277.845140000001</v>
    </oc>
    <nc r="D32">
      <v>34685.211170000002</v>
    </nc>
  </rcc>
  <rcc rId="27670" sId="2" numFmtId="4">
    <oc r="F32">
      <v>43584.266640000002</v>
    </oc>
    <nc r="F32">
      <v>43709.266640000002</v>
    </nc>
  </rcc>
  <rcc rId="27671" sId="2" numFmtId="4">
    <oc r="G32">
      <v>8775.4181399999998</v>
    </oc>
    <nc r="G32">
      <v>11376.90711</v>
    </nc>
  </rcc>
  <rcc rId="27672" sId="2" numFmtId="4">
    <oc r="J32">
      <v>1471.8439499999999</v>
    </oc>
    <nc r="J32">
      <v>1894.2426599999999</v>
    </nc>
  </rcc>
  <rcc rId="27673" sId="2" numFmtId="4">
    <oc r="M32">
      <v>1311.4865299999999</v>
    </oc>
    <nc r="M32">
      <v>1673.5003899999999</v>
    </nc>
  </rcc>
  <rcc rId="27674" sId="2" numFmtId="4">
    <oc r="P32">
      <v>8.4036799999999996</v>
    </oc>
    <nc r="P32">
      <v>11.49513</v>
    </nc>
  </rcc>
  <rcc rId="27675" sId="2" numFmtId="4">
    <oc r="S32">
      <v>1586.87706</v>
    </oc>
    <nc r="S32">
      <v>1985.97182</v>
    </nc>
  </rcc>
  <rcc rId="27676" sId="2" numFmtId="4">
    <oc r="V32">
      <v>-175.95258000000001</v>
    </oc>
    <nc r="V32">
      <v>-242.28187</v>
    </nc>
  </rcc>
  <rcc rId="27677" sId="2" numFmtId="4">
    <oc r="Y32">
      <v>393.93416999999999</v>
    </oc>
    <nc r="Y32">
      <v>437.21996000000001</v>
    </nc>
  </rcc>
  <rcc rId="27678" sId="2" numFmtId="4">
    <oc r="AB32">
      <v>523.12360999999999</v>
    </oc>
    <nc r="AB32">
      <v>581.36598000000004</v>
    </nc>
  </rcc>
  <rcc rId="27679" sId="2" numFmtId="4">
    <oc r="AE32">
      <v>1618.1253099999999</v>
    </oc>
    <nc r="AE32">
      <v>2381.9912199999999</v>
    </nc>
  </rcc>
  <rcc rId="27680" sId="2" numFmtId="4">
    <oc r="AH32">
      <v>16.71</v>
    </oc>
    <nc r="AH32">
      <v>22.01</v>
    </nc>
  </rcc>
  <rcc rId="27681" sId="2" numFmtId="4">
    <oc r="AK24">
      <f>Чум!D20</f>
    </oc>
    <nc r="AK24">
      <v>3.65E-3</v>
    </nc>
  </rcc>
  <rcc rId="27682" sId="2" numFmtId="4">
    <oc r="AK32">
      <v>0.36364999999999997</v>
    </oc>
    <nc r="AK32">
      <v>3.65E-3</v>
    </nc>
  </rcc>
  <rcc rId="27683" sId="2" numFmtId="4">
    <oc r="AQ32">
      <v>425.40550999999999</v>
    </oc>
    <nc r="AQ32">
      <v>811.11186999999995</v>
    </nc>
  </rcc>
  <rcc rId="27684" sId="2" numFmtId="4">
    <oc r="AT32">
      <v>37.295400000000001</v>
    </oc>
    <nc r="AT32">
      <v>91.249179999999996</v>
    </nc>
  </rcc>
  <rcc rId="27685" sId="2" numFmtId="4">
    <oc r="AZ32">
      <v>99.000450000000001</v>
    </oc>
    <nc r="AZ32">
      <v>270.62572</v>
    </nc>
  </rcc>
  <rcc rId="27686" sId="2" numFmtId="4">
    <oc r="BE32">
      <v>1294.56</v>
    </oc>
    <nc r="BE32">
      <v>1419.56</v>
    </nc>
  </rcc>
  <rcc rId="27687" sId="2" numFmtId="4">
    <oc r="BZ32">
      <v>192072.52984999999</v>
    </oc>
    <nc r="BZ32">
      <v>192283.19756</v>
    </nc>
  </rcc>
  <rcc rId="27688" sId="2" numFmtId="4">
    <oc r="CA32">
      <v>16502.427</v>
    </oc>
    <nc r="CA32">
      <v>23308.304059999999</v>
    </nc>
  </rcc>
  <rcc rId="27689" sId="2" numFmtId="4">
    <oc r="CD32">
      <v>13314.276</v>
    </oc>
    <nc r="CD32">
      <v>17752.367999999999</v>
    </nc>
  </rcc>
  <rcc rId="27690" sId="2" numFmtId="4">
    <oc r="CJ32">
      <v>2417.3960000000002</v>
    </oc>
    <nc r="CJ32">
      <v>3751.0479999999998</v>
    </nc>
  </rcc>
  <rcc rId="27691" sId="2" numFmtId="4">
    <oc r="CM32">
      <v>598.79999999999995</v>
    </oc>
    <nc r="CM32">
      <v>799.5</v>
    </nc>
  </rcc>
  <rcc rId="27692" sId="2" numFmtId="4">
    <oc r="CP32">
      <v>0</v>
    </oc>
    <nc r="CP32">
      <v>833.43305999999995</v>
    </nc>
  </rcc>
  <rcc rId="27693" sId="2" numFmtId="4">
    <oc r="CR32">
      <v>7207.5656399999998</v>
    </oc>
    <nc r="CR32">
      <v>7418.2333500000004</v>
    </nc>
  </rcc>
  <rcc rId="27694" sId="2" numFmtId="4">
    <oc r="DG32">
      <v>244057.32736</v>
    </oc>
    <nc r="DG32">
      <v>246742.32052000001</v>
    </nc>
  </rcc>
  <rcc rId="27695" sId="2" numFmtId="4">
    <oc r="DH32">
      <v>20348.305240000002</v>
    </oc>
    <nc r="DH32">
      <v>31476.94758</v>
    </nc>
  </rcc>
  <rcc rId="27696" sId="2" numFmtId="4">
    <oc r="DJ32">
      <v>25974.799999999999</v>
    </oc>
    <nc r="DJ32">
      <v>26450.138129999999</v>
    </nc>
  </rcc>
  <rcc rId="27697" sId="2" numFmtId="4">
    <oc r="DK32">
      <v>6749.8272399999996</v>
    </oc>
    <nc r="DK32">
      <v>6944.1272399999998</v>
    </nc>
  </rcc>
  <rcc rId="27698" sId="2" numFmtId="4">
    <oc r="DN32">
      <v>4585.17904</v>
    </oc>
    <nc r="DN32">
      <v>6749.8272399999996</v>
    </nc>
  </rcc>
  <rcc rId="27699" sId="2" numFmtId="4">
    <oc r="DV32">
      <v>315.33812999999998</v>
    </oc>
    <nc r="DV32">
      <v>330.33812999999998</v>
    </nc>
  </rcc>
  <rcc rId="27700" sId="2" numFmtId="4">
    <oc r="DZ32">
      <v>331.94898000000001</v>
    </oc>
    <nc r="DZ32">
      <v>492.26510000000002</v>
    </nc>
  </rcc>
  <rcc rId="27701" sId="2" numFmtId="4">
    <oc r="EC32">
      <v>60.3</v>
    </oc>
    <nc r="EC32">
      <v>81.47</v>
    </nc>
  </rcc>
  <rcc rId="27702" sId="2" numFmtId="4">
    <oc r="EE32">
      <v>64885.07387</v>
    </oc>
    <nc r="EE32">
      <v>66659.748380000005</v>
    </nc>
  </rcc>
  <rcc rId="27703" sId="2" numFmtId="4">
    <oc r="EF32">
      <v>3070.8581399999998</v>
    </oc>
    <nc r="EF32">
      <v>5319.0601699999997</v>
    </nc>
  </rcc>
  <rcc rId="27704" sId="2" numFmtId="4">
    <oc r="EH32">
      <v>109751.98557999999</v>
    </oc>
    <nc r="EH32">
      <v>110637.30422999999</v>
    </nc>
  </rcc>
  <rcc rId="27705" sId="2" numFmtId="4">
    <oc r="EI32">
      <v>4280.2709599999998</v>
    </oc>
    <nc r="EI32">
      <v>7911.7288799999997</v>
    </nc>
  </rcc>
  <rcc rId="27706" sId="2" numFmtId="4">
    <oc r="EL32">
      <v>7725.2331199999999</v>
    </oc>
    <nc r="EL32">
      <v>10612.93619</v>
    </nc>
  </rcc>
  <rcc rId="27707" sId="2" numFmtId="4">
    <oc r="EQ32">
      <v>275</v>
    </oc>
    <nc r="EQ32">
      <v>285</v>
    </nc>
  </rcc>
  <rcc rId="27708" sId="2" numFmtId="4">
    <oc r="ER32">
      <v>100.215</v>
    </oc>
    <nc r="ER32">
      <v>115.36</v>
    </nc>
  </rcc>
  <rcc rId="27709" sId="2" numFmtId="4">
    <oc r="EW32">
      <v>-8400.5308700000005</v>
    </oc>
    <nc r="EW32">
      <v>-9485.8495199999998</v>
    </nc>
  </rcc>
  <rcc rId="27710" sId="2" numFmtId="4">
    <oc r="EX32">
      <v>4929.5398999999998</v>
    </oc>
    <nc r="EX32">
      <v>3208.26359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1.xml><?xml version="1.0" encoding="utf-8"?>
<revisions xmlns="http://schemas.openxmlformats.org/spreadsheetml/2006/main" xmlns:r="http://schemas.openxmlformats.org/officeDocument/2006/relationships">
  <rcc rId="27637" sId="2" numFmtId="4">
    <oc r="DJ32">
      <v>26435.138129999999</v>
    </oc>
    <nc r="DJ32">
      <v>25974.799999999999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1112.xml><?xml version="1.0" encoding="utf-8"?>
<revisions xmlns="http://schemas.openxmlformats.org/spreadsheetml/2006/main" xmlns:r="http://schemas.openxmlformats.org/officeDocument/2006/relationships">
  <rcc rId="41567" sId="1" numFmtId="4">
    <oc r="D24">
      <v>566506.96447999997</v>
    </oc>
    <nc r="D24">
      <v>619813.14864000003</v>
    </nc>
  </rcc>
  <rcc rId="41568" sId="1" numFmtId="4">
    <oc r="J24">
      <v>133747.59940000001</v>
    </oc>
    <nc r="J24">
      <v>150451.3499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21.xml><?xml version="1.0" encoding="utf-8"?>
<revisions xmlns="http://schemas.openxmlformats.org/spreadsheetml/2006/main" xmlns:r="http://schemas.openxmlformats.org/officeDocument/2006/relationships">
  <rcc rId="31474" sId="3">
    <oc r="A2" t="inlineStr">
      <is>
        <t xml:space="preserve">                                                        Моргаушского района на 01.06.2022 г. </t>
      </is>
    </oc>
    <nc r="A2" t="inlineStr">
      <is>
        <t xml:space="preserve">                                                        Моргаушского района на 01.07.2022 г. </t>
      </is>
    </nc>
  </rcc>
  <rcc rId="31475" sId="3">
    <oc r="D3" t="inlineStr">
      <is>
        <t>исполнено на 01.06.2022 г.</t>
      </is>
    </oc>
    <nc r="D3" t="inlineStr">
      <is>
        <t>исполнено на 01.07.2022 г.</t>
      </is>
    </nc>
  </rcc>
  <rcc rId="31476" sId="3">
    <oc r="D75" t="inlineStr">
      <is>
        <t>исполнено на 01.06.2022 г.</t>
      </is>
    </oc>
    <nc r="D75" t="inlineStr">
      <is>
        <t>исполнено на 01.07.2022 г.</t>
      </is>
    </nc>
  </rcc>
  <rcc rId="31477" sId="3" numFmtId="4">
    <oc r="D6">
      <v>48978.087879999999</v>
    </oc>
    <nc r="D6">
      <v>62701.621030000002</v>
    </nc>
  </rcc>
  <rcc rId="31478" sId="3" numFmtId="4">
    <oc r="D8">
      <v>1330.09708</v>
    </oc>
    <nc r="D8">
      <v>1620.68271</v>
    </nc>
  </rcc>
  <rcc rId="31479" sId="3" numFmtId="4">
    <oc r="D9">
      <v>8.2329299999999996</v>
    </oc>
    <nc r="D9">
      <v>9.5408200000000001</v>
    </nc>
  </rcc>
  <rcc rId="31480" sId="3" numFmtId="4">
    <oc r="D10">
      <v>1541.40626</v>
    </oc>
    <nc r="D10">
      <v>1866.92047</v>
    </nc>
  </rcc>
  <rcc rId="31481" sId="3" numFmtId="4">
    <oc r="D11">
      <v>-163.21532999999999</v>
    </oc>
    <nc r="D11">
      <v>-204.55677</v>
    </nc>
  </rcc>
  <rcc rId="31482" sId="3" numFmtId="4">
    <oc r="D13">
      <v>7524.7331999999997</v>
    </oc>
    <nc r="D13">
      <v>8759.4332900000009</v>
    </nc>
  </rcc>
  <rcc rId="31483" sId="3" numFmtId="4">
    <oc r="D14">
      <v>1.37643</v>
    </oc>
    <nc r="D14">
      <v>13.83797</v>
    </nc>
  </rcc>
  <rcc rId="31484" sId="3" numFmtId="4">
    <oc r="D15">
      <v>1164.21684</v>
    </oc>
    <nc r="D15">
      <v>1169.5593799999999</v>
    </nc>
  </rcc>
  <rcc rId="31485" sId="3" numFmtId="4">
    <oc r="D16">
      <v>1170.8891699999999</v>
    </oc>
    <nc r="D16">
      <v>1380.8448900000001</v>
    </nc>
  </rcc>
  <rcc rId="31486" sId="3" numFmtId="4">
    <oc r="D20">
      <v>339.55542000000003</v>
    </oc>
    <nc r="D20">
      <v>403.28258</v>
    </nc>
  </rcc>
  <rcc rId="31487" sId="3" numFmtId="4">
    <oc r="D23">
      <v>4672.9189999999999</v>
    </oc>
    <nc r="D23">
      <v>6117.4704099999999</v>
    </nc>
  </rcc>
  <rcc rId="31488" sId="3" numFmtId="4">
    <oc r="D25">
      <v>978.54148999999995</v>
    </oc>
    <nc r="D25">
      <v>1163.74899</v>
    </nc>
  </rcc>
  <rcc rId="31489" sId="3" numFmtId="4">
    <oc r="D37">
      <v>3888.0152400000002</v>
    </oc>
    <nc r="D37">
      <v>4205.9349599999996</v>
    </nc>
  </rcc>
  <rcc rId="31490" sId="3" numFmtId="4">
    <oc r="D38">
      <v>106.20901000000001</v>
    </oc>
    <nc r="D38">
      <v>126.4113</v>
    </nc>
  </rcc>
  <rcc rId="31491" sId="3" numFmtId="4">
    <oc r="D42">
      <v>218.22895</v>
    </oc>
    <nc r="D42">
      <v>268.92613</v>
    </nc>
  </rcc>
  <rcc rId="31492" sId="3" numFmtId="4">
    <oc r="D44">
      <v>558.73143000000005</v>
    </oc>
    <nc r="D44">
      <v>708.75891000000001</v>
    </nc>
  </rcc>
  <rcc rId="31493" sId="3" numFmtId="4">
    <oc r="D46">
      <v>102.05945</v>
    </oc>
    <nc r="D46">
      <v>102.41741</v>
    </nc>
  </rcc>
  <rcc rId="31494" sId="3" numFmtId="4">
    <oc r="D54">
      <v>632.03390999999999</v>
    </oc>
    <nc r="D54">
      <v>703.53332</v>
    </nc>
  </rcc>
  <rcc rId="31495" sId="3" numFmtId="4">
    <oc r="D55">
      <v>31.226009999999999</v>
    </oc>
    <nc r="D55">
      <v>41.754860000000001</v>
    </nc>
  </rcc>
  <rcc rId="31496" sId="3" numFmtId="4">
    <oc r="D56">
      <v>74.050110000000004</v>
    </oc>
    <nc r="D56">
      <v>75.728539999999995</v>
    </nc>
  </rcc>
  <rcc rId="31497" sId="3" numFmtId="4">
    <oc r="D63">
      <v>748.5</v>
    </oc>
    <nc r="D63">
      <v>898.2</v>
    </nc>
  </rcc>
  <rcc rId="31498" sId="3" numFmtId="4">
    <oc r="C66">
      <v>277209.85298000003</v>
    </oc>
    <nc r="C66">
      <v>277561.77217000001</v>
    </nc>
  </rcc>
  <rcc rId="31499" sId="3" numFmtId="4">
    <oc r="D66">
      <v>64880.918539999999</v>
    </oc>
    <nc r="D66">
      <v>88197.140729999999</v>
    </nc>
  </rcc>
  <rcc rId="31500" sId="3" numFmtId="4">
    <oc r="D67">
      <v>191858.47529999999</v>
    </oc>
    <nc r="D67">
      <v>249279.08241999999</v>
    </nc>
  </rcc>
  <rcc rId="31501" sId="3" numFmtId="4">
    <oc r="D68">
      <v>18977.363000000001</v>
    </oc>
    <nc r="D68">
      <v>25518.761999999999</v>
    </nc>
  </rcc>
  <rcc rId="31502" sId="3" numFmtId="4">
    <oc r="D70">
      <v>-1841.36194</v>
    </oc>
    <nc r="D70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211.xml><?xml version="1.0" encoding="utf-8"?>
<revisions xmlns="http://schemas.openxmlformats.org/spreadsheetml/2006/main" xmlns:r="http://schemas.openxmlformats.org/officeDocument/2006/relationships">
  <rcc rId="28237" sId="1">
    <oc r="A1" t="inlineStr">
      <is>
        <t>Анализ исполнения консолидированного бюджета Моргаушского районана 01.05.2022 г.</t>
      </is>
    </oc>
    <nc r="A1" t="inlineStr">
      <is>
        <t>Анализ исполнения консолидированного бюджета Моргаушского районана 01.06.2022 г.</t>
      </is>
    </nc>
  </rcc>
  <rcc rId="28238" sId="1">
    <oc r="D3" t="inlineStr">
      <is>
        <t>исполнено на 01.05.2022 г.</t>
      </is>
    </oc>
    <nc r="D3" t="inlineStr">
      <is>
        <t>исполнено на 01.06.2022 г.</t>
      </is>
    </nc>
  </rcc>
  <rcc rId="28239" sId="1">
    <oc r="G3" t="inlineStr">
      <is>
        <t>исполнено на 01.05.2022 г.</t>
      </is>
    </oc>
    <nc r="G3" t="inlineStr">
      <is>
        <t>исполнено на 01.06.2022 г.</t>
      </is>
    </nc>
  </rcc>
  <rcc rId="28240" sId="1">
    <oc r="J3" t="inlineStr">
      <is>
        <t>исполнено на 01.05.2022 г.</t>
      </is>
    </oc>
    <nc r="J3" t="inlineStr">
      <is>
        <t>исполнено на 01.06.2022 г.</t>
      </is>
    </nc>
  </rcc>
  <rcc rId="28241" sId="2">
    <oc r="B5" t="inlineStr">
      <is>
        <t>об исполнении бюджетов поселений  Моргаушского района  на 1 мая 2022 г.</t>
      </is>
    </oc>
    <nc r="B5" t="inlineStr">
      <is>
        <t>об исполнении бюджетов поселений  Моргаушского района  на 1 июня 2022 г.</t>
      </is>
    </nc>
  </rcc>
  <rcc rId="28242" sId="3">
    <oc r="A2" t="inlineStr">
      <is>
        <t xml:space="preserve">                                                        Моргаушского района на 01.05.2022 г. </t>
      </is>
    </oc>
    <nc r="A2" t="inlineStr">
      <is>
        <t xml:space="preserve">                                                        Моргаушского района на 01.06.2022 г. </t>
      </is>
    </nc>
  </rcc>
  <rcc rId="28243" sId="3">
    <oc r="D3" t="inlineStr">
      <is>
        <t>исполнено на 01.05.2022 г.</t>
      </is>
    </oc>
    <nc r="D3" t="inlineStr">
      <is>
        <t>исполнено на 01.06.2022 г.</t>
      </is>
    </nc>
  </rcc>
  <rcc rId="28244" sId="3">
    <oc r="D75" t="inlineStr">
      <is>
        <t>исполнено на 01.05.2022 г.</t>
      </is>
    </oc>
    <nc r="D75" t="inlineStr">
      <is>
        <t>исполнено на 01.06.2022 г.</t>
      </is>
    </nc>
  </rcc>
  <rcc rId="28245" sId="4">
    <oc r="A1" t="inlineStr">
      <is>
        <t xml:space="preserve">                     Анализ исполнения бюджета Александровского сельского поселения на 01.05.2022 г.</t>
      </is>
    </oc>
    <nc r="A1" t="inlineStr">
      <is>
        <t xml:space="preserve">                     Анализ исполнения бюджета Александровского сельского поселения на 01.06.2022 г.</t>
      </is>
    </nc>
  </rcc>
  <rcc rId="28246" sId="4">
    <oc r="D3" t="inlineStr">
      <is>
        <t>исполнено на 01.05.2022 г.</t>
      </is>
    </oc>
    <nc r="D3" t="inlineStr">
      <is>
        <t>исполнено на 01.06.2022 г.</t>
      </is>
    </nc>
  </rcc>
  <rcc rId="28247" sId="4">
    <oc r="D50" t="inlineStr">
      <is>
        <t>исполнено на 01.05.2022 г.</t>
      </is>
    </oc>
    <nc r="D50" t="inlineStr">
      <is>
        <t>исполнено на 01.06.2022 г.</t>
      </is>
    </nc>
  </rcc>
  <rcc rId="28248" sId="5">
    <oc r="D56" t="inlineStr">
      <is>
        <t>исполнено на 01.05.2022 г.</t>
      </is>
    </oc>
    <nc r="D56" t="inlineStr">
      <is>
        <t>исполнено на 01.06.2022 г.</t>
      </is>
    </nc>
  </rcc>
  <rcc rId="28249" sId="5">
    <oc r="D3" t="inlineStr">
      <is>
        <t>исполнено на 01.05.2022 г.</t>
      </is>
    </oc>
    <nc r="D3" t="inlineStr">
      <is>
        <t>исполнено на 01.06.2022 г.</t>
      </is>
    </nc>
  </rcc>
  <rcc rId="28250" sId="6">
    <oc r="D57" t="inlineStr">
      <is>
        <t>исполнено на 01.05.2022 г.</t>
      </is>
    </oc>
    <nc r="D57" t="inlineStr">
      <is>
        <t>исполнено на 01.06.2022 г.</t>
      </is>
    </nc>
  </rcc>
  <rcc rId="28251" sId="6">
    <oc r="D3" t="inlineStr">
      <is>
        <t>исполнено на 01.05.2022 г.</t>
      </is>
    </oc>
    <nc r="D3" t="inlineStr">
      <is>
        <t>исполнено на 01.06.2022 г.</t>
      </is>
    </nc>
  </rcc>
  <rcc rId="28252" sId="7">
    <oc r="D53" t="inlineStr">
      <is>
        <t>исполнено на 01.05.2022 г.</t>
      </is>
    </oc>
    <nc r="D53" t="inlineStr">
      <is>
        <t>исполнено на 01.06.2022 г.</t>
      </is>
    </nc>
  </rcc>
  <rcc rId="28253" sId="7">
    <oc r="D3" t="inlineStr">
      <is>
        <t>исполнено на 01.05.2022 г.</t>
      </is>
    </oc>
    <nc r="D3" t="inlineStr">
      <is>
        <t>исполнено на 01.06.2022 г.</t>
      </is>
    </nc>
  </rcc>
  <rcc rId="28254" sId="8">
    <oc r="D54" t="inlineStr">
      <is>
        <t>исполнено на 01.05.2022 г.</t>
      </is>
    </oc>
    <nc r="D54" t="inlineStr">
      <is>
        <t>исполнено на 01.06.2022 г.</t>
      </is>
    </nc>
  </rcc>
  <rcc rId="28255" sId="8">
    <oc r="D3" t="inlineStr">
      <is>
        <t>исполнено на 01.05.2022 г.</t>
      </is>
    </oc>
    <nc r="D3" t="inlineStr">
      <is>
        <t>исполнено на 01.06.2022 г.</t>
      </is>
    </nc>
  </rcc>
  <rcc rId="28256" sId="9">
    <oc r="D55" t="inlineStr">
      <is>
        <t>исполнено на 01.05.2022 г.</t>
      </is>
    </oc>
    <nc r="D55" t="inlineStr">
      <is>
        <t>исполнено на 01.06.2022 г.</t>
      </is>
    </nc>
  </rcc>
  <rcc rId="28257" sId="9">
    <oc r="D3" t="inlineStr">
      <is>
        <t>исполнено на 01.05.2022 г.</t>
      </is>
    </oc>
    <nc r="D3" t="inlineStr">
      <is>
        <t>исполнено на 01.06.2022 г.</t>
      </is>
    </nc>
  </rcc>
  <rcc rId="28258" sId="10">
    <oc r="D54" t="inlineStr">
      <is>
        <t>исполнено на 01.05.2022 г.</t>
      </is>
    </oc>
    <nc r="D54" t="inlineStr">
      <is>
        <t>исполнено на 01.06.2022 г.</t>
      </is>
    </nc>
  </rcc>
  <rcc rId="28259" sId="10">
    <oc r="D3" t="inlineStr">
      <is>
        <t>исполнено на 01.05.2022 г.</t>
      </is>
    </oc>
    <nc r="D3" t="inlineStr">
      <is>
        <t>исполнено на 01.06.2022 г.</t>
      </is>
    </nc>
  </rcc>
  <rcc rId="28260" sId="11">
    <oc r="D54" t="inlineStr">
      <is>
        <t>исполнено на 01.05.2022 г.</t>
      </is>
    </oc>
    <nc r="D54" t="inlineStr">
      <is>
        <t>исполнено на 01.06.2022 г.</t>
      </is>
    </nc>
  </rcc>
  <rcc rId="28261" sId="11">
    <oc r="D3" t="inlineStr">
      <is>
        <t>исполнено на 01.05.2022 г.</t>
      </is>
    </oc>
    <nc r="D3" t="inlineStr">
      <is>
        <t>исполнено на 01.06.2022 г.</t>
      </is>
    </nc>
  </rcc>
  <rcc rId="28262" sId="12">
    <oc r="D54" t="inlineStr">
      <is>
        <t>исполнено на 01.05.2022 г.</t>
      </is>
    </oc>
    <nc r="D54" t="inlineStr">
      <is>
        <t>исполнено на 01.06.2022 г.</t>
      </is>
    </nc>
  </rcc>
  <rcc rId="28263" sId="12">
    <oc r="D3" t="inlineStr">
      <is>
        <t>исполнено на 01.05.2022 г.</t>
      </is>
    </oc>
    <nc r="D3" t="inlineStr">
      <is>
        <t>исполнено на 01.06.2022 г.</t>
      </is>
    </nc>
  </rcc>
  <rcc rId="28264" sId="13">
    <oc r="D50" t="inlineStr">
      <is>
        <t>исполнено на 01.05.2022 г.</t>
      </is>
    </oc>
    <nc r="D50" t="inlineStr">
      <is>
        <t>исполнено на 01.06.2022 г.</t>
      </is>
    </nc>
  </rcc>
  <rcc rId="28265" sId="13">
    <oc r="D3" t="inlineStr">
      <is>
        <t>исполнено на 01.05.2022 г.</t>
      </is>
    </oc>
    <nc r="D3" t="inlineStr">
      <is>
        <t>исполнено на 01.06.2022 г.</t>
      </is>
    </nc>
  </rcc>
  <rcc rId="28266" sId="14">
    <oc r="D54" t="inlineStr">
      <is>
        <t>исполнено на 01.05.2022 г.</t>
      </is>
    </oc>
    <nc r="D54" t="inlineStr">
      <is>
        <t>исполнено на 01.06.2022 г.</t>
      </is>
    </nc>
  </rcc>
  <rcc rId="28267" sId="14">
    <oc r="D3" t="inlineStr">
      <is>
        <t>исполнено на 01.05.2022 г.</t>
      </is>
    </oc>
    <nc r="D3" t="inlineStr">
      <is>
        <t>исполнено на 01.06.2022 г.</t>
      </is>
    </nc>
  </rcc>
  <rcc rId="28268" sId="15">
    <oc r="D54" t="inlineStr">
      <is>
        <t>исполнено на 01.05.2022 г.</t>
      </is>
    </oc>
    <nc r="D54" t="inlineStr">
      <is>
        <t>исполнено на 01.06.2022 г.</t>
      </is>
    </nc>
  </rcc>
  <rcc rId="28269" sId="15">
    <oc r="D3" t="inlineStr">
      <is>
        <t>исполнено на 01.05.2022 г.</t>
      </is>
    </oc>
    <nc r="D3" t="inlineStr">
      <is>
        <t>исполнено на 01.06.2022 г.</t>
      </is>
    </nc>
  </rcc>
  <rcc rId="28270" sId="16">
    <oc r="D53" t="inlineStr">
      <is>
        <t>исполнено на 01.05.2022 г.</t>
      </is>
    </oc>
    <nc r="D53" t="inlineStr">
      <is>
        <t>исполнено на 01.06.2022 г.</t>
      </is>
    </nc>
  </rcc>
  <rcc rId="28271" sId="16">
    <oc r="D3" t="inlineStr">
      <is>
        <t>исполнено на 01.05.2022 г.</t>
      </is>
    </oc>
    <nc r="D3" t="inlineStr">
      <is>
        <t>исполнено на 01.06.2022 г.</t>
      </is>
    </nc>
  </rcc>
  <rcc rId="28272" sId="17">
    <oc r="D54" t="inlineStr">
      <is>
        <t>исполнено на 01.05.2022 г.</t>
      </is>
    </oc>
    <nc r="D54" t="inlineStr">
      <is>
        <t>исполнено на 01.06.2022 г.</t>
      </is>
    </nc>
  </rcc>
  <rcc rId="28273" sId="17">
    <oc r="D3" t="inlineStr">
      <is>
        <t>исполнено на 01.05.2022 г.</t>
      </is>
    </oc>
    <nc r="D3" t="inlineStr">
      <is>
        <t>исполнено на 01.06.2022 г.</t>
      </is>
    </nc>
  </rcc>
  <rcc rId="28274" sId="18">
    <oc r="D55" t="inlineStr">
      <is>
        <t>исполнено на 01.05.2022 г.</t>
      </is>
    </oc>
    <nc r="D55" t="inlineStr">
      <is>
        <t>исполнено на 01.06.2022 г.</t>
      </is>
    </nc>
  </rcc>
  <rcc rId="28275" sId="18">
    <oc r="D3" t="inlineStr">
      <is>
        <t>исполнено на 01.05.2022 г.</t>
      </is>
    </oc>
    <nc r="D3" t="inlineStr">
      <is>
        <t>исполнено на 01.06.2022 г.</t>
      </is>
    </nc>
  </rcc>
  <rcc rId="28276" sId="19">
    <oc r="D51" t="inlineStr">
      <is>
        <t>исполнено на 01.05.2022 г.</t>
      </is>
    </oc>
    <nc r="D51" t="inlineStr">
      <is>
        <t>исполнено на 01.06.2022 г.</t>
      </is>
    </nc>
  </rcc>
  <rcc rId="28277" sId="19">
    <oc r="D3" t="inlineStr">
      <is>
        <t>исполнено на 01.05.2022 г.</t>
      </is>
    </oc>
    <nc r="D3" t="inlineStr">
      <is>
        <t>исполнено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2111.xml><?xml version="1.0" encoding="utf-8"?>
<revisions xmlns="http://schemas.openxmlformats.org/spreadsheetml/2006/main" xmlns:r="http://schemas.openxmlformats.org/officeDocument/2006/relationships">
  <rcc rId="27904" sId="3" numFmtId="4">
    <oc r="D90">
      <v>570.61157000000003</v>
    </oc>
    <nc r="D90">
      <v>895.67143999999996</v>
    </nc>
  </rcc>
  <rcc rId="27905" sId="3" numFmtId="4">
    <oc r="D92">
      <v>7.26</v>
    </oc>
    <nc r="D92">
      <v>23.16</v>
    </nc>
  </rcc>
  <rcc rId="27906" sId="3" numFmtId="4">
    <oc r="C97">
      <v>108822.64969999999</v>
    </oc>
    <nc r="C97">
      <v>110086.6565</v>
    </nc>
  </rcc>
  <rcc rId="27907" sId="3" numFmtId="4">
    <oc r="D97">
      <v>12716.24253</v>
    </oc>
    <nc r="D97">
      <v>16633.236440000001</v>
    </nc>
  </rcc>
  <rcc rId="27908" sId="3" numFmtId="4">
    <oc r="D98">
      <v>144.27430000000001</v>
    </oc>
    <nc r="D98">
      <v>148.22829999999999</v>
    </nc>
  </rcc>
  <rcc rId="27909" sId="3" numFmtId="4">
    <oc r="D100">
      <v>51.329729999999998</v>
    </oc>
    <nc r="D100">
      <v>107.97607000000001</v>
    </nc>
  </rcc>
  <rcc rId="27910" sId="3" numFmtId="4">
    <oc r="D101">
      <v>28</v>
    </oc>
    <nc r="D101">
      <v>95.494460000000004</v>
    </nc>
  </rcc>
  <rcc rId="27911" sId="3" numFmtId="4">
    <oc r="D104">
      <v>0</v>
    </oc>
    <nc r="D104">
      <v>50</v>
    </nc>
  </rcc>
  <rcc rId="27912" sId="3" numFmtId="4">
    <oc r="D106">
      <v>21910.696499999998</v>
    </oc>
    <nc r="D106">
      <v>30418.639999999999</v>
    </nc>
  </rcc>
  <rcc rId="27913" sId="3" numFmtId="4">
    <oc r="D107">
      <v>100786.10464999999</v>
    </oc>
    <nc r="D107">
      <v>127392.62147</v>
    </nc>
  </rcc>
  <rcc rId="27914" sId="3" numFmtId="4">
    <oc r="D108">
      <v>7081.0246299999999</v>
    </oc>
    <nc r="D108">
      <v>10354.973470000001</v>
    </nc>
  </rcc>
  <rcc rId="27915" sId="3" numFmtId="4">
    <oc r="D110">
      <v>466.38182</v>
    </oc>
    <nc r="D110">
      <v>732.34463000000005</v>
    </nc>
  </rcc>
  <rcc rId="27916" sId="3" numFmtId="4">
    <oc r="D112">
      <v>10122.09453</v>
    </oc>
    <nc r="D112">
      <v>21847.005880000001</v>
    </nc>
  </rcc>
  <rcc rId="27917" sId="3" numFmtId="4">
    <oc r="D113">
      <v>125.00059</v>
    </oc>
    <nc r="D113">
      <v>141.09227000000001</v>
    </nc>
  </rcc>
  <rcc rId="27918" sId="3" numFmtId="4">
    <oc r="D115">
      <v>0</v>
    </oc>
    <nc r="D115">
      <v>4.117</v>
    </nc>
  </rcc>
  <rcc rId="27919" sId="3" numFmtId="4">
    <oc r="C116">
      <v>10236.448490000001</v>
    </oc>
    <nc r="C116">
      <v>9917.8484900000003</v>
    </nc>
  </rcc>
  <rcc rId="27920" sId="3" numFmtId="4">
    <oc r="D116">
      <v>2712.3240900000001</v>
    </oc>
    <nc r="D116">
      <v>3454.67301</v>
    </nc>
  </rcc>
  <rcc rId="27921" sId="3" numFmtId="4">
    <oc r="C117">
      <v>36684.392939999998</v>
    </oc>
    <nc r="C117">
      <v>37009.992939999996</v>
    </nc>
  </rcc>
  <rcc rId="27922" sId="3" numFmtId="4">
    <oc r="D117">
      <v>21078.1018</v>
    </oc>
    <nc r="D117">
      <v>28728.112300000001</v>
    </nc>
  </rcc>
  <rcc rId="27923" sId="3" numFmtId="4">
    <oc r="C118">
      <v>61.8</v>
    </oc>
    <nc r="C118">
      <v>208.57182</v>
    </nc>
  </rcc>
  <rcc rId="27924" sId="3" numFmtId="4">
    <oc r="D118">
      <v>10.8348</v>
    </oc>
    <nc r="D118">
      <v>163.47514000000001</v>
    </nc>
  </rcc>
  <rcc rId="27925" sId="3" numFmtId="4">
    <oc r="D120">
      <v>80.849999999999994</v>
    </oc>
    <nc r="D120">
      <v>170.36</v>
    </nc>
  </rcc>
  <rcc rId="27926" sId="3" numFmtId="4">
    <oc r="D121">
      <v>2210.241</v>
    </oc>
    <nc r="D121">
      <v>2911.5230000000001</v>
    </nc>
  </rcc>
  <rcc rId="27927" sId="3" numFmtId="4">
    <oc r="D130">
      <v>13314.276</v>
    </oc>
    <nc r="D130">
      <v>17752.367999999999</v>
    </nc>
  </rcc>
  <rcc rId="27928" sId="3" numFmtId="4">
    <oc r="D132">
      <v>0</v>
    </oc>
    <nc r="D132">
      <v>833.43305999999995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2.xml><?xml version="1.0" encoding="utf-8"?>
<revisions xmlns="http://schemas.openxmlformats.org/spreadsheetml/2006/main" xmlns:r="http://schemas.openxmlformats.org/officeDocument/2006/relationships">
  <rcc rId="27959" sId="1" numFmtId="4">
    <oc r="C33">
      <v>156102.73892</v>
    </oc>
    <nc r="C33">
      <v>159141.42022999999</v>
    </nc>
  </rcc>
  <rcc rId="27960" sId="1" numFmtId="4">
    <oc r="D33">
      <v>13563.928970000001</v>
    </oc>
    <nc r="D33">
      <v>18399.426909999998</v>
    </nc>
  </rcc>
  <rcc rId="27961" sId="1" numFmtId="4">
    <oc r="C34">
      <v>145716.54428</v>
    </oc>
    <nc r="C34">
      <v>146601.86293</v>
    </nc>
  </rcc>
  <rcc rId="27962" sId="1" numFmtId="4">
    <oc r="D34">
      <v>4359.6006900000002</v>
    </oc>
    <nc r="D34">
      <v>7415.1994100000002</v>
    </nc>
  </rcc>
  <rcc rId="27963" sId="1" numFmtId="4">
    <oc r="D37">
      <v>12032.32324</v>
    </oc>
    <nc r="D37">
      <v>24270.460340000001</v>
    </nc>
  </rcc>
  <rcc rId="27964" sId="1" numFmtId="4">
    <oc r="C38">
      <v>47042.641430000003</v>
    </oc>
    <nc r="C38">
      <v>47196.413249999998</v>
    </nc>
  </rcc>
  <rcc rId="27965" sId="1" numFmtId="4">
    <oc r="D38">
      <v>23801.260689999999</v>
    </oc>
    <nc r="D38">
      <v>32350.37745</v>
    </nc>
  </rcc>
  <rcc rId="27966" sId="1" numFmtId="4">
    <oc r="C39">
      <v>6987.9120000000003</v>
    </oc>
    <nc r="C39">
      <v>6997.9120000000003</v>
    </nc>
  </rcc>
  <rcc rId="27967" sId="1" numFmtId="4">
    <oc r="D39">
      <v>2391.306</v>
    </oc>
    <nc r="D39">
      <v>3197.2429999999999</v>
    </nc>
  </rcc>
  <rcc rId="27968" sId="1" numFmtId="4">
    <oc r="D24">
      <v>155522.88683</v>
    </oc>
    <nc r="D24">
      <v>217059.69284</v>
    </nc>
  </rcc>
  <rcc rId="27969" sId="1" numFmtId="4">
    <oc r="D27">
      <v>-12.16386</v>
    </oc>
    <nc r="D27">
      <v>-1841.36194</v>
    </nc>
  </rcc>
  <rfmt sheetId="1" sqref="I24">
    <dxf>
      <numFmt numFmtId="2" formatCode="0.00"/>
    </dxf>
  </rfmt>
  <rfmt sheetId="1" sqref="I24">
    <dxf>
      <numFmt numFmtId="183" formatCode="0.000"/>
    </dxf>
  </rfmt>
  <rfmt sheetId="1" sqref="I24">
    <dxf>
      <numFmt numFmtId="174" formatCode="0.0000"/>
    </dxf>
  </rfmt>
  <rfmt sheetId="1" sqref="I24">
    <dxf>
      <numFmt numFmtId="168" formatCode="0.00000"/>
    </dxf>
  </rfmt>
  <rfmt sheetId="1" sqref="I24">
    <dxf>
      <numFmt numFmtId="174" formatCode="0.0000"/>
    </dxf>
  </rfmt>
  <rfmt sheetId="1" sqref="I24">
    <dxf>
      <numFmt numFmtId="183" formatCode="0.000"/>
    </dxf>
  </rfmt>
  <rfmt sheetId="1" sqref="I24">
    <dxf>
      <numFmt numFmtId="2" formatCode="0.00"/>
    </dxf>
  </rfmt>
  <rfmt sheetId="1" sqref="I24">
    <dxf>
      <numFmt numFmtId="166" formatCode="0.0"/>
    </dxf>
  </rfmt>
  <rcc rId="27970" sId="1" numFmtId="4">
    <oc r="I24">
      <f>Справка!BZ31</f>
    </oc>
    <nc r="I24">
      <f>SUM(Справка!BZ31)</f>
    </nc>
  </rcc>
  <rcc rId="27971" sId="1" numFmtId="4">
    <oc r="J24">
      <v>16330.472</v>
    </oc>
    <nc r="J24">
      <v>23136.34906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41258" sId="3" numFmtId="4">
    <oc r="D95">
      <v>142.36799999999999</v>
    </oc>
    <nc r="D95">
      <v>200</v>
    </nc>
  </rcc>
  <rcc rId="41259" sId="3" numFmtId="4">
    <oc r="D96">
      <v>258.43150000000003</v>
    </oc>
    <nc r="D96">
      <v>990.60328000000004</v>
    </nc>
  </rcc>
  <rcc rId="41260" sId="3" numFmtId="4">
    <oc r="D98">
      <v>81536.412700000001</v>
    </oc>
    <nc r="D98">
      <v>85345.238270000002</v>
    </nc>
  </rcc>
  <rcc rId="41261" sId="3" numFmtId="4">
    <oc r="C99">
      <v>3795.2355499999999</v>
    </oc>
    <nc r="C99">
      <v>3691.9870700000001</v>
    </nc>
  </rcc>
  <rcc rId="41262" sId="3" numFmtId="4">
    <oc r="D99">
      <v>1127.94083</v>
    </oc>
    <nc r="D99">
      <v>1187.11383</v>
    </nc>
  </rcc>
  <rcc rId="41263" sId="3" numFmtId="4">
    <oc r="D101">
      <v>6623.9861499999997</v>
    </oc>
    <nc r="D101">
      <v>6672.0847299999996</v>
    </nc>
  </rcc>
  <rcc rId="41264" sId="3" numFmtId="4">
    <oc r="D102">
      <v>30259.945810000001</v>
    </oc>
    <nc r="D102">
      <v>37118.83713</v>
    </nc>
  </rcc>
  <rcc rId="41265" sId="3" numFmtId="4">
    <oc r="D107">
      <v>87792.846609999993</v>
    </oc>
    <nc r="D107">
      <v>96643.846609999993</v>
    </nc>
  </rcc>
  <rcc rId="41266" sId="3" numFmtId="4">
    <oc r="D108">
      <v>304018.07328999997</v>
    </oc>
    <nc r="D108">
      <v>333851.62264999998</v>
    </nc>
  </rcc>
  <rcc rId="41267" sId="3" numFmtId="4">
    <oc r="D109">
      <v>18291.90062</v>
    </oc>
    <nc r="D109">
      <v>19786.04264</v>
    </nc>
  </rcc>
  <rcc rId="41268" sId="3" numFmtId="4">
    <oc r="D110">
      <v>3063.4191000000001</v>
    </oc>
    <nc r="D110">
      <v>3065.3391000000001</v>
    </nc>
  </rcc>
  <rcc rId="41269" sId="3" numFmtId="4">
    <oc r="D111">
      <v>2058.1767799999998</v>
    </oc>
    <nc r="D111">
      <v>2311.03458</v>
    </nc>
  </rcc>
  <rcc rId="41270" sId="3" numFmtId="4">
    <oc r="C113">
      <v>57379.476999999999</v>
    </oc>
    <nc r="C113"/>
  </rcc>
  <rcc rId="41271" sId="3" numFmtId="4">
    <oc r="D113">
      <v>41429.06336</v>
    </oc>
    <nc r="D113">
      <v>44899.215320000003</v>
    </nc>
  </rcc>
  <rcc rId="41272" sId="3" numFmtId="4">
    <oc r="D114">
      <v>1085.3788099999999</v>
    </oc>
    <nc r="D114">
      <v>1085.56296</v>
    </nc>
  </rcc>
  <rcc rId="41273" sId="3" numFmtId="4">
    <oc r="D116">
      <v>11.143509999999999</v>
    </oc>
    <nc r="D116">
      <v>11.88325</v>
    </nc>
  </rcc>
  <rcc rId="41274" sId="3" numFmtId="4">
    <oc r="D117">
      <v>6487.4912999999997</v>
    </oc>
    <nc r="D117">
      <v>7176.0275899999997</v>
    </nc>
  </rcc>
  <rcc rId="41275" sId="3" numFmtId="4">
    <oc r="D118">
      <v>39449.703840000002</v>
    </oc>
    <nc r="D118">
      <v>39498.502</v>
    </nc>
  </rcc>
  <rcc rId="41276" sId="3" numFmtId="4">
    <oc r="C119">
      <v>307.70042000000001</v>
    </oc>
    <nc r="C119">
      <v>477.99461000000002</v>
    </nc>
  </rcc>
  <rcc rId="41277" sId="3" numFmtId="4">
    <oc r="D119">
      <v>292.55473000000001</v>
    </oc>
    <nc r="D119">
      <v>455.15060999999997</v>
    </nc>
  </rcc>
  <rcc rId="41278" sId="3" numFmtId="4">
    <oc r="D121">
      <v>326.91500000000002</v>
    </oc>
    <nc r="D121">
      <v>421.92700000000002</v>
    </nc>
  </rcc>
  <rcc rId="41279" sId="3" numFmtId="4">
    <oc r="D122">
      <v>5337.5619999999999</v>
    </oc>
    <nc r="D122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43583" sId="2">
    <oc r="CX16">
      <f>Иль!#REF!</f>
    </oc>
    <nc r="CX16">
      <f>Иль!C49</f>
    </nc>
  </rcc>
  <rcc rId="43584" sId="2">
    <oc r="CY16">
      <f>Иль!#REF!</f>
    </oc>
    <nc r="CY16">
      <f>Иль!D49</f>
    </nc>
  </rcc>
  <rcc rId="43585" sId="2" numFmtId="4">
    <oc r="C32">
      <v>239967.54811</v>
    </oc>
    <nc r="C32">
      <v>283415.84087000001</v>
    </nc>
  </rcc>
  <rcc rId="43586" sId="2" numFmtId="4">
    <oc r="D32">
      <v>192502.15901999999</v>
    </oc>
    <nc r="D32">
      <v>210706.14588</v>
    </nc>
  </rcc>
  <rcc rId="43587" sId="2" numFmtId="4">
    <oc r="F32">
      <v>46560.500520000001</v>
    </oc>
    <nc r="F32">
      <v>45702.626519999998</v>
    </nc>
  </rcc>
  <rcc rId="43588" sId="2" numFmtId="4">
    <oc r="G32">
      <v>35207.76945</v>
    </oc>
    <nc r="G32">
      <v>50460.671450000002</v>
    </nc>
  </rcc>
  <rcc rId="43589" sId="2" numFmtId="4">
    <oc r="M32">
      <v>5645.9418100000003</v>
    </oc>
    <nc r="M32">
      <v>6379.7717499999999</v>
    </nc>
  </rcc>
  <rcc rId="43590" sId="2" numFmtId="4">
    <oc r="R32">
      <v>4328.48837</v>
    </oc>
    <nc r="R32">
      <v>4270.6143700000002</v>
    </nc>
  </rcc>
  <rcc rId="43591" sId="2" numFmtId="4">
    <oc r="S32">
      <v>5037.2548900000002</v>
    </oc>
    <nc r="S32">
      <v>5603.1004499999999</v>
    </nc>
  </rcc>
  <rcc rId="43592" sId="2" numFmtId="4">
    <oc r="V32">
      <v>28.259630000000001</v>
    </oc>
    <nc r="V32">
      <v>30.993780000000001</v>
    </nc>
  </rcc>
  <rcc rId="43593" sId="2" numFmtId="4">
    <oc r="Y32">
      <v>5723.1332300000004</v>
    </oc>
    <nc r="Y32">
      <v>6236.7808199999999</v>
    </nc>
  </rcc>
  <rcc rId="43594" sId="2" numFmtId="4">
    <oc r="AB32">
      <v>-582.52281000000005</v>
    </oc>
    <nc r="AB32">
      <v>-657.14269999999999</v>
    </nc>
  </rcc>
  <rcc rId="43595" sId="2" numFmtId="4">
    <oc r="AH32">
      <v>2651.2793299999998</v>
    </oc>
    <nc r="AH32">
      <v>4976.3540400000002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32607" sId="17" numFmtId="4">
    <oc r="C49">
      <v>88.9</v>
    </oc>
    <nc r="C49">
      <v>152.125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район!$19:$19,район!$39:$39,район!$71:$71,район!$122:$123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cc rId="26487" sId="5">
    <oc r="A1" t="inlineStr">
      <is>
        <t xml:space="preserve">                     Анализ исполнения бюджета Большесундырского сельского поселения на 01.04.2022 г.</t>
      </is>
    </oc>
    <nc r="A1" t="inlineStr">
      <is>
        <t xml:space="preserve">                     Анализ исполнения бюджета Большесундырского сельского поселения на 01.05.2022 г.</t>
      </is>
    </nc>
  </rcc>
  <rcc rId="26488" sId="6">
    <oc r="A1" t="inlineStr">
      <is>
        <t xml:space="preserve">                     Анализ исполнения бюджета Ильинского сельского поселения на 01.04.2022 г.</t>
      </is>
    </oc>
    <nc r="A1" t="inlineStr">
      <is>
        <t xml:space="preserve">                     Анализ исполнения бюджета Ильинского сельского поселения на 01.05.2022 г.</t>
      </is>
    </nc>
  </rcc>
  <rcc rId="26489" sId="6" numFmtId="4">
    <oc r="D6">
      <v>6.6431800000000001</v>
    </oc>
    <nc r="D6">
      <v>6.5781700000000001</v>
    </nc>
  </rcc>
  <rcc rId="26490" sId="6" numFmtId="4">
    <oc r="D8">
      <v>98.721789999999999</v>
    </oc>
    <nc r="D8">
      <v>125.97229</v>
    </nc>
  </rcc>
  <rcc rId="26491" sId="6" numFmtId="4">
    <oc r="D9">
      <v>0.63258000000000003</v>
    </oc>
    <nc r="D9">
      <v>0.86529</v>
    </nc>
  </rcc>
  <rcc rId="26492" sId="6" numFmtId="4">
    <oc r="D10">
      <v>119.45173</v>
    </oc>
    <nc r="D10">
      <v>149.49347</v>
    </nc>
  </rcc>
  <rcc rId="26493" sId="6" numFmtId="4">
    <oc r="D11">
      <v>-13.24479</v>
    </oc>
    <nc r="D11">
      <v>-18.23771</v>
    </nc>
  </rcc>
  <rcc rId="26494" sId="6" numFmtId="4">
    <oc r="D15">
      <v>13.92037</v>
    </oc>
    <nc r="D15">
      <v>15.20308</v>
    </nc>
  </rcc>
  <rcc rId="26495" sId="6" numFmtId="4">
    <oc r="D16">
      <v>42.159350000000003</v>
    </oc>
    <nc r="D16">
      <v>64.331699999999998</v>
    </nc>
  </rcc>
  <rcc rId="26496" sId="6" numFmtId="4">
    <oc r="D28">
      <v>60.768999999999998</v>
    </oc>
    <nc r="D28">
      <v>48.613</v>
    </nc>
  </rcc>
  <rcc rId="26497" sId="6" numFmtId="4">
    <oc r="D29">
      <v>0</v>
    </oc>
    <nc r="D29">
      <v>18.155999999999999</v>
    </nc>
  </rcc>
  <rcc rId="26498" sId="6" numFmtId="4">
    <oc r="D44">
      <v>673.25099999999998</v>
    </oc>
    <nc r="D44">
      <v>897.66800000000001</v>
    </nc>
  </rcc>
  <rcc rId="26499" sId="6" numFmtId="4">
    <oc r="D46">
      <v>181.45099999999999</v>
    </oc>
    <nc r="D46">
      <v>227.07900000000001</v>
    </nc>
  </rcc>
  <rcc rId="26500" sId="6" numFmtId="4">
    <oc r="D48">
      <v>27.219000000000001</v>
    </oc>
    <nc r="D48">
      <v>35.090000000000003</v>
    </nc>
  </rcc>
  <rcc rId="26501" sId="6" numFmtId="4">
    <nc r="D49">
      <v>68.58</v>
    </nc>
  </rcc>
  <rcc rId="26502" sId="6" numFmtId="4">
    <oc r="D31">
      <v>0</v>
    </oc>
    <nc r="D31">
      <v>13.87581</v>
    </nc>
  </rcc>
  <rcc rId="26503" sId="6" numFmtId="4">
    <oc r="D61">
      <v>255.43607</v>
    </oc>
    <nc r="D61">
      <v>355.11820999999998</v>
    </nc>
  </rcc>
  <rcc rId="26504" sId="6" numFmtId="4">
    <oc r="D68">
      <v>21.815999999999999</v>
    </oc>
    <nc r="D68">
      <v>23.815999999999999</v>
    </nc>
  </rcc>
  <rcc rId="26505" sId="6" numFmtId="4">
    <oc r="D74">
      <v>0</v>
    </oc>
    <nc r="D74">
      <v>2</v>
    </nc>
  </rcc>
  <rcc rId="26506" sId="6" numFmtId="4">
    <oc r="D78">
      <v>206.68199999999999</v>
    </oc>
    <nc r="D78">
      <v>252.31</v>
    </nc>
  </rcc>
  <rcc rId="26507" sId="6" numFmtId="4">
    <oc r="D84">
      <v>144.15796</v>
    </oc>
    <nc r="D84">
      <v>184.30995999999999</v>
    </nc>
  </rcc>
  <rcc rId="26508" sId="6" numFmtId="4">
    <oc r="D85">
      <v>90.928100000000001</v>
    </oc>
    <nc r="D85">
      <v>200.81458000000001</v>
    </nc>
  </rcc>
  <rcc rId="26509" sId="6" numFmtId="4">
    <oc r="D87">
      <v>449.18610999999999</v>
    </oc>
    <nc r="D87">
      <v>697.87257999999997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c rId="43187" sId="17">
    <oc r="A1" t="inlineStr">
      <is>
        <t xml:space="preserve">                     Анализ исполнения бюджета Юськасинского сельского поселения на 01.11.2022 г.</t>
      </is>
    </oc>
    <nc r="A1" t="inlineStr">
      <is>
        <t xml:space="preserve">                     Анализ исполнения бюджета Юськасинского сельского поселения на 01.12.2022 г.</t>
      </is>
    </nc>
  </rcc>
  <rcc rId="43188" sId="17" numFmtId="4">
    <oc r="D6">
      <v>161.8425</v>
    </oc>
    <nc r="D6">
      <v>181.24554000000001</v>
    </nc>
  </rcc>
  <rcc rId="43189" sId="17" numFmtId="4">
    <oc r="D8">
      <v>300.29788000000002</v>
    </oc>
    <nc r="D8">
      <v>334.03098999999997</v>
    </nc>
  </rcc>
  <rcc rId="43190" sId="17" numFmtId="4">
    <oc r="D9">
      <v>1.6847399999999999</v>
    </oc>
    <nc r="D9">
      <v>1.8477399999999999</v>
    </nc>
  </rcc>
  <rcc rId="43191" sId="17" numFmtId="4">
    <oc r="D10">
      <v>341.18682000000001</v>
    </oc>
    <nc r="D10">
      <v>371.80813999999998</v>
    </nc>
  </rcc>
  <rcc rId="43192" sId="17" numFmtId="4">
    <oc r="D11">
      <v>-34.727240000000002</v>
    </oc>
    <nc r="D11">
      <v>-39.17577</v>
    </nc>
  </rcc>
  <rcc rId="43193" sId="17" numFmtId="4">
    <oc r="D15">
      <v>57.598460000000003</v>
    </oc>
    <nc r="D15">
      <v>107.92462</v>
    </nc>
  </rcc>
  <rcc rId="43194" sId="17" numFmtId="4">
    <oc r="D16">
      <v>220.86960999999999</v>
    </oc>
    <nc r="D16">
      <v>315.74144999999999</v>
    </nc>
  </rcc>
  <rcc rId="43195" sId="17" numFmtId="4">
    <oc r="D18">
      <v>5</v>
    </oc>
    <nc r="D18">
      <v>7.05</v>
    </nc>
  </rcc>
  <rcc rId="43196" sId="17" numFmtId="4">
    <oc r="D28">
      <v>57.5</v>
    </oc>
    <nc r="D28">
      <v>62</v>
    </nc>
  </rcc>
  <rcc rId="43197" sId="17" numFmtId="4">
    <oc r="D30">
      <v>234.62509</v>
    </oc>
    <nc r="D30">
      <v>300.19256000000001</v>
    </nc>
  </rcc>
  <rcc rId="43198" sId="17" numFmtId="4">
    <oc r="D38">
      <v>0</v>
    </oc>
    <nc r="D38">
      <v>292.81984</v>
    </nc>
  </rcc>
  <rcc rId="43199" sId="17" numFmtId="4">
    <oc r="D37">
      <v>0.4</v>
    </oc>
    <nc r="D37">
      <v>0</v>
    </nc>
  </rcc>
  <rcc rId="43200" sId="17">
    <oc r="A38">
      <v>1170505005</v>
    </oc>
    <nc r="A38">
      <v>1171503010</v>
    </nc>
  </rcc>
  <rcc rId="43201" sId="17">
    <oc r="B38" t="inlineStr">
      <is>
        <t>Прочие неналоговые доходы</t>
      </is>
    </oc>
    <nc r="B38" t="inlineStr">
      <is>
        <t>Инициативные платежи</t>
      </is>
    </nc>
  </rcc>
  <rcc rId="43202" sId="17" numFmtId="4">
    <oc r="D41">
      <v>4292.2250000000004</v>
    </oc>
    <nc r="D41">
      <v>4599.5249999999996</v>
    </nc>
  </rcc>
  <rcc rId="43203" sId="17" numFmtId="4">
    <oc r="D43">
      <v>5649.0609100000001</v>
    </oc>
    <nc r="D43">
      <v>5893.1500999999998</v>
    </nc>
  </rcc>
  <rcc rId="43204" sId="17" numFmtId="4">
    <oc r="C44">
      <v>251.821</v>
    </oc>
    <nc r="C44">
      <v>266.11360000000002</v>
    </nc>
  </rcc>
  <rcc rId="43205" sId="17" numFmtId="4">
    <oc r="D44">
      <v>208.22300000000001</v>
    </oc>
    <nc r="D44">
      <v>237.25700000000001</v>
    </nc>
  </rcc>
  <rcc rId="43206" sId="17" numFmtId="4">
    <oc r="C51">
      <v>152.125</v>
    </oc>
    <nc r="C51">
      <v>678.92499999999995</v>
    </nc>
  </rcc>
  <rcc rId="43207" sId="17" numFmtId="4">
    <oc r="D51">
      <v>63.225000000000001</v>
    </oc>
    <nc r="D51">
      <v>418.22500000000002</v>
    </nc>
  </rcc>
  <rcc rId="43208" sId="17" numFmtId="4">
    <oc r="D52">
      <v>292.81984</v>
    </oc>
    <nc r="D52"/>
  </rcc>
  <rfmt sheetId="17" sqref="C40">
    <dxf>
      <numFmt numFmtId="183" formatCode="0.000"/>
    </dxf>
  </rfmt>
  <rfmt sheetId="17" sqref="C40">
    <dxf>
      <numFmt numFmtId="174" formatCode="0.0000"/>
    </dxf>
  </rfmt>
  <rfmt sheetId="17" sqref="C40">
    <dxf>
      <numFmt numFmtId="168" formatCode="0.00000"/>
    </dxf>
  </rfmt>
  <rfmt sheetId="17" sqref="C40">
    <dxf>
      <numFmt numFmtId="173" formatCode="0.000000"/>
    </dxf>
  </rfmt>
  <rfmt sheetId="17" sqref="C40">
    <dxf>
      <numFmt numFmtId="168" formatCode="0.00000"/>
    </dxf>
  </rfmt>
  <rcc rId="43209" sId="17" numFmtId="4">
    <oc r="C43">
      <v>6255.0376500000002</v>
    </oc>
    <nc r="C43">
      <v>5918.9191000000001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42805" sId="14">
    <oc r="A1" t="inlineStr">
      <is>
        <t xml:space="preserve">                     Анализ исполнения бюджета Чуманкасинского сельского поселения на 01.11.2022 г.</t>
      </is>
    </oc>
    <nc r="A1" t="inlineStr">
      <is>
        <t xml:space="preserve">                     Анализ исполнения бюджета Чуманкасинского сельского поселения на 01.12.2022 г.</t>
      </is>
    </nc>
  </rcc>
  <rcc rId="42806" sId="14" numFmtId="4">
    <oc r="D6">
      <v>79.736199999999997</v>
    </oc>
    <nc r="D6">
      <v>92.196960000000004</v>
    </nc>
  </rcc>
  <rcc rId="42807" sId="14" numFmtId="4">
    <oc r="D8">
      <v>199.27603999999999</v>
    </oc>
    <nc r="D8">
      <v>221.66113000000001</v>
    </nc>
  </rcc>
  <rcc rId="42808" sId="14" numFmtId="4">
    <oc r="D9">
      <v>1.1179699999999999</v>
    </oc>
    <nc r="D9">
      <v>1.2261500000000001</v>
    </nc>
  </rcc>
  <rcc rId="42809" sId="14" numFmtId="4">
    <oc r="D10">
      <v>226.40964</v>
    </oc>
    <nc r="D10">
      <v>246.72975</v>
    </nc>
  </rcc>
  <rcc rId="42810" sId="14" numFmtId="4">
    <oc r="D11">
      <v>-23.04486</v>
    </oc>
    <nc r="D11">
      <v>-25.996860000000002</v>
    </nc>
  </rcc>
  <rcc rId="42811" sId="14" numFmtId="4">
    <oc r="D15">
      <v>39.859900000000003</v>
    </oc>
    <nc r="D15">
      <v>101.96807</v>
    </nc>
  </rcc>
  <rcc rId="42812" sId="14" numFmtId="4">
    <oc r="D16">
      <v>196.25407999999999</v>
    </oc>
    <nc r="D16">
      <v>309.30065000000002</v>
    </nc>
  </rcc>
  <rcc rId="42813" sId="14" numFmtId="4">
    <oc r="D30">
      <v>34.778559999999999</v>
    </oc>
    <nc r="D30">
      <v>36.842089999999999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1.xml><?xml version="1.0" encoding="utf-8"?>
<revisions xmlns="http://schemas.openxmlformats.org/spreadsheetml/2006/main" xmlns:r="http://schemas.openxmlformats.org/officeDocument/2006/relationships">
  <rcc rId="41955" sId="5">
    <oc r="A1" t="inlineStr">
      <is>
        <t xml:space="preserve">                     Анализ исполнения бюджета Большесундырского сельского поселения на 01.11.2022 г.</t>
      </is>
    </oc>
    <nc r="A1" t="inlineStr">
      <is>
        <t xml:space="preserve">                     Анализ исполнения бюджета Большесундырского сельского поселения на 01.12.2022 г.</t>
      </is>
    </nc>
  </rcc>
  <rcc rId="41956" sId="5" numFmtId="4">
    <oc r="D6">
      <v>666.11634000000004</v>
    </oc>
    <nc r="D6">
      <v>826.64692000000002</v>
    </nc>
  </rcc>
  <rcc rId="41957" sId="5" numFmtId="4">
    <oc r="D8">
      <v>401.31975</v>
    </oc>
    <nc r="D8">
      <v>446.40087</v>
    </nc>
  </rcc>
  <rcc rId="41958" sId="5" numFmtId="4">
    <oc r="D9">
      <v>2.2514099999999999</v>
    </oc>
    <nc r="D9">
      <v>2.46922</v>
    </nc>
  </rcc>
  <rcc rId="41959" sId="5" numFmtId="4">
    <oc r="D10">
      <v>455.96391999999997</v>
    </oc>
    <nc r="D10">
      <v>496.88637999999997</v>
    </nc>
  </rcc>
  <rcc rId="41960" sId="5" numFmtId="4">
    <oc r="D11">
      <v>-46.409790000000001</v>
    </oc>
    <nc r="D11">
      <v>-52.354779999999998</v>
    </nc>
  </rcc>
  <rcc rId="41961" sId="5" numFmtId="4">
    <oc r="D15">
      <v>257.24964999999997</v>
    </oc>
    <nc r="D15">
      <v>419.44589000000002</v>
    </nc>
  </rcc>
  <rcc rId="41962" sId="5" numFmtId="4">
    <oc r="D16">
      <v>1130.2615800000001</v>
    </oc>
    <nc r="D16">
      <v>1428.14319</v>
    </nc>
  </rcc>
  <rcc rId="41963" sId="5" numFmtId="4">
    <oc r="D18">
      <v>7.02</v>
    </oc>
    <nc r="D18">
      <v>7.42</v>
    </nc>
  </rcc>
  <rcc rId="41964" sId="5" numFmtId="4">
    <oc r="D29">
      <v>0</v>
    </oc>
    <nc r="D29">
      <v>37.503</v>
    </nc>
  </rcc>
  <rcc rId="41965" sId="5" numFmtId="4">
    <oc r="D31">
      <v>46.750019999999999</v>
    </oc>
    <nc r="D31">
      <v>50.985489999999999</v>
    </nc>
  </rcc>
  <rcc rId="41966" sId="5" numFmtId="4">
    <oc r="D43">
      <v>4905.5789999999997</v>
    </oc>
    <nc r="D43">
      <v>5256.7920000000004</v>
    </nc>
  </rcc>
  <rcc rId="41967" sId="5" numFmtId="4">
    <oc r="C45">
      <v>20492.738249999999</v>
    </oc>
    <nc r="C45">
      <v>47116.958250000003</v>
    </nc>
  </rcc>
  <rcc rId="41968" sId="5" numFmtId="4">
    <oc r="D45">
      <v>18415.99728</v>
    </oc>
    <nc r="D45">
      <v>19014.885170000001</v>
    </nc>
  </rcc>
  <rcc rId="41969" sId="5" numFmtId="4">
    <oc r="C47">
      <v>273.26089999999999</v>
    </oc>
    <nc r="C47">
      <v>287.55349999999999</v>
    </nc>
  </rcc>
  <rcc rId="41970" sId="5" numFmtId="4">
    <oc r="D47">
      <v>229.66290000000001</v>
    </oc>
    <nc r="D47">
      <v>258.69690000000003</v>
    </nc>
  </rcc>
  <rcc rId="41971" sId="5">
    <oc r="A48">
      <v>2020400000</v>
    </oc>
    <nc r="A48">
      <v>2024000000</v>
    </nc>
  </rcc>
  <rcc rId="41972" sId="5" numFmtId="4">
    <oc r="C48">
      <v>218.91900000000001</v>
    </oc>
    <nc r="C48">
      <v>2282.1489999999999</v>
    </nc>
  </rcc>
  <rcc rId="41973" sId="5" numFmtId="4">
    <oc r="C60">
      <v>2079.319</v>
    </oc>
    <nc r="C60">
      <v>2116.7432100000001</v>
    </nc>
  </rcc>
  <rcc rId="41974" sId="5" numFmtId="4">
    <oc r="D60">
      <v>1477.22398</v>
    </oc>
    <nc r="D60">
      <v>1650.80897</v>
    </nc>
  </rcc>
  <rcc rId="41975" sId="5" numFmtId="4">
    <oc r="C64">
      <v>10</v>
    </oc>
    <nc r="C64">
      <v>1</v>
    </nc>
  </rcc>
  <rcc rId="41976" sId="5" numFmtId="4">
    <oc r="D67">
      <v>165.89247</v>
    </oc>
    <nc r="D67">
      <v>193.91372000000001</v>
    </nc>
  </rcc>
  <rcc rId="41977" sId="5" numFmtId="4">
    <oc r="C75">
      <v>21.4389</v>
    </oc>
    <nc r="C75">
      <v>35.731499999999997</v>
    </nc>
  </rcc>
  <rcc rId="41978" sId="5" numFmtId="4">
    <oc r="D77">
      <v>1227.85465</v>
    </oc>
    <nc r="D77">
      <v>1239.85465</v>
    </nc>
  </rcc>
  <rcc rId="41979" sId="5" numFmtId="4">
    <oc r="D78">
      <v>22.5</v>
    </oc>
    <nc r="D78">
      <v>27.5</v>
    </nc>
  </rcc>
  <rcc rId="41980" sId="5" numFmtId="4">
    <oc r="C81">
      <v>3032.0309400000001</v>
    </oc>
    <nc r="C81">
      <v>31821.656429999999</v>
    </nc>
  </rcc>
  <rcc rId="41981" sId="5" numFmtId="4">
    <oc r="D81">
      <v>2485.70363</v>
    </oc>
    <nc r="D81">
      <v>2763.5810700000002</v>
    </nc>
  </rcc>
  <rcc rId="41982" sId="5" numFmtId="4">
    <oc r="C82">
      <v>20694.06711</v>
    </oc>
    <nc r="C82">
      <v>20683.81711</v>
    </nc>
  </rcc>
  <rcc rId="41983" sId="5" numFmtId="4">
    <oc r="D82">
      <v>19023.954389999999</v>
    </oc>
    <nc r="D82">
      <v>19866.0272</v>
    </nc>
  </rcc>
  <rcc rId="41984" sId="5" numFmtId="4">
    <oc r="C85">
      <v>3331.9</v>
    </oc>
    <nc r="C85">
      <v>3211.5502999999999</v>
    </nc>
  </rcc>
  <rcc rId="41985" sId="5" numFmtId="4">
    <oc r="D85">
      <v>2670.3773500000002</v>
    </oc>
    <nc r="D85">
      <v>2898.16714</v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Але!$19:$24,Але!$28:$28,Але!$46:$46,Але!$53:$53,Але!$55:$57,Але!$63:$64,Але!$70:$70,Але!$72:$72,Але!$74:$74,Але!$79:$83,Але!$86:$93,Але!$142:$142</oldFormula>
  </rdn>
  <rdn rId="0" localSheetId="5" customView="1" name="Z_1718F1EE_9F48_4DBE_9531_3B70F9C4A5DD_.wvu.Rows" hidden="1" oldHidden="1">
    <formula>Сун!$19:$24,Сун!$35:$35,Сун!$44:$44,Сун!$46:$46,Сун!$50:$52,Сун!$59:$59,Сун!$61:$63,Сун!$69:$70,Сун!$80:$80,Сун!$83:$83,Сун!$86:$91,Сун!$94:$101,Сун!$143:$143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821111.xml><?xml version="1.0" encoding="utf-8"?>
<revisions xmlns="http://schemas.openxmlformats.org/spreadsheetml/2006/main" xmlns:r="http://schemas.openxmlformats.org/officeDocument/2006/relationships">
  <rcc rId="41599" sId="1" numFmtId="4">
    <oc r="D28">
      <v>-10214.563319999999</v>
    </oc>
    <nc r="D28">
      <v>-10317.289699999999</v>
    </nc>
  </rcc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111.xml><?xml version="1.0" encoding="utf-8"?>
<revisions xmlns="http://schemas.openxmlformats.org/spreadsheetml/2006/main" xmlns:r="http://schemas.openxmlformats.org/officeDocument/2006/relationships">
  <rcc rId="41310" sId="3" numFmtId="4">
    <oc r="D131">
      <v>43280.428</v>
    </oc>
    <nc r="D131">
      <v>46618.027999999998</v>
    </nc>
  </rcc>
  <rcc rId="41311" sId="3" numFmtId="4">
    <oc r="D133">
      <v>2914.03208</v>
    </oc>
    <nc r="D133">
      <v>5859.9087799999998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1111.xml><?xml version="1.0" encoding="utf-8"?>
<revisions xmlns="http://schemas.openxmlformats.org/spreadsheetml/2006/main" xmlns:r="http://schemas.openxmlformats.org/officeDocument/2006/relationships">
  <rcc rId="39252" sId="1" numFmtId="4">
    <oc r="C24">
      <v>746272.30790000001</v>
    </oc>
    <nc r="C24">
      <v>745526.17721999995</v>
    </nc>
  </rcc>
  <rcc rId="39253" sId="1" numFmtId="4">
    <oc r="D24">
      <v>489388.11405999999</v>
    </oc>
    <nc r="D24">
      <v>566506.96447999997</v>
    </nc>
  </rcc>
  <rcc rId="39254" sId="1" numFmtId="4">
    <oc r="J24">
      <v>105125.90611</v>
    </oc>
    <nc r="J24">
      <v>133747.59940000001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40081" sId="8">
    <oc r="A1" t="inlineStr">
      <is>
        <t xml:space="preserve">                     Анализ исполнения бюджета Моргаушского сельского поселения на 01.10.2022 г.</t>
      </is>
    </oc>
    <nc r="A1" t="inlineStr">
      <is>
        <t xml:space="preserve">                     Анализ исполнения бюджета Моргаушского сельского поселения на 01.11.2022 г.</t>
      </is>
    </nc>
  </rcc>
  <rcc rId="40082" sId="8" numFmtId="4">
    <oc r="D6">
      <v>1463.8</v>
    </oc>
    <nc r="D6">
      <v>1662.5204200000001</v>
    </nc>
  </rcc>
  <rcc rId="40083" sId="8" numFmtId="4">
    <oc r="D8">
      <v>196.98787999999999</v>
    </oc>
    <nc r="D8">
      <v>222.80166</v>
    </nc>
  </rcc>
  <rcc rId="40084" sId="8" numFmtId="4">
    <oc r="D9">
      <v>1.11439</v>
    </oc>
    <nc r="D9">
      <v>1.2499499999999999</v>
    </nc>
  </rcc>
  <rcc rId="40085" sId="8" numFmtId="4">
    <oc r="D10">
      <v>226.76623000000001</v>
    </oc>
    <nc r="D10">
      <v>253.13857999999999</v>
    </nc>
  </rcc>
  <rcc rId="40086" sId="8" numFmtId="4">
    <oc r="D11">
      <v>-21.98986</v>
    </oc>
    <nc r="D11">
      <v>-25.765440000000002</v>
    </nc>
  </rcc>
  <rcc rId="40087" sId="8" numFmtId="4">
    <oc r="D15">
      <v>164.84137999999999</v>
    </oc>
    <nc r="D15">
      <v>411.97226999999998</v>
    </nc>
  </rcc>
  <rcc rId="40088" sId="8" numFmtId="4">
    <oc r="D16">
      <v>616.14092000000005</v>
    </oc>
    <nc r="D16">
      <v>1014.19613</v>
    </nc>
  </rcc>
  <rcc rId="40089" sId="8" numFmtId="4">
    <oc r="D41">
      <v>6734.0240000000003</v>
    </oc>
    <nc r="D41">
      <v>7253.3230000000003</v>
    </nc>
  </rcc>
  <rcc rId="40090" sId="8" numFmtId="34">
    <oc r="D58">
      <v>1536.9485400000001</v>
    </oc>
    <nc r="D58">
      <v>1658.2047299999999</v>
    </nc>
  </rcc>
  <rcc rId="40091" sId="8" numFmtId="34">
    <oc r="D63">
      <v>14.208</v>
    </oc>
    <nc r="D63">
      <v>19.207999999999998</v>
    </nc>
  </rcc>
  <rcc rId="40092" sId="8" numFmtId="34">
    <oc r="D70">
      <v>0</v>
    </oc>
    <nc r="D70">
      <v>5</v>
    </nc>
  </rcc>
  <rcc rId="40093" sId="8" numFmtId="34">
    <oc r="D71">
      <v>0</v>
    </oc>
    <nc r="D71">
      <v>2</v>
    </nc>
  </rcc>
  <rcc rId="40094" sId="8" numFmtId="34">
    <oc r="D75">
      <v>1965.5011099999999</v>
    </oc>
    <nc r="D75">
      <v>1990.56278</v>
    </nc>
  </rcc>
  <rcc rId="40095" sId="8" numFmtId="34">
    <oc r="D80">
      <v>3894.34654</v>
    </oc>
    <nc r="D80">
      <v>4249.0571300000001</v>
    </nc>
  </rcc>
  <rcc rId="40096" sId="8" numFmtId="34">
    <oc r="D82">
      <v>4344.1000000000004</v>
    </oc>
    <nc r="D82">
      <v>5165.8999999999996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35619" sId="11" numFmtId="4">
    <oc r="D6">
      <v>93.616479999999996</v>
    </oc>
    <nc r="D6">
      <v>108.22392000000001</v>
    </nc>
  </rcc>
  <rcc rId="35620" sId="11" numFmtId="4">
    <oc r="C8">
      <v>255.233</v>
    </oc>
    <nc r="C8">
      <v>350.88997000000001</v>
    </nc>
  </rcc>
  <rcc rId="35621" sId="11" numFmtId="4">
    <oc r="D8">
      <v>220.28154000000001</v>
    </oc>
    <nc r="D8">
      <v>257.20382000000001</v>
    </nc>
  </rcc>
  <rcc rId="35622" sId="11" numFmtId="4">
    <oc r="D9">
      <v>1.2961</v>
    </oc>
    <nc r="D9">
      <v>1.48709</v>
    </nc>
  </rcc>
  <rcc rId="35623" sId="11" numFmtId="4">
    <oc r="D10">
      <v>254.55799999999999</v>
    </oc>
    <nc r="D10">
      <v>295.34744999999998</v>
    </nc>
  </rcc>
  <rcc rId="35624" sId="11" numFmtId="4">
    <oc r="D11">
      <v>-25.504729999999999</v>
    </oc>
    <nc r="D11">
      <v>-29.94286</v>
    </nc>
  </rcc>
  <rcc rId="35625" sId="11" numFmtId="4">
    <oc r="D15">
      <v>14.68643</v>
    </oc>
    <nc r="D15">
      <v>15.51858</v>
    </nc>
  </rcc>
  <rcc rId="35626" sId="11" numFmtId="4">
    <oc r="D16">
      <v>97.686530000000005</v>
    </oc>
    <nc r="D16">
      <v>113.08842</v>
    </nc>
  </rcc>
  <rcc rId="35627" sId="11" numFmtId="4">
    <oc r="D18">
      <v>3.35</v>
    </oc>
    <nc r="D18">
      <v>5.4</v>
    </nc>
  </rcc>
  <rcc rId="35628" sId="11" numFmtId="4">
    <oc r="D27">
      <v>96.62</v>
    </oc>
    <nc r="D27">
      <v>111.88</v>
    </nc>
  </rcc>
  <rcc rId="35629" sId="11" numFmtId="4">
    <oc r="D28">
      <v>3.9513600000000002</v>
    </oc>
    <nc r="D28">
      <v>4.5158399999999999</v>
    </nc>
  </rcc>
  <rcc rId="35630" sId="11" numFmtId="4">
    <oc r="D30">
      <v>3.0170300000000001</v>
    </oc>
    <nc r="D30">
      <v>4.4977999999999998</v>
    </nc>
  </rcc>
  <rcc rId="35631" sId="11" numFmtId="4">
    <oc r="D32">
      <v>49.264400000000002</v>
    </oc>
    <nc r="D32">
      <v>52.314799999999998</v>
    </nc>
  </rcc>
  <rcc rId="35632" sId="11" numFmtId="4">
    <oc r="D41">
      <v>2828.7</v>
    </oc>
    <nc r="D41">
      <v>3636.9</v>
    </nc>
  </rcc>
  <rcc rId="35633" sId="11" numFmtId="4">
    <oc r="D43">
      <v>2194.1673500000002</v>
    </oc>
    <nc r="D43">
      <v>3044.2073500000001</v>
    </nc>
  </rcc>
  <rcc rId="35634" sId="11" numFmtId="4">
    <oc r="C44">
      <v>235.76499999999999</v>
    </oc>
    <nc r="C44">
      <v>251.821</v>
    </nc>
  </rcc>
  <rcc rId="35635" sId="11" numFmtId="4">
    <oc r="D44">
      <v>152.815</v>
    </oc>
    <nc r="D44">
      <v>172.49100000000001</v>
    </nc>
  </rcc>
  <rcc rId="35636" sId="11" numFmtId="4">
    <nc r="D48">
      <v>77.41</v>
    </nc>
  </rcc>
  <rcc rId="35637" sId="11" numFmtId="4">
    <oc r="D49">
      <v>137.80547999999999</v>
    </oc>
    <nc r="D49">
      <v>282.97717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26405" sId="5" numFmtId="4">
    <oc r="D6">
      <v>117.49565</v>
    </oc>
    <nc r="D6">
      <v>251.62358</v>
    </nc>
  </rcc>
  <rcc rId="26406" sId="5" numFmtId="4">
    <oc r="D8">
      <v>104.48656</v>
    </oc>
    <nc r="D8">
      <v>133.32830999999999</v>
    </nc>
  </rcc>
  <rcc rId="26407" sId="5" numFmtId="4">
    <oc r="D9">
      <v>0.66952</v>
    </oc>
    <nc r="D9">
      <v>0.91581999999999997</v>
    </nc>
  </rcc>
  <rcc rId="26408" sId="5" numFmtId="4">
    <oc r="D10">
      <v>126.42701</v>
    </oc>
    <nc r="D10">
      <v>158.22300999999999</v>
    </nc>
  </rcc>
  <rcc rId="26409" sId="5" numFmtId="4">
    <oc r="D11">
      <v>-14.01821</v>
    </oc>
    <nc r="D11">
      <v>-19.302659999999999</v>
    </nc>
  </rcc>
  <rcc rId="26410" sId="5" numFmtId="4">
    <oc r="D13">
      <v>49.607089999999999</v>
    </oc>
    <nc r="D13">
      <v>42.506959999999999</v>
    </nc>
  </rcc>
  <rcc rId="26411" sId="5" numFmtId="4">
    <oc r="D15">
      <v>1.8615600000000001</v>
    </oc>
    <nc r="D15">
      <v>4.6750800000000003</v>
    </nc>
  </rcc>
  <rcc rId="26412" sId="5" numFmtId="4">
    <oc r="D16">
      <v>347.80435999999997</v>
    </oc>
    <nc r="D16">
      <v>471.18256000000002</v>
    </nc>
  </rcc>
  <rcc rId="26413" sId="5" numFmtId="4">
    <oc r="D18">
      <v>2.82</v>
    </oc>
    <nc r="D18">
      <v>3.02</v>
    </nc>
  </rcc>
  <rcc rId="26414" sId="5" numFmtId="4">
    <oc r="D31">
      <v>6.9029999999999996</v>
    </oc>
    <nc r="D31">
      <v>23.300129999999999</v>
    </nc>
  </rcc>
  <rcc rId="26415" sId="5" numFmtId="4">
    <oc r="D43">
      <v>1401.0509999999999</v>
    </oc>
    <nc r="D43">
      <v>1868.068</v>
    </nc>
  </rcc>
  <rcc rId="26416" sId="5" numFmtId="4">
    <oc r="D47">
      <v>54.435000000000002</v>
    </oc>
    <nc r="D47">
      <v>74.111000000000004</v>
    </nc>
  </rcc>
  <rcc rId="26417" sId="5" numFmtId="4">
    <oc r="D60">
      <v>314.04109</v>
    </oc>
    <nc r="D60">
      <v>436.25044000000003</v>
    </nc>
  </rcc>
  <rcc rId="26418" sId="5" numFmtId="4">
    <oc r="C65">
      <v>7.3120000000000003</v>
    </oc>
    <nc r="C65">
      <v>12.311999999999999</v>
    </nc>
  </rcc>
  <rcc rId="26419" sId="5" numFmtId="4">
    <oc r="D67">
      <v>33.179630000000003</v>
    </oc>
    <nc r="D67">
      <v>51.84395</v>
    </nc>
  </rcc>
  <rcc rId="26420" sId="5" numFmtId="4">
    <oc r="D72">
      <v>0</v>
    </oc>
    <nc r="D72">
      <v>2.1</v>
    </nc>
  </rcc>
  <rcc rId="26421" sId="5" numFmtId="4">
    <oc r="D77">
      <v>0</v>
    </oc>
    <nc r="D77">
      <v>39.856000000000002</v>
    </nc>
  </rcc>
  <rcc rId="26422" sId="5" numFmtId="4">
    <oc r="C81">
      <v>2925.8124899999998</v>
    </oc>
    <nc r="C81">
      <v>3413.6649400000001</v>
    </nc>
  </rcc>
  <rcc rId="26423" sId="5" numFmtId="4">
    <oc r="D81">
      <v>256.10784999999998</v>
    </oc>
    <nc r="D81">
      <v>329.80259999999998</v>
    </nc>
  </rcc>
  <rcc rId="26424" sId="5" numFmtId="4">
    <oc r="C82">
      <v>19656.33108</v>
    </oc>
    <nc r="C82">
      <v>19881.110280000001</v>
    </nc>
  </rcc>
  <rcc rId="26425" sId="5" numFmtId="4">
    <oc r="D82">
      <v>708.55475999999999</v>
    </oc>
    <nc r="D82">
      <v>793.23046999999997</v>
    </nc>
  </rcc>
  <rcc rId="26426" sId="5" numFmtId="4">
    <oc r="D85">
      <v>822.71247000000005</v>
    </oc>
    <nc r="D85">
      <v>1147.15066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6684" sId="9" numFmtId="34">
    <oc r="D59">
      <v>377.56304999999998</v>
    </oc>
    <nc r="D59">
      <v>556.73236999999995</v>
    </nc>
  </rcc>
  <rcc rId="26685" sId="9" numFmtId="34">
    <oc r="D76">
      <v>250</v>
    </oc>
    <nc r="D76">
      <v>274.54599999999999</v>
    </nc>
  </rcc>
  <rcc rId="26686" sId="9" numFmtId="34">
    <oc r="D77">
      <v>0</v>
    </oc>
    <nc r="D77">
      <v>297</v>
    </nc>
  </rcc>
  <rcc rId="26687" sId="9" numFmtId="34">
    <oc r="D80">
      <v>101.94199999999999</v>
    </oc>
    <nc r="D80">
      <v>127.21</v>
    </nc>
  </rcc>
  <rcc rId="26688" sId="9" numFmtId="34">
    <oc r="D81">
      <v>103.80087</v>
    </oc>
    <nc r="D81">
      <v>177.67653999999999</v>
    </nc>
  </rcc>
  <rcc rId="26689" sId="9" numFmtId="34">
    <oc r="D84">
      <v>102.075</v>
    </oc>
    <nc r="D84">
      <v>204.15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5C539BE6_C8E0_453F_AB5E_9E58094195EA_.wvu.PrintArea" hidden="1" oldHidden="1">
    <formula>Консол!$A$1:$K$51</formula>
  </rdn>
  <rdn rId="0" localSheetId="1" customView="1" name="Z_5C539BE6_C8E0_453F_AB5E_9E58094195EA_.wvu.Rows" hidden="1" oldHidden="1">
    <formula>Консол!$44:$46</formula>
  </rdn>
  <rdn rId="0" localSheetId="2" customView="1" name="Z_5C539BE6_C8E0_453F_AB5E_9E58094195EA_.wvu.PrintArea" hidden="1" oldHidden="1">
    <formula>Справка!$A$1:$EY$31</formula>
  </rdn>
  <rdn rId="0" localSheetId="2" customView="1" name="Z_5C539BE6_C8E0_453F_AB5E_9E58094195EA_.wvu.Cols" hidden="1" oldHidden="1">
    <formula>Справка!$AV:$AX,Справка!$BB:$BD,Справка!$BH:$BJ,Справка!$BL:$BM,Справка!$BT:$BY,Справка!$CX:$DF</formula>
  </rdn>
  <rdn rId="0" localSheetId="3" customView="1" name="Z_5C539BE6_C8E0_453F_AB5E_9E58094195EA_.wvu.PrintArea" hidden="1" oldHidden="1">
    <formula>район!$A$1:$F$136</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</rdn>
  <rdn rId="0" localSheetId="4" customView="1" name="Z_5C539BE6_C8E0_453F_AB5E_9E58094195EA_.wvu.PrintArea" hidden="1" oldHidden="1">
    <formula>Але!$A$1:$F$97</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5C539BE6_C8E0_453F_AB5E_9E58094195EA_.wvu.PrintArea" hidden="1" oldHidden="1">
    <formula>Сун!$A$1:$F$105</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5C539BE6_C8E0_453F_AB5E_9E58094195EA_.wvu.PrintArea" hidden="1" oldHidden="1">
    <formula>Иль!$A$1:$F$106</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</rdn>
  <rdn rId="0" localSheetId="8" customView="1" name="Z_5C539BE6_C8E0_453F_AB5E_9E58094195EA_.wvu.PrintArea" hidden="1" oldHidden="1">
    <formula>Мор!$A$1:$F$101</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</rdn>
  <rdn rId="0" localSheetId="12" customView="1" name="Z_5C539BE6_C8E0_453F_AB5E_9E58094195EA_.wvu.PrintArea" hidden="1" oldHidden="1">
    <formula>Тор!$A$1:$F$101</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</rdn>
  <rdn rId="0" localSheetId="16" customView="1" name="Z_5C539BE6_C8E0_453F_AB5E_9E58094195EA_.wvu.PrintArea" hidden="1" oldHidden="1">
    <formula>Юнг!$A$1:$F$100</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</rdn>
  <rdn rId="0" localSheetId="18" customView="1" name="Z_5C539BE6_C8E0_453F_AB5E_9E58094195EA_.wvu.PrintArea" hidden="1" oldHidden="1">
    <formula>Яра!$A$1:$F$102</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</rdn>
  <rdn rId="0" localSheetId="19" customView="1" name="Z_5C539BE6_C8E0_453F_AB5E_9E58094195EA_.wvu.Rows" hidden="1" oldHidden="1">
    <formula>Яро!$19:$24,Яро!$28:$28,Яро!$40:$40,Яро!$43:$43,Яро!$46:$47,Яро!$54:$54,Яро!$56:$57,Яро!$64:$65,Яро!$75:$75,Яро!$82:$84,Яро!$87:$90,Яро!$92:$94</formula>
  </rdn>
  <rdn rId="0" localSheetId="20" customView="1" name="Z_5C539BE6_C8E0_453F_AB5E_9E58094195EA_.wvu.Rows" hidden="1" oldHidden="1">
    <formula>Лист1!$82:$84</formula>
  </rdn>
  <rcv guid="{5C539BE6-C8E0-453F-AB5E-9E58094195EA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5" sId="6">
    <oc r="A1" t="inlineStr">
      <is>
        <t xml:space="preserve">                     Анализ исполнения бюджета Ильинского сельского поселения на 01.07.2022 г.</t>
      </is>
    </oc>
    <nc r="A1" t="inlineStr">
      <is>
        <t xml:space="preserve">                     Анализ исполнения бюджета Ильинского сельского поселения на 01.08.2022 г.</t>
      </is>
    </nc>
  </rcc>
  <rcc rId="32226" sId="6">
    <oc r="D3" t="inlineStr">
      <is>
        <t>исполнено на 01.07.2022 г.</t>
      </is>
    </oc>
    <nc r="D3" t="inlineStr">
      <is>
        <t>исполнено на 01.08.2022 г.</t>
      </is>
    </nc>
  </rcc>
  <rcc rId="32227" sId="6">
    <oc r="D57" t="inlineStr">
      <is>
        <t>исполнено на 01.07.2022 г.</t>
      </is>
    </oc>
    <nc r="D57" t="inlineStr">
      <is>
        <t>исполнено на 01.08.2022 г.</t>
      </is>
    </nc>
  </rcc>
  <rcc rId="32228" sId="6" numFmtId="4">
    <oc r="D6">
      <v>21.212779999999999</v>
    </oc>
    <nc r="D6">
      <v>27.599029999999999</v>
    </nc>
  </rcc>
  <rcc rId="32229" sId="6" numFmtId="4">
    <oc r="D8">
      <v>212.47228000000001</v>
    </oc>
    <nc r="D8">
      <v>250.44459000000001</v>
    </nc>
  </rcc>
  <rcc rId="32230" sId="6" numFmtId="4">
    <oc r="D9">
      <v>1.2507999999999999</v>
    </oc>
    <nc r="D9">
      <v>1.47357</v>
    </nc>
  </rcc>
  <rcc rId="32231" sId="6" numFmtId="4">
    <oc r="D10">
      <v>244.75416000000001</v>
    </oc>
    <nc r="D10">
      <v>289.41449</v>
    </nc>
  </rcc>
  <rcc rId="32232" sId="6" numFmtId="4">
    <oc r="D11">
      <v>-26.817489999999999</v>
    </oc>
    <nc r="D11">
      <v>-28.99708</v>
    </nc>
  </rcc>
  <rcc rId="32233" sId="6" numFmtId="4">
    <oc r="D13">
      <v>2.8235999999999999</v>
    </oc>
    <nc r="D13">
      <v>2.7930000000000001</v>
    </nc>
  </rcc>
  <rcc rId="32234" sId="6" numFmtId="4">
    <oc r="D15">
      <v>177.37787</v>
    </oc>
    <nc r="D15">
      <v>181.28701000000001</v>
    </nc>
  </rcc>
  <rcc rId="32235" sId="6" numFmtId="4">
    <oc r="D16">
      <v>79.25291</v>
    </oc>
    <nc r="D16">
      <v>114.65628</v>
    </nc>
  </rcc>
  <rcc rId="32236" sId="6" numFmtId="4">
    <oc r="D28">
      <v>64.734560000000002</v>
    </oc>
    <nc r="D28">
      <v>71.694559999999996</v>
    </nc>
  </rcc>
  <rcc rId="32237" sId="6" numFmtId="4">
    <oc r="D44">
      <v>1346.502</v>
    </oc>
    <nc r="D44">
      <v>1570.9190000000001</v>
    </nc>
  </rcc>
  <rcc rId="32238" sId="6" numFmtId="4">
    <oc r="D46">
      <v>1507.6566</v>
    </oc>
    <nc r="D46">
      <v>2507.1476400000001</v>
    </nc>
  </rcc>
  <rcc rId="32239" sId="6" numFmtId="4">
    <oc r="D48">
      <v>50.832000000000001</v>
    </oc>
    <nc r="D48">
      <v>66.573999999999998</v>
    </nc>
  </rcc>
  <rcc rId="32240" sId="6" numFmtId="4">
    <oc r="C49">
      <v>2172.5410000000002</v>
    </oc>
    <nc r="C49">
      <v>1894.40842</v>
    </nc>
  </rcc>
  <rcc rId="32241" sId="6" numFmtId="4">
    <oc r="D49">
      <v>318.10286000000002</v>
    </oc>
    <nc r="D49">
      <v>388.20274000000001</v>
    </nc>
  </rcc>
  <rcc rId="32242" sId="6" numFmtId="4">
    <oc r="D53">
      <v>281.14600000000002</v>
    </oc>
    <nc r="D53">
      <v>447.72784000000001</v>
    </nc>
  </rcc>
  <rcc rId="32243" sId="6" numFmtId="4">
    <oc r="D37">
      <v>0</v>
    </oc>
    <nc r="D37">
      <v>13.71524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476" sId="6" numFmtId="4">
    <oc r="C61">
      <v>1592.6</v>
    </oc>
    <nc r="C61">
      <v>1659.26</v>
    </nc>
  </rcc>
  <rcc rId="32477" sId="6" numFmtId="4">
    <oc r="D61">
      <v>564.13283999999999</v>
    </oc>
    <nc r="D61">
      <v>639.94161999999994</v>
    </nc>
  </rcc>
  <rcc rId="32478" sId="6" numFmtId="4">
    <oc r="D68">
      <v>38.339350000000003</v>
    </oc>
    <nc r="D68">
      <v>46.29665</v>
    </nc>
  </rcc>
  <rcc rId="32479" sId="6" numFmtId="4">
    <oc r="C78">
      <v>12085.524380000001</v>
    </oc>
    <nc r="C78">
      <v>11740.7318</v>
    </nc>
  </rcc>
  <rcc rId="32480" sId="6" numFmtId="4">
    <oc r="D78">
      <v>2504.9405999999999</v>
    </oc>
    <nc r="D78">
      <v>4189.0829999999996</v>
    </nc>
  </rcc>
  <rcc rId="32481" sId="6" numFmtId="4">
    <oc r="D84">
      <v>226.96486999999999</v>
    </oc>
    <nc r="D84">
      <v>267.11687000000001</v>
    </nc>
  </rcc>
  <rcc rId="32482" sId="6" numFmtId="4">
    <oc r="D85">
      <v>273.62849999999997</v>
    </oc>
    <nc r="D85">
      <v>283.26952999999997</v>
    </nc>
  </rcc>
  <rcc rId="32483" sId="6" numFmtId="4">
    <oc r="D87">
      <v>1012.37397</v>
    </oc>
    <nc r="D87">
      <v>1137.3739700000001</v>
    </nc>
  </rcc>
  <rcc rId="32484" sId="6" numFmtId="4">
    <oc r="D94">
      <v>0</v>
    </oc>
    <nc r="D94">
      <v>1.04</v>
    </nc>
  </rcc>
  <rcc rId="32485" sId="7">
    <oc r="A1" t="inlineStr">
      <is>
        <t xml:space="preserve">                     Анализ исполнения бюджета Кадикасинского сельского поселения на01.07.2022 г.</t>
      </is>
    </oc>
    <nc r="A1" t="inlineStr">
      <is>
        <t xml:space="preserve">                     Анализ исполнения бюджета Кадикасинского сельского поселения на01.08.2022 г.</t>
      </is>
    </nc>
  </rcc>
  <rcc rId="32486" sId="7">
    <oc r="D3" t="inlineStr">
      <is>
        <t>исполнено на 01.07.2022 г.</t>
      </is>
    </oc>
    <nc r="D3" t="inlineStr">
      <is>
        <t>исполнено на 01.08.2022 г.</t>
      </is>
    </nc>
  </rcc>
  <rcc rId="32487" sId="7">
    <oc r="D53" t="inlineStr">
      <is>
        <t>исполнено на 01.07.2022 г.</t>
      </is>
    </oc>
    <nc r="D53" t="inlineStr">
      <is>
        <t>исполнено на 01.08.2022 г.</t>
      </is>
    </nc>
  </rcc>
  <rcc rId="32488" sId="7" numFmtId="34">
    <oc r="D6">
      <v>311.41962999999998</v>
    </oc>
    <nc r="D6">
      <v>383.87704000000002</v>
    </nc>
  </rcc>
  <rcc rId="32489" sId="7" numFmtId="34">
    <oc r="D8">
      <v>252.79553000000001</v>
    </oc>
    <nc r="D8">
      <v>297.97426000000002</v>
    </nc>
  </rcc>
  <rcc rId="32490" sId="7" numFmtId="34">
    <oc r="D9">
      <v>1.4881899999999999</v>
    </oc>
    <nc r="D9">
      <v>1.7532399999999999</v>
    </nc>
  </rcc>
  <rcc rId="32491" sId="7" numFmtId="34">
    <oc r="D10">
      <v>291.20386000000002</v>
    </oc>
    <nc r="D10">
      <v>344.33987999999999</v>
    </nc>
  </rcc>
  <rcc rId="32492" sId="7" numFmtId="4">
    <oc r="D11">
      <v>-31.906929999999999</v>
    </oc>
    <nc r="D11">
      <v>-34.50018</v>
    </nc>
  </rcc>
  <rcc rId="32493" sId="7" numFmtId="34">
    <oc r="D15">
      <v>58.875129999999999</v>
    </oc>
    <nc r="D15">
      <v>62.623019999999997</v>
    </nc>
  </rcc>
  <rcc rId="32494" sId="7" numFmtId="34">
    <oc r="D16">
      <v>759.71006999999997</v>
    </oc>
    <nc r="D16">
      <v>1018.78611</v>
    </nc>
  </rcc>
  <rcc rId="32495" sId="7" numFmtId="34">
    <oc r="D18">
      <v>4.4000000000000004</v>
    </oc>
    <nc r="D18">
      <v>4.9000000000000004</v>
    </nc>
  </rcc>
  <rcc rId="32496" sId="7" numFmtId="4">
    <oc r="D27">
      <v>129.774</v>
    </oc>
    <nc r="D27">
      <v>197.834</v>
    </nc>
  </rcc>
  <rcc rId="32497" sId="7" numFmtId="4">
    <oc r="D28">
      <v>0</v>
    </oc>
    <nc r="D28">
      <v>10.8</v>
    </nc>
  </rcc>
  <rcc rId="32498" sId="7" numFmtId="4">
    <oc r="D30">
      <v>17.6935</v>
    </oc>
    <nc r="D30">
      <v>22.106940000000002</v>
    </nc>
  </rcc>
  <rcc rId="32499" sId="7" numFmtId="34">
    <oc r="D41">
      <v>1209.048</v>
    </oc>
    <nc r="D41">
      <v>1410.556</v>
    </nc>
  </rcc>
  <rcc rId="32500" sId="7" numFmtId="34">
    <oc r="D45">
      <v>113.46299999999999</v>
    </oc>
    <nc r="D45">
      <v>152.815</v>
    </nc>
  </rcc>
  <rcc rId="32501" sId="7" numFmtId="34">
    <oc r="C46">
      <v>73.025000000000006</v>
    </oc>
    <nc r="C46">
      <v>148.333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669" sId="7" numFmtId="34">
    <oc r="C57">
      <v>1852.5</v>
    </oc>
    <nc r="C57">
      <v>1927.808</v>
    </nc>
  </rcc>
  <rcc rId="32670" sId="7" numFmtId="34">
    <oc r="D57">
      <v>809.78836000000001</v>
    </oc>
    <nc r="D57">
      <v>995.56884000000002</v>
    </nc>
  </rcc>
  <rcc rId="32671" sId="7" numFmtId="34">
    <oc r="D62">
      <v>56.1</v>
    </oc>
    <nc r="D62">
      <v>63.1</v>
    </nc>
  </rcc>
  <rcc rId="32672" sId="7" numFmtId="34">
    <oc r="D64">
      <v>95.423900000000003</v>
    </oc>
    <nc r="D64">
      <v>129.27976000000001</v>
    </nc>
  </rcc>
  <rcc rId="32673" sId="7" numFmtId="34">
    <oc r="D69">
      <v>0.7</v>
    </oc>
    <nc r="D69">
      <v>1.4</v>
    </nc>
  </rcc>
  <rcc rId="32674" sId="7" numFmtId="34">
    <oc r="D70">
      <v>0</v>
    </oc>
    <nc r="D70">
      <v>2</v>
    </nc>
  </rcc>
  <rcc rId="32675" sId="7" numFmtId="34">
    <oc r="D74">
      <v>1890.2842000000001</v>
    </oc>
    <nc r="D74">
      <v>2288.6348899999998</v>
    </nc>
  </rcc>
  <rcc rId="32676" sId="7" numFmtId="34">
    <oc r="D78">
      <v>195.63504</v>
    </oc>
    <nc r="D78">
      <v>306.89841999999999</v>
    </nc>
  </rcc>
  <rcc rId="32677" sId="7" numFmtId="34">
    <oc r="D79">
      <v>454.96258999999998</v>
    </oc>
    <nc r="D79">
      <v>635.58762000000002</v>
    </nc>
  </rcc>
  <rcc rId="32678" sId="7" numFmtId="34">
    <oc r="C81">
      <v>2113.4</v>
    </oc>
    <nc r="C81">
      <v>2248.4</v>
    </nc>
  </rcc>
  <rcc rId="32679" sId="7" numFmtId="34">
    <oc r="D81">
      <v>984.46799999999996</v>
    </oc>
    <nc r="D81">
      <v>1144.335</v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789" sId="8" numFmtId="4">
    <oc r="D6">
      <v>852.64014999999995</v>
    </oc>
    <nc r="D6">
      <v>1068.88985</v>
    </nc>
  </rcc>
  <rcc rId="32790" sId="8" numFmtId="4">
    <oc r="D8">
      <v>124.84684</v>
    </oc>
    <nc r="D8">
      <v>147.15903</v>
    </nc>
  </rcc>
  <rcc rId="32791" sId="8" numFmtId="4">
    <oc r="D9">
      <v>0.73495999999999995</v>
    </oc>
    <nc r="D9">
      <v>0.86585000000000001</v>
    </nc>
  </rcc>
  <rcc rId="32792" sId="8" numFmtId="4">
    <oc r="D10">
      <v>143.81540000000001</v>
    </oc>
    <nc r="D10">
      <v>170.05741</v>
    </nc>
  </rcc>
  <rcc rId="32793" sId="8" numFmtId="4">
    <oc r="D11">
      <v>-15.757720000000001</v>
    </oc>
    <nc r="D11">
      <v>-17.038419999999999</v>
    </nc>
  </rcc>
  <rcc rId="32794" sId="8" numFmtId="4">
    <oc r="D15">
      <v>92.811750000000004</v>
    </oc>
    <nc r="D15">
      <v>110.66777</v>
    </nc>
  </rcc>
  <rcc rId="32795" sId="8" numFmtId="4">
    <oc r="D16">
      <v>406.58828</v>
    </oc>
    <nc r="D16">
      <v>564.69749999999999</v>
    </nc>
  </rcc>
  <rcc rId="32796" sId="8" numFmtId="4">
    <oc r="D41">
      <v>4143.1499999999996</v>
    </oc>
    <nc r="D41">
      <v>4833.6750000000002</v>
    </nc>
  </rcc>
  <rcc rId="32797" sId="8" numFmtId="4">
    <oc r="D45">
      <v>0</v>
    </oc>
    <nc r="D45">
      <v>14.2926</v>
    </nc>
  </rcc>
  <rcc rId="32798" sId="8" numFmtId="4">
    <oc r="C46">
      <v>377.24799999999999</v>
    </oc>
    <nc r="C46">
      <v>435.46199999999999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829" sId="8" numFmtId="34">
    <oc r="C58">
      <v>2208.3000000000002</v>
    </oc>
    <nc r="C58">
      <v>2271.5140000000001</v>
    </nc>
  </rcc>
  <rcc rId="32830" sId="8" numFmtId="34">
    <oc r="D58">
      <v>993.97531000000004</v>
    </oc>
    <nc r="D58">
      <v>1141.8252600000001</v>
    </nc>
  </rcc>
  <rcc rId="32831" sId="8" numFmtId="34">
    <oc r="C63">
      <v>19.207999999999998</v>
    </oc>
    <nc r="C63">
      <v>29.207999999999998</v>
    </nc>
  </rcc>
  <rcc rId="32832" sId="8" numFmtId="34">
    <oc r="D73">
      <v>0</v>
    </oc>
    <nc r="D73">
      <v>14.2926</v>
    </nc>
  </rcc>
  <rcc rId="32833" sId="8" numFmtId="34">
    <oc r="D76">
      <v>0</v>
    </oc>
    <nc r="D76">
      <v>34.085349999999998</v>
    </nc>
  </rcc>
  <rcc rId="32834" sId="8" numFmtId="34">
    <oc r="C79">
      <v>700</v>
    </oc>
    <nc r="C79">
      <v>735</v>
    </nc>
  </rcc>
  <rcc rId="32835" sId="8" numFmtId="34">
    <oc r="D79">
      <v>700</v>
    </oc>
    <nc r="D79">
      <v>713.20635000000004</v>
    </nc>
  </rcc>
  <rcc rId="32836" sId="8" numFmtId="34">
    <oc r="C80">
      <v>13864.55069</v>
    </oc>
    <nc r="C80">
      <v>14164.55069</v>
    </nc>
  </rcc>
  <rcc rId="32837" sId="8" numFmtId="34">
    <oc r="D80">
      <v>2031.5119500000001</v>
    </oc>
    <nc r="D80">
      <v>2334.8755999999998</v>
    </nc>
  </rcc>
  <rcc rId="32838" sId="8" numFmtId="34">
    <oc r="D82">
      <v>3522.3</v>
    </oc>
    <nc r="D82">
      <v>3933.2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57" sId="9" numFmtId="4">
    <oc r="D6">
      <v>731.22526000000005</v>
    </oc>
    <nc r="D6">
      <v>861.58925999999997</v>
    </nc>
  </rcc>
  <rcc rId="32958" sId="9" numFmtId="4">
    <oc r="D8">
      <v>234.96018000000001</v>
    </oc>
    <nc r="D8">
      <v>276.95145000000002</v>
    </nc>
  </rcc>
  <rcc rId="32959" sId="9" numFmtId="4">
    <oc r="D9">
      <v>1.3831899999999999</v>
    </oc>
    <nc r="D9">
      <v>1.6295500000000001</v>
    </nc>
  </rcc>
  <rcc rId="32960" sId="9" numFmtId="4">
    <oc r="D10">
      <v>270.65879000000001</v>
    </oc>
    <nc r="D10">
      <v>320.04595</v>
    </nc>
  </rcc>
  <rcc rId="32961" sId="9" numFmtId="4">
    <oc r="D11">
      <v>-29.655830000000002</v>
    </oc>
    <nc r="D11">
      <v>-32.066119999999998</v>
    </nc>
  </rcc>
  <rcc rId="32962" sId="9" numFmtId="4">
    <oc r="D15">
      <v>217.03648999999999</v>
    </oc>
    <nc r="D15">
      <v>232.39555999999999</v>
    </nc>
  </rcc>
  <rcc rId="32963" sId="9" numFmtId="4">
    <oc r="D16">
      <v>466.00189</v>
    </oc>
    <nc r="D16">
      <v>612.29939999999999</v>
    </nc>
  </rcc>
  <rcc rId="32964" sId="9" numFmtId="4">
    <oc r="D18">
      <v>2.4</v>
    </oc>
    <nc r="D18">
      <v>2.7</v>
    </nc>
  </rcc>
  <rcc rId="32965" sId="9" numFmtId="4">
    <oc r="D41">
      <v>739.60199999999998</v>
    </oc>
    <nc r="D41">
      <v>862.86900000000003</v>
    </nc>
  </rcc>
  <rcc rId="32966" sId="9" numFmtId="4">
    <oc r="D43">
      <v>1353.441</v>
    </oc>
    <nc r="D43">
      <v>10350.5659</v>
    </nc>
  </rcc>
  <rcc rId="32967" sId="9" numFmtId="4">
    <oc r="D45">
      <v>113.46299999999999</v>
    </oc>
    <nc r="D45">
      <v>152.815</v>
    </nc>
  </rcc>
  <rcc rId="32968" sId="9" numFmtId="4">
    <oc r="C46">
      <v>3300</v>
    </oc>
    <nc r="C46">
      <v>3401.4756400000001</v>
    </nc>
  </rcc>
  <rcc rId="32969" sId="9" numFmtId="34">
    <oc r="C59">
      <v>2489.2800000000002</v>
    </oc>
    <nc r="C59">
      <v>2591.1759999999999</v>
    </nc>
  </rcc>
  <rcc rId="32970" sId="9" numFmtId="34">
    <oc r="D59">
      <v>1136.7122999999999</v>
    </oc>
    <nc r="D59">
      <v>1374.95308</v>
    </nc>
  </rcc>
  <rcc rId="32971" sId="9" numFmtId="34">
    <oc r="D71">
      <v>0.7</v>
    </oc>
    <nc r="D71">
      <v>1.4</v>
    </nc>
  </rcc>
  <rcc rId="32972" sId="9" numFmtId="34">
    <oc r="D76">
      <v>1503.8240000000001</v>
    </oc>
    <nc r="D76">
      <v>1546.5698</v>
    </nc>
  </rcc>
  <rcc rId="32973" sId="9" numFmtId="34">
    <oc r="C77">
      <v>331</v>
    </oc>
    <nc r="C77">
      <v>376.63706000000002</v>
    </nc>
  </rcc>
  <rcc rId="32974" sId="9" numFmtId="34">
    <oc r="D77">
      <v>322</v>
    </oc>
    <nc r="D77">
      <v>373.63706000000002</v>
    </nc>
  </rcc>
  <rcc rId="32975" sId="9" numFmtId="34">
    <oc r="C80">
      <v>10607.31928</v>
    </oc>
    <nc r="C80">
      <v>10561.261860000001</v>
    </nc>
  </rcc>
  <rcc rId="32976" sId="9" numFmtId="34">
    <oc r="D80">
      <v>1158.91932</v>
    </oc>
    <nc r="D80">
      <v>10186.04422</v>
    </nc>
  </rcc>
  <rcc rId="32977" sId="9" numFmtId="34">
    <oc r="D81">
      <v>378.5924</v>
    </oc>
    <nc r="D81">
      <v>391.72503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135" sId="10" numFmtId="4">
    <oc r="D6">
      <v>134.6807</v>
    </oc>
    <nc r="D6">
      <v>166.83579</v>
    </nc>
  </rcc>
  <rcc rId="33136" sId="10" numFmtId="4">
    <oc r="D8">
      <v>150.43656999999999</v>
    </oc>
    <nc r="D8">
      <v>177.32205999999999</v>
    </nc>
  </rcc>
  <rcc rId="33137" sId="10" numFmtId="4">
    <oc r="D9">
      <v>0.88561000000000001</v>
    </oc>
    <nc r="D9">
      <v>1.0433399999999999</v>
    </nc>
  </rcc>
  <rcc rId="33138" sId="10" numFmtId="4">
    <oc r="D10">
      <v>173.29310000000001</v>
    </oc>
    <nc r="D10">
      <v>204.91391999999999</v>
    </nc>
  </rcc>
  <rcc rId="33139" sId="10" numFmtId="4">
    <oc r="D11">
      <v>-18.987570000000002</v>
    </oc>
    <nc r="D11">
      <v>-20.53078</v>
    </nc>
  </rcc>
  <rcc rId="33140" sId="10" numFmtId="4">
    <oc r="D15">
      <v>84.622450000000001</v>
    </oc>
    <nc r="D15">
      <v>88.816550000000007</v>
    </nc>
  </rcc>
  <rcc rId="33141" sId="10" numFmtId="4">
    <oc r="D16">
      <v>168.83072999999999</v>
    </oc>
    <nc r="D16">
      <v>219.91243</v>
    </nc>
  </rcc>
  <rcc rId="33142" sId="10" numFmtId="4">
    <oc r="D28">
      <v>27</v>
    </oc>
    <nc r="D28">
      <v>31.5</v>
    </nc>
  </rcc>
  <rcc rId="33143" sId="10" numFmtId="4">
    <oc r="D41">
      <v>1739.1479999999999</v>
    </oc>
    <nc r="D41">
      <v>2029.0060000000001</v>
    </nc>
  </rcc>
  <rcc rId="33144" sId="10" numFmtId="4">
    <oc r="D45">
      <v>113.46299999999999</v>
    </oc>
    <nc r="D45">
      <v>152.815</v>
    </nc>
  </rcc>
  <rcc rId="33145" sId="10" numFmtId="4">
    <oc r="C46">
      <v>1457.5530000000001</v>
    </oc>
    <nc r="C46">
      <v>1535.80099</v>
    </nc>
  </rcc>
  <rcc rId="33146" sId="10">
    <oc r="A35">
      <v>1169005010</v>
    </oc>
    <nc r="A35">
      <v>1160701010</v>
    </nc>
  </rcc>
  <rcc rId="33147" sId="10">
    <oc r="B35" t="inlineStr">
      <is>
        <t>Прочие поступления от возмещения ущерба</t>
      </is>
    </oc>
    <nc r="B35" t="inlineStr">
      <is>
        <t>Штрафы,неустойки,пени,уплаченные в случае просрочки исполнения обязательств</t>
      </is>
    </nc>
  </rcc>
  <rcc rId="33148" sId="10" numFmtId="4">
    <oc r="D35">
      <v>0</v>
    </oc>
    <nc r="D35">
      <v>10.42018</v>
    </nc>
  </rcc>
  <rcc rId="33149" sId="10" numFmtId="4">
    <oc r="D30">
      <v>5.7153799999999997</v>
    </oc>
    <nc r="D30">
      <v>31.070430000000002</v>
    </nc>
  </rcc>
  <rcc rId="33150" sId="10" numFmtId="4">
    <oc r="D34">
      <v>0</v>
    </oc>
    <nc r="D34">
      <f>D35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11" sId="10" numFmtId="34">
    <oc r="C58">
      <v>1669.2</v>
    </oc>
    <nc r="C58">
      <v>1757.2660000000001</v>
    </nc>
  </rcc>
  <rcc rId="33212" sId="10" numFmtId="34">
    <oc r="D58">
      <v>662.53057000000001</v>
    </oc>
    <nc r="D58">
      <v>781.21780999999999</v>
    </nc>
  </rcc>
  <rcc rId="33213" sId="10" numFmtId="34">
    <oc r="D65">
      <v>84.387320000000003</v>
    </oc>
    <nc r="D65">
      <v>106.28332</v>
    </nc>
  </rcc>
  <rcc rId="33214" sId="10" numFmtId="34">
    <oc r="D70">
      <v>3.73</v>
    </oc>
    <nc r="D70">
      <v>5.23</v>
    </nc>
  </rcc>
  <rcc rId="33215" sId="10" numFmtId="34">
    <oc r="C75">
      <v>7695.5642099999995</v>
    </oc>
    <nc r="C75">
      <v>7685.7461999999996</v>
    </nc>
  </rcc>
  <rcc rId="33216" sId="10" numFmtId="34">
    <oc r="C79">
      <v>1195.1880000000001</v>
    </oc>
    <nc r="C79">
      <v>1235.4880000000001</v>
    </nc>
  </rcc>
  <rcc rId="33217" sId="10" numFmtId="34">
    <oc r="D79">
      <v>803.90365999999995</v>
    </oc>
    <nc r="D79">
      <v>919.41656</v>
    </nc>
  </rcc>
  <rcc rId="33218" sId="10" numFmtId="34">
    <oc r="C80">
      <v>1040.55</v>
    </oc>
    <nc r="C80">
      <v>965.25</v>
    </nc>
  </rcc>
  <rcc rId="33219" sId="10" numFmtId="34">
    <oc r="D80">
      <v>197.37290999999999</v>
    </oc>
    <nc r="D80">
      <v>209.26472000000001</v>
    </nc>
  </rcc>
  <rcc rId="33220" sId="10" numFmtId="34">
    <oc r="C83">
      <v>1784.1</v>
    </oc>
    <nc r="C83">
      <v>1819.1</v>
    </nc>
  </rcc>
  <rcc rId="33221" sId="10" numFmtId="34">
    <oc r="D83">
      <v>894.21939999999995</v>
    </oc>
    <nc r="D83">
      <v>1080.3273999999999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95" sId="11" numFmtId="4">
    <oc r="D6">
      <v>73.46114</v>
    </oc>
    <nc r="D6">
      <v>93.616479999999996</v>
    </nc>
  </rcc>
  <rcc rId="33296" sId="11" numFmtId="4">
    <oc r="D8">
      <v>186.88255000000001</v>
    </oc>
    <nc r="D8">
      <v>220.28154000000001</v>
    </nc>
  </rcc>
  <rcc rId="33297" sId="11" numFmtId="4">
    <oc r="D9">
      <v>1.10016</v>
    </oc>
    <nc r="D9">
      <v>1.2961</v>
    </nc>
  </rcc>
  <rcc rId="33298" sId="11" numFmtId="4">
    <oc r="D10">
      <v>215.27646999999999</v>
    </oc>
    <nc r="D10">
      <v>254.55799999999999</v>
    </nc>
  </rcc>
  <rcc rId="33299" sId="11" numFmtId="4">
    <oc r="D11">
      <v>-23.587630000000001</v>
    </oc>
    <nc r="D11">
      <v>-25.504729999999999</v>
    </nc>
  </rcc>
  <rcc rId="33300" sId="11" numFmtId="4">
    <oc r="D15">
      <v>12.900090000000001</v>
    </oc>
    <nc r="D15">
      <v>14.68643</v>
    </nc>
  </rcc>
  <rcc rId="33301" sId="11" numFmtId="4">
    <oc r="D16">
      <v>74.771289999999993</v>
    </oc>
    <nc r="D16">
      <v>97.686530000000005</v>
    </nc>
  </rcc>
  <rcc rId="33302" sId="11" numFmtId="4">
    <oc r="D28">
      <v>3.3868800000000001</v>
    </oc>
    <nc r="D28">
      <v>3.9513600000000002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3" sId="11" numFmtId="4">
    <oc r="D41">
      <v>2424.6</v>
    </oc>
    <nc r="D41">
      <v>2828.7</v>
    </nc>
  </rcc>
  <rcc rId="33304" sId="11" numFmtId="4">
    <oc r="D43">
      <v>202.65899999999999</v>
    </oc>
    <nc r="D43">
      <v>2194.1673500000002</v>
    </nc>
  </rcc>
  <rcc rId="33305" sId="11" numFmtId="4">
    <oc r="D44">
      <v>113.46299999999999</v>
    </oc>
    <nc r="D44">
      <v>152.815</v>
    </nc>
  </rcc>
  <rcc rId="33306" sId="11" numFmtId="4">
    <oc r="C48">
      <v>636.84900000000005</v>
    </oc>
    <nc r="C48">
      <v>584.96999000000005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11" sId="3">
    <oc r="A2" t="inlineStr">
      <is>
        <t xml:space="preserve">                                                        Моргаушского района на 01.07.2022 г. </t>
      </is>
    </oc>
    <nc r="A2" t="inlineStr">
      <is>
        <t xml:space="preserve">                                                        Моргаушского района на 01.08.2022 г. </t>
      </is>
    </nc>
  </rcc>
  <rcc rId="32112" sId="3">
    <oc r="D3" t="inlineStr">
      <is>
        <t>исполнено на 01.07.2022 г.</t>
      </is>
    </oc>
    <nc r="D3" t="inlineStr">
      <is>
        <t>исполнено на 01.08.2022 г.</t>
      </is>
    </nc>
  </rcc>
  <rcc rId="32113" sId="2">
    <oc r="B5" t="inlineStr">
      <is>
        <t>об исполнении бюджетов поселений  Моргаушского района  на 1 июля 2022 г.</t>
      </is>
    </oc>
    <nc r="B5" t="inlineStr">
      <is>
        <t>об исполнении бюджетов поселений  Моргаушского района  на 1 августа 2022 г.</t>
      </is>
    </nc>
  </rcc>
  <rcc rId="32114" sId="1">
    <oc r="A1" t="inlineStr">
      <is>
        <t>Анализ исполнения консолидированного бюджета Моргаушского районана 01.07.2022 г.</t>
      </is>
    </oc>
    <nc r="A1" t="inlineStr">
      <is>
        <t>Анализ исполнения консолидированного бюджета Моргаушского районана 01.08.2022 г.</t>
      </is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7" sId="11" numFmtId="34">
    <oc r="C58">
      <v>1589.7</v>
    </oc>
    <nc r="C58">
      <v>1667.11</v>
    </nc>
  </rcc>
  <rcc rId="33308" sId="11" numFmtId="34">
    <oc r="D58">
      <v>720.14705000000004</v>
    </oc>
    <nc r="D58">
      <v>867.89350999999999</v>
    </nc>
  </rcc>
  <rcc rId="33309" sId="11" numFmtId="34">
    <oc r="D65">
      <v>95.923929999999999</v>
    </oc>
    <nc r="D65">
      <v>116.31717999999999</v>
    </nc>
  </rcc>
  <rcc rId="33310" sId="11" numFmtId="34">
    <oc r="C75">
      <v>5732.0859200000004</v>
    </oc>
    <nc r="C75">
      <v>5680.2069099999999</v>
    </nc>
  </rcc>
  <rcc rId="33311" sId="11" numFmtId="34">
    <oc r="D75">
      <v>319.62551000000002</v>
    </oc>
    <nc r="D75">
      <v>1697.68163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65" sId="11" numFmtId="34">
    <oc r="D80">
      <v>504.05000999999999</v>
    </oc>
    <nc r="D80">
      <v>522.34190999999998</v>
    </nc>
  </rcc>
  <rcc rId="33366" sId="11" numFmtId="34">
    <oc r="D82">
      <v>1577.63986</v>
    </oc>
    <nc r="D82">
      <v>2829.9790800000001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73" sId="12" numFmtId="4">
    <oc r="D6">
      <v>63.834220000000002</v>
    </oc>
    <nc r="D6">
      <v>78.464510000000004</v>
    </nc>
  </rcc>
  <rcc rId="33474" sId="12" numFmtId="4">
    <oc r="D8">
      <v>250.46915000000001</v>
    </oc>
    <nc r="D8">
      <v>295.23208</v>
    </nc>
  </rcc>
  <rcc rId="33475" sId="12" numFmtId="4">
    <oc r="D9">
      <v>1.4744999999999999</v>
    </oc>
    <nc r="D9">
      <v>1.7371099999999999</v>
    </nc>
  </rcc>
  <rcc rId="33476" sId="12" numFmtId="4">
    <oc r="D10">
      <v>288.52409</v>
    </oc>
    <nc r="D10">
      <v>341.17113999999998</v>
    </nc>
  </rcc>
  <rcc rId="33477" sId="12" numFmtId="4">
    <oc r="D11">
      <v>-31.613309999999998</v>
    </oc>
    <nc r="D11">
      <v>-34.182659999999998</v>
    </nc>
  </rcc>
  <rcc rId="33478" sId="12" numFmtId="4">
    <oc r="D15">
      <v>2.6064600000000002</v>
    </oc>
    <nc r="D15">
      <v>-0.15401999999999999</v>
    </nc>
  </rcc>
  <rcc rId="33479" sId="12" numFmtId="4">
    <oc r="D16">
      <v>41.97045</v>
    </oc>
    <nc r="D16">
      <v>65.389030000000005</v>
    </nc>
  </rcc>
  <rcc rId="33480" sId="12" numFmtId="4">
    <oc r="D18">
      <v>4.2</v>
    </oc>
    <nc r="D18">
      <v>4.7</v>
    </nc>
  </rcc>
  <rcc rId="33481" sId="12" numFmtId="4">
    <oc r="D28">
      <v>32.417769999999997</v>
    </oc>
    <nc r="D28">
      <v>40.421619999999997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15" sId="12" numFmtId="4">
    <oc r="D42">
      <v>1169.3520000000001</v>
    </oc>
    <nc r="D42">
      <v>1364.2439999999999</v>
    </nc>
  </rcc>
  <rcc rId="33516" sId="12" numFmtId="4">
    <oc r="D44">
      <v>823.17960000000005</v>
    </oc>
    <nc r="D44">
      <v>2243.4595199999999</v>
    </nc>
  </rcc>
  <rcc rId="33517" sId="12" numFmtId="4">
    <oc r="D45">
      <v>50.832000000000001</v>
    </oc>
    <nc r="D45">
      <v>66.573999999999998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49" sId="12" numFmtId="4">
    <oc r="D46">
      <v>270.44195000000002</v>
    </oc>
    <nc r="D46">
      <v>417.44195000000002</v>
    </nc>
  </rcc>
  <rcc rId="33550" sId="12" numFmtId="4">
    <oc r="D48">
      <v>179.82499999999999</v>
    </oc>
    <nc r="D48">
      <v>416.53832</v>
    </nc>
  </rcc>
  <rcc rId="33551" sId="12" numFmtId="4">
    <oc r="C46">
      <v>974.61500000000001</v>
    </oc>
    <nc r="C46">
      <v>1028.2329999999999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21" sId="12" numFmtId="34">
    <oc r="C58">
      <v>1235.9000000000001</v>
    </oc>
    <nc r="C58">
      <v>1289.518</v>
    </nc>
  </rcc>
  <rcc rId="33622" sId="12" numFmtId="34">
    <oc r="D65">
      <v>43.359340000000003</v>
    </oc>
    <nc r="D65">
      <v>51.051940000000002</v>
    </nc>
  </rcc>
  <rcc rId="33623" sId="12" numFmtId="34">
    <oc r="D76">
      <v>611.01499999999999</v>
    </oc>
    <nc r="D76">
      <v>758.01499999999999</v>
    </nc>
  </rcc>
  <rcc rId="33624" sId="12" numFmtId="34">
    <oc r="D80">
      <v>103.68053999999999</v>
    </oc>
    <nc r="D80">
      <v>2494.41374</v>
    </nc>
  </rcc>
  <rcc rId="33625" sId="12" numFmtId="34">
    <oc r="D81">
      <v>766.36996999999997</v>
    </oc>
    <nc r="D81">
      <v>794.37009</v>
    </nc>
  </rcc>
  <rcc rId="33626" sId="12" numFmtId="34">
    <oc r="D83">
      <v>485.25</v>
    </oc>
    <nc r="D83">
      <v>678.15</v>
    </nc>
  </rcc>
  <rcc rId="33627" sId="12" numFmtId="34">
    <oc r="D58">
      <v>540.83930999999995</v>
    </oc>
    <nc r="D58">
      <v>649.87469999999996</v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95" sId="2" numFmtId="4">
    <oc r="G32">
      <v>16927.8488</v>
    </oc>
    <nc r="G32">
      <v>20198.23011</v>
    </nc>
  </rcc>
  <rcc rId="33696" sId="2" numFmtId="4">
    <oc r="M32">
      <v>3031.3663799999999</v>
    </oc>
    <nc r="M32">
      <v>3747.8845299999998</v>
    </nc>
  </rcc>
  <rcc rId="33697" sId="2" numFmtId="4">
    <oc r="P32">
      <v>2822.6244499999998</v>
    </oc>
    <nc r="P32">
      <v>3327.0738299999998</v>
    </nc>
  </rcc>
  <rcc rId="33698" sId="2" numFmtId="4">
    <oc r="S32">
      <v>16.616569999999999</v>
    </oc>
    <nc r="S32">
      <v>19.576090000000001</v>
    </nc>
  </rcc>
  <rcc rId="33699" sId="2" numFmtId="4">
    <oc r="V32">
      <v>3251.4787099999999</v>
    </oc>
    <nc r="V32">
      <v>3844.7767100000001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01" sId="2" numFmtId="4">
    <oc r="Y32">
      <v>-356.26155999999997</v>
    </oc>
    <nc r="Y32">
      <v>-385.21679</v>
    </nc>
  </rcc>
  <rcc rId="33802" sId="2" numFmtId="4">
    <oc r="AB32">
      <v>501.23973999999998</v>
    </oc>
    <nc r="AB32">
      <v>548.47146999999995</v>
    </nc>
  </rcc>
  <rcc rId="33803" sId="2" numFmtId="4">
    <oc r="AE32">
      <v>883.62324000000001</v>
    </oc>
    <nc r="AE32">
      <v>1149.2905000000001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72" sId="2" numFmtId="4">
    <oc r="AH32">
      <v>2983.66219</v>
    </oc>
    <nc r="AH32">
      <v>3927.1500799999999</v>
    </nc>
  </rcc>
  <rcc rId="33873" sId="2" numFmtId="4">
    <oc r="AK32">
      <v>34.74</v>
    </oc>
    <nc r="AK32">
      <v>37.590000000000003</v>
    </nc>
  </rcc>
  <rcc rId="33874" sId="2" numFmtId="4">
    <oc r="AT32">
      <v>1289.46633</v>
    </oc>
    <nc r="AT32">
      <v>1391.9611</v>
    </nc>
  </rcc>
  <rcc rId="33875" sId="2" numFmtId="4">
    <oc r="AW32">
      <v>136.59475</v>
    </oc>
    <nc r="AW32">
      <v>171.44542999999999</v>
    </nc>
  </rcc>
  <rcc rId="33876" sId="2" numFmtId="4">
    <oc r="BC32">
      <v>411.18687</v>
    </oc>
    <nc r="BC32">
      <v>472.98111999999998</v>
    </nc>
  </rcc>
  <rcc rId="33877" sId="2" numFmtId="4">
    <oc r="BR32">
      <v>0</v>
    </oc>
    <nc r="BR32">
      <v>24.600989999999999</v>
    </nc>
  </rcc>
  <rcc rId="33878" sId="2" numFmtId="4">
    <oc r="BU32">
      <v>0.86607999999999996</v>
    </oc>
    <nc r="BU32">
      <v>0</v>
    </nc>
  </rcc>
  <rcc rId="33879" sId="2" numFmtId="4">
    <oc r="CC32">
      <v>193699.28829999999</v>
    </oc>
    <nc r="CC32">
      <v>194546.62244000001</v>
    </nc>
  </rcc>
  <rcc rId="33880" sId="2" numFmtId="4">
    <oc r="CD32">
      <v>42616.321170000003</v>
    </oc>
    <nc r="CD32">
      <v>71835.618489999993</v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27" sId="11" numFmtId="4">
    <oc r="C48">
      <v>584.96999000000005</v>
    </oc>
    <nc r="C48">
      <v>662.37999000000002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5" sId="4" numFmtId="4">
    <oc r="D6">
      <v>31.818760000000001</v>
    </oc>
    <nc r="D6">
      <v>44.409930000000003</v>
    </nc>
  </rcc>
  <rcc rId="32146" sId="4" numFmtId="4">
    <oc r="D8">
      <v>78.320080000000004</v>
    </oc>
    <nc r="D8">
      <v>92.317149999999998</v>
    </nc>
  </rcc>
  <rcc rId="32147" sId="4" numFmtId="4">
    <oc r="D9">
      <v>0.46106999999999998</v>
    </oc>
    <nc r="D9">
      <v>0.54318</v>
    </nc>
  </rcc>
  <rcc rId="32148" sId="4" numFmtId="4">
    <oc r="D10">
      <v>90.219589999999997</v>
    </oc>
    <nc r="D10">
      <v>106.68196</v>
    </nc>
  </rcc>
  <rcc rId="32149" sId="4" numFmtId="4">
    <oc r="D11">
      <v>-9.8852899999999995</v>
    </oc>
    <nc r="D11">
      <v>-10.68868</v>
    </nc>
  </rcc>
  <rcc rId="32150" sId="4" numFmtId="4">
    <oc r="D15">
      <v>0.53835</v>
    </oc>
    <nc r="D15">
      <v>0.40133000000000002</v>
    </nc>
  </rcc>
  <rcc rId="32151" sId="4" numFmtId="4">
    <oc r="D16">
      <v>11.87975</v>
    </oc>
    <nc r="D16">
      <v>16.00393</v>
    </nc>
  </rcc>
  <rcc rId="32152" sId="4" numFmtId="4">
    <oc r="D39">
      <v>919.8</v>
    </oc>
    <nc r="D39">
      <v>1073.0999999999999</v>
    </nc>
  </rcc>
  <rcc rId="32153" sId="4" numFmtId="4">
    <oc r="D42">
      <v>50.835000000000001</v>
    </oc>
    <nc r="D42">
      <v>66.576999999999998</v>
    </nc>
  </rcc>
  <rcc rId="32154" sId="4" numFmtId="34">
    <oc r="C44">
      <v>1041.2750000000001</v>
    </oc>
    <nc r="C44">
      <v>870.15224999999998</v>
    </nc>
  </rcc>
  <rcc rId="32155" sId="4" numFmtId="4">
    <oc r="D43">
      <v>0</v>
    </oc>
    <nc r="D43">
      <v>434.851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58" sId="2" numFmtId="4">
    <oc r="CG32">
      <v>26628.552</v>
    </oc>
    <nc r="CG32">
      <v>31066.644</v>
    </nc>
  </rcc>
  <rcc rId="34159" sId="2" numFmtId="4">
    <oc r="CL32">
      <v>108292.05800999999</v>
    </oc>
    <nc r="CL32">
      <v>109044.74618</v>
    </nc>
  </rcc>
  <rcc rId="34160" sId="2" numFmtId="4">
    <oc r="CM32">
      <v>10943.13898</v>
    </oc>
    <nc r="CM32">
      <v>33191.315110000003</v>
    </nc>
  </rcc>
  <rcc rId="34161" sId="2" numFmtId="4">
    <oc r="CP32">
      <v>1200.9000000000001</v>
    </oc>
    <nc r="CP32">
      <v>1638.0315000000001</v>
    </nc>
  </rcc>
  <rcc rId="34162" sId="2" numFmtId="4">
    <oc r="CR32">
      <v>22110.713</v>
    </oc>
    <nc r="CR32">
      <v>22296.228210000001</v>
    </nc>
  </rcc>
  <rcc rId="34163" sId="2" numFmtId="4">
    <oc r="CS32">
      <v>1636.93092</v>
    </oc>
    <nc r="CS32">
      <v>2047.6563699999999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4" sId="2" numFmtId="4">
    <oc r="CU32">
      <v>7570.31729</v>
    </oc>
    <nc r="CU32">
      <v>7479.44805</v>
    </nc>
  </rcc>
  <rcc rId="34165" sId="2" numFmtId="4">
    <oc r="CV32">
      <v>2206.79927</v>
    </oc>
    <nc r="CV32">
      <v>3891.9715099999999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6" sId="2" numFmtId="4">
    <oc r="C32">
      <v>237904.19493999999</v>
    </oc>
    <nc r="C32">
      <v>238751.52908000001</v>
    </nc>
  </rcc>
  <rcc rId="34167" sId="2" numFmtId="4">
    <oc r="D32">
      <v>59544.169970000003</v>
    </oc>
    <nc r="D32">
      <v>92033.848599999998</v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230" sId="17" ref="A34:XFD34" action="insertRow">
    <undo index="20" exp="area" ref3D="1" dr="$A$90:$XFD$97" dn="Z_42584DC0_1D41_4C93_9B38_C388E7B8DAC4_.wvu.Rows" sId="17"/>
    <undo index="18" exp="area" ref3D="1" dr="$A$83:$XFD$87" dn="Z_42584DC0_1D41_4C93_9B38_C388E7B8DAC4_.wvu.Rows" sId="17"/>
    <undo index="16" exp="area" ref3D="1" dr="$A$78:$XFD$79" dn="Z_42584DC0_1D41_4C93_9B38_C388E7B8DAC4_.wvu.Rows" sId="17"/>
    <undo index="14" exp="area" ref3D="1" dr="$A$67:$XFD$68" dn="Z_42584DC0_1D41_4C93_9B38_C388E7B8DAC4_.wvu.Rows" sId="17"/>
    <undo index="12" exp="area" ref3D="1" dr="$A$59:$XFD$61" dn="Z_42584DC0_1D41_4C93_9B38_C388E7B8DAC4_.wvu.Rows" sId="17"/>
    <undo index="10" exp="area" ref3D="1" dr="$A$57:$XFD$57" dn="Z_42584DC0_1D41_4C93_9B38_C388E7B8DAC4_.wvu.Rows" sId="17"/>
    <undo index="8" exp="area" ref3D="1" dr="$A$43:$XFD$48" dn="Z_42584DC0_1D41_4C93_9B38_C388E7B8DAC4_.wvu.Rows" sId="17"/>
    <undo index="4" exp="area" ref3D="1" dr="$A$36:$XFD$36" dn="Z_42584DC0_1D41_4C93_9B38_C388E7B8DAC4_.wvu.Rows" sId="17"/>
    <undo index="16" exp="area" ref3D="1" dr="$A$90:$XFD$97" dn="Z_3DCB9AAA_F09C_4EA6_B992_F93E466D374A_.wvu.Rows" sId="17"/>
    <undo index="14" exp="area" ref3D="1" dr="$A$82:$XFD$87" dn="Z_3DCB9AAA_F09C_4EA6_B992_F93E466D374A_.wvu.Rows" sId="17"/>
    <undo index="12" exp="area" ref3D="1" dr="$A$78:$XFD$79" dn="Z_3DCB9AAA_F09C_4EA6_B992_F93E466D374A_.wvu.Rows" sId="17"/>
    <undo index="10" exp="area" ref3D="1" dr="$A$67:$XFD$68" dn="Z_3DCB9AAA_F09C_4EA6_B992_F93E466D374A_.wvu.Rows" sId="17"/>
    <undo index="8" exp="area" ref3D="1" dr="$A$59:$XFD$60" dn="Z_3DCB9AAA_F09C_4EA6_B992_F93E466D374A_.wvu.Rows" sId="17"/>
    <undo index="6" exp="area" ref3D="1" dr="$A$57:$XFD$57" dn="Z_3DCB9AAA_F09C_4EA6_B992_F93E466D374A_.wvu.Rows" sId="17"/>
    <undo index="4" exp="area" ref3D="1" dr="$A$43:$XFD$48" dn="Z_3DCB9AAA_F09C_4EA6_B992_F93E466D374A_.wvu.Rows" sId="17"/>
    <undo index="18" exp="area" ref3D="1" dr="$A$90:$XFD$97" dn="Z_1A52382B_3765_4E8C_903F_6B8919B7242E_.wvu.Rows" sId="17"/>
    <undo index="16" exp="area" ref3D="1" dr="$A$83:$XFD$87" dn="Z_1A52382B_3765_4E8C_903F_6B8919B7242E_.wvu.Rows" sId="17"/>
    <undo index="14" exp="area" ref3D="1" dr="$A$78:$XFD$79" dn="Z_1A52382B_3765_4E8C_903F_6B8919B7242E_.wvu.Rows" sId="17"/>
    <undo index="12" exp="area" ref3D="1" dr="$A$67:$XFD$68" dn="Z_1A52382B_3765_4E8C_903F_6B8919B7242E_.wvu.Rows" sId="17"/>
    <undo index="10" exp="area" ref3D="1" dr="$A$59:$XFD$60" dn="Z_1A52382B_3765_4E8C_903F_6B8919B7242E_.wvu.Rows" sId="17"/>
    <undo index="8" exp="area" ref3D="1" dr="$A$57:$XFD$57" dn="Z_1A52382B_3765_4E8C_903F_6B8919B7242E_.wvu.Rows" sId="17"/>
    <undo index="6" exp="area" ref3D="1" dr="$A$43:$XFD$48" dn="Z_1A52382B_3765_4E8C_903F_6B8919B7242E_.wvu.Rows" sId="17"/>
    <undo index="2" exp="area" ref3D="1" dr="$A$36:$XFD$36" dn="Z_1A52382B_3765_4E8C_903F_6B8919B7242E_.wvu.Rows" sId="17"/>
    <undo index="20" exp="area" ref3D="1" dr="$A$141:$XFD$141" dn="Z_1718F1EE_9F48_4DBE_9531_3B70F9C4A5DD_.wvu.Rows" sId="17"/>
    <undo index="18" exp="area" ref3D="1" dr="$A$90:$XFD$97" dn="Z_1718F1EE_9F48_4DBE_9531_3B70F9C4A5DD_.wvu.Rows" sId="17"/>
    <undo index="16" exp="area" ref3D="1" dr="$A$83:$XFD$87" dn="Z_1718F1EE_9F48_4DBE_9531_3B70F9C4A5DD_.wvu.Rows" sId="17"/>
    <undo index="14" exp="area" ref3D="1" dr="$A$78:$XFD$79" dn="Z_1718F1EE_9F48_4DBE_9531_3B70F9C4A5DD_.wvu.Rows" sId="17"/>
    <undo index="12" exp="area" ref3D="1" dr="$A$67:$XFD$68" dn="Z_1718F1EE_9F48_4DBE_9531_3B70F9C4A5DD_.wvu.Rows" sId="17"/>
    <undo index="10" exp="area" ref3D="1" dr="$A$59:$XFD$61" dn="Z_1718F1EE_9F48_4DBE_9531_3B70F9C4A5DD_.wvu.Rows" sId="17"/>
    <undo index="8" exp="area" ref3D="1" dr="$A$57:$XFD$57" dn="Z_1718F1EE_9F48_4DBE_9531_3B70F9C4A5DD_.wvu.Rows" sId="17"/>
    <undo index="6" exp="area" ref3D="1" dr="$A$43:$XFD$49" dn="Z_1718F1EE_9F48_4DBE_9531_3B70F9C4A5DD_.wvu.Rows" sId="17"/>
    <undo index="4" exp="area" ref3D="1" dr="$A$36:$XFD$36" dn="Z_1718F1EE_9F48_4DBE_9531_3B70F9C4A5DD_.wvu.Rows" sId="17"/>
    <undo index="16" exp="area" ref3D="1" dr="$A$141:$XFD$141" dn="Z_B30CE22D_C12F_4E12_8BB9_3AAE0A6991CC_.wvu.Rows" sId="17"/>
    <undo index="14" exp="area" ref3D="1" dr="$A$90:$XFD$97" dn="Z_B30CE22D_C12F_4E12_8BB9_3AAE0A6991CC_.wvu.Rows" sId="17"/>
    <undo index="12" exp="area" ref3D="1" dr="$A$83:$XFD$87" dn="Z_B30CE22D_C12F_4E12_8BB9_3AAE0A6991CC_.wvu.Rows" sId="17"/>
    <undo index="10" exp="area" ref3D="1" dr="$A$78:$XFD$78" dn="Z_B30CE22D_C12F_4E12_8BB9_3AAE0A6991CC_.wvu.Rows" sId="17"/>
    <undo index="8" exp="area" ref3D="1" dr="$A$67:$XFD$68" dn="Z_B30CE22D_C12F_4E12_8BB9_3AAE0A6991CC_.wvu.Rows" sId="17"/>
    <undo index="6" exp="area" ref3D="1" dr="$A$59:$XFD$60" dn="Z_B30CE22D_C12F_4E12_8BB9_3AAE0A6991CC_.wvu.Rows" sId="17"/>
    <undo index="4" exp="area" ref3D="1" dr="$A$57:$XFD$57" dn="Z_B30CE22D_C12F_4E12_8BB9_3AAE0A6991CC_.wvu.Rows" sId="17"/>
    <undo index="2" exp="area" ref3D="1" dr="$A$43:$XFD$48" dn="Z_B30CE22D_C12F_4E12_8BB9_3AAE0A6991CC_.wvu.Rows" sId="17"/>
    <undo index="22" exp="area" ref3D="1" dr="$A$141:$XFD$141" dn="Z_A54C432C_6C68_4B53_A75C_446EB3A61B2B_.wvu.Rows" sId="17"/>
    <undo index="20" exp="area" ref3D="1" dr="$A$90:$XFD$97" dn="Z_A54C432C_6C68_4B53_A75C_446EB3A61B2B_.wvu.Rows" sId="17"/>
    <undo index="18" exp="area" ref3D="1" dr="$A$83:$XFD$87" dn="Z_A54C432C_6C68_4B53_A75C_446EB3A61B2B_.wvu.Rows" sId="17"/>
    <undo index="16" exp="area" ref3D="1" dr="$A$78:$XFD$79" dn="Z_A54C432C_6C68_4B53_A75C_446EB3A61B2B_.wvu.Rows" sId="17"/>
    <undo index="14" exp="area" ref3D="1" dr="$A$67:$XFD$68" dn="Z_A54C432C_6C68_4B53_A75C_446EB3A61B2B_.wvu.Rows" sId="17"/>
    <undo index="12" exp="area" ref3D="1" dr="$A$59:$XFD$60" dn="Z_A54C432C_6C68_4B53_A75C_446EB3A61B2B_.wvu.Rows" sId="17"/>
    <undo index="10" exp="area" ref3D="1" dr="$A$57:$XFD$57" dn="Z_A54C432C_6C68_4B53_A75C_446EB3A61B2B_.wvu.Rows" sId="17"/>
    <undo index="8" exp="area" ref3D="1" dr="$A$43:$XFD$49" dn="Z_A54C432C_6C68_4B53_A75C_446EB3A61B2B_.wvu.Rows" sId="17"/>
    <undo index="4" exp="area" ref3D="1" dr="$A$36:$XFD$36" dn="Z_A54C432C_6C68_4B53_A75C_446EB3A61B2B_.wvu.Rows" sId="17"/>
    <undo index="10" exp="area" ref3D="1" dr="$A$90:$XFD$97" dn="Z_B31C8DB7_3E78_4144_A6B5_8DE36DE63F0E_.wvu.Rows" sId="17"/>
    <undo index="8" exp="area" ref3D="1" dr="$A$83:$XFD$87" dn="Z_B31C8DB7_3E78_4144_A6B5_8DE36DE63F0E_.wvu.Rows" sId="17"/>
    <undo index="6" exp="area" ref3D="1" dr="$A$67:$XFD$68" dn="Z_B31C8DB7_3E78_4144_A6B5_8DE36DE63F0E_.wvu.Rows" sId="17"/>
    <undo index="4" exp="area" ref3D="1" dr="$A$43:$XFD$48" dn="Z_B31C8DB7_3E78_4144_A6B5_8DE36DE63F0E_.wvu.Rows" sId="17"/>
    <undo index="18" exp="area" ref3D="1" dr="$A$141:$XFD$141" dn="Z_61528DAC_5C4C_48F4_ADE2_8A724B05A086_.wvu.Rows" sId="17"/>
    <undo index="16" exp="area" ref3D="1" dr="$A$90:$XFD$97" dn="Z_61528DAC_5C4C_48F4_ADE2_8A724B05A086_.wvu.Rows" sId="17"/>
    <undo index="14" exp="area" ref3D="1" dr="$A$83:$XFD$87" dn="Z_61528DAC_5C4C_48F4_ADE2_8A724B05A086_.wvu.Rows" sId="17"/>
    <undo index="12" exp="area" ref3D="1" dr="$A$73:$XFD$74" dn="Z_61528DAC_5C4C_48F4_ADE2_8A724B05A086_.wvu.Rows" sId="17"/>
    <undo index="10" exp="area" ref3D="1" dr="$A$67:$XFD$68" dn="Z_61528DAC_5C4C_48F4_ADE2_8A724B05A086_.wvu.Rows" sId="17"/>
    <undo index="8" exp="area" ref3D="1" dr="$A$59:$XFD$60" dn="Z_61528DAC_5C4C_48F4_ADE2_8A724B05A086_.wvu.Rows" sId="17"/>
    <undo index="6" exp="area" ref3D="1" dr="$A$57:$XFD$57" dn="Z_61528DAC_5C4C_48F4_ADE2_8A724B05A086_.wvu.Rows" sId="17"/>
    <undo index="4" exp="area" ref3D="1" dr="$A$43:$XFD$48" dn="Z_61528DAC_5C4C_48F4_ADE2_8A724B05A086_.wvu.Rows" sId="17"/>
    <undo index="2" exp="area" ref3D="1" dr="$A$36:$XFD$36" dn="Z_61528DAC_5C4C_48F4_ADE2_8A724B05A086_.wvu.Rows" sId="17"/>
    <undo index="16" exp="area" ref3D="1" dr="$A$141:$XFD$141" dn="Z_5C539BE6_C8E0_453F_AB5E_9E58094195EA_.wvu.Rows" sId="17"/>
    <undo index="14" exp="area" ref3D="1" dr="$A$90:$XFD$97" dn="Z_5C539BE6_C8E0_453F_AB5E_9E58094195EA_.wvu.Rows" sId="17"/>
    <undo index="12" exp="area" ref3D="1" dr="$A$83:$XFD$87" dn="Z_5C539BE6_C8E0_453F_AB5E_9E58094195EA_.wvu.Rows" sId="17"/>
    <undo index="10" exp="area" ref3D="1" dr="$A$67:$XFD$68" dn="Z_5C539BE6_C8E0_453F_AB5E_9E58094195EA_.wvu.Rows" sId="17"/>
    <undo index="8" exp="area" ref3D="1" dr="$A$59:$XFD$60" dn="Z_5C539BE6_C8E0_453F_AB5E_9E58094195EA_.wvu.Rows" sId="17"/>
    <undo index="6" exp="area" ref3D="1" dr="$A$57:$XFD$57" dn="Z_5C539BE6_C8E0_453F_AB5E_9E58094195EA_.wvu.Rows" sId="17"/>
    <undo index="4" exp="area" ref3D="1" dr="$A$43:$XFD$48" dn="Z_5C539BE6_C8E0_453F_AB5E_9E58094195EA_.wvu.Rows" sId="17"/>
    <undo index="2" exp="area" ref3D="1" dr="$A$36:$XFD$36" dn="Z_5C539BE6_C8E0_453F_AB5E_9E58094195EA_.wvu.Rows" sId="17"/>
  </rrc>
  <rrc rId="34231" sId="17" ref="A34:XFD34" action="insertRow"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</rrc>
  <rrc rId="34232" sId="17" ref="A34:XFD34" action="deleteRow">
    <undo index="20" exp="area" ref3D="1" dr="$A$92:$XFD$99" dn="Z_42584DC0_1D41_4C93_9B38_C388E7B8DAC4_.wvu.Rows" sId="17"/>
    <undo index="18" exp="area" ref3D="1" dr="$A$85:$XFD$89" dn="Z_42584DC0_1D41_4C93_9B38_C388E7B8DAC4_.wvu.Rows" sId="17"/>
    <undo index="16" exp="area" ref3D="1" dr="$A$80:$XFD$81" dn="Z_42584DC0_1D41_4C93_9B38_C388E7B8DAC4_.wvu.Rows" sId="17"/>
    <undo index="14" exp="area" ref3D="1" dr="$A$69:$XFD$70" dn="Z_42584DC0_1D41_4C93_9B38_C388E7B8DAC4_.wvu.Rows" sId="17"/>
    <undo index="12" exp="area" ref3D="1" dr="$A$61:$XFD$63" dn="Z_42584DC0_1D41_4C93_9B38_C388E7B8DAC4_.wvu.Rows" sId="17"/>
    <undo index="10" exp="area" ref3D="1" dr="$A$59:$XFD$59" dn="Z_42584DC0_1D41_4C93_9B38_C388E7B8DAC4_.wvu.Rows" sId="17"/>
    <undo index="8" exp="area" ref3D="1" dr="$A$45:$XFD$50" dn="Z_42584DC0_1D41_4C93_9B38_C388E7B8DAC4_.wvu.Rows" sId="17"/>
    <undo index="4" exp="area" ref3D="1" dr="$A$38:$XFD$38" dn="Z_42584DC0_1D41_4C93_9B38_C388E7B8DAC4_.wvu.Rows" sId="17"/>
    <undo index="16" exp="area" ref3D="1" dr="$A$92:$XFD$99" dn="Z_3DCB9AAA_F09C_4EA6_B992_F93E466D374A_.wvu.Rows" sId="17"/>
    <undo index="14" exp="area" ref3D="1" dr="$A$84:$XFD$89" dn="Z_3DCB9AAA_F09C_4EA6_B992_F93E466D374A_.wvu.Rows" sId="17"/>
    <undo index="12" exp="area" ref3D="1" dr="$A$80:$XFD$81" dn="Z_3DCB9AAA_F09C_4EA6_B992_F93E466D374A_.wvu.Rows" sId="17"/>
    <undo index="10" exp="area" ref3D="1" dr="$A$69:$XFD$70" dn="Z_3DCB9AAA_F09C_4EA6_B992_F93E466D374A_.wvu.Rows" sId="17"/>
    <undo index="8" exp="area" ref3D="1" dr="$A$61:$XFD$62" dn="Z_3DCB9AAA_F09C_4EA6_B992_F93E466D374A_.wvu.Rows" sId="17"/>
    <undo index="6" exp="area" ref3D="1" dr="$A$59:$XFD$59" dn="Z_3DCB9AAA_F09C_4EA6_B992_F93E466D374A_.wvu.Rows" sId="17"/>
    <undo index="4" exp="area" ref3D="1" dr="$A$45:$XFD$50" dn="Z_3DCB9AAA_F09C_4EA6_B992_F93E466D374A_.wvu.Rows" sId="17"/>
    <undo index="18" exp="area" ref3D="1" dr="$A$92:$XFD$99" dn="Z_1A52382B_3765_4E8C_903F_6B8919B7242E_.wvu.Rows" sId="17"/>
    <undo index="16" exp="area" ref3D="1" dr="$A$85:$XFD$89" dn="Z_1A52382B_3765_4E8C_903F_6B8919B7242E_.wvu.Rows" sId="17"/>
    <undo index="14" exp="area" ref3D="1" dr="$A$80:$XFD$81" dn="Z_1A52382B_3765_4E8C_903F_6B8919B7242E_.wvu.Rows" sId="17"/>
    <undo index="12" exp="area" ref3D="1" dr="$A$69:$XFD$70" dn="Z_1A52382B_3765_4E8C_903F_6B8919B7242E_.wvu.Rows" sId="17"/>
    <undo index="10" exp="area" ref3D="1" dr="$A$61:$XFD$62" dn="Z_1A52382B_3765_4E8C_903F_6B8919B7242E_.wvu.Rows" sId="17"/>
    <undo index="8" exp="area" ref3D="1" dr="$A$59:$XFD$59" dn="Z_1A52382B_3765_4E8C_903F_6B8919B7242E_.wvu.Rows" sId="17"/>
    <undo index="6" exp="area" ref3D="1" dr="$A$45:$XFD$50" dn="Z_1A52382B_3765_4E8C_903F_6B8919B7242E_.wvu.Rows" sId="17"/>
    <undo index="2" exp="area" ref3D="1" dr="$A$38:$XFD$38" dn="Z_1A52382B_3765_4E8C_903F_6B8919B7242E_.wvu.Rows" sId="17"/>
    <undo index="20" exp="area" ref3D="1" dr="$A$143:$XFD$143" dn="Z_1718F1EE_9F48_4DBE_9531_3B70F9C4A5DD_.wvu.Rows" sId="17"/>
    <undo index="18" exp="area" ref3D="1" dr="$A$92:$XFD$99" dn="Z_1718F1EE_9F48_4DBE_9531_3B70F9C4A5DD_.wvu.Rows" sId="17"/>
    <undo index="16" exp="area" ref3D="1" dr="$A$85:$XFD$89" dn="Z_1718F1EE_9F48_4DBE_9531_3B70F9C4A5DD_.wvu.Rows" sId="17"/>
    <undo index="14" exp="area" ref3D="1" dr="$A$80:$XFD$81" dn="Z_1718F1EE_9F48_4DBE_9531_3B70F9C4A5DD_.wvu.Rows" sId="17"/>
    <undo index="12" exp="area" ref3D="1" dr="$A$69:$XFD$70" dn="Z_1718F1EE_9F48_4DBE_9531_3B70F9C4A5DD_.wvu.Rows" sId="17"/>
    <undo index="10" exp="area" ref3D="1" dr="$A$61:$XFD$63" dn="Z_1718F1EE_9F48_4DBE_9531_3B70F9C4A5DD_.wvu.Rows" sId="17"/>
    <undo index="8" exp="area" ref3D="1" dr="$A$59:$XFD$59" dn="Z_1718F1EE_9F48_4DBE_9531_3B70F9C4A5DD_.wvu.Rows" sId="17"/>
    <undo index="6" exp="area" ref3D="1" dr="$A$45:$XFD$51" dn="Z_1718F1EE_9F48_4DBE_9531_3B70F9C4A5DD_.wvu.Rows" sId="17"/>
    <undo index="4" exp="area" ref3D="1" dr="$A$38:$XFD$38" dn="Z_1718F1EE_9F48_4DBE_9531_3B70F9C4A5DD_.wvu.Rows" sId="17"/>
    <undo index="16" exp="area" ref3D="1" dr="$A$143:$XFD$143" dn="Z_B30CE22D_C12F_4E12_8BB9_3AAE0A6991CC_.wvu.Rows" sId="17"/>
    <undo index="14" exp="area" ref3D="1" dr="$A$92:$XFD$99" dn="Z_B30CE22D_C12F_4E12_8BB9_3AAE0A6991CC_.wvu.Rows" sId="17"/>
    <undo index="12" exp="area" ref3D="1" dr="$A$85:$XFD$89" dn="Z_B30CE22D_C12F_4E12_8BB9_3AAE0A6991CC_.wvu.Rows" sId="17"/>
    <undo index="10" exp="area" ref3D="1" dr="$A$80:$XFD$80" dn="Z_B30CE22D_C12F_4E12_8BB9_3AAE0A6991CC_.wvu.Rows" sId="17"/>
    <undo index="8" exp="area" ref3D="1" dr="$A$69:$XFD$70" dn="Z_B30CE22D_C12F_4E12_8BB9_3AAE0A6991CC_.wvu.Rows" sId="17"/>
    <undo index="6" exp="area" ref3D="1" dr="$A$61:$XFD$62" dn="Z_B30CE22D_C12F_4E12_8BB9_3AAE0A6991CC_.wvu.Rows" sId="17"/>
    <undo index="4" exp="area" ref3D="1" dr="$A$59:$XFD$59" dn="Z_B30CE22D_C12F_4E12_8BB9_3AAE0A6991CC_.wvu.Rows" sId="17"/>
    <undo index="2" exp="area" ref3D="1" dr="$A$45:$XFD$50" dn="Z_B30CE22D_C12F_4E12_8BB9_3AAE0A6991CC_.wvu.Rows" sId="17"/>
    <undo index="22" exp="area" ref3D="1" dr="$A$143:$XFD$143" dn="Z_A54C432C_6C68_4B53_A75C_446EB3A61B2B_.wvu.Rows" sId="17"/>
    <undo index="20" exp="area" ref3D="1" dr="$A$92:$XFD$99" dn="Z_A54C432C_6C68_4B53_A75C_446EB3A61B2B_.wvu.Rows" sId="17"/>
    <undo index="18" exp="area" ref3D="1" dr="$A$85:$XFD$89" dn="Z_A54C432C_6C68_4B53_A75C_446EB3A61B2B_.wvu.Rows" sId="17"/>
    <undo index="16" exp="area" ref3D="1" dr="$A$80:$XFD$81" dn="Z_A54C432C_6C68_4B53_A75C_446EB3A61B2B_.wvu.Rows" sId="17"/>
    <undo index="14" exp="area" ref3D="1" dr="$A$69:$XFD$70" dn="Z_A54C432C_6C68_4B53_A75C_446EB3A61B2B_.wvu.Rows" sId="17"/>
    <undo index="12" exp="area" ref3D="1" dr="$A$61:$XFD$62" dn="Z_A54C432C_6C68_4B53_A75C_446EB3A61B2B_.wvu.Rows" sId="17"/>
    <undo index="10" exp="area" ref3D="1" dr="$A$59:$XFD$59" dn="Z_A54C432C_6C68_4B53_A75C_446EB3A61B2B_.wvu.Rows" sId="17"/>
    <undo index="8" exp="area" ref3D="1" dr="$A$45:$XFD$51" dn="Z_A54C432C_6C68_4B53_A75C_446EB3A61B2B_.wvu.Rows" sId="17"/>
    <undo index="4" exp="area" ref3D="1" dr="$A$38:$XFD$38" dn="Z_A54C432C_6C68_4B53_A75C_446EB3A61B2B_.wvu.Rows" sId="17"/>
    <undo index="10" exp="area" ref3D="1" dr="$A$92:$XFD$99" dn="Z_B31C8DB7_3E78_4144_A6B5_8DE36DE63F0E_.wvu.Rows" sId="17"/>
    <undo index="8" exp="area" ref3D="1" dr="$A$85:$XFD$89" dn="Z_B31C8DB7_3E78_4144_A6B5_8DE36DE63F0E_.wvu.Rows" sId="17"/>
    <undo index="6" exp="area" ref3D="1" dr="$A$69:$XFD$70" dn="Z_B31C8DB7_3E78_4144_A6B5_8DE36DE63F0E_.wvu.Rows" sId="17"/>
    <undo index="4" exp="area" ref3D="1" dr="$A$45:$XFD$50" dn="Z_B31C8DB7_3E78_4144_A6B5_8DE36DE63F0E_.wvu.Rows" sId="17"/>
    <undo index="18" exp="area" ref3D="1" dr="$A$143:$XFD$143" dn="Z_61528DAC_5C4C_48F4_ADE2_8A724B05A086_.wvu.Rows" sId="17"/>
    <undo index="16" exp="area" ref3D="1" dr="$A$92:$XFD$99" dn="Z_61528DAC_5C4C_48F4_ADE2_8A724B05A086_.wvu.Rows" sId="17"/>
    <undo index="14" exp="area" ref3D="1" dr="$A$85:$XFD$89" dn="Z_61528DAC_5C4C_48F4_ADE2_8A724B05A086_.wvu.Rows" sId="17"/>
    <undo index="12" exp="area" ref3D="1" dr="$A$75:$XFD$76" dn="Z_61528DAC_5C4C_48F4_ADE2_8A724B05A086_.wvu.Rows" sId="17"/>
    <undo index="10" exp="area" ref3D="1" dr="$A$69:$XFD$70" dn="Z_61528DAC_5C4C_48F4_ADE2_8A724B05A086_.wvu.Rows" sId="17"/>
    <undo index="8" exp="area" ref3D="1" dr="$A$61:$XFD$62" dn="Z_61528DAC_5C4C_48F4_ADE2_8A724B05A086_.wvu.Rows" sId="17"/>
    <undo index="6" exp="area" ref3D="1" dr="$A$59:$XFD$59" dn="Z_61528DAC_5C4C_48F4_ADE2_8A724B05A086_.wvu.Rows" sId="17"/>
    <undo index="4" exp="area" ref3D="1" dr="$A$45:$XFD$50" dn="Z_61528DAC_5C4C_48F4_ADE2_8A724B05A086_.wvu.Rows" sId="17"/>
    <undo index="2" exp="area" ref3D="1" dr="$A$38:$XFD$38" dn="Z_61528DAC_5C4C_48F4_ADE2_8A724B05A086_.wvu.Rows" sId="17"/>
    <undo index="16" exp="area" ref3D="1" dr="$A$143:$XFD$143" dn="Z_5C539BE6_C8E0_453F_AB5E_9E58094195EA_.wvu.Rows" sId="17"/>
    <undo index="14" exp="area" ref3D="1" dr="$A$92:$XFD$99" dn="Z_5C539BE6_C8E0_453F_AB5E_9E58094195EA_.wvu.Rows" sId="17"/>
    <undo index="12" exp="area" ref3D="1" dr="$A$85:$XFD$89" dn="Z_5C539BE6_C8E0_453F_AB5E_9E58094195EA_.wvu.Rows" sId="17"/>
    <undo index="10" exp="area" ref3D="1" dr="$A$69:$XFD$70" dn="Z_5C539BE6_C8E0_453F_AB5E_9E58094195EA_.wvu.Rows" sId="17"/>
    <undo index="8" exp="area" ref3D="1" dr="$A$61:$XFD$62" dn="Z_5C539BE6_C8E0_453F_AB5E_9E58094195EA_.wvu.Rows" sId="17"/>
    <undo index="6" exp="area" ref3D="1" dr="$A$59:$XFD$59" dn="Z_5C539BE6_C8E0_453F_AB5E_9E58094195EA_.wvu.Rows" sId="17"/>
    <undo index="4" exp="area" ref3D="1" dr="$A$45:$XFD$50" dn="Z_5C539BE6_C8E0_453F_AB5E_9E58094195EA_.wvu.Rows" sId="17"/>
    <undo index="2" exp="area" ref3D="1" dr="$A$38:$XFD$38" dn="Z_5C539BE6_C8E0_453F_AB5E_9E58094195EA_.wvu.Rows" sId="17"/>
    <rfmt sheetId="17" xfDxf="1" s="1" sqref="A34:XFD3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7" s="1" sqref="A34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B34" start="0" length="0">
      <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C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D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E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F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34233" sId="17" odxf="1" dxf="1">
    <nc r="A34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4" sId="17" odxf="1" dxf="1">
    <nc r="B34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5" sId="17" numFmtId="4">
    <nc r="C34">
      <v>0</v>
    </nc>
  </rcc>
  <rcc rId="34236" sId="17" numFmtId="4">
    <nc r="D34">
      <v>0.12705</v>
    </nc>
  </rcc>
  <rcc rId="34237" sId="17">
    <nc r="E34">
      <f>SUM(D34/C34*100)</f>
    </nc>
  </rcc>
  <rcc rId="34238" sId="17">
    <nc r="F34">
      <f>SUM(D34-C34)</f>
    </nc>
  </rcc>
  <rcc rId="34239" sId="17">
    <oc r="D25">
      <f>D26+D29+D31+D35</f>
    </oc>
    <nc r="D25">
      <f>D26+D29+D31+D35+D34</f>
    </nc>
  </rcc>
  <rcc rId="34240" sId="2">
    <nc r="BR27">
      <f>Юсь!D34</f>
    </nc>
  </rcc>
  <rcc rId="34241" sId="17" numFmtId="4">
    <oc r="D36">
      <v>0.12705</v>
    </oc>
    <nc r="D36">
      <v>0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302" sId="13" ref="A32:XFD32" action="insertRow">
    <undo index="16" exp="area" ref3D="1" dr="$A$86:$XFD$93" dn="Z_5BFCA170_DEAE_4D2C_98A0_1E68B427AC01_.wvu.Rows" sId="13"/>
    <undo index="14" exp="area" ref3D="1" dr="$A$79:$XFD$83" dn="Z_5BFCA170_DEAE_4D2C_98A0_1E68B427AC01_.wvu.Rows" sId="13"/>
    <undo index="12" exp="area" ref3D="1" dr="$A$63:$XFD$64" dn="Z_5BFCA170_DEAE_4D2C_98A0_1E68B427AC01_.wvu.Rows" sId="13"/>
    <undo index="10" exp="area" ref3D="1" dr="$A$55:$XFD$56" dn="Z_5BFCA170_DEAE_4D2C_98A0_1E68B427AC01_.wvu.Rows" sId="13"/>
    <undo index="8" exp="area" ref3D="1" dr="$A$53:$XFD$53" dn="Z_5BFCA170_DEAE_4D2C_98A0_1E68B427AC01_.wvu.Rows" sId="13"/>
    <undo index="6" exp="area" ref3D="1" dr="$A$42:$XFD$42" dn="Z_5BFCA170_DEAE_4D2C_98A0_1E68B427AC01_.wvu.Rows" sId="13"/>
    <undo index="4" exp="area" ref3D="1" dr="$A$38:$XFD$38" dn="Z_5BFCA170_DEAE_4D2C_98A0_1E68B427AC01_.wvu.Rows" sId="13"/>
    <undo index="22" exp="area" ref3D="1" dr="$A$86:$XFD$93" dn="Z_42584DC0_1D41_4C93_9B38_C388E7B8DAC4_.wvu.Rows" sId="13"/>
    <undo index="20" exp="area" ref3D="1" dr="$A$79:$XFD$83" dn="Z_42584DC0_1D41_4C93_9B38_C388E7B8DAC4_.wvu.Rows" sId="13"/>
    <undo index="18" exp="area" ref3D="1" dr="$A$74:$XFD$75" dn="Z_42584DC0_1D41_4C93_9B38_C388E7B8DAC4_.wvu.Rows" sId="13"/>
    <undo index="16" exp="area" ref3D="1" dr="$A$70:$XFD$70" dn="Z_42584DC0_1D41_4C93_9B38_C388E7B8DAC4_.wvu.Rows" sId="13"/>
    <undo index="14" exp="area" ref3D="1" dr="$A$63:$XFD$64" dn="Z_42584DC0_1D41_4C93_9B38_C388E7B8DAC4_.wvu.Rows" sId="13"/>
    <undo index="12" exp="area" ref3D="1" dr="$A$55:$XFD$57" dn="Z_42584DC0_1D41_4C93_9B38_C388E7B8DAC4_.wvu.Rows" sId="13"/>
    <undo index="10" exp="area" ref3D="1" dr="$A$53:$XFD$53" dn="Z_42584DC0_1D41_4C93_9B38_C388E7B8DAC4_.wvu.Rows" sId="13"/>
    <undo index="8" exp="area" ref3D="1" dr="$A$44:$XFD$46" dn="Z_42584DC0_1D41_4C93_9B38_C388E7B8DAC4_.wvu.Rows" sId="13"/>
    <undo index="6" exp="area" ref3D="1" dr="$A$42:$XFD$42" dn="Z_42584DC0_1D41_4C93_9B38_C388E7B8DAC4_.wvu.Rows" sId="13"/>
    <undo index="4" exp="area" ref3D="1" dr="$A$38:$XFD$38" dn="Z_42584DC0_1D41_4C93_9B38_C388E7B8DAC4_.wvu.Rows" sId="13"/>
    <undo index="2" exp="area" ref3D="1" dr="$A$26:$XFD$34" dn="Z_42584DC0_1D41_4C93_9B38_C388E7B8DAC4_.wvu.Rows" sId="13"/>
    <undo index="16" exp="area" ref3D="1" dr="$A$86:$XFD$93" dn="Z_3DCB9AAA_F09C_4EA6_B992_F93E466D374A_.wvu.Rows" sId="13"/>
    <undo index="14" exp="area" ref3D="1" dr="$A$79:$XFD$83" dn="Z_3DCB9AAA_F09C_4EA6_B992_F93E466D374A_.wvu.Rows" sId="13"/>
    <undo index="12" exp="area" ref3D="1" dr="$A$63:$XFD$64" dn="Z_3DCB9AAA_F09C_4EA6_B992_F93E466D374A_.wvu.Rows" sId="13"/>
    <undo index="10" exp="area" ref3D="1" dr="$A$55:$XFD$56" dn="Z_3DCB9AAA_F09C_4EA6_B992_F93E466D374A_.wvu.Rows" sId="13"/>
    <undo index="8" exp="area" ref3D="1" dr="$A$53:$XFD$53" dn="Z_3DCB9AAA_F09C_4EA6_B992_F93E466D374A_.wvu.Rows" sId="13"/>
    <undo index="6" exp="area" ref3D="1" dr="$A$42:$XFD$42" dn="Z_3DCB9AAA_F09C_4EA6_B992_F93E466D374A_.wvu.Rows" sId="13"/>
    <undo index="4" exp="area" ref3D="1" dr="$A$38:$XFD$38" dn="Z_3DCB9AAA_F09C_4EA6_B992_F93E466D374A_.wvu.Rows" sId="13"/>
    <undo index="20" exp="area" ref3D="1" dr="$A$86:$XFD$93" dn="Z_1A52382B_3765_4E8C_903F_6B8919B7242E_.wvu.Rows" sId="13"/>
    <undo index="18" exp="area" ref3D="1" dr="$A$79:$XFD$83" dn="Z_1A52382B_3765_4E8C_903F_6B8919B7242E_.wvu.Rows" sId="13"/>
    <undo index="16" exp="area" ref3D="1" dr="$A$74:$XFD$75" dn="Z_1A52382B_3765_4E8C_903F_6B8919B7242E_.wvu.Rows" sId="13"/>
    <undo index="14" exp="area" ref3D="1" dr="$A$70:$XFD$70" dn="Z_1A52382B_3765_4E8C_903F_6B8919B7242E_.wvu.Rows" sId="13"/>
    <undo index="12" exp="area" ref3D="1" dr="$A$63:$XFD$64" dn="Z_1A52382B_3765_4E8C_903F_6B8919B7242E_.wvu.Rows" sId="13"/>
    <undo index="10" exp="area" ref3D="1" dr="$A$55:$XFD$57" dn="Z_1A52382B_3765_4E8C_903F_6B8919B7242E_.wvu.Rows" sId="13"/>
    <undo index="8" exp="area" ref3D="1" dr="$A$53:$XFD$53" dn="Z_1A52382B_3765_4E8C_903F_6B8919B7242E_.wvu.Rows" sId="13"/>
    <undo index="6" exp="area" ref3D="1" dr="$A$44:$XFD$46" dn="Z_1A52382B_3765_4E8C_903F_6B8919B7242E_.wvu.Rows" sId="13"/>
    <undo index="4" exp="area" ref3D="1" dr="$A$38:$XFD$38" dn="Z_1A52382B_3765_4E8C_903F_6B8919B7242E_.wvu.Rows" sId="13"/>
    <undo index="2" exp="area" ref3D="1" dr="$A$26:$XFD$34" dn="Z_1A52382B_3765_4E8C_903F_6B8919B7242E_.wvu.Rows" sId="13"/>
    <undo index="24" exp="area" ref3D="1" dr="$A$140:$XFD$140" dn="Z_1718F1EE_9F48_4DBE_9531_3B70F9C4A5DD_.wvu.Rows" sId="13"/>
    <undo index="22" exp="area" ref3D="1" dr="$A$86:$XFD$93" dn="Z_1718F1EE_9F48_4DBE_9531_3B70F9C4A5DD_.wvu.Rows" sId="13"/>
    <undo index="20" exp="area" ref3D="1" dr="$A$79:$XFD$83" dn="Z_1718F1EE_9F48_4DBE_9531_3B70F9C4A5DD_.wvu.Rows" sId="13"/>
    <undo index="18" exp="area" ref3D="1" dr="$A$74:$XFD$75" dn="Z_1718F1EE_9F48_4DBE_9531_3B70F9C4A5DD_.wvu.Rows" sId="13"/>
    <undo index="16" exp="area" ref3D="1" dr="$A$70:$XFD$70" dn="Z_1718F1EE_9F48_4DBE_9531_3B70F9C4A5DD_.wvu.Rows" sId="13"/>
    <undo index="14" exp="area" ref3D="1" dr="$A$63:$XFD$64" dn="Z_1718F1EE_9F48_4DBE_9531_3B70F9C4A5DD_.wvu.Rows" sId="13"/>
    <undo index="12" exp="area" ref3D="1" dr="$A$55:$XFD$57" dn="Z_1718F1EE_9F48_4DBE_9531_3B70F9C4A5DD_.wvu.Rows" sId="13"/>
    <undo index="10" exp="area" ref3D="1" dr="$A$53:$XFD$53" dn="Z_1718F1EE_9F48_4DBE_9531_3B70F9C4A5DD_.wvu.Rows" sId="13"/>
    <undo index="8" exp="area" ref3D="1" dr="$A$44:$XFD$46" dn="Z_1718F1EE_9F48_4DBE_9531_3B70F9C4A5DD_.wvu.Rows" sId="13"/>
    <undo index="6" exp="area" ref3D="1" dr="$A$42:$XFD$42" dn="Z_1718F1EE_9F48_4DBE_9531_3B70F9C4A5DD_.wvu.Rows" sId="13"/>
    <undo index="4" exp="area" ref3D="1" dr="$A$38:$XFD$38" dn="Z_1718F1EE_9F48_4DBE_9531_3B70F9C4A5DD_.wvu.Rows" sId="13"/>
    <undo index="2" exp="area" ref3D="1" dr="$A$26:$XFD$34" dn="Z_1718F1EE_9F48_4DBE_9531_3B70F9C4A5DD_.wvu.Rows" sId="13"/>
    <undo index="20" exp="area" ref3D="1" dr="$A$140:$XFD$140" dn="Z_B30CE22D_C12F_4E12_8BB9_3AAE0A6991CC_.wvu.Rows" sId="13"/>
    <undo index="18" exp="area" ref3D="1" dr="$A$86:$XFD$93" dn="Z_B30CE22D_C12F_4E12_8BB9_3AAE0A6991CC_.wvu.Rows" sId="13"/>
    <undo index="16" exp="area" ref3D="1" dr="$A$79:$XFD$83" dn="Z_B30CE22D_C12F_4E12_8BB9_3AAE0A6991CC_.wvu.Rows" sId="13"/>
    <undo index="14" exp="area" ref3D="1" dr="$A$74:$XFD$74" dn="Z_B30CE22D_C12F_4E12_8BB9_3AAE0A6991CC_.wvu.Rows" sId="13"/>
    <undo index="12" exp="area" ref3D="1" dr="$A$63:$XFD$64" dn="Z_B30CE22D_C12F_4E12_8BB9_3AAE0A6991CC_.wvu.Rows" sId="13"/>
    <undo index="10" exp="area" ref3D="1" dr="$A$55:$XFD$57" dn="Z_B30CE22D_C12F_4E12_8BB9_3AAE0A6991CC_.wvu.Rows" sId="13"/>
    <undo index="8" exp="area" ref3D="1" dr="$A$53:$XFD$53" dn="Z_B30CE22D_C12F_4E12_8BB9_3AAE0A6991CC_.wvu.Rows" sId="13"/>
    <undo index="6" exp="area" ref3D="1" dr="$A$44:$XFD$46" dn="Z_B30CE22D_C12F_4E12_8BB9_3AAE0A6991CC_.wvu.Rows" sId="13"/>
    <undo index="4" exp="area" ref3D="1" dr="$A$38:$XFD$38" dn="Z_B30CE22D_C12F_4E12_8BB9_3AAE0A6991CC_.wvu.Rows" sId="13"/>
    <undo index="2" exp="area" ref3D="1" dr="$A$26:$XFD$34" dn="Z_B30CE22D_C12F_4E12_8BB9_3AAE0A6991CC_.wvu.Rows" sId="13"/>
    <undo index="24" exp="area" ref3D="1" dr="$A$140:$XFD$140" dn="Z_A54C432C_6C68_4B53_A75C_446EB3A61B2B_.wvu.Rows" sId="13"/>
    <undo index="22" exp="area" ref3D="1" dr="$A$86:$XFD$93" dn="Z_A54C432C_6C68_4B53_A75C_446EB3A61B2B_.wvu.Rows" sId="13"/>
    <undo index="20" exp="area" ref3D="1" dr="$A$79:$XFD$83" dn="Z_A54C432C_6C68_4B53_A75C_446EB3A61B2B_.wvu.Rows" sId="13"/>
    <undo index="18" exp="area" ref3D="1" dr="$A$74:$XFD$75" dn="Z_A54C432C_6C68_4B53_A75C_446EB3A61B2B_.wvu.Rows" sId="13"/>
    <undo index="16" exp="area" ref3D="1" dr="$A$70:$XFD$70" dn="Z_A54C432C_6C68_4B53_A75C_446EB3A61B2B_.wvu.Rows" sId="13"/>
    <undo index="14" exp="area" ref3D="1" dr="$A$63:$XFD$64" dn="Z_A54C432C_6C68_4B53_A75C_446EB3A61B2B_.wvu.Rows" sId="13"/>
    <undo index="12" exp="area" ref3D="1" dr="$A$55:$XFD$57" dn="Z_A54C432C_6C68_4B53_A75C_446EB3A61B2B_.wvu.Rows" sId="13"/>
    <undo index="10" exp="area" ref3D="1" dr="$A$53:$XFD$53" dn="Z_A54C432C_6C68_4B53_A75C_446EB3A61B2B_.wvu.Rows" sId="13"/>
    <undo index="8" exp="area" ref3D="1" dr="$A$44:$XFD$46" dn="Z_A54C432C_6C68_4B53_A75C_446EB3A61B2B_.wvu.Rows" sId="13"/>
    <undo index="6" exp="area" ref3D="1" dr="$A$42:$XFD$42" dn="Z_A54C432C_6C68_4B53_A75C_446EB3A61B2B_.wvu.Rows" sId="13"/>
    <undo index="4" exp="area" ref3D="1" dr="$A$38:$XFD$38" dn="Z_A54C432C_6C68_4B53_A75C_446EB3A61B2B_.wvu.Rows" sId="13"/>
    <undo index="14" exp="area" ref3D="1" dr="$A$86:$XFD$93" dn="Z_B31C8DB7_3E78_4144_A6B5_8DE36DE63F0E_.wvu.Rows" sId="13"/>
    <undo index="12" exp="area" ref3D="1" dr="$A$79:$XFD$83" dn="Z_B31C8DB7_3E78_4144_A6B5_8DE36DE63F0E_.wvu.Rows" sId="13"/>
    <undo index="10" exp="area" ref3D="1" dr="$A$63:$XFD$64" dn="Z_B31C8DB7_3E78_4144_A6B5_8DE36DE63F0E_.wvu.Rows" sId="13"/>
    <undo index="8" exp="area" ref3D="1" dr="$A$55:$XFD$56" dn="Z_B31C8DB7_3E78_4144_A6B5_8DE36DE63F0E_.wvu.Rows" sId="13"/>
    <undo index="6" exp="area" ref3D="1" dr="$A$53:$XFD$53" dn="Z_B31C8DB7_3E78_4144_A6B5_8DE36DE63F0E_.wvu.Rows" sId="13"/>
    <undo index="4" exp="area" ref3D="1" dr="$A$38:$XFD$38" dn="Z_B31C8DB7_3E78_4144_A6B5_8DE36DE63F0E_.wvu.Rows" sId="13"/>
    <undo index="20" exp="area" ref3D="1" dr="$A$140:$XFD$140" dn="Z_61528DAC_5C4C_48F4_ADE2_8A724B05A086_.wvu.Rows" sId="13"/>
    <undo index="18" exp="area" ref3D="1" dr="$A$86:$XFD$93" dn="Z_61528DAC_5C4C_48F4_ADE2_8A724B05A086_.wvu.Rows" sId="13"/>
    <undo index="16" exp="area" ref3D="1" dr="$A$79:$XFD$83" dn="Z_61528DAC_5C4C_48F4_ADE2_8A724B05A086_.wvu.Rows" sId="13"/>
    <undo index="14" exp="area" ref3D="1" dr="$A$74:$XFD$74" dn="Z_61528DAC_5C4C_48F4_ADE2_8A724B05A086_.wvu.Rows" sId="13"/>
    <undo index="12" exp="area" ref3D="1" dr="$A$63:$XFD$64" dn="Z_61528DAC_5C4C_48F4_ADE2_8A724B05A086_.wvu.Rows" sId="13"/>
    <undo index="10" exp="area" ref3D="1" dr="$A$55:$XFD$56" dn="Z_61528DAC_5C4C_48F4_ADE2_8A724B05A086_.wvu.Rows" sId="13"/>
    <undo index="8" exp="area" ref3D="1" dr="$A$53:$XFD$53" dn="Z_61528DAC_5C4C_48F4_ADE2_8A724B05A086_.wvu.Rows" sId="13"/>
    <undo index="6" exp="area" ref3D="1" dr="$A$44:$XFD$46" dn="Z_61528DAC_5C4C_48F4_ADE2_8A724B05A086_.wvu.Rows" sId="13"/>
    <undo index="4" exp="area" ref3D="1" dr="$A$38:$XFD$38" dn="Z_61528DAC_5C4C_48F4_ADE2_8A724B05A086_.wvu.Rows" sId="13"/>
    <undo index="20" exp="area" ref3D="1" dr="$A$140:$XFD$140" dn="Z_5C539BE6_C8E0_453F_AB5E_9E58094195EA_.wvu.Rows" sId="13"/>
    <undo index="18" exp="area" ref3D="1" dr="$A$86:$XFD$93" dn="Z_5C539BE6_C8E0_453F_AB5E_9E58094195EA_.wvu.Rows" sId="13"/>
    <undo index="16" exp="area" ref3D="1" dr="$A$79:$XFD$83" dn="Z_5C539BE6_C8E0_453F_AB5E_9E58094195EA_.wvu.Rows" sId="13"/>
    <undo index="14" exp="area" ref3D="1" dr="$A$74:$XFD$74" dn="Z_5C539BE6_C8E0_453F_AB5E_9E58094195EA_.wvu.Rows" sId="13"/>
    <undo index="12" exp="area" ref3D="1" dr="$A$63:$XFD$64" dn="Z_5C539BE6_C8E0_453F_AB5E_9E58094195EA_.wvu.Rows" sId="13"/>
    <undo index="10" exp="area" ref3D="1" dr="$A$55:$XFD$56" dn="Z_5C539BE6_C8E0_453F_AB5E_9E58094195EA_.wvu.Rows" sId="13"/>
    <undo index="8" exp="area" ref3D="1" dr="$A$53:$XFD$53" dn="Z_5C539BE6_C8E0_453F_AB5E_9E58094195EA_.wvu.Rows" sId="13"/>
    <undo index="6" exp="area" ref3D="1" dr="$A$44:$XFD$46" dn="Z_5C539BE6_C8E0_453F_AB5E_9E58094195EA_.wvu.Rows" sId="13"/>
    <undo index="4" exp="area" ref3D="1" dr="$A$38:$XFD$38" dn="Z_5C539BE6_C8E0_453F_AB5E_9E58094195EA_.wvu.Rows" sId="13"/>
  </rrc>
  <rcc rId="34303" sId="13" odxf="1" dxf="1">
    <nc r="A32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4" sId="13" odxf="1" dxf="1">
    <nc r="B32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5" sId="13" numFmtId="4">
    <nc r="C32">
      <v>0</v>
    </nc>
  </rcc>
  <rcc rId="34306" sId="13" numFmtId="4">
    <nc r="D32">
      <v>0.33851999999999999</v>
    </nc>
  </rcc>
  <rcc rId="34307" sId="13" numFmtId="4">
    <oc r="D34">
      <v>0.33851999999999999</v>
    </oc>
    <nc r="D34">
      <v>0</v>
    </nc>
  </rcc>
  <rcc rId="34308" sId="2">
    <nc r="BR23">
      <f>Хор!D32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Хор!$19:$22,Хор!$26:$30,Хор!$39:$39,Хор!$45:$47,Хор!$54:$54,Хор!$56:$57,Хор!$64:$65,Хор!$75:$75,Хор!$80:$84,Хор!$87:$94,Хор!$141:$141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72" sId="2" numFmtId="4">
    <oc r="DJ32">
      <v>248458.18328999999</v>
    </oc>
    <nc r="DJ32">
      <v>250874.61652000001</v>
    </nc>
  </rcc>
  <rcc rId="34373" sId="2" numFmtId="4">
    <oc r="DK32">
      <v>59064.536339999999</v>
    </oc>
    <nc r="DK32">
      <v>94549.426500000001</v>
    </nc>
  </rcc>
  <rcc rId="34374" sId="2" numFmtId="4">
    <oc r="DM32">
      <v>26692.81813</v>
    </oc>
    <nc r="DM32">
      <v>28079.058130000001</v>
    </nc>
  </rcc>
  <rcc rId="34375" sId="2" numFmtId="4">
    <oc r="DN32">
      <v>11507.620269999999</v>
    </oc>
    <nc r="DN32">
      <v>13675.32871</v>
    </nc>
  </rcc>
  <rcc rId="34376" sId="2" numFmtId="4">
    <oc r="DP32">
      <v>26171.48</v>
    </oc>
    <nc r="DP32">
      <v>27547.72</v>
    </nc>
  </rcc>
  <rcc rId="34377" sId="2" numFmtId="4">
    <oc r="DQ32">
      <v>11233.71414</v>
    </oc>
    <nc r="DQ32">
      <v>13394.42258</v>
    </nc>
  </rcc>
  <rcc rId="34378" sId="2" numFmtId="4">
    <oc r="DY32">
      <v>376.33812999999998</v>
    </oc>
    <nc r="DY32">
      <v>386.33812999999998</v>
    </nc>
  </rcc>
  <rcc rId="34379" sId="2" numFmtId="4">
    <oc r="DZ32">
      <v>273.90613000000002</v>
    </oc>
    <nc r="DZ32">
      <v>280.90613000000002</v>
    </nc>
  </rcc>
  <rcc rId="34380" sId="2" numFmtId="4">
    <oc r="EC32">
      <v>843.00282000000004</v>
    </oc>
    <nc r="EC32">
      <v>1053.6747800000001</v>
    </nc>
  </rcc>
  <rcc rId="34381" sId="2" numFmtId="4">
    <oc r="EE32">
      <v>1015.73134</v>
    </oc>
    <nc r="EE32">
      <v>1024.9113400000001</v>
    </nc>
  </rcc>
  <rcc rId="34382" sId="2" numFmtId="4">
    <oc r="EF32">
      <v>428.05270999999999</v>
    </oc>
    <nc r="EF32">
      <v>469.13270999999997</v>
    </nc>
  </rcc>
  <rcc rId="34383" sId="2" numFmtId="4">
    <oc r="EH32">
      <v>66687.748380000005</v>
    </oc>
    <nc r="EH32">
      <v>66324.229290000003</v>
    </nc>
  </rcc>
  <rcc rId="34384" sId="2" numFmtId="4">
    <oc r="EI32">
      <v>14822.644109999999</v>
    </oc>
    <nc r="EI32">
      <v>22136.766250000001</v>
    </nc>
  </rcc>
  <rcc rId="34385" sId="2" numFmtId="4">
    <oc r="EK32">
      <v>111784.50512</v>
    </oc>
    <nc r="EK32">
      <v>113170.29192</v>
    </nc>
  </rcc>
  <rcc rId="34386" sId="2" numFmtId="4">
    <oc r="EL32">
      <v>16379.521280000001</v>
    </oc>
    <nc r="EL32">
      <v>38585.144070000002</v>
    </nc>
  </rcc>
  <rcc rId="34387" sId="2" numFmtId="4">
    <oc r="EN32">
      <v>39595.97032</v>
    </oc>
    <nc r="EN32">
      <v>39581.215839999997</v>
    </nc>
  </rcc>
  <rcc rId="34388" sId="2" numFmtId="4">
    <oc r="EO32">
      <v>14929.42115</v>
    </oc>
    <nc r="EO32">
      <v>18448.965980000001</v>
    </nc>
  </rcc>
  <rcc rId="34389" sId="2" numFmtId="4">
    <oc r="ET32">
      <v>276.61</v>
    </oc>
    <nc r="ET32">
      <v>290.11</v>
    </nc>
  </rcc>
  <rcc rId="34390" sId="2" numFmtId="4">
    <oc r="EU32">
      <v>154.274</v>
    </oc>
    <nc r="EU32">
      <v>180.41399999999999</v>
    </nc>
  </rcc>
  <rcc rId="34391" sId="2" numFmtId="4">
    <oc r="FA32">
      <v>479.63362999999998</v>
    </oc>
    <nc r="FA32">
      <v>-2515.5779000000002</v>
    </nc>
  </rcc>
  <rcc rId="34392" sId="2" numFmtId="4">
    <oc r="EZ32">
      <v>-10553.98835</v>
    </oc>
    <nc r="EZ32">
      <v>-11900.55675</v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F85EE840_0C31_454A_8951_832C2E9E0600_.wvu.PrintArea" hidden="1" oldHidden="1">
    <formula>Консол!$A$1:$K$52</formula>
  </rdn>
  <rdn rId="0" localSheetId="1" customView="1" name="Z_F85EE840_0C31_454A_8951_832C2E9E0600_.wvu.Rows" hidden="1" oldHidden="1">
    <formula>Консол!$45:$47</formula>
  </rdn>
  <rdn rId="0" localSheetId="2" customView="1" name="Z_F85EE840_0C31_454A_8951_832C2E9E0600_.wvu.PrintArea" hidden="1" oldHidden="1">
    <formula>Справка!$A$1:$FE$31</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</rdn>
  <rdn rId="0" localSheetId="3" customView="1" name="Z_F85EE840_0C31_454A_8951_832C2E9E0600_.wvu.PrintArea" hidden="1" oldHidden="1">
    <formula>район!$A$1:$F$137</formula>
  </rdn>
  <rdn rId="0" localSheetId="3" customView="1" name="Z_F85EE840_0C31_454A_8951_832C2E9E0600_.wvu.Rows" hidden="1" oldHidden="1">
    <formula>район!$19:$19,район!$26:$27,район!$36:$36,район!$39:$39,район!$51:$52,район!$123:$124</formula>
  </rdn>
  <rdn rId="0" localSheetId="4" customView="1" name="Z_F85EE840_0C31_454A_8951_832C2E9E0600_.wvu.PrintArea" hidden="1" oldHidden="1">
    <formula>Але!$A$1:$F$97</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F85EE840_0C31_454A_8951_832C2E9E0600_.wvu.PrintArea" hidden="1" oldHidden="1">
    <formula>Сун!$A$1:$F$105</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F85EE840_0C31_454A_8951_832C2E9E0600_.wvu.PrintArea" hidden="1" oldHidden="1">
    <formula>Иль!$A$1:$F$106</formula>
  </rdn>
  <rdn rId="0" localSheetId="6" customView="1" name="Z_F85EE840_0C31_454A_8951_832C2E9E0600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85EE840_0C31_454A_8951_832C2E9E0600_.wvu.PrintArea" hidden="1" oldHidden="1">
    <formula>Мор!$A$1:$F$101</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</rdn>
  <rdn rId="0" localSheetId="10" customView="1" name="Z_F85EE840_0C31_454A_8951_832C2E9E0600_.wvu.Rows" hidden="1" oldHidden="1">
    <formula>Ори!$19:$24,Ори!$44:$44,Ори!$48:$50,Ори!$57:$57,Ори!$59:$60,Ори!$67:$68,Ори!$78:$78,Ори!$81:$81,Ори!$84:$88,Ори!$91:$98,Ори!$142:$142</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85EE840_0C31_454A_8951_832C2E9E0600_.wvu.PrintArea" hidden="1" oldHidden="1">
    <formula>Тор!$A$1:$F$101</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</rdn>
  <rdn rId="0" localSheetId="16" customView="1" name="Z_F85EE840_0C31_454A_8951_832C2E9E0600_.wvu.PrintArea" hidden="1" oldHidden="1">
    <formula>Юнг!$A$1:$F$100</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</rdn>
  <rdn rId="0" localSheetId="18" customView="1" name="Z_F85EE840_0C31_454A_8951_832C2E9E0600_.wvu.PrintArea" hidden="1" oldHidden="1">
    <formula>Яра!$A$1:$F$102</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</rdn>
  <rdn rId="0" localSheetId="19" customView="1" name="Z_F85EE840_0C31_454A_8951_832C2E9E0600_.wvu.Rows" hidden="1" oldHidden="1">
    <formula>Яро!$19:$24,Яро!$28:$28,Яро!$41:$41,Яро!$44:$44,Яро!$47:$48,Яро!$55:$55,Яро!$57:$58,Яро!$65:$66,Яро!$76:$76,Яро!$83:$85,Яро!$88:$95</formula>
  </rdn>
  <rdn rId="0" localSheetId="20" customView="1" name="Z_F85EE840_0C31_454A_8951_832C2E9E0600_.wvu.Rows" hidden="1" oldHidden="1">
    <formula>Лист1!$82:$84</formula>
  </rdn>
  <rcv guid="{F85EE840-0C31-454A-8951-832C2E9E0600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86" sId="4">
    <oc r="D3" t="inlineStr">
      <is>
        <t>исполнено на 01.07.2022 г.</t>
      </is>
    </oc>
    <nc r="D3" t="inlineStr">
      <is>
        <t>исполнено на 01.08.2022 г.</t>
      </is>
    </nc>
  </rcc>
  <rcc rId="32187" sId="4">
    <oc r="A1" t="inlineStr">
      <is>
        <t xml:space="preserve">                     Анализ исполнения бюджета Александровского сельского поселения на 01.07.2022 г.</t>
      </is>
    </oc>
    <nc r="A1" t="inlineStr">
      <is>
        <t xml:space="preserve">                     Анализ исполнения бюджета Александровского сельского поселения на 01.08.2022 г.</t>
      </is>
    </nc>
  </rcc>
  <rcc rId="32188" sId="4" numFmtId="4">
    <oc r="C54">
      <v>1183.7</v>
    </oc>
    <nc r="C54">
      <v>1244.693</v>
    </nc>
  </rcc>
  <rcc rId="32189" sId="4" numFmtId="4">
    <oc r="D54">
      <v>658.90080999999998</v>
    </oc>
    <nc r="D54">
      <v>759.28657999999996</v>
    </nc>
  </rcc>
  <rcc rId="32190" sId="4" numFmtId="4">
    <oc r="D61">
      <v>42.933340000000001</v>
    </oc>
    <nc r="D61">
      <v>48.449300000000001</v>
    </nc>
  </rcc>
  <rcc rId="32191" sId="4" numFmtId="4">
    <oc r="D66">
      <v>1</v>
    </oc>
    <nc r="D66">
      <v>3</v>
    </nc>
  </rcc>
  <rcc rId="32192" sId="4" numFmtId="4">
    <oc r="D71">
      <v>615.40089999999998</v>
    </oc>
    <nc r="D71">
      <v>660.63850000000002</v>
    </nc>
  </rcc>
  <rcc rId="32193" sId="4" numFmtId="4">
    <oc r="C75">
      <v>4348.5517200000004</v>
    </oc>
    <nc r="C75">
      <v>4774.5879699999996</v>
    </nc>
  </rcc>
  <rcc rId="32194" sId="4" numFmtId="4">
    <nc r="D75">
      <v>1279.58475</v>
    </nc>
  </rcc>
  <rcc rId="32195" sId="4" numFmtId="4">
    <oc r="D78">
      <v>144</v>
    </oc>
    <nc r="D78">
      <v>168</v>
    </nc>
  </rcc>
  <rcc rId="32196" sId="4">
    <oc r="D73">
      <f>D76</f>
    </oc>
    <nc r="D73">
      <f>D76+D75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7" sId="4">
    <oc r="D50" t="inlineStr">
      <is>
        <t>исполнено на 01.07.2022 г.</t>
      </is>
    </oc>
    <nc r="D50" t="inlineStr">
      <is>
        <t>исполнено на 01.08.2022 г.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8" sId="5">
    <oc r="A1" t="inlineStr">
      <is>
        <t xml:space="preserve">                     Анализ исполнения бюджета Большесундырского сельского поселения на 01.07.2022 г.</t>
      </is>
    </oc>
    <nc r="A1" t="inlineStr">
      <is>
        <t xml:space="preserve">                     Анализ исполнения бюджета Большесундырского сельского поселения на 01.08.2022 г.</t>
      </is>
    </nc>
  </rcc>
  <rcc rId="32199" sId="5">
    <oc r="D3" t="inlineStr">
      <is>
        <t>исполнено на 01.07.2022 г.</t>
      </is>
    </oc>
    <nc r="D3" t="inlineStr">
      <is>
        <t>исполнено на 01.08.2022 г.</t>
      </is>
    </nc>
  </rcc>
  <rcc rId="32200" sId="5">
    <oc r="D56" t="inlineStr">
      <is>
        <t>исполнено на 01.07.2022 г.</t>
      </is>
    </oc>
    <nc r="D56" t="inlineStr">
      <is>
        <t>исполнено на 01.08.2022 г.</t>
      </is>
    </nc>
  </rcc>
  <rcc rId="32201" sId="5" numFmtId="4">
    <oc r="D6">
      <v>384.05885999999998</v>
    </oc>
    <nc r="D6">
      <v>503.40728999999999</v>
    </nc>
  </rcc>
  <rcc rId="32202" sId="5" numFmtId="4">
    <oc r="D8">
      <v>224.87942000000001</v>
    </oc>
    <nc r="D8">
      <v>265.06905999999998</v>
    </nc>
  </rcc>
  <rcc rId="32203" sId="5" numFmtId="4">
    <oc r="D9">
      <v>1.32385</v>
    </oc>
    <nc r="D9">
      <v>1.5596399999999999</v>
    </nc>
  </rcc>
  <rcc rId="32204" sId="5" numFmtId="4">
    <oc r="D10">
      <v>259.04638</v>
    </oc>
    <nc r="D10">
      <v>306.31461999999999</v>
    </nc>
  </rcc>
  <rcc rId="32205" sId="5" numFmtId="4">
    <oc r="D11">
      <v>-28.383479999999999</v>
    </oc>
    <nc r="D11">
      <v>-30.690329999999999</v>
    </nc>
  </rcc>
  <rcc rId="32206" sId="5" numFmtId="4">
    <oc r="D15">
      <v>11.925850000000001</v>
    </oc>
    <nc r="D15">
      <v>14.0617</v>
    </nc>
  </rcc>
  <rcc rId="32207" sId="5" numFmtId="4">
    <oc r="D16">
      <v>484.57477999999998</v>
    </oc>
    <nc r="D16">
      <v>613.94530999999995</v>
    </nc>
  </rcc>
  <rcc rId="32208" sId="5" numFmtId="4">
    <oc r="D18">
      <v>4.37</v>
    </oc>
    <nc r="D18">
      <v>4.7699999999999996</v>
    </nc>
  </rcc>
  <rcc rId="32209" sId="5" numFmtId="4">
    <oc r="D31">
      <v>40.252949999999998</v>
    </oc>
    <nc r="D31">
      <v>41.176990000000004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0" sId="5" numFmtId="4">
    <oc r="D43">
      <v>2802.1019999999999</v>
    </oc>
    <nc r="D43">
      <v>3269.1190000000001</v>
    </nc>
  </rcc>
  <rcc rId="32211" sId="5" numFmtId="4">
    <oc r="C45">
      <v>20121.684079999999</v>
    </oc>
    <nc r="C45">
      <v>20874.37225</v>
    </nc>
  </rcc>
  <rcc rId="32212" sId="5" numFmtId="4">
    <oc r="D45">
      <v>358.70400000000001</v>
    </oc>
    <nc r="D45">
      <v>4781.3043600000001</v>
    </nc>
  </rcc>
  <rcc rId="32213" sId="5" numFmtId="4">
    <oc r="D47">
      <v>113.46299999999999</v>
    </oc>
    <nc r="D47">
      <v>174.25389999999999</v>
    </nc>
  </rcc>
  <rcc rId="32214" sId="5" numFmtId="4">
    <oc r="D48">
      <v>0</v>
    </oc>
    <nc r="D48">
      <v>25.123999999999999</v>
    </nc>
  </rcc>
  <rcc rId="32215" sId="5" numFmtId="4">
    <oc r="C48">
      <v>127</v>
    </oc>
    <nc r="C48">
      <v>218.91900000000001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6" sId="5" numFmtId="4">
    <oc r="C60">
      <v>1987.4</v>
    </oc>
    <nc r="C60">
      <v>2079.319</v>
    </nc>
  </rcc>
  <rcc rId="32217" sId="5" numFmtId="4">
    <oc r="D60">
      <v>686.89824999999996</v>
    </oc>
    <nc r="D60">
      <v>855.84434999999996</v>
    </nc>
  </rcc>
  <rcc rId="32218" sId="5" numFmtId="4">
    <oc r="D67">
      <v>88.513509999999997</v>
    </oc>
    <nc r="D67">
      <v>116.20977999999999</v>
    </nc>
  </rcc>
  <rcc rId="32219" sId="5" numFmtId="4">
    <oc r="D75">
      <v>0</v>
    </oc>
    <nc r="D75">
      <v>21.4389</v>
    </nc>
  </rcc>
  <rcc rId="32220" sId="5" numFmtId="4">
    <oc r="D81">
      <v>521.67908</v>
    </oc>
    <nc r="D81">
      <v>767.16165999999998</v>
    </nc>
  </rcc>
  <rcc rId="32221" sId="5" numFmtId="4">
    <oc r="C82">
      <v>19881.110280000001</v>
    </oc>
    <nc r="C82">
      <v>20633.798449999998</v>
    </nc>
  </rcc>
  <rcc rId="32222" sId="5" numFmtId="4">
    <oc r="D82">
      <v>1542.1835900000001</v>
    </oc>
    <nc r="D82">
      <v>6080.4703399999999</v>
    </nc>
  </rcc>
  <rcc rId="32223" sId="5" numFmtId="4">
    <oc r="D85">
      <v>1622.6313500000001</v>
    </oc>
    <nc r="D85">
      <v>1925.5043499999999</v>
    </nc>
  </rcc>
</revisions>
</file>

<file path=xl/revisions/userNames.xml><?xml version="1.0" encoding="utf-8"?>
<users xmlns="http://schemas.openxmlformats.org/spreadsheetml/2006/main" xmlns:r="http://schemas.openxmlformats.org/officeDocument/2006/relationships" count="10">
  <userInfo guid="{DF5C3325-1ADB-4BFA-A596-006AB708A8EC}" name="morgau_fin7" id="-1071177701" dateTime="2022-04-12T15:22:48"/>
  <userInfo guid="{DF5C3325-1ADB-4BFA-A596-006AB708A8EC}" name="Алина Валерьевна Васильева" id="-1801035300" dateTime="2022-04-15T15:34:08"/>
  <userInfo guid="{E9A1CE69-FEC7-4D60-A929-8206378738B8}" name="morgau_fin2" id="-400096144" dateTime="2022-05-06T08:45:45"/>
  <userInfo guid="{4E7ED67A-8C8C-4DC6-B785-6D12B63DCB6D}" name="morgau_fin2" id="-400076690" dateTime="2022-07-06T14:40:46"/>
  <userInfo guid="{AEE04295-0953-4614-8D49-79FC1ED43E7C}" name="morgau_fin2" id="-400053463" dateTime="2022-07-12T08:56:20"/>
  <userInfo guid="{2A3C3BA1-69DD-4AE0-9CE9-B9FDC8F38D71}" name="Алина Валерьевна Васильева" id="-1800999354" dateTime="2022-08-05T15:07:18"/>
  <userInfo guid="{50DE52F9-CB27-4465-A986-0DB1CD0E761E}" name="morgau_fin2" id="-400046177" dateTime="2022-08-05T15:46:57"/>
  <userInfo guid="{9E304155-1F41-45CD-82D1-EAA6130C6FEE}" name="Данилова Нина Алексеевна" id="-447773918" dateTime="2022-09-22T14:55:54"/>
  <userInfo guid="{22CB250F-553A-4358-BEAA-B64CD4D2070C}" name="Данилова Нина Алексеевна" id="-447742004" dateTime="2022-10-15T13:48:11"/>
  <userInfo guid="{07D88DF9-EB50-4666-A0DF-E9FA5EB2629D}" name="morgau_fin2" id="-400047936" dateTime="2022-11-28T11:46:09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11.bin"/><Relationship Id="rId7" Type="http://schemas.openxmlformats.org/officeDocument/2006/relationships/printerSettings" Target="../printerSettings/printerSettings115.bin"/><Relationship Id="rId12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5.bin"/><Relationship Id="rId7" Type="http://schemas.openxmlformats.org/officeDocument/2006/relationships/printerSettings" Target="../printerSettings/printerSettings139.bin"/><Relationship Id="rId12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7.bin"/><Relationship Id="rId10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5.bin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0" Type="http://schemas.openxmlformats.org/officeDocument/2006/relationships/printerSettings" Target="../printerSettings/printerSettings202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207.bin"/><Relationship Id="rId7" Type="http://schemas.openxmlformats.org/officeDocument/2006/relationships/printerSettings" Target="../printerSettings/printerSettings211.bin"/><Relationship Id="rId12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6" Type="http://schemas.openxmlformats.org/officeDocument/2006/relationships/printerSettings" Target="../printerSettings/printerSettings210.bin"/><Relationship Id="rId11" Type="http://schemas.openxmlformats.org/officeDocument/2006/relationships/printerSettings" Target="../printerSettings/printerSettings215.bin"/><Relationship Id="rId5" Type="http://schemas.openxmlformats.org/officeDocument/2006/relationships/printerSettings" Target="../printerSettings/printerSettings209.bin"/><Relationship Id="rId10" Type="http://schemas.openxmlformats.org/officeDocument/2006/relationships/printerSettings" Target="../printerSettings/printerSettings214.bin"/><Relationship Id="rId4" Type="http://schemas.openxmlformats.org/officeDocument/2006/relationships/printerSettings" Target="../printerSettings/printerSettings208.bin"/><Relationship Id="rId9" Type="http://schemas.openxmlformats.org/officeDocument/2006/relationships/printerSettings" Target="../printerSettings/printerSettings21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19.bin"/><Relationship Id="rId7" Type="http://schemas.openxmlformats.org/officeDocument/2006/relationships/printerSettings" Target="../printerSettings/printerSettings223.bin"/><Relationship Id="rId12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printerSettings" Target="../printerSettings/printerSettings227.bin"/><Relationship Id="rId5" Type="http://schemas.openxmlformats.org/officeDocument/2006/relationships/printerSettings" Target="../printerSettings/printerSettings221.bin"/><Relationship Id="rId10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12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1" Type="http://schemas.openxmlformats.org/officeDocument/2006/relationships/printerSettings" Target="../printerSettings/printerSettings23.bin"/><Relationship Id="rId5" Type="http://schemas.openxmlformats.org/officeDocument/2006/relationships/printerSettings" Target="../printerSettings/printerSettings17.bin"/><Relationship Id="rId10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6.bin"/><Relationship Id="rId3" Type="http://schemas.openxmlformats.org/officeDocument/2006/relationships/printerSettings" Target="../printerSettings/printerSettings231.bin"/><Relationship Id="rId7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printerSettings" Target="../printerSettings/printerSettings234.bin"/><Relationship Id="rId11" Type="http://schemas.openxmlformats.org/officeDocument/2006/relationships/printerSettings" Target="../printerSettings/printerSettings239.bin"/><Relationship Id="rId5" Type="http://schemas.openxmlformats.org/officeDocument/2006/relationships/printerSettings" Target="../printerSettings/printerSettings233.bin"/><Relationship Id="rId10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2.bin"/><Relationship Id="rId9" Type="http://schemas.openxmlformats.org/officeDocument/2006/relationships/printerSettings" Target="../printerSettings/printerSettings2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2.bin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.bin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1.bin"/><Relationship Id="rId12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11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29.bin"/><Relationship Id="rId10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28.bin"/><Relationship Id="rId9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3.bin"/><Relationship Id="rId12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1.bin"/><Relationship Id="rId10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0.bin"/><Relationship Id="rId9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3.bin"/><Relationship Id="rId10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77.bin"/><Relationship Id="rId10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6"/>
  <sheetViews>
    <sheetView tabSelected="1" view="pageBreakPreview" zoomScale="80" zoomScaleSheetLayoutView="80" workbookViewId="0">
      <selection activeCell="I25" sqref="I25:J25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3.5703125" style="74" customWidth="1"/>
    <col min="9" max="9" width="21.140625" style="74" customWidth="1"/>
    <col min="10" max="10" width="18" style="74" customWidth="1"/>
    <col min="11" max="11" width="13" style="74" customWidth="1"/>
    <col min="12" max="12" width="23.5703125" style="74" customWidth="1"/>
    <col min="13" max="13" width="12" style="74" customWidth="1"/>
    <col min="14" max="16384" width="9.140625" style="74"/>
  </cols>
  <sheetData>
    <row r="1" spans="1:15" ht="26.25" customHeight="1">
      <c r="A1" s="499" t="s">
        <v>423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121"/>
      <c r="M1" s="121"/>
      <c r="N1" s="121"/>
      <c r="O1" s="121"/>
    </row>
    <row r="2" spans="1:15" ht="33.75" customHeight="1">
      <c r="A2" s="497" t="s">
        <v>177</v>
      </c>
      <c r="B2" s="498" t="s">
        <v>178</v>
      </c>
      <c r="C2" s="494" t="s">
        <v>179</v>
      </c>
      <c r="D2" s="495"/>
      <c r="E2" s="495"/>
      <c r="F2" s="494" t="s">
        <v>180</v>
      </c>
      <c r="G2" s="495"/>
      <c r="H2" s="495"/>
      <c r="I2" s="494" t="s">
        <v>181</v>
      </c>
      <c r="J2" s="495"/>
      <c r="K2" s="500"/>
    </row>
    <row r="3" spans="1:15" ht="53.25" customHeight="1">
      <c r="A3" s="497"/>
      <c r="B3" s="498"/>
      <c r="C3" s="77" t="s">
        <v>407</v>
      </c>
      <c r="D3" s="77" t="s">
        <v>422</v>
      </c>
      <c r="E3" s="135" t="s">
        <v>317</v>
      </c>
      <c r="F3" s="77" t="s">
        <v>407</v>
      </c>
      <c r="G3" s="77" t="s">
        <v>422</v>
      </c>
      <c r="H3" s="135" t="s">
        <v>317</v>
      </c>
      <c r="I3" s="77" t="s">
        <v>407</v>
      </c>
      <c r="J3" s="77" t="s">
        <v>422</v>
      </c>
      <c r="K3" s="77" t="s">
        <v>317</v>
      </c>
    </row>
    <row r="4" spans="1:15" s="79" customFormat="1" ht="30.75" customHeight="1">
      <c r="A4" s="78" t="s">
        <v>4</v>
      </c>
      <c r="B4" s="75"/>
      <c r="C4" s="194">
        <f>SUM(C5:C13)</f>
        <v>220788.26792000001</v>
      </c>
      <c r="D4" s="194">
        <f>SUM(D5:D13)</f>
        <v>206195.64116000006</v>
      </c>
      <c r="E4" s="194">
        <f>D4/C4*100</f>
        <v>93.390669306175539</v>
      </c>
      <c r="F4" s="194">
        <f>SUM(F5:F13)</f>
        <v>181094.91455000002</v>
      </c>
      <c r="G4" s="194">
        <f>SUM(G5:G13)</f>
        <v>169650.25759000002</v>
      </c>
      <c r="H4" s="194">
        <f>G4/F4*100</f>
        <v>93.680299091535147</v>
      </c>
      <c r="I4" s="194">
        <f>I5+I7+I6+I8+I10+I11+I12+I13</f>
        <v>39693.353369999997</v>
      </c>
      <c r="J4" s="194">
        <f>J5+J6+J7+J8+J10+J11+J12+J13</f>
        <v>36545.383570000005</v>
      </c>
      <c r="K4" s="194">
        <f>J4/I4*100</f>
        <v>92.069277264996188</v>
      </c>
    </row>
    <row r="5" spans="1:15" ht="27" customHeight="1">
      <c r="A5" s="80" t="s">
        <v>182</v>
      </c>
      <c r="B5" s="76">
        <v>10102</v>
      </c>
      <c r="C5" s="195">
        <f t="shared" ref="C5:C13" si="0">F5+I5</f>
        <v>150678.20000000001</v>
      </c>
      <c r="D5" s="195">
        <f t="shared" ref="D5:D13" si="1">G5+J5</f>
        <v>138260.69631000003</v>
      </c>
      <c r="E5" s="196">
        <f t="shared" ref="E5:E12" si="2">D5/C5*100</f>
        <v>91.758924854424876</v>
      </c>
      <c r="F5" s="195">
        <f>район!C5</f>
        <v>144138.20000000001</v>
      </c>
      <c r="G5" s="195">
        <f>район!D5</f>
        <v>131880.92456000001</v>
      </c>
      <c r="H5" s="196">
        <f t="shared" ref="H5:H43" si="3">G5/F5*100</f>
        <v>91.496164486583027</v>
      </c>
      <c r="I5" s="195">
        <f>Справка!L31</f>
        <v>6540</v>
      </c>
      <c r="J5" s="195">
        <f>Справка!M31</f>
        <v>6379.7717500000008</v>
      </c>
      <c r="K5" s="196">
        <f t="shared" ref="K5:K12" si="4">J5/I5*100</f>
        <v>97.5500267584098</v>
      </c>
    </row>
    <row r="6" spans="1:15" ht="41.25" customHeight="1">
      <c r="A6" s="80" t="s">
        <v>270</v>
      </c>
      <c r="B6" s="76">
        <v>10300</v>
      </c>
      <c r="C6" s="195">
        <f t="shared" si="0"/>
        <v>17106.171920000001</v>
      </c>
      <c r="D6" s="195">
        <f t="shared" si="1"/>
        <v>17652.386150000002</v>
      </c>
      <c r="E6" s="196">
        <f t="shared" si="2"/>
        <v>103.19308278061547</v>
      </c>
      <c r="F6" s="195">
        <f>район!C7</f>
        <v>6355.5145499999999</v>
      </c>
      <c r="G6" s="195">
        <f>район!D7</f>
        <v>6438.6538</v>
      </c>
      <c r="H6" s="196">
        <f t="shared" si="3"/>
        <v>101.30814349248874</v>
      </c>
      <c r="I6" s="195">
        <f>Справка!R31+Справка!X31+Справка!U31</f>
        <v>10750.657370000001</v>
      </c>
      <c r="J6" s="195">
        <f>Справка!S31+Справка!Y31+Справка!V31+Справка!AB31</f>
        <v>11213.732350000002</v>
      </c>
      <c r="K6" s="196">
        <f t="shared" si="4"/>
        <v>104.30741083138064</v>
      </c>
    </row>
    <row r="7" spans="1:15" ht="19.5" customHeight="1">
      <c r="A7" s="80" t="s">
        <v>183</v>
      </c>
      <c r="B7" s="76">
        <v>10500</v>
      </c>
      <c r="C7" s="195">
        <f t="shared" si="0"/>
        <v>19465</v>
      </c>
      <c r="D7" s="195">
        <f t="shared" si="1"/>
        <v>20961.984810000002</v>
      </c>
      <c r="E7" s="196">
        <f t="shared" si="2"/>
        <v>107.69064890829696</v>
      </c>
      <c r="F7" s="195">
        <f>район!C12</f>
        <v>19000</v>
      </c>
      <c r="G7" s="195">
        <f>район!D12</f>
        <v>20413.555830000001</v>
      </c>
      <c r="H7" s="196">
        <f t="shared" si="3"/>
        <v>107.43976752631579</v>
      </c>
      <c r="I7" s="195">
        <f>Справка!AD31</f>
        <v>465</v>
      </c>
      <c r="J7" s="195">
        <f>Справка!AE31</f>
        <v>548.42898000000002</v>
      </c>
      <c r="K7" s="196">
        <f t="shared" si="4"/>
        <v>117.94171612903226</v>
      </c>
    </row>
    <row r="8" spans="1:15" ht="19.5" customHeight="1">
      <c r="A8" s="80" t="s">
        <v>184</v>
      </c>
      <c r="B8" s="76">
        <v>10601</v>
      </c>
      <c r="C8" s="195">
        <f t="shared" si="0"/>
        <v>6780</v>
      </c>
      <c r="D8" s="195">
        <f t="shared" si="1"/>
        <v>4976.3540399999993</v>
      </c>
      <c r="E8" s="196">
        <f t="shared" si="2"/>
        <v>73.397552212389371</v>
      </c>
      <c r="F8" s="195"/>
      <c r="G8" s="195"/>
      <c r="H8" s="196"/>
      <c r="I8" s="195">
        <f>Справка!AG31</f>
        <v>6780</v>
      </c>
      <c r="J8" s="195">
        <f>Справка!AH31</f>
        <v>4976.3540399999993</v>
      </c>
      <c r="K8" s="196">
        <f t="shared" si="4"/>
        <v>73.397552212389371</v>
      </c>
    </row>
    <row r="9" spans="1:15" ht="19.5" customHeight="1">
      <c r="A9" s="80" t="s">
        <v>271</v>
      </c>
      <c r="B9" s="76">
        <v>10604</v>
      </c>
      <c r="C9" s="195">
        <f t="shared" si="0"/>
        <v>2731.2</v>
      </c>
      <c r="D9" s="195">
        <f t="shared" si="1"/>
        <v>2321.3846600000002</v>
      </c>
      <c r="E9" s="196">
        <f t="shared" si="2"/>
        <v>84.995044669009971</v>
      </c>
      <c r="F9" s="195">
        <f>район!C17</f>
        <v>2731.2</v>
      </c>
      <c r="G9" s="195">
        <f>район!D20</f>
        <v>2321.3846600000002</v>
      </c>
      <c r="H9" s="196">
        <f t="shared" si="3"/>
        <v>84.995044669009971</v>
      </c>
      <c r="I9" s="195"/>
      <c r="J9" s="195"/>
      <c r="K9" s="196"/>
    </row>
    <row r="10" spans="1:15" ht="19.5" customHeight="1">
      <c r="A10" s="80" t="s">
        <v>185</v>
      </c>
      <c r="B10" s="76">
        <v>10606</v>
      </c>
      <c r="C10" s="195">
        <f t="shared" si="0"/>
        <v>15060.696</v>
      </c>
      <c r="D10" s="195">
        <f t="shared" si="1"/>
        <v>13367.112800000001</v>
      </c>
      <c r="E10" s="196">
        <f t="shared" si="2"/>
        <v>88.754947314519868</v>
      </c>
      <c r="F10" s="195">
        <v>0</v>
      </c>
      <c r="G10" s="195"/>
      <c r="H10" s="196">
        <v>0</v>
      </c>
      <c r="I10" s="195">
        <f>Справка!AJ31</f>
        <v>15060.696</v>
      </c>
      <c r="J10" s="195">
        <f>Справка!AK31</f>
        <v>13367.112800000001</v>
      </c>
      <c r="K10" s="196">
        <f t="shared" si="4"/>
        <v>88.754947314519868</v>
      </c>
    </row>
    <row r="11" spans="1:15" ht="33.75" customHeight="1">
      <c r="A11" s="80" t="s">
        <v>186</v>
      </c>
      <c r="B11" s="76">
        <v>10701</v>
      </c>
      <c r="C11" s="195">
        <f t="shared" si="0"/>
        <v>6370</v>
      </c>
      <c r="D11" s="195">
        <f t="shared" si="1"/>
        <v>6269.0050199999996</v>
      </c>
      <c r="E11" s="196">
        <f t="shared" si="2"/>
        <v>98.41452150706435</v>
      </c>
      <c r="F11" s="195">
        <f>район!C22</f>
        <v>6370</v>
      </c>
      <c r="G11" s="195">
        <f>район!D22</f>
        <v>6269.0050199999996</v>
      </c>
      <c r="H11" s="196">
        <f t="shared" si="3"/>
        <v>98.41452150706435</v>
      </c>
      <c r="I11" s="195"/>
      <c r="J11" s="195"/>
      <c r="K11" s="196">
        <v>0</v>
      </c>
    </row>
    <row r="12" spans="1:15" ht="19.5" customHeight="1">
      <c r="A12" s="80" t="s">
        <v>187</v>
      </c>
      <c r="B12" s="76">
        <v>10800</v>
      </c>
      <c r="C12" s="195">
        <f t="shared" si="0"/>
        <v>2597</v>
      </c>
      <c r="D12" s="195">
        <f t="shared" si="1"/>
        <v>2386.7137200000002</v>
      </c>
      <c r="E12" s="196">
        <f t="shared" si="2"/>
        <v>91.902723142087027</v>
      </c>
      <c r="F12" s="195">
        <f>район!C24</f>
        <v>2500</v>
      </c>
      <c r="G12" s="195">
        <f>район!D24</f>
        <v>2326.7337200000002</v>
      </c>
      <c r="H12" s="196">
        <f t="shared" si="3"/>
        <v>93.0693488</v>
      </c>
      <c r="I12" s="195">
        <f>Справка!AM31</f>
        <v>97</v>
      </c>
      <c r="J12" s="195">
        <f>Справка!AN31</f>
        <v>59.980000000000011</v>
      </c>
      <c r="K12" s="196">
        <f t="shared" si="4"/>
        <v>61.83505154639176</v>
      </c>
    </row>
    <row r="13" spans="1:15" ht="19.5" customHeight="1">
      <c r="A13" s="80" t="s">
        <v>188</v>
      </c>
      <c r="B13" s="76">
        <v>10900</v>
      </c>
      <c r="C13" s="195">
        <f t="shared" si="0"/>
        <v>0</v>
      </c>
      <c r="D13" s="195">
        <f t="shared" si="1"/>
        <v>3.65E-3</v>
      </c>
      <c r="E13" s="196"/>
      <c r="F13" s="195">
        <f>район!C28</f>
        <v>0</v>
      </c>
      <c r="G13" s="195">
        <f>район!D28</f>
        <v>0</v>
      </c>
      <c r="H13" s="196"/>
      <c r="I13" s="195">
        <f>Справка!AP31</f>
        <v>0</v>
      </c>
      <c r="J13" s="195">
        <f>Справка!AQ31</f>
        <v>3.65E-3</v>
      </c>
      <c r="K13" s="196"/>
    </row>
    <row r="14" spans="1:15" s="79" customFormat="1" ht="20.25" customHeight="1">
      <c r="A14" s="78" t="s">
        <v>12</v>
      </c>
      <c r="B14" s="75"/>
      <c r="C14" s="194">
        <f>SUM(C15:C21)</f>
        <v>21749.273150000001</v>
      </c>
      <c r="D14" s="194">
        <f>SUM(D15:D21)</f>
        <v>33226.130579999997</v>
      </c>
      <c r="E14" s="194">
        <f t="shared" ref="E14:E41" si="5">D14/C14*100</f>
        <v>152.76892405022738</v>
      </c>
      <c r="F14" s="194">
        <f>F15+F16+F17+F18+F20+F21+F19</f>
        <v>15740</v>
      </c>
      <c r="G14" s="194">
        <f>G15+G16+G17+G18+G20+G21+G19</f>
        <v>19310.843449999997</v>
      </c>
      <c r="H14" s="194">
        <f t="shared" si="3"/>
        <v>122.68642598475222</v>
      </c>
      <c r="I14" s="197">
        <f>I15+I16+I17+I18+I20+I21+I28</f>
        <v>6009.2731500000009</v>
      </c>
      <c r="J14" s="197">
        <f>J15+J16+J17+J18+J20+J21</f>
        <v>13915.287130000001</v>
      </c>
      <c r="K14" s="194">
        <f>J14/I14*100</f>
        <v>231.56356488804306</v>
      </c>
    </row>
    <row r="15" spans="1:15" ht="52.5" customHeight="1">
      <c r="A15" s="80" t="s">
        <v>189</v>
      </c>
      <c r="B15" s="76">
        <v>11100</v>
      </c>
      <c r="C15" s="195">
        <f t="shared" ref="C15:D21" si="6">F15+I15</f>
        <v>11662.01064</v>
      </c>
      <c r="D15" s="195">
        <f t="shared" si="6"/>
        <v>11686.341519999998</v>
      </c>
      <c r="E15" s="195">
        <f t="shared" si="5"/>
        <v>100.20863366319135</v>
      </c>
      <c r="F15" s="195">
        <f>район!C34</f>
        <v>9140</v>
      </c>
      <c r="G15" s="195">
        <f>район!D34</f>
        <v>8897.0953099999988</v>
      </c>
      <c r="H15" s="195">
        <f t="shared" si="3"/>
        <v>97.342399452954027</v>
      </c>
      <c r="I15" s="195">
        <f>Справка!AV31+Справка!AY31+Справка!AS31</f>
        <v>2522.0106400000004</v>
      </c>
      <c r="J15" s="195">
        <f>Справка!AW31+Справка!AZ31+Справка!AT31</f>
        <v>2789.2462099999998</v>
      </c>
      <c r="K15" s="196">
        <f>J15/I15*100</f>
        <v>110.5961317435203</v>
      </c>
    </row>
    <row r="16" spans="1:15" ht="33" customHeight="1">
      <c r="A16" s="80" t="s">
        <v>190</v>
      </c>
      <c r="B16" s="76">
        <v>11200</v>
      </c>
      <c r="C16" s="195">
        <f t="shared" si="6"/>
        <v>1100</v>
      </c>
      <c r="D16" s="195">
        <f t="shared" si="6"/>
        <v>1020.6917099999999</v>
      </c>
      <c r="E16" s="195">
        <f t="shared" si="5"/>
        <v>92.790155454545456</v>
      </c>
      <c r="F16" s="195">
        <f>район!C43</f>
        <v>1100</v>
      </c>
      <c r="G16" s="195">
        <f>район!D43</f>
        <v>1020.6917099999999</v>
      </c>
      <c r="H16" s="195">
        <f t="shared" si="3"/>
        <v>92.790155454545456</v>
      </c>
      <c r="I16" s="195">
        <v>0</v>
      </c>
      <c r="J16" s="195">
        <v>0</v>
      </c>
      <c r="K16" s="196">
        <v>0</v>
      </c>
    </row>
    <row r="17" spans="1:13" ht="33" customHeight="1">
      <c r="A17" s="80" t="s">
        <v>191</v>
      </c>
      <c r="B17" s="76">
        <v>11300</v>
      </c>
      <c r="C17" s="195">
        <f t="shared" si="6"/>
        <v>650</v>
      </c>
      <c r="D17" s="195">
        <f t="shared" si="6"/>
        <v>1024.4771700000001</v>
      </c>
      <c r="E17" s="195">
        <f>D17/C17*100</f>
        <v>157.61187230769232</v>
      </c>
      <c r="F17" s="195">
        <f>район!C45</f>
        <v>100</v>
      </c>
      <c r="G17" s="195">
        <f>район!D45</f>
        <v>127.67863</v>
      </c>
      <c r="H17" s="195">
        <f t="shared" si="3"/>
        <v>127.67863</v>
      </c>
      <c r="I17" s="195">
        <f>Справка!BE31</f>
        <v>550</v>
      </c>
      <c r="J17" s="195">
        <f>Справка!BF31</f>
        <v>896.79854000000012</v>
      </c>
      <c r="K17" s="196"/>
    </row>
    <row r="18" spans="1:13" ht="33" customHeight="1">
      <c r="A18" s="80" t="s">
        <v>192</v>
      </c>
      <c r="B18" s="76">
        <v>11400</v>
      </c>
      <c r="C18" s="195">
        <f t="shared" si="6"/>
        <v>6643.7265000000007</v>
      </c>
      <c r="D18" s="195">
        <f t="shared" si="6"/>
        <v>10709.47064</v>
      </c>
      <c r="E18" s="195">
        <f t="shared" si="5"/>
        <v>161.19674161782544</v>
      </c>
      <c r="F18" s="195">
        <f>район!C48</f>
        <v>3800</v>
      </c>
      <c r="G18" s="195">
        <f>район!D48</f>
        <v>7703.5939399999997</v>
      </c>
      <c r="H18" s="195">
        <f t="shared" si="3"/>
        <v>202.72615631578947</v>
      </c>
      <c r="I18" s="195">
        <f>Справка!BK31</f>
        <v>2843.7265000000002</v>
      </c>
      <c r="J18" s="195">
        <f>Справка!BL31</f>
        <v>3005.8766999999998</v>
      </c>
      <c r="K18" s="196"/>
    </row>
    <row r="19" spans="1:13" ht="23.25" customHeight="1">
      <c r="A19" s="80" t="s">
        <v>240</v>
      </c>
      <c r="B19" s="76">
        <v>11500</v>
      </c>
      <c r="C19" s="195">
        <f t="shared" si="6"/>
        <v>0</v>
      </c>
      <c r="D19" s="195">
        <f t="shared" si="6"/>
        <v>5.1166299999999998</v>
      </c>
      <c r="E19" s="195"/>
      <c r="F19" s="195">
        <f>район!C51</f>
        <v>0</v>
      </c>
      <c r="G19" s="195">
        <f>район!D58</f>
        <v>5.1166299999999998</v>
      </c>
      <c r="H19" s="195"/>
      <c r="I19" s="195"/>
      <c r="J19" s="195"/>
      <c r="K19" s="196"/>
    </row>
    <row r="20" spans="1:13" ht="22.5" customHeight="1">
      <c r="A20" s="80" t="s">
        <v>193</v>
      </c>
      <c r="B20" s="76">
        <v>11600</v>
      </c>
      <c r="C20" s="195">
        <f t="shared" si="6"/>
        <v>1693.53601</v>
      </c>
      <c r="D20" s="195">
        <f t="shared" si="6"/>
        <v>1954.0467100000001</v>
      </c>
      <c r="E20" s="195">
        <f t="shared" si="5"/>
        <v>115.38264899368748</v>
      </c>
      <c r="F20" s="195">
        <f>район!C53</f>
        <v>1600</v>
      </c>
      <c r="G20" s="195">
        <f>район!D53</f>
        <v>1556.66723</v>
      </c>
      <c r="H20" s="195">
        <f t="shared" si="3"/>
        <v>97.291701875000001</v>
      </c>
      <c r="I20" s="195">
        <f>Справка!BT31</f>
        <v>93.53600999999999</v>
      </c>
      <c r="J20" s="195">
        <f>Справка!BU31</f>
        <v>397.37947999999994</v>
      </c>
      <c r="K20" s="196">
        <v>0</v>
      </c>
    </row>
    <row r="21" spans="1:13" ht="29.25" customHeight="1">
      <c r="A21" s="80" t="s">
        <v>194</v>
      </c>
      <c r="B21" s="76">
        <v>11700</v>
      </c>
      <c r="C21" s="195">
        <f t="shared" si="6"/>
        <v>0</v>
      </c>
      <c r="D21" s="195">
        <f t="shared" si="6"/>
        <v>6825.9862000000003</v>
      </c>
      <c r="E21" s="195"/>
      <c r="F21" s="195">
        <f>район!C58</f>
        <v>0</v>
      </c>
      <c r="G21" s="481"/>
      <c r="H21" s="195"/>
      <c r="I21" s="195">
        <f>Справка!BW31</f>
        <v>0</v>
      </c>
      <c r="J21" s="195">
        <f>Справка!BX31</f>
        <v>6825.9862000000003</v>
      </c>
      <c r="K21" s="196">
        <v>0</v>
      </c>
    </row>
    <row r="22" spans="1:13" ht="33" hidden="1" customHeight="1">
      <c r="A22" s="78" t="s">
        <v>195</v>
      </c>
      <c r="B22" s="75">
        <v>30000</v>
      </c>
      <c r="C22" s="456">
        <f>F22+I22</f>
        <v>0</v>
      </c>
      <c r="D22" s="194">
        <f t="shared" ref="D22" si="7">G22+J22</f>
        <v>0</v>
      </c>
      <c r="E22" s="194"/>
      <c r="F22" s="194">
        <v>0</v>
      </c>
      <c r="G22" s="194">
        <v>0</v>
      </c>
      <c r="H22" s="194"/>
      <c r="I22" s="194">
        <v>0</v>
      </c>
      <c r="J22" s="194">
        <v>0</v>
      </c>
      <c r="K22" s="194"/>
    </row>
    <row r="23" spans="1:13" ht="29.25" customHeight="1">
      <c r="A23" s="78" t="s">
        <v>16</v>
      </c>
      <c r="B23" s="75">
        <v>10000</v>
      </c>
      <c r="C23" s="197">
        <f>SUM(C4,C14,C22,)</f>
        <v>242537.54107000001</v>
      </c>
      <c r="D23" s="197">
        <f>SUM(D4,D14,)</f>
        <v>239421.77174000005</v>
      </c>
      <c r="E23" s="194">
        <f t="shared" si="5"/>
        <v>98.715345543517046</v>
      </c>
      <c r="F23" s="197">
        <f>SUM(F4,F14,)</f>
        <v>196834.91455000002</v>
      </c>
      <c r="G23" s="478">
        <f>SUM(G4,G14,G22)</f>
        <v>188961.10104000001</v>
      </c>
      <c r="H23" s="194">
        <f t="shared" si="3"/>
        <v>95.999788183920032</v>
      </c>
      <c r="I23" s="197">
        <f>I4+I14</f>
        <v>45702.626519999998</v>
      </c>
      <c r="J23" s="197">
        <f>J4+J14</f>
        <v>50460.670700000002</v>
      </c>
      <c r="K23" s="194">
        <f>J23/I23*100</f>
        <v>110.41087688454367</v>
      </c>
    </row>
    <row r="24" spans="1:13" ht="32.25" customHeight="1">
      <c r="A24" s="78" t="s">
        <v>196</v>
      </c>
      <c r="B24" s="75">
        <v>20200</v>
      </c>
      <c r="C24" s="198">
        <v>810796.59947000002</v>
      </c>
      <c r="D24" s="198">
        <v>670499.39550999994</v>
      </c>
      <c r="E24" s="197">
        <f t="shared" si="5"/>
        <v>82.696374892086467</v>
      </c>
      <c r="F24" s="197">
        <f>район!C62</f>
        <v>828870.63422999997</v>
      </c>
      <c r="G24" s="197">
        <f>район!D62</f>
        <v>684908.03179000004</v>
      </c>
      <c r="H24" s="196">
        <f t="shared" si="3"/>
        <v>82.631475106638618</v>
      </c>
      <c r="I24" s="197">
        <f>SUM(Справка!CF31)</f>
        <v>237713.21434999997</v>
      </c>
      <c r="J24" s="198">
        <v>160181.64027</v>
      </c>
      <c r="K24" s="194">
        <f t="shared" ref="K24:K40" si="8">J24/I24*100</f>
        <v>67.384407176520938</v>
      </c>
    </row>
    <row r="25" spans="1:13" ht="33" customHeight="1">
      <c r="A25" s="78" t="s">
        <v>289</v>
      </c>
      <c r="B25" s="75">
        <v>20700</v>
      </c>
      <c r="C25" s="479">
        <f>F25+I25</f>
        <v>7875.364160000001</v>
      </c>
      <c r="D25" s="199">
        <f>SUM(J25+G25)</f>
        <v>63.834159999999997</v>
      </c>
      <c r="E25" s="195">
        <f t="shared" si="5"/>
        <v>0.81055502581356165</v>
      </c>
      <c r="F25" s="195">
        <v>0</v>
      </c>
      <c r="G25" s="195">
        <v>0</v>
      </c>
      <c r="H25" s="196"/>
      <c r="I25" s="197">
        <f>Справка!CX31</f>
        <v>7875.364160000001</v>
      </c>
      <c r="J25" s="197">
        <f>SUM(Справка!CY31)</f>
        <v>63.834159999999997</v>
      </c>
      <c r="K25" s="196">
        <f t="shared" si="8"/>
        <v>0.81055502581356165</v>
      </c>
    </row>
    <row r="26" spans="1:13" ht="50.25" customHeight="1">
      <c r="A26" s="78" t="s">
        <v>416</v>
      </c>
      <c r="B26" s="474">
        <v>20800</v>
      </c>
      <c r="C26" s="479">
        <f>F26+I26</f>
        <v>0</v>
      </c>
      <c r="D26" s="199">
        <f>район!D69</f>
        <v>0</v>
      </c>
      <c r="E26" s="197" t="e">
        <f t="shared" si="5"/>
        <v>#DIV/0!</v>
      </c>
      <c r="F26" s="195">
        <v>0</v>
      </c>
      <c r="G26" s="195">
        <v>0</v>
      </c>
      <c r="H26" s="196"/>
      <c r="I26" s="195">
        <v>0</v>
      </c>
      <c r="J26" s="195">
        <v>0</v>
      </c>
      <c r="K26" s="196" t="e">
        <f t="shared" si="8"/>
        <v>#DIV/0!</v>
      </c>
    </row>
    <row r="27" spans="1:13" ht="50.25" customHeight="1">
      <c r="A27" s="78" t="s">
        <v>410</v>
      </c>
      <c r="B27" s="460">
        <v>21800</v>
      </c>
      <c r="C27" s="199">
        <v>0</v>
      </c>
      <c r="D27" s="199">
        <v>1902.50998</v>
      </c>
      <c r="E27" s="197"/>
      <c r="F27" s="195">
        <v>0</v>
      </c>
      <c r="G27" s="195">
        <v>0</v>
      </c>
      <c r="H27" s="196"/>
      <c r="I27" s="195">
        <v>0</v>
      </c>
      <c r="J27" s="195">
        <v>0</v>
      </c>
      <c r="K27" s="196"/>
    </row>
    <row r="28" spans="1:13" ht="33" customHeight="1">
      <c r="A28" s="78" t="s">
        <v>251</v>
      </c>
      <c r="B28" s="76">
        <v>21900</v>
      </c>
      <c r="C28" s="199">
        <f>F28+I28</f>
        <v>-8385.3652399999992</v>
      </c>
      <c r="D28" s="199">
        <v>-10317.289699999999</v>
      </c>
      <c r="E28" s="197"/>
      <c r="F28" s="196">
        <f>район!C71</f>
        <v>-8385.3652399999992</v>
      </c>
      <c r="G28" s="196">
        <f>район!D71</f>
        <v>-10317.289699999999</v>
      </c>
      <c r="H28" s="194"/>
      <c r="I28" s="196">
        <v>0</v>
      </c>
      <c r="J28" s="196">
        <f>SUM(Справка!DB18)</f>
        <v>0</v>
      </c>
      <c r="K28" s="196">
        <v>0</v>
      </c>
      <c r="L28" s="82"/>
    </row>
    <row r="29" spans="1:13" ht="29.25" customHeight="1">
      <c r="A29" s="75" t="s">
        <v>197</v>
      </c>
      <c r="B29" s="75"/>
      <c r="C29" s="201">
        <f>C24+C23+C28+C25</f>
        <v>1052824.1394600002</v>
      </c>
      <c r="D29" s="201">
        <f>D24+D23+D28+D25+D27+D26</f>
        <v>901570.22168999992</v>
      </c>
      <c r="E29" s="201">
        <f t="shared" si="5"/>
        <v>85.63350591034326</v>
      </c>
      <c r="F29" s="201">
        <f>F24+F23</f>
        <v>1025705.54878</v>
      </c>
      <c r="G29" s="480">
        <f>G24+G23+G26</f>
        <v>873869.13283000002</v>
      </c>
      <c r="H29" s="201">
        <f t="shared" si="3"/>
        <v>85.196880710005132</v>
      </c>
      <c r="I29" s="201">
        <f>I24+I23</f>
        <v>283415.84086999996</v>
      </c>
      <c r="J29" s="201">
        <f>J24+J23+J25+J28</f>
        <v>210706.14512999999</v>
      </c>
      <c r="K29" s="200">
        <f t="shared" si="8"/>
        <v>74.345225193904668</v>
      </c>
      <c r="L29" s="94"/>
      <c r="M29" s="82"/>
    </row>
    <row r="30" spans="1:13" ht="29.25" customHeight="1">
      <c r="A30" s="75" t="s">
        <v>198</v>
      </c>
      <c r="B30" s="75"/>
      <c r="C30" s="201">
        <f>C31+C32+C33+C34+C35+C36+C37+C38+C39+C43+C40+C41+C42</f>
        <v>1112252.6818200003</v>
      </c>
      <c r="D30" s="201">
        <f>SUM(D31:D43)</f>
        <v>900841.96322999988</v>
      </c>
      <c r="E30" s="201">
        <f t="shared" si="5"/>
        <v>80.992563826048496</v>
      </c>
      <c r="F30" s="201">
        <f>SUM(F31+F32+F33+F34+F35+F36+F37+F38+F39+F40+F41+F42+F43)</f>
        <v>1071054.6682899999</v>
      </c>
      <c r="G30" s="201">
        <f>SUM(G31:G43)</f>
        <v>877035.25773999991</v>
      </c>
      <c r="H30" s="201">
        <f t="shared" si="3"/>
        <v>81.885200046813381</v>
      </c>
      <c r="I30" s="201">
        <f>I31+I32+I33+I34+I35+I36+I37+I38+I39+I40+I41+I42+I43</f>
        <v>297495.26371999999</v>
      </c>
      <c r="J30" s="201">
        <f>J31+J32+J33+J34+J35+J36+J37+J38+J39+J40+J41+J42+J43</f>
        <v>206811.76175999996</v>
      </c>
      <c r="K30" s="200">
        <f t="shared" si="8"/>
        <v>69.517665314715543</v>
      </c>
      <c r="L30" s="94"/>
    </row>
    <row r="31" spans="1:13" ht="30.75" customHeight="1">
      <c r="A31" s="80" t="s">
        <v>199</v>
      </c>
      <c r="B31" s="81" t="s">
        <v>27</v>
      </c>
      <c r="C31" s="259">
        <f>F31+I31</f>
        <v>82148.185590000008</v>
      </c>
      <c r="D31" s="259">
        <f>G31+J31</f>
        <v>65944.367109999992</v>
      </c>
      <c r="E31" s="203">
        <f t="shared" si="5"/>
        <v>80.274891814564285</v>
      </c>
      <c r="F31" s="195">
        <f>район!C78</f>
        <v>52281.585230000004</v>
      </c>
      <c r="G31" s="203">
        <f>район!D78</f>
        <v>41695.613469999997</v>
      </c>
      <c r="H31" s="204">
        <f t="shared" si="3"/>
        <v>79.752006919014363</v>
      </c>
      <c r="I31" s="204">
        <f>Справка!DP31</f>
        <v>29866.60036</v>
      </c>
      <c r="J31" s="204">
        <f>Справка!DQ31</f>
        <v>24248.753639999999</v>
      </c>
      <c r="K31" s="204">
        <f t="shared" si="8"/>
        <v>81.190203597715396</v>
      </c>
    </row>
    <row r="32" spans="1:13" ht="30.75" customHeight="1">
      <c r="A32" s="80" t="s">
        <v>200</v>
      </c>
      <c r="B32" s="81" t="s">
        <v>43</v>
      </c>
      <c r="C32" s="199">
        <f>I32</f>
        <v>2546.1</v>
      </c>
      <c r="D32" s="199">
        <f>J32</f>
        <v>1829.9714899999999</v>
      </c>
      <c r="E32" s="203">
        <f t="shared" si="5"/>
        <v>71.87351203801893</v>
      </c>
      <c r="F32" s="195">
        <f>район!C86</f>
        <v>2546.1</v>
      </c>
      <c r="G32" s="203">
        <f>район!D86</f>
        <v>2317.8530000000001</v>
      </c>
      <c r="H32" s="204">
        <f t="shared" si="3"/>
        <v>91.0354267310789</v>
      </c>
      <c r="I32" s="204">
        <f>Справка!EE31</f>
        <v>2546.1</v>
      </c>
      <c r="J32" s="204">
        <f>Справка!EF31</f>
        <v>1829.9714899999999</v>
      </c>
      <c r="K32" s="204">
        <f t="shared" si="8"/>
        <v>71.87351203801893</v>
      </c>
    </row>
    <row r="33" spans="1:12" ht="33" customHeight="1">
      <c r="A33" s="80" t="s">
        <v>201</v>
      </c>
      <c r="B33" s="81" t="s">
        <v>47</v>
      </c>
      <c r="C33" s="259">
        <f>F33+I33</f>
        <v>6453.8125599999994</v>
      </c>
      <c r="D33" s="259">
        <f>G33+J33</f>
        <v>5115.4884700000002</v>
      </c>
      <c r="E33" s="203">
        <f t="shared" si="5"/>
        <v>79.263046802834339</v>
      </c>
      <c r="F33" s="195">
        <f>район!C88</f>
        <v>5654.2959999999994</v>
      </c>
      <c r="G33" s="203">
        <f>район!D88</f>
        <v>4581.5157600000002</v>
      </c>
      <c r="H33" s="204">
        <f t="shared" si="3"/>
        <v>81.02716518555097</v>
      </c>
      <c r="I33" s="204">
        <f>Справка!EH31</f>
        <v>799.51655999999991</v>
      </c>
      <c r="J33" s="204">
        <f>Справка!EI31</f>
        <v>533.97271000000001</v>
      </c>
      <c r="K33" s="204">
        <f t="shared" si="8"/>
        <v>66.786948102738492</v>
      </c>
    </row>
    <row r="34" spans="1:12" ht="30" customHeight="1">
      <c r="A34" s="80" t="s">
        <v>202</v>
      </c>
      <c r="B34" s="81" t="s">
        <v>55</v>
      </c>
      <c r="C34" s="202">
        <v>154145.46679000001</v>
      </c>
      <c r="D34" s="202">
        <v>110131.85679000001</v>
      </c>
      <c r="E34" s="203">
        <f t="shared" si="5"/>
        <v>71.446704910263819</v>
      </c>
      <c r="F34" s="195">
        <f>район!C94</f>
        <v>131721.36520999999</v>
      </c>
      <c r="G34" s="203">
        <f>район!D94</f>
        <v>92899.210160000002</v>
      </c>
      <c r="H34" s="204">
        <f t="shared" si="3"/>
        <v>70.527062949805583</v>
      </c>
      <c r="I34" s="204">
        <f>Справка!EK31</f>
        <v>66012.182789999992</v>
      </c>
      <c r="J34" s="204">
        <f>Справка!EL31</f>
        <v>51018.487760000004</v>
      </c>
      <c r="K34" s="204">
        <f t="shared" si="8"/>
        <v>77.286472895922259</v>
      </c>
    </row>
    <row r="35" spans="1:12" ht="30" customHeight="1">
      <c r="A35" s="80" t="s">
        <v>203</v>
      </c>
      <c r="B35" s="81" t="s">
        <v>65</v>
      </c>
      <c r="C35" s="202">
        <v>194973.08008000001</v>
      </c>
      <c r="D35" s="202">
        <v>105226.32948</v>
      </c>
      <c r="E35" s="203">
        <f t="shared" si="5"/>
        <v>53.969670806259131</v>
      </c>
      <c r="F35" s="195">
        <f>район!C100</f>
        <v>145043.27565999998</v>
      </c>
      <c r="G35" s="203">
        <f>район!D100</f>
        <v>68509.452999999994</v>
      </c>
      <c r="H35" s="204">
        <f t="shared" si="3"/>
        <v>47.233801559056708</v>
      </c>
      <c r="I35" s="204">
        <f>Справка!EN31</f>
        <v>158561.98966999998</v>
      </c>
      <c r="J35" s="204">
        <f>Справка!EO31</f>
        <v>97722.487059999999</v>
      </c>
      <c r="K35" s="204">
        <f t="shared" si="8"/>
        <v>61.63046217027204</v>
      </c>
    </row>
    <row r="36" spans="1:12" ht="30" customHeight="1">
      <c r="A36" s="80" t="s">
        <v>204</v>
      </c>
      <c r="B36" s="81" t="s">
        <v>73</v>
      </c>
      <c r="C36" s="199">
        <f>F36</f>
        <v>100</v>
      </c>
      <c r="D36" s="199">
        <f>G36</f>
        <v>62</v>
      </c>
      <c r="E36" s="203">
        <f t="shared" si="5"/>
        <v>62</v>
      </c>
      <c r="F36" s="195">
        <f>район!C104</f>
        <v>100</v>
      </c>
      <c r="G36" s="203">
        <f>район!D104</f>
        <v>62</v>
      </c>
      <c r="H36" s="204">
        <f t="shared" si="3"/>
        <v>62</v>
      </c>
      <c r="I36" s="203">
        <v>0</v>
      </c>
      <c r="J36" s="203">
        <v>0</v>
      </c>
      <c r="K36" s="204">
        <v>0</v>
      </c>
    </row>
    <row r="37" spans="1:12" ht="30" customHeight="1">
      <c r="A37" s="80" t="s">
        <v>205</v>
      </c>
      <c r="B37" s="81" t="s">
        <v>77</v>
      </c>
      <c r="C37" s="199">
        <f>F37</f>
        <v>545827.88370000001</v>
      </c>
      <c r="D37" s="199">
        <f>G37</f>
        <v>502559.19141999993</v>
      </c>
      <c r="E37" s="203">
        <f t="shared" si="5"/>
        <v>92.072832192687756</v>
      </c>
      <c r="F37" s="195">
        <f>район!C106</f>
        <v>545827.88370000001</v>
      </c>
      <c r="G37" s="203">
        <f>район!D106</f>
        <v>502559.19141999993</v>
      </c>
      <c r="H37" s="204">
        <f t="shared" si="3"/>
        <v>92.072832192687756</v>
      </c>
      <c r="I37" s="203">
        <v>0</v>
      </c>
      <c r="J37" s="203">
        <v>0</v>
      </c>
      <c r="K37" s="204">
        <v>0</v>
      </c>
    </row>
    <row r="38" spans="1:12" ht="30" customHeight="1">
      <c r="A38" s="80" t="s">
        <v>206</v>
      </c>
      <c r="B38" s="81" t="s">
        <v>83</v>
      </c>
      <c r="C38" s="202">
        <v>67528.851339999994</v>
      </c>
      <c r="D38" s="202">
        <v>54965.693859999999</v>
      </c>
      <c r="E38" s="203">
        <f t="shared" si="5"/>
        <v>81.395866758126928</v>
      </c>
      <c r="F38" s="195">
        <f>район!C112</f>
        <v>60698.276000000005</v>
      </c>
      <c r="G38" s="203">
        <f>район!D112</f>
        <v>50990.440029999998</v>
      </c>
      <c r="H38" s="204">
        <f t="shared" si="3"/>
        <v>84.00640576677992</v>
      </c>
      <c r="I38" s="204">
        <f>Справка!EQ31</f>
        <v>39481.075339999996</v>
      </c>
      <c r="J38" s="204">
        <f>Справка!ER31</f>
        <v>31259.713100000001</v>
      </c>
      <c r="K38" s="204">
        <f t="shared" si="8"/>
        <v>79.176448034406562</v>
      </c>
      <c r="L38" s="82"/>
    </row>
    <row r="39" spans="1:12" ht="30" customHeight="1">
      <c r="A39" s="80" t="s">
        <v>207</v>
      </c>
      <c r="B39" s="81" t="s">
        <v>208</v>
      </c>
      <c r="C39" s="202">
        <v>50099.623760000002</v>
      </c>
      <c r="D39" s="202">
        <v>47994.292970000002</v>
      </c>
      <c r="E39" s="203">
        <f t="shared" si="5"/>
        <v>95.797711375866825</v>
      </c>
      <c r="F39" s="195">
        <f>район!C115</f>
        <v>50086.623759999995</v>
      </c>
      <c r="G39" s="203">
        <f>район!D115</f>
        <v>47981.292969999995</v>
      </c>
      <c r="H39" s="204">
        <f t="shared" si="3"/>
        <v>95.796620670444639</v>
      </c>
      <c r="I39" s="204">
        <f>Справка!ET31</f>
        <v>13</v>
      </c>
      <c r="J39" s="204">
        <f>Справка!EU31</f>
        <v>13</v>
      </c>
      <c r="K39" s="204"/>
    </row>
    <row r="40" spans="1:12" ht="30" customHeight="1">
      <c r="A40" s="80" t="s">
        <v>209</v>
      </c>
      <c r="B40" s="81" t="s">
        <v>92</v>
      </c>
      <c r="C40" s="202">
        <v>8384.6779999999999</v>
      </c>
      <c r="D40" s="202">
        <v>7012.7716399999999</v>
      </c>
      <c r="E40" s="203">
        <f t="shared" si="5"/>
        <v>83.637936245136672</v>
      </c>
      <c r="F40" s="195">
        <f>район!C120</f>
        <v>8169.8789999999999</v>
      </c>
      <c r="G40" s="203">
        <f>район!D120</f>
        <v>6827.3956399999997</v>
      </c>
      <c r="H40" s="204">
        <f t="shared" si="3"/>
        <v>83.567891764370074</v>
      </c>
      <c r="I40" s="204">
        <f>Справка!EW31</f>
        <v>214.79900000000004</v>
      </c>
      <c r="J40" s="204">
        <f>Справка!EX31</f>
        <v>185.376</v>
      </c>
      <c r="K40" s="204">
        <f t="shared" si="8"/>
        <v>86.302077756414121</v>
      </c>
    </row>
    <row r="41" spans="1:12" ht="30" customHeight="1">
      <c r="A41" s="80" t="s">
        <v>210</v>
      </c>
      <c r="B41" s="81" t="s">
        <v>104</v>
      </c>
      <c r="C41" s="195">
        <f>F41</f>
        <v>45</v>
      </c>
      <c r="D41" s="195">
        <f>G41</f>
        <v>0</v>
      </c>
      <c r="E41" s="203">
        <f t="shared" si="5"/>
        <v>0</v>
      </c>
      <c r="F41" s="195">
        <f>район!C126</f>
        <v>45</v>
      </c>
      <c r="G41" s="203">
        <f>район!D126</f>
        <v>0</v>
      </c>
      <c r="H41" s="204">
        <f t="shared" si="3"/>
        <v>0</v>
      </c>
      <c r="I41" s="204">
        <v>0</v>
      </c>
      <c r="J41" s="204">
        <v>0</v>
      </c>
      <c r="K41" s="204">
        <v>0</v>
      </c>
    </row>
    <row r="42" spans="1:12" ht="34.5" customHeight="1">
      <c r="A42" s="80" t="s">
        <v>211</v>
      </c>
      <c r="B42" s="81" t="s">
        <v>108</v>
      </c>
      <c r="C42" s="195">
        <f>F42</f>
        <v>0</v>
      </c>
      <c r="D42" s="195">
        <f>G42</f>
        <v>0</v>
      </c>
      <c r="E42" s="203"/>
      <c r="F42" s="195">
        <f>район!C128</f>
        <v>0</v>
      </c>
      <c r="G42" s="203">
        <f>район!D128</f>
        <v>0</v>
      </c>
      <c r="H42" s="204">
        <v>0</v>
      </c>
      <c r="I42" s="204">
        <v>0</v>
      </c>
      <c r="J42" s="205">
        <v>0</v>
      </c>
      <c r="K42" s="204">
        <v>0</v>
      </c>
    </row>
    <row r="43" spans="1:12" ht="30" customHeight="1">
      <c r="A43" s="80" t="s">
        <v>212</v>
      </c>
      <c r="B43" s="81" t="s">
        <v>213</v>
      </c>
      <c r="C43" s="195">
        <v>0</v>
      </c>
      <c r="D43" s="195">
        <v>0</v>
      </c>
      <c r="E43" s="203">
        <v>0</v>
      </c>
      <c r="F43" s="195">
        <f>район!C130</f>
        <v>68880.383730000001</v>
      </c>
      <c r="G43" s="203">
        <f>район!D130</f>
        <v>58611.292289999998</v>
      </c>
      <c r="H43" s="204">
        <f t="shared" si="3"/>
        <v>85.091413717651193</v>
      </c>
      <c r="I43" s="204">
        <f>Справка!EZ31</f>
        <v>0</v>
      </c>
      <c r="J43" s="205">
        <f>Справка!FA31</f>
        <v>0</v>
      </c>
      <c r="K43" s="204">
        <v>0</v>
      </c>
    </row>
    <row r="44" spans="1:12">
      <c r="A44" s="137"/>
      <c r="B44" s="138"/>
      <c r="C44" s="136"/>
      <c r="D44" s="136"/>
      <c r="E44" s="136"/>
      <c r="F44" s="136"/>
      <c r="G44" s="136"/>
      <c r="H44" s="136"/>
      <c r="I44" s="136"/>
      <c r="J44" s="136"/>
      <c r="K44" s="136"/>
    </row>
    <row r="45" spans="1:12" hidden="1">
      <c r="A45" s="137"/>
      <c r="B45" s="138"/>
      <c r="C45" s="136">
        <f>C29-C30</f>
        <v>-59428.542360000079</v>
      </c>
      <c r="D45" s="136">
        <f>D29-D30</f>
        <v>728.25846000004094</v>
      </c>
      <c r="E45" s="136"/>
      <c r="F45" s="136">
        <f>F29-F30</f>
        <v>-45349.11950999999</v>
      </c>
      <c r="G45" s="136">
        <f>G29-G30</f>
        <v>-3166.1249099998968</v>
      </c>
      <c r="H45" s="136"/>
      <c r="I45" s="136">
        <f>I29-I30</f>
        <v>-14079.422850000032</v>
      </c>
      <c r="J45" s="136">
        <f>J29-J30</f>
        <v>3894.383370000025</v>
      </c>
      <c r="K45" s="136"/>
    </row>
    <row r="46" spans="1:12" hidden="1">
      <c r="A46" s="137"/>
      <c r="B46" s="138"/>
      <c r="C46" s="136">
        <f>C45-F46</f>
        <v>-5.8207660913467407E-11</v>
      </c>
      <c r="D46" s="136">
        <f>D45-G46</f>
        <v>-8.7311491370201111E-11</v>
      </c>
      <c r="E46" s="136"/>
      <c r="F46" s="136">
        <f>F45+I45</f>
        <v>-59428.542360000021</v>
      </c>
      <c r="G46" s="136">
        <f>G45+J45</f>
        <v>728.25846000012825</v>
      </c>
      <c r="H46" s="136"/>
      <c r="I46" s="136"/>
      <c r="J46" s="136"/>
      <c r="K46" s="136"/>
    </row>
    <row r="47" spans="1:12" ht="20.25" hidden="1" customHeight="1">
      <c r="A47" s="137"/>
      <c r="B47" s="138"/>
      <c r="C47" s="139"/>
      <c r="D47" s="139"/>
      <c r="E47" s="140"/>
      <c r="F47" s="140">
        <f>C30+F46-C23-C28</f>
        <v>818671.96363000013</v>
      </c>
      <c r="G47" s="140">
        <f>D30+G46-D23-D28</f>
        <v>672465.73965</v>
      </c>
      <c r="H47" s="134"/>
      <c r="I47" s="134"/>
      <c r="J47" s="134"/>
      <c r="K47" s="136"/>
    </row>
    <row r="48" spans="1:12">
      <c r="A48" s="137"/>
      <c r="B48" s="138"/>
      <c r="C48" s="208"/>
      <c r="D48" s="136"/>
      <c r="E48" s="136"/>
      <c r="F48" s="136"/>
      <c r="G48" s="136"/>
      <c r="H48" s="136"/>
      <c r="I48" s="136"/>
      <c r="J48" s="136"/>
      <c r="K48" s="136"/>
    </row>
    <row r="49" spans="1:11">
      <c r="A49" s="137"/>
      <c r="B49" s="138"/>
      <c r="C49" s="136"/>
      <c r="D49" s="136"/>
      <c r="E49" s="136"/>
      <c r="F49" s="136"/>
      <c r="G49" s="136"/>
      <c r="H49" s="136"/>
      <c r="I49" s="136"/>
      <c r="J49" s="136"/>
      <c r="K49" s="136"/>
    </row>
    <row r="50" spans="1:11">
      <c r="A50" s="137"/>
      <c r="B50" s="138"/>
      <c r="C50" s="136"/>
      <c r="D50" s="136"/>
      <c r="E50" s="136"/>
      <c r="F50" s="136"/>
      <c r="G50" s="136"/>
      <c r="H50" s="136"/>
      <c r="I50" s="136"/>
      <c r="J50" s="136"/>
      <c r="K50" s="136"/>
    </row>
    <row r="51" spans="1:11">
      <c r="A51" s="137" t="s">
        <v>117</v>
      </c>
      <c r="B51" s="138"/>
      <c r="C51" s="139"/>
      <c r="D51" s="139"/>
      <c r="E51" s="140"/>
      <c r="F51" s="140"/>
      <c r="G51" s="140"/>
      <c r="H51" s="134"/>
      <c r="I51" s="134"/>
      <c r="J51" s="134"/>
      <c r="K51" s="134"/>
    </row>
    <row r="52" spans="1:11">
      <c r="A52" s="137" t="s">
        <v>214</v>
      </c>
      <c r="B52" s="138"/>
      <c r="C52" s="141" t="s">
        <v>255</v>
      </c>
      <c r="D52" s="496"/>
      <c r="E52" s="496"/>
      <c r="F52" s="142"/>
      <c r="G52" s="140"/>
      <c r="H52" s="134"/>
      <c r="I52" s="134"/>
      <c r="J52" s="134"/>
      <c r="K52" s="134"/>
    </row>
    <row r="53" spans="1:11">
      <c r="C53" s="85"/>
      <c r="D53" s="85"/>
      <c r="F53" s="82"/>
      <c r="G53" s="82"/>
    </row>
    <row r="54" spans="1:11">
      <c r="C54" s="89"/>
      <c r="D54" s="89"/>
      <c r="F54" s="82"/>
      <c r="G54" s="82"/>
      <c r="I54" s="82"/>
      <c r="J54" s="82"/>
    </row>
    <row r="55" spans="1:11">
      <c r="C55" s="97"/>
      <c r="D55" s="82"/>
      <c r="F55" s="82"/>
      <c r="G55" s="82"/>
    </row>
    <row r="56" spans="1:11">
      <c r="C56" s="97"/>
      <c r="D56" s="82"/>
    </row>
  </sheetData>
  <customSheetViews>
    <customSheetView guid="{61528DAC-5C4C-48F4-ADE2-8A724B05A086}" scale="80" showPageBreaks="1" printArea="1" hiddenRows="1" view="pageBreakPreview">
      <selection activeCell="I25" sqref="I25:J25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F85EE840-0C31-454A-8951-832C2E9E0600}" scale="80" showPageBreaks="1" printArea="1" hiddenRows="1" view="pageBreakPreview" topLeftCell="A25">
      <selection activeCell="D25" sqref="D25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3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6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7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9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0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1"/>
    </customSheetView>
  </customSheetViews>
  <mergeCells count="7">
    <mergeCell ref="C2:E2"/>
    <mergeCell ref="D52:E52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2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0" zoomScale="70" zoomScaleSheetLayoutView="70" workbookViewId="0">
      <selection activeCell="D27" sqref="D27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9" t="s">
        <v>430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6.75" customHeight="1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2122.7845699999998</v>
      </c>
      <c r="E4" s="5">
        <f>SUM(D4/C4*100)</f>
        <v>92.222005630327303</v>
      </c>
      <c r="F4" s="5">
        <f>SUM(D4-C4)</f>
        <v>-179.03542999999991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282.48397999999997</v>
      </c>
      <c r="E5" s="5">
        <f t="shared" ref="E5:E52" si="0">SUM(D5/C5*100)</f>
        <v>103.47398534798533</v>
      </c>
      <c r="F5" s="5">
        <f t="shared" ref="F5:F52" si="1">SUM(D5-C5)</f>
        <v>9.4839799999999741</v>
      </c>
    </row>
    <row r="6" spans="1:6">
      <c r="A6" s="7">
        <v>1010200001</v>
      </c>
      <c r="B6" s="8" t="s">
        <v>225</v>
      </c>
      <c r="C6" s="9">
        <v>273</v>
      </c>
      <c r="D6" s="10">
        <v>282.48397999999997</v>
      </c>
      <c r="E6" s="9">
        <f t="shared" ref="E6:E11" si="2">SUM(D6/C6*100)</f>
        <v>103.47398534798533</v>
      </c>
      <c r="F6" s="9">
        <f t="shared" si="1"/>
        <v>9.4839799999999741</v>
      </c>
    </row>
    <row r="7" spans="1:6" ht="31.5">
      <c r="A7" s="3">
        <v>1030000000</v>
      </c>
      <c r="B7" s="13" t="s">
        <v>267</v>
      </c>
      <c r="C7" s="5">
        <f>C8+C10+C9</f>
        <v>550.81999999999994</v>
      </c>
      <c r="D7" s="244">
        <f>D8+D9+D10+D11</f>
        <v>597.65494000000001</v>
      </c>
      <c r="E7" s="9">
        <f t="shared" si="2"/>
        <v>108.5027667840674</v>
      </c>
      <c r="F7" s="9">
        <f t="shared" si="1"/>
        <v>46.834940000000074</v>
      </c>
    </row>
    <row r="8" spans="1:6">
      <c r="A8" s="7">
        <v>1030223001</v>
      </c>
      <c r="B8" s="8" t="s">
        <v>269</v>
      </c>
      <c r="C8" s="9">
        <v>205.45599999999999</v>
      </c>
      <c r="D8" s="10">
        <v>298.6268</v>
      </c>
      <c r="E8" s="9">
        <f t="shared" si="2"/>
        <v>145.34829841912625</v>
      </c>
      <c r="F8" s="9">
        <f t="shared" si="1"/>
        <v>93.170800000000014</v>
      </c>
    </row>
    <row r="9" spans="1:6">
      <c r="A9" s="7">
        <v>1030224001</v>
      </c>
      <c r="B9" s="8" t="s">
        <v>275</v>
      </c>
      <c r="C9" s="9">
        <v>2.2029999999999998</v>
      </c>
      <c r="D9" s="10">
        <v>1.6518299999999999</v>
      </c>
      <c r="E9" s="9">
        <f t="shared" si="2"/>
        <v>74.980935088515665</v>
      </c>
      <c r="F9" s="9">
        <f t="shared" si="1"/>
        <v>-0.55116999999999994</v>
      </c>
    </row>
    <row r="10" spans="1:6">
      <c r="A10" s="7">
        <v>1030225001</v>
      </c>
      <c r="B10" s="8" t="s">
        <v>268</v>
      </c>
      <c r="C10" s="9">
        <v>343.161</v>
      </c>
      <c r="D10" s="10">
        <v>332.39983999999998</v>
      </c>
      <c r="E10" s="9">
        <f t="shared" si="2"/>
        <v>96.864107518045458</v>
      </c>
      <c r="F10" s="9">
        <f t="shared" si="1"/>
        <v>-10.761160000000018</v>
      </c>
    </row>
    <row r="11" spans="1:6">
      <c r="A11" s="7">
        <v>1030265001</v>
      </c>
      <c r="B11" s="8" t="s">
        <v>277</v>
      </c>
      <c r="C11" s="9">
        <v>0</v>
      </c>
      <c r="D11" s="10">
        <v>-35.023530000000001</v>
      </c>
      <c r="E11" s="9" t="e">
        <f t="shared" si="2"/>
        <v>#DIV/0!</v>
      </c>
      <c r="F11" s="9">
        <f t="shared" si="1"/>
        <v>-35.023530000000001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1460</v>
      </c>
      <c r="D14" s="5">
        <f>D15+D16</f>
        <v>1234.8547900000001</v>
      </c>
      <c r="E14" s="5">
        <f t="shared" si="0"/>
        <v>84.579095205479462</v>
      </c>
      <c r="F14" s="5">
        <f t="shared" si="1"/>
        <v>-225.14520999999991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248.45908</v>
      </c>
      <c r="E15" s="9">
        <f t="shared" si="0"/>
        <v>69.016411111111111</v>
      </c>
      <c r="F15" s="9">
        <f>SUM(D15-C15)</f>
        <v>-111.54092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986.39571000000001</v>
      </c>
      <c r="E16" s="9">
        <f t="shared" si="0"/>
        <v>89.672337272727276</v>
      </c>
      <c r="F16" s="9">
        <f t="shared" si="1"/>
        <v>-113.60428999999999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4.09</v>
      </c>
      <c r="E17" s="5">
        <f t="shared" si="0"/>
        <v>51.125</v>
      </c>
      <c r="F17" s="5">
        <f t="shared" si="1"/>
        <v>-3.91</v>
      </c>
    </row>
    <row r="18" spans="1:6" ht="18" customHeight="1">
      <c r="A18" s="7">
        <v>1080400001</v>
      </c>
      <c r="B18" s="8" t="s">
        <v>224</v>
      </c>
      <c r="C18" s="9">
        <v>8</v>
      </c>
      <c r="D18" s="9">
        <v>4.09</v>
      </c>
      <c r="E18" s="9">
        <f t="shared" si="0"/>
        <v>51.125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180</v>
      </c>
      <c r="D25" s="5">
        <f>D26+D30+D32+D37+D35</f>
        <v>268.50815</v>
      </c>
      <c r="E25" s="5">
        <f t="shared" si="0"/>
        <v>149.17119444444444</v>
      </c>
      <c r="F25" s="5">
        <f t="shared" si="1"/>
        <v>88.508150000000001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130</v>
      </c>
      <c r="D26" s="226">
        <f>D27+D28+D29</f>
        <v>84.391379999999998</v>
      </c>
      <c r="E26" s="5">
        <f t="shared" si="0"/>
        <v>64.916446153846152</v>
      </c>
      <c r="F26" s="5">
        <f t="shared" si="1"/>
        <v>-45.608620000000002</v>
      </c>
    </row>
    <row r="27" spans="1:6" ht="15.75" customHeight="1">
      <c r="A27" s="16">
        <v>1110502510</v>
      </c>
      <c r="B27" s="17" t="s">
        <v>222</v>
      </c>
      <c r="C27" s="12">
        <v>100</v>
      </c>
      <c r="D27" s="12">
        <v>34.890630000000002</v>
      </c>
      <c r="E27" s="9">
        <f t="shared" si="0"/>
        <v>34.890630000000002</v>
      </c>
      <c r="F27" s="9">
        <f t="shared" si="1"/>
        <v>-65.109369999999998</v>
      </c>
    </row>
    <row r="28" spans="1:6" ht="17.25" customHeight="1">
      <c r="A28" s="7">
        <v>1110503510</v>
      </c>
      <c r="B28" s="11" t="s">
        <v>221</v>
      </c>
      <c r="C28" s="12">
        <v>30</v>
      </c>
      <c r="D28" s="10">
        <v>49.5</v>
      </c>
      <c r="E28" s="9">
        <f t="shared" si="0"/>
        <v>165</v>
      </c>
      <c r="F28" s="9">
        <f t="shared" si="1"/>
        <v>19.5</v>
      </c>
    </row>
    <row r="29" spans="1:6" ht="33" customHeight="1">
      <c r="A29" s="7">
        <v>1110532000</v>
      </c>
      <c r="B29" s="8" t="s">
        <v>440</v>
      </c>
      <c r="C29" s="12"/>
      <c r="D29" s="10">
        <v>7.5000000000000002E-4</v>
      </c>
      <c r="E29" s="9"/>
      <c r="F29" s="9"/>
    </row>
    <row r="30" spans="1:6" s="15" customFormat="1" ht="15" customHeight="1">
      <c r="A30" s="68">
        <v>1130000000</v>
      </c>
      <c r="B30" s="69" t="s">
        <v>128</v>
      </c>
      <c r="C30" s="5">
        <f>C31</f>
        <v>50</v>
      </c>
      <c r="D30" s="5">
        <f>D31</f>
        <v>43.820160000000001</v>
      </c>
      <c r="E30" s="5">
        <f t="shared" si="0"/>
        <v>87.640320000000003</v>
      </c>
      <c r="F30" s="5">
        <f t="shared" si="1"/>
        <v>-6.1798399999999987</v>
      </c>
    </row>
    <row r="31" spans="1:6" ht="15.75" customHeight="1">
      <c r="A31" s="7">
        <v>1130206005</v>
      </c>
      <c r="B31" s="8" t="s">
        <v>220</v>
      </c>
      <c r="C31" s="9">
        <v>50</v>
      </c>
      <c r="D31" s="10">
        <v>43.820160000000001</v>
      </c>
      <c r="E31" s="9">
        <f t="shared" si="0"/>
        <v>87.640320000000003</v>
      </c>
      <c r="F31" s="9">
        <f t="shared" si="1"/>
        <v>-6.1798399999999987</v>
      </c>
    </row>
    <row r="32" spans="1:6" ht="18.75" customHeight="1">
      <c r="A32" s="70">
        <v>1140000000</v>
      </c>
      <c r="B32" s="71" t="s">
        <v>129</v>
      </c>
      <c r="C32" s="5">
        <f>C33+C34</f>
        <v>0</v>
      </c>
      <c r="D32" s="5">
        <f>D33+D34</f>
        <v>95.142499999999998</v>
      </c>
      <c r="E32" s="5" t="e">
        <f t="shared" si="0"/>
        <v>#DIV/0!</v>
      </c>
      <c r="F32" s="5">
        <f t="shared" si="1"/>
        <v>95.142499999999998</v>
      </c>
    </row>
    <row r="33" spans="1:7" ht="21.75" customHeight="1">
      <c r="A33" s="16">
        <v>1140200000</v>
      </c>
      <c r="B33" s="18" t="s">
        <v>130</v>
      </c>
      <c r="C33" s="9"/>
      <c r="D33" s="10">
        <v>95.142499999999998</v>
      </c>
      <c r="E33" s="9" t="e">
        <f t="shared" si="0"/>
        <v>#DIV/0!</v>
      </c>
      <c r="F33" s="9">
        <f t="shared" si="1"/>
        <v>95.142499999999998</v>
      </c>
    </row>
    <row r="34" spans="1:7" ht="21.75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324</v>
      </c>
      <c r="C35" s="9">
        <v>0</v>
      </c>
      <c r="D35" s="10">
        <f>D36</f>
        <v>45.154110000000003</v>
      </c>
      <c r="E35" s="9" t="e">
        <f>SUM(D35/C35*100)</f>
        <v>#DIV/0!</v>
      </c>
      <c r="F35" s="9">
        <f>SUM(D35-C35)</f>
        <v>45.154110000000003</v>
      </c>
    </row>
    <row r="36" spans="1:7" ht="30.75" customHeight="1">
      <c r="A36" s="7">
        <v>1160701010</v>
      </c>
      <c r="B36" s="8" t="s">
        <v>414</v>
      </c>
      <c r="C36" s="9">
        <v>0</v>
      </c>
      <c r="D36" s="10">
        <v>45.154110000000003</v>
      </c>
      <c r="E36" s="9" t="e">
        <f>SUM(D36/C36*100)</f>
        <v>#DIV/0!</v>
      </c>
      <c r="F36" s="9">
        <f>SUM(D36-C36)</f>
        <v>45.154110000000003</v>
      </c>
    </row>
    <row r="37" spans="1:7" ht="19.5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20.25" customHeight="1">
      <c r="A40" s="3">
        <v>1000000000</v>
      </c>
      <c r="B40" s="4" t="s">
        <v>16</v>
      </c>
      <c r="C40" s="254">
        <f>SUM(C4,C25)</f>
        <v>2481.8199999999997</v>
      </c>
      <c r="D40" s="254">
        <f>SUM(D4,D25)</f>
        <v>2391.2927199999999</v>
      </c>
      <c r="E40" s="5">
        <f t="shared" si="0"/>
        <v>96.352383331587305</v>
      </c>
      <c r="F40" s="5">
        <f t="shared" si="1"/>
        <v>-90.527279999999791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11631.7129</v>
      </c>
      <c r="D41" s="226">
        <f>D42+D44+D46+D47+D49+D50+D43+D48</f>
        <v>4953.662150000001</v>
      </c>
      <c r="E41" s="5">
        <f t="shared" si="0"/>
        <v>42.587555182865636</v>
      </c>
      <c r="F41" s="5">
        <f t="shared" si="1"/>
        <v>-6678.0507499999994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3262.674</v>
      </c>
      <c r="E42" s="9">
        <f t="shared" si="0"/>
        <v>93.800822240749781</v>
      </c>
      <c r="F42" s="9">
        <f t="shared" si="1"/>
        <v>-215.6260000000002</v>
      </c>
    </row>
    <row r="43" spans="1:7" ht="17.25" hidden="1" customHeight="1">
      <c r="A43" s="16">
        <v>2021500200</v>
      </c>
      <c r="B43" s="17" t="s">
        <v>228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5305.0820800000001</v>
      </c>
      <c r="D44" s="10">
        <v>1296.35699</v>
      </c>
      <c r="E44" s="9">
        <f t="shared" si="0"/>
        <v>24.436134454681234</v>
      </c>
      <c r="F44" s="9">
        <f t="shared" si="1"/>
        <v>-4008.7250899999999</v>
      </c>
    </row>
    <row r="45" spans="1:7" hidden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266.11360000000002</v>
      </c>
      <c r="D46" s="180">
        <v>209.71100000000001</v>
      </c>
      <c r="E46" s="9">
        <f t="shared" si="0"/>
        <v>78.805066708353124</v>
      </c>
      <c r="F46" s="9">
        <f t="shared" si="1"/>
        <v>-56.402600000000007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121.086</v>
      </c>
      <c r="E47" s="9">
        <f t="shared" si="0"/>
        <v>6.7063059419251934</v>
      </c>
      <c r="F47" s="9">
        <f t="shared" si="1"/>
        <v>-1684.46837</v>
      </c>
    </row>
    <row r="48" spans="1:7" ht="20.25" customHeight="1">
      <c r="A48" s="7">
        <v>2070500010</v>
      </c>
      <c r="B48" s="18" t="s">
        <v>284</v>
      </c>
      <c r="C48" s="12">
        <v>776.66285000000005</v>
      </c>
      <c r="D48" s="181">
        <v>63.834159999999997</v>
      </c>
      <c r="E48" s="9">
        <f t="shared" si="0"/>
        <v>8.2190309475984318</v>
      </c>
      <c r="F48" s="9">
        <f t="shared" si="1"/>
        <v>-712.82869000000005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2">
        <f>C40+C41</f>
        <v>14113.5329</v>
      </c>
      <c r="D52" s="243">
        <f>D40+D41</f>
        <v>7344.9548700000014</v>
      </c>
      <c r="E52" s="5">
        <f t="shared" si="0"/>
        <v>52.041929699969039</v>
      </c>
      <c r="F52" s="5">
        <f t="shared" si="1"/>
        <v>-6768.5780299999988</v>
      </c>
      <c r="G52" s="193"/>
    </row>
    <row r="53" spans="1:7" s="6" customFormat="1">
      <c r="A53" s="3"/>
      <c r="B53" s="21" t="s">
        <v>307</v>
      </c>
      <c r="C53" s="92">
        <f>C52-C100</f>
        <v>-310.1812600000012</v>
      </c>
      <c r="D53" s="92">
        <f>D52-D100</f>
        <v>1403.6040400000011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408</v>
      </c>
      <c r="D55" s="461" t="s">
        <v>422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1903.4680000000001</v>
      </c>
      <c r="D57" s="33">
        <f>D58+D59+D60+D61+D62+D64+D63</f>
        <v>1528.0829699999999</v>
      </c>
      <c r="E57" s="34">
        <f>SUM(D57/C57*100)</f>
        <v>80.278889374552136</v>
      </c>
      <c r="F57" s="34">
        <f>SUM(D57-C57)</f>
        <v>-375.38503000000014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1883.566</v>
      </c>
      <c r="D59" s="37">
        <v>1518.1809699999999</v>
      </c>
      <c r="E59" s="38">
        <f t="shared" ref="E59:E100" si="3">SUM(D59/C59*100)</f>
        <v>80.601421452712557</v>
      </c>
      <c r="F59" s="38">
        <f t="shared" ref="F59:F100" si="4">SUM(D59-C59)</f>
        <v>-365.38503000000014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9.9019999999999992</v>
      </c>
      <c r="D64" s="37">
        <v>9.9019999999999992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251.821</v>
      </c>
      <c r="D65" s="32">
        <f>D66</f>
        <v>186.78656000000001</v>
      </c>
      <c r="E65" s="34">
        <f t="shared" si="3"/>
        <v>74.174338121125729</v>
      </c>
      <c r="F65" s="34">
        <f t="shared" si="4"/>
        <v>-65.034439999999989</v>
      </c>
    </row>
    <row r="66" spans="1:7">
      <c r="A66" s="43" t="s">
        <v>45</v>
      </c>
      <c r="B66" s="44" t="s">
        <v>46</v>
      </c>
      <c r="C66" s="37">
        <v>251.821</v>
      </c>
      <c r="D66" s="37">
        <v>186.78656000000001</v>
      </c>
      <c r="E66" s="38">
        <f t="shared" si="3"/>
        <v>74.174338121125729</v>
      </c>
      <c r="F66" s="38">
        <f t="shared" si="4"/>
        <v>-65.034439999999989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215</v>
      </c>
      <c r="B71" s="47" t="s">
        <v>216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339</v>
      </c>
      <c r="B72" s="47" t="s">
        <v>394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7945.85617</v>
      </c>
      <c r="D73" s="48">
        <f>SUM(D74:D77)</f>
        <v>1078.3353999999999</v>
      </c>
      <c r="E73" s="34">
        <f t="shared" si="3"/>
        <v>13.571041017219923</v>
      </c>
      <c r="F73" s="34">
        <f t="shared" si="4"/>
        <v>-6867.5207700000001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0</v>
      </c>
      <c r="E74" s="38">
        <f t="shared" si="3"/>
        <v>0</v>
      </c>
      <c r="F74" s="38">
        <f t="shared" si="4"/>
        <v>-14.2926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1018.8354</v>
      </c>
      <c r="E76" s="38">
        <f t="shared" si="3"/>
        <v>13.177611368976949</v>
      </c>
      <c r="F76" s="38">
        <f t="shared" si="4"/>
        <v>-6712.7281700000003</v>
      </c>
    </row>
    <row r="77" spans="1:7">
      <c r="A77" s="35" t="s">
        <v>63</v>
      </c>
      <c r="B77" s="39" t="s">
        <v>64</v>
      </c>
      <c r="C77" s="49">
        <v>200</v>
      </c>
      <c r="D77" s="37">
        <v>59.5</v>
      </c>
      <c r="E77" s="38">
        <f t="shared" si="3"/>
        <v>29.75</v>
      </c>
      <c r="F77" s="38">
        <f t="shared" si="4"/>
        <v>-140.5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2440.9689900000003</v>
      </c>
      <c r="D78" s="32">
        <f>SUM(D79:D82)</f>
        <v>1415.3251600000001</v>
      </c>
      <c r="E78" s="34">
        <f t="shared" si="3"/>
        <v>57.982103246629116</v>
      </c>
      <c r="F78" s="34">
        <f t="shared" si="4"/>
        <v>-1025.6438300000002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1368.83699</v>
      </c>
      <c r="D80" s="37">
        <v>1083.19172</v>
      </c>
      <c r="E80" s="38">
        <f t="shared" si="3"/>
        <v>79.132265413137333</v>
      </c>
      <c r="F80" s="38">
        <f t="shared" si="4"/>
        <v>-285.64526999999998</v>
      </c>
    </row>
    <row r="81" spans="1:6" ht="16.5" customHeight="1">
      <c r="A81" s="35" t="s">
        <v>71</v>
      </c>
      <c r="B81" s="39" t="s">
        <v>72</v>
      </c>
      <c r="C81" s="37">
        <v>1072.1320000000001</v>
      </c>
      <c r="D81" s="37">
        <v>332.13344000000001</v>
      </c>
      <c r="E81" s="38">
        <f t="shared" si="3"/>
        <v>30.978782463353394</v>
      </c>
      <c r="F81" s="38">
        <f t="shared" si="4"/>
        <v>-739.99856</v>
      </c>
    </row>
    <row r="82" spans="1:6" ht="31.5" hidden="1">
      <c r="A82" s="35" t="s">
        <v>252</v>
      </c>
      <c r="B82" s="39" t="s">
        <v>264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83</v>
      </c>
      <c r="B83" s="31" t="s">
        <v>84</v>
      </c>
      <c r="C83" s="32">
        <f>C84</f>
        <v>1819.1</v>
      </c>
      <c r="D83" s="32">
        <f>SUM(D84)</f>
        <v>1677.2593999999999</v>
      </c>
      <c r="E83" s="34">
        <f t="shared" si="3"/>
        <v>92.202704634159744</v>
      </c>
      <c r="F83" s="34">
        <f t="shared" si="4"/>
        <v>-141.84059999999999</v>
      </c>
    </row>
    <row r="84" spans="1:6" ht="16.5" customHeight="1">
      <c r="A84" s="35" t="s">
        <v>85</v>
      </c>
      <c r="B84" s="39" t="s">
        <v>230</v>
      </c>
      <c r="C84" s="37">
        <v>1819.1</v>
      </c>
      <c r="D84" s="37">
        <v>1677.2593999999999</v>
      </c>
      <c r="E84" s="38">
        <f t="shared" si="3"/>
        <v>92.202704634159744</v>
      </c>
      <c r="F84" s="38">
        <f t="shared" si="4"/>
        <v>-141.84059999999999</v>
      </c>
    </row>
    <row r="85" spans="1:6" s="6" customFormat="1" ht="18" hidden="1" customHeight="1">
      <c r="A85" s="52">
        <v>1000</v>
      </c>
      <c r="B85" s="31" t="s">
        <v>86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87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88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89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90</v>
      </c>
      <c r="B89" s="39" t="s">
        <v>91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92</v>
      </c>
      <c r="B90" s="31" t="s">
        <v>93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94</v>
      </c>
      <c r="B91" s="39" t="s">
        <v>95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102</v>
      </c>
      <c r="B95" s="39" t="s">
        <v>103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112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113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114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115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116</v>
      </c>
      <c r="C100" s="245">
        <f>C57+C65+C67+C73+C78+C83+C85+C90+C96</f>
        <v>14423.714160000001</v>
      </c>
      <c r="D100" s="245">
        <f>D57+D65+D67+D73+D78+D83+D85+D90+D96</f>
        <v>5941.3508300000003</v>
      </c>
      <c r="E100" s="34">
        <f t="shared" si="3"/>
        <v>41.191545839674347</v>
      </c>
      <c r="F100" s="34">
        <f t="shared" si="4"/>
        <v>-8482.3633300000001</v>
      </c>
    </row>
    <row r="101" spans="1:6" ht="20.25" customHeight="1">
      <c r="C101" s="227"/>
      <c r="D101" s="228"/>
    </row>
    <row r="102" spans="1:6" s="65" customFormat="1" ht="13.5" customHeight="1">
      <c r="A102" s="63" t="s">
        <v>117</v>
      </c>
      <c r="B102" s="63"/>
      <c r="C102" s="64"/>
      <c r="D102" s="64"/>
    </row>
    <row r="103" spans="1:6" s="65" customFormat="1" ht="12.75">
      <c r="A103" s="66" t="s">
        <v>118</v>
      </c>
      <c r="B103" s="66"/>
      <c r="C103" s="132" t="s">
        <v>119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view="pageBreakPreview" topLeftCell="A10">
      <selection activeCell="D27" sqref="D2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85EE840-0C31-454A-8951-832C2E9E0600}" scale="70" showPageBreaks="1" hiddenRows="1" view="pageBreakPreview" topLeftCell="A18">
      <selection activeCell="D90" sqref="D90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7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8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9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zoomScale="70" zoomScaleSheetLayoutView="70" workbookViewId="0">
      <selection activeCell="A37" sqref="A37:B37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9" t="s">
        <v>431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1703.3878999999999</v>
      </c>
      <c r="E4" s="5">
        <f>SUM(D4/C4*100)</f>
        <v>88.079225659694899</v>
      </c>
      <c r="F4" s="5">
        <f>SUM(D4-C4)</f>
        <v>-230.53907000000004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162.73076</v>
      </c>
      <c r="E5" s="5">
        <f t="shared" ref="E5:E51" si="0">SUM(D5/C5*100)</f>
        <v>100.45108641975308</v>
      </c>
      <c r="F5" s="5">
        <f t="shared" ref="F5:F48" si="1">SUM(D5-C5)</f>
        <v>0.73076000000000363</v>
      </c>
    </row>
    <row r="6" spans="1:6">
      <c r="A6" s="7">
        <v>1010200001</v>
      </c>
      <c r="B6" s="8" t="s">
        <v>225</v>
      </c>
      <c r="C6" s="9">
        <v>162</v>
      </c>
      <c r="D6" s="10">
        <v>162.73076</v>
      </c>
      <c r="E6" s="9">
        <f t="shared" ref="E6:E11" si="2">SUM(D6/C6*100)</f>
        <v>100.45108641975308</v>
      </c>
      <c r="F6" s="9">
        <f t="shared" si="1"/>
        <v>0.73076000000000363</v>
      </c>
    </row>
    <row r="7" spans="1:6" ht="31.5">
      <c r="A7" s="3">
        <v>1030000000</v>
      </c>
      <c r="B7" s="13" t="s">
        <v>267</v>
      </c>
      <c r="C7" s="5">
        <f>C8+C10+C9</f>
        <v>779.92696999999998</v>
      </c>
      <c r="D7" s="5">
        <f>D8+D10+D9+D11</f>
        <v>742.44766000000004</v>
      </c>
      <c r="E7" s="9">
        <f t="shared" si="2"/>
        <v>95.19451032703742</v>
      </c>
      <c r="F7" s="9">
        <f t="shared" si="1"/>
        <v>-37.479309999999941</v>
      </c>
    </row>
    <row r="8" spans="1:6">
      <c r="A8" s="7">
        <v>1030223001</v>
      </c>
      <c r="B8" s="8" t="s">
        <v>269</v>
      </c>
      <c r="C8" s="9">
        <v>350.88997000000001</v>
      </c>
      <c r="D8" s="10">
        <v>370.97451000000001</v>
      </c>
      <c r="E8" s="9">
        <f t="shared" si="2"/>
        <v>105.72388546757263</v>
      </c>
      <c r="F8" s="9">
        <f t="shared" si="1"/>
        <v>20.084540000000004</v>
      </c>
    </row>
    <row r="9" spans="1:6">
      <c r="A9" s="7">
        <v>1030224001</v>
      </c>
      <c r="B9" s="8" t="s">
        <v>275</v>
      </c>
      <c r="C9" s="9">
        <v>2.7370000000000001</v>
      </c>
      <c r="D9" s="10">
        <v>2.0520900000000002</v>
      </c>
      <c r="E9" s="9">
        <f t="shared" si="2"/>
        <v>74.975886006576559</v>
      </c>
      <c r="F9" s="9">
        <f t="shared" si="1"/>
        <v>-0.68490999999999991</v>
      </c>
    </row>
    <row r="10" spans="1:6">
      <c r="A10" s="7">
        <v>1030225001</v>
      </c>
      <c r="B10" s="8" t="s">
        <v>268</v>
      </c>
      <c r="C10" s="9">
        <v>426.3</v>
      </c>
      <c r="D10" s="10">
        <v>412.92966000000001</v>
      </c>
      <c r="E10" s="9">
        <f t="shared" si="2"/>
        <v>96.863631245601695</v>
      </c>
      <c r="F10" s="9">
        <f t="shared" si="1"/>
        <v>-13.370339999999999</v>
      </c>
    </row>
    <row r="11" spans="1:6">
      <c r="A11" s="7">
        <v>1030226001</v>
      </c>
      <c r="B11" s="8" t="s">
        <v>277</v>
      </c>
      <c r="C11" s="9">
        <v>0</v>
      </c>
      <c r="D11" s="10">
        <v>-43.508600000000001</v>
      </c>
      <c r="E11" s="9" t="e">
        <f t="shared" si="2"/>
        <v>#DIV/0!</v>
      </c>
      <c r="F11" s="9">
        <f t="shared" si="1"/>
        <v>-43.508600000000001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958</v>
      </c>
      <c r="D14" s="5">
        <f>D15+D16</f>
        <v>789.66077999999993</v>
      </c>
      <c r="E14" s="5">
        <f t="shared" si="0"/>
        <v>82.428056367432148</v>
      </c>
      <c r="F14" s="5">
        <f t="shared" si="1"/>
        <v>-168.33922000000007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165.42121</v>
      </c>
      <c r="E15" s="9">
        <f t="shared" si="0"/>
        <v>83.546065656565659</v>
      </c>
      <c r="F15" s="9">
        <f>SUM(D15-C15)</f>
        <v>-32.578789999999998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624.23956999999996</v>
      </c>
      <c r="E16" s="9">
        <f t="shared" si="0"/>
        <v>82.136785526315776</v>
      </c>
      <c r="F16" s="9">
        <f t="shared" si="1"/>
        <v>-135.76043000000004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6.5</v>
      </c>
      <c r="E17" s="5">
        <f t="shared" si="0"/>
        <v>162.5</v>
      </c>
      <c r="F17" s="5">
        <f t="shared" si="1"/>
        <v>2.5</v>
      </c>
    </row>
    <row r="18" spans="1:6" ht="18" customHeight="1">
      <c r="A18" s="7">
        <v>1080400001</v>
      </c>
      <c r="B18" s="8" t="s">
        <v>224</v>
      </c>
      <c r="C18" s="9">
        <v>4</v>
      </c>
      <c r="D18" s="10">
        <v>6.5</v>
      </c>
      <c r="E18" s="9">
        <f t="shared" si="0"/>
        <v>162.5</v>
      </c>
      <c r="F18" s="9">
        <f t="shared" si="1"/>
        <v>2.5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237.27064000000001</v>
      </c>
      <c r="D25" s="5">
        <f>D26+D29+D31+D36+D34</f>
        <v>608.79757999999993</v>
      </c>
      <c r="E25" s="5">
        <f t="shared" si="0"/>
        <v>256.5836127048841</v>
      </c>
      <c r="F25" s="5">
        <f t="shared" si="1"/>
        <v>371.52693999999991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213.87064000000001</v>
      </c>
      <c r="D26" s="244">
        <f>D27+D28</f>
        <v>123.08928</v>
      </c>
      <c r="E26" s="5">
        <f t="shared" si="0"/>
        <v>57.553145209646352</v>
      </c>
      <c r="F26" s="5">
        <f t="shared" si="1"/>
        <v>-90.781360000000006</v>
      </c>
    </row>
    <row r="27" spans="1:6">
      <c r="A27" s="16">
        <v>1110502510</v>
      </c>
      <c r="B27" s="17" t="s">
        <v>222</v>
      </c>
      <c r="C27" s="12">
        <v>207.87064000000001</v>
      </c>
      <c r="D27" s="10">
        <v>116.88</v>
      </c>
      <c r="E27" s="9">
        <f t="shared" si="0"/>
        <v>56.227276733260645</v>
      </c>
      <c r="F27" s="9">
        <f t="shared" si="1"/>
        <v>-90.990640000000013</v>
      </c>
    </row>
    <row r="28" spans="1:6" ht="18" customHeight="1">
      <c r="A28" s="7">
        <v>1110503510</v>
      </c>
      <c r="B28" s="11" t="s">
        <v>221</v>
      </c>
      <c r="C28" s="12">
        <v>6</v>
      </c>
      <c r="D28" s="10">
        <v>6.2092799999999997</v>
      </c>
      <c r="E28" s="9">
        <f t="shared" si="0"/>
        <v>103.488</v>
      </c>
      <c r="F28" s="9">
        <f t="shared" si="1"/>
        <v>0.20927999999999969</v>
      </c>
    </row>
    <row r="29" spans="1:6" s="15" customFormat="1" ht="29.25">
      <c r="A29" s="68">
        <v>1130000000</v>
      </c>
      <c r="B29" s="69" t="s">
        <v>128</v>
      </c>
      <c r="C29" s="5">
        <f>C30</f>
        <v>10</v>
      </c>
      <c r="D29" s="5">
        <f>D30</f>
        <v>5.7596999999999996</v>
      </c>
      <c r="E29" s="5">
        <f t="shared" si="0"/>
        <v>57.597000000000001</v>
      </c>
      <c r="F29" s="5">
        <f t="shared" si="1"/>
        <v>-4.2403000000000004</v>
      </c>
    </row>
    <row r="30" spans="1:6" ht="17.25" customHeight="1">
      <c r="A30" s="7">
        <v>1130206005</v>
      </c>
      <c r="B30" s="8" t="s">
        <v>220</v>
      </c>
      <c r="C30" s="9">
        <v>10</v>
      </c>
      <c r="D30" s="10">
        <v>5.7596999999999996</v>
      </c>
      <c r="E30" s="9">
        <f t="shared" si="0"/>
        <v>57.597000000000001</v>
      </c>
      <c r="F30" s="9">
        <f t="shared" si="1"/>
        <v>-4.2403000000000004</v>
      </c>
    </row>
    <row r="31" spans="1:6" ht="23.25" customHeight="1">
      <c r="A31" s="70">
        <v>1140000000</v>
      </c>
      <c r="B31" s="71" t="s">
        <v>129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218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414.95389999999998</v>
      </c>
      <c r="E36" s="5" t="e">
        <f t="shared" si="0"/>
        <v>#DIV/0!</v>
      </c>
      <c r="F36" s="5">
        <f t="shared" si="1"/>
        <v>414.95389999999998</v>
      </c>
    </row>
    <row r="37" spans="1:7" ht="17.25" customHeight="1">
      <c r="A37" s="7">
        <v>1171503010</v>
      </c>
      <c r="B37" s="11" t="s">
        <v>428</v>
      </c>
      <c r="C37" s="9">
        <f>C38</f>
        <v>0</v>
      </c>
      <c r="D37" s="9">
        <v>414.95389999999998</v>
      </c>
      <c r="E37" s="9" t="e">
        <f t="shared" si="0"/>
        <v>#DIV/0!</v>
      </c>
      <c r="F37" s="9">
        <f t="shared" si="1"/>
        <v>414.95389999999998</v>
      </c>
    </row>
    <row r="38" spans="1:7" ht="19.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2171.1976100000002</v>
      </c>
      <c r="D39" s="125">
        <f>SUM(D4,D25)</f>
        <v>2312.1854800000001</v>
      </c>
      <c r="E39" s="5">
        <f t="shared" si="0"/>
        <v>106.49355311329769</v>
      </c>
      <c r="F39" s="5">
        <f t="shared" si="1"/>
        <v>140.98786999999993</v>
      </c>
    </row>
    <row r="40" spans="1:7" s="6" customFormat="1">
      <c r="A40" s="3">
        <v>2000000000</v>
      </c>
      <c r="B40" s="4" t="s">
        <v>17</v>
      </c>
      <c r="C40" s="226">
        <f>C41+C42+C43+C44+C48+C49</f>
        <v>17041.767909999999</v>
      </c>
      <c r="D40" s="226">
        <f>D41+D42+D43+D44+D48+D49+D50</f>
        <v>14266.64762</v>
      </c>
      <c r="E40" s="5">
        <f t="shared" si="0"/>
        <v>83.715772303344323</v>
      </c>
      <c r="F40" s="5">
        <f t="shared" si="1"/>
        <v>-2775.1202899999989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4548.5910000000003</v>
      </c>
      <c r="E41" s="9">
        <f t="shared" si="0"/>
        <v>93.800853749072019</v>
      </c>
      <c r="F41" s="9">
        <f t="shared" si="1"/>
        <v>-300.60899999999947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8840.4196300000003</v>
      </c>
      <c r="E43" s="9">
        <f t="shared" si="0"/>
        <v>82.338811804667301</v>
      </c>
      <c r="F43" s="9">
        <f t="shared" si="1"/>
        <v>-1896.2177300000003</v>
      </c>
    </row>
    <row r="44" spans="1:7" ht="18" customHeight="1">
      <c r="A44" s="16">
        <v>2023000000</v>
      </c>
      <c r="B44" s="17" t="s">
        <v>20</v>
      </c>
      <c r="C44" s="12">
        <v>251.821</v>
      </c>
      <c r="D44" s="180">
        <v>237.25700000000001</v>
      </c>
      <c r="E44" s="9">
        <f t="shared" si="0"/>
        <v>94.216526818652937</v>
      </c>
      <c r="F44" s="9">
        <f t="shared" si="1"/>
        <v>-14.563999999999993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640.37999000000002</v>
      </c>
      <c r="E48" s="9">
        <f t="shared" si="0"/>
        <v>83.564521597282138</v>
      </c>
      <c r="F48" s="9">
        <f t="shared" si="1"/>
        <v>-125.94999999999993</v>
      </c>
    </row>
    <row r="49" spans="1:7" s="6" customFormat="1" ht="18.75" customHeight="1">
      <c r="A49" s="7">
        <v>2070500010</v>
      </c>
      <c r="B49" s="8" t="s">
        <v>334</v>
      </c>
      <c r="C49" s="12">
        <v>437.77956</v>
      </c>
      <c r="D49" s="10"/>
      <c r="E49" s="9">
        <f>SUM(D49/C49*100)</f>
        <v>0</v>
      </c>
      <c r="F49" s="9">
        <f>SUM(D49-C49)</f>
        <v>-437.77956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2">
        <f>C39+C40</f>
        <v>19212.965519999998</v>
      </c>
      <c r="D51" s="242">
        <f>SUM(D39,D40,)</f>
        <v>16578.8331</v>
      </c>
      <c r="E51" s="5">
        <f t="shared" si="0"/>
        <v>86.289818626604202</v>
      </c>
      <c r="F51" s="5">
        <f>SUM(D51-C51)</f>
        <v>-2634.1324199999981</v>
      </c>
      <c r="G51" s="193"/>
    </row>
    <row r="52" spans="1:7" s="6" customFormat="1">
      <c r="A52" s="3"/>
      <c r="B52" s="21" t="s">
        <v>307</v>
      </c>
      <c r="C52" s="242">
        <f>C51-C98</f>
        <v>-659.32936000000336</v>
      </c>
      <c r="D52" s="242">
        <f>D51-D98</f>
        <v>-318.08158000000185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408</v>
      </c>
      <c r="D54" s="461" t="s">
        <v>422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1734.64084</v>
      </c>
      <c r="D56" s="176">
        <f>D57+D58+D59+D60+D61+D63+D62</f>
        <v>1524.06609</v>
      </c>
      <c r="E56" s="34">
        <f>SUM(D56/C56*100)</f>
        <v>87.860613843266833</v>
      </c>
      <c r="F56" s="34">
        <f>SUM(D56-C56)</f>
        <v>-210.57474999999999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1710.51</v>
      </c>
      <c r="D58" s="37">
        <v>1509.93525</v>
      </c>
      <c r="E58" s="38">
        <f t="shared" ref="E58:E98" si="3">SUM(D58/C58*100)</f>
        <v>88.273979690267808</v>
      </c>
      <c r="F58" s="38">
        <f t="shared" ref="F58:F98" si="4">SUM(D58-C58)</f>
        <v>-200.57474999999999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14.130839999999999</v>
      </c>
      <c r="D63" s="37">
        <v>14.130839999999999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251.821</v>
      </c>
      <c r="D64" s="32">
        <f>D65</f>
        <v>205.46421000000001</v>
      </c>
      <c r="E64" s="34">
        <f>SUM(D64/C64*100)</f>
        <v>81.591372443124285</v>
      </c>
      <c r="F64" s="34">
        <f t="shared" si="4"/>
        <v>-46.35678999999999</v>
      </c>
    </row>
    <row r="65" spans="1:7">
      <c r="A65" s="43" t="s">
        <v>45</v>
      </c>
      <c r="B65" s="44" t="s">
        <v>46</v>
      </c>
      <c r="C65" s="37">
        <v>251.821</v>
      </c>
      <c r="D65" s="37">
        <v>205.46421000000001</v>
      </c>
      <c r="E65" s="260">
        <f>SUM(D65/C65*100)</f>
        <v>81.591372443124285</v>
      </c>
      <c r="F65" s="38">
        <f t="shared" si="4"/>
        <v>-46.35678999999999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6363.22138</v>
      </c>
      <c r="E72" s="34">
        <f t="shared" si="3"/>
        <v>96.766318404997151</v>
      </c>
      <c r="F72" s="34">
        <f t="shared" si="4"/>
        <v>-212.64249999999993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5600.22138</v>
      </c>
      <c r="E75" s="38">
        <f t="shared" si="3"/>
        <v>96.959026326638437</v>
      </c>
      <c r="F75" s="38">
        <f t="shared" si="4"/>
        <v>-175.64249999999993</v>
      </c>
    </row>
    <row r="76" spans="1:7">
      <c r="A76" s="35" t="s">
        <v>63</v>
      </c>
      <c r="B76" s="39" t="s">
        <v>64</v>
      </c>
      <c r="C76" s="49">
        <v>800</v>
      </c>
      <c r="D76" s="37">
        <v>763</v>
      </c>
      <c r="E76" s="38">
        <f t="shared" si="3"/>
        <v>95.375</v>
      </c>
      <c r="F76" s="38">
        <f t="shared" si="4"/>
        <v>-37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1092.86916</v>
      </c>
      <c r="D77" s="32">
        <f>SUM(D78:D80)</f>
        <v>775.21158000000003</v>
      </c>
      <c r="E77" s="34">
        <f t="shared" si="3"/>
        <v>70.933612949605063</v>
      </c>
      <c r="F77" s="34">
        <f t="shared" si="4"/>
        <v>-317.65757999999994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180.244</v>
      </c>
      <c r="D79" s="37">
        <v>176.00323</v>
      </c>
      <c r="E79" s="34">
        <f t="shared" si="3"/>
        <v>97.64720600963139</v>
      </c>
      <c r="F79" s="34">
        <f t="shared" si="4"/>
        <v>-4.2407699999999977</v>
      </c>
    </row>
    <row r="80" spans="1:7">
      <c r="A80" s="35" t="s">
        <v>71</v>
      </c>
      <c r="B80" s="39" t="s">
        <v>72</v>
      </c>
      <c r="C80" s="37">
        <v>912.62516000000005</v>
      </c>
      <c r="D80" s="37">
        <v>599.20835</v>
      </c>
      <c r="E80" s="38">
        <f t="shared" si="3"/>
        <v>65.657662780193348</v>
      </c>
      <c r="F80" s="38">
        <f t="shared" si="4"/>
        <v>-313.41681000000005</v>
      </c>
    </row>
    <row r="81" spans="1:6" s="6" customFormat="1">
      <c r="A81" s="30" t="s">
        <v>83</v>
      </c>
      <c r="B81" s="31" t="s">
        <v>84</v>
      </c>
      <c r="C81" s="32">
        <f>C82</f>
        <v>10189.6</v>
      </c>
      <c r="D81" s="32">
        <f>D82</f>
        <v>8004.5800799999997</v>
      </c>
      <c r="E81" s="34">
        <f>SUM(D81/C81*100)</f>
        <v>78.556371987124123</v>
      </c>
      <c r="F81" s="34">
        <f t="shared" si="4"/>
        <v>-2185.0199200000006</v>
      </c>
    </row>
    <row r="82" spans="1:6" ht="15.75" customHeight="1">
      <c r="A82" s="35" t="s">
        <v>85</v>
      </c>
      <c r="B82" s="39" t="s">
        <v>230</v>
      </c>
      <c r="C82" s="37">
        <v>10189.6</v>
      </c>
      <c r="D82" s="37">
        <v>8004.5800799999997</v>
      </c>
      <c r="E82" s="38">
        <f>SUM(D82/C82*100)</f>
        <v>78.556371987124123</v>
      </c>
      <c r="F82" s="38">
        <f t="shared" si="4"/>
        <v>-2185.0199200000006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94</v>
      </c>
      <c r="B89" s="39" t="s">
        <v>95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245">
        <f>C56+C64+C66+C72+C77+C81+C83+C88+C94</f>
        <v>19872.294880000001</v>
      </c>
      <c r="D98" s="245">
        <f>D56+D64+D66+D72+D77+D81+D83+D88+D94</f>
        <v>16896.914680000002</v>
      </c>
      <c r="E98" s="34">
        <f t="shared" si="3"/>
        <v>85.027495727257445</v>
      </c>
      <c r="F98" s="34">
        <f t="shared" si="4"/>
        <v>-2975.3801999999996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117</v>
      </c>
      <c r="B100" s="63"/>
      <c r="C100" s="178"/>
      <c r="D100" s="178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view="pageBreakPreview">
      <selection activeCell="A37" sqref="A37:B37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85EE840-0C31-454A-8951-832C2E9E0600}" scale="70" showPageBreaks="1" hiddenRows="1" view="pageBreakPreview" topLeftCell="A37">
      <selection activeCell="C98" sqref="C98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5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7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8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9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zoomScale="70" zoomScaleSheetLayoutView="70" workbookViewId="0">
      <selection activeCell="A38" sqref="A38:B38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9" t="s">
        <v>432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1816.1</v>
      </c>
      <c r="D4" s="5">
        <f>D5+D12+D14+D17+D20+D7</f>
        <v>1677.5084900000002</v>
      </c>
      <c r="E4" s="5">
        <f>SUM(D4/C4*100)</f>
        <v>92.368729144870883</v>
      </c>
      <c r="F4" s="5">
        <f>SUM(D4-C4)</f>
        <v>-138.59150999999974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146.11936</v>
      </c>
      <c r="E5" s="5">
        <f t="shared" ref="E5:E51" si="0">SUM(D5/C5*100)</f>
        <v>91.898968553459113</v>
      </c>
      <c r="F5" s="5">
        <f t="shared" ref="F5:F51" si="1">SUM(D5-C5)</f>
        <v>-12.88064</v>
      </c>
    </row>
    <row r="6" spans="1:6">
      <c r="A6" s="7">
        <v>1010200001</v>
      </c>
      <c r="B6" s="8" t="s">
        <v>225</v>
      </c>
      <c r="C6" s="9">
        <v>159</v>
      </c>
      <c r="D6" s="10">
        <v>146.11936</v>
      </c>
      <c r="E6" s="9">
        <f t="shared" ref="E6:E11" si="2">SUM(D6/C6*100)</f>
        <v>91.898968553459113</v>
      </c>
      <c r="F6" s="9">
        <f t="shared" si="1"/>
        <v>-12.88064</v>
      </c>
    </row>
    <row r="7" spans="1:6" ht="31.5">
      <c r="A7" s="3">
        <v>1030000000</v>
      </c>
      <c r="B7" s="13" t="s">
        <v>267</v>
      </c>
      <c r="C7" s="5">
        <f>C8+C10+C9</f>
        <v>917.1</v>
      </c>
      <c r="D7" s="5">
        <f>D8+D10+D9+D11</f>
        <v>995.06467000000009</v>
      </c>
      <c r="E7" s="5">
        <f t="shared" si="2"/>
        <v>108.50121796968706</v>
      </c>
      <c r="F7" s="5">
        <f t="shared" si="1"/>
        <v>77.964670000000069</v>
      </c>
    </row>
    <row r="8" spans="1:6">
      <c r="A8" s="7">
        <v>1030223001</v>
      </c>
      <c r="B8" s="8" t="s">
        <v>269</v>
      </c>
      <c r="C8" s="9">
        <v>342.07900000000001</v>
      </c>
      <c r="D8" s="10">
        <v>497.19817999999998</v>
      </c>
      <c r="E8" s="9">
        <f t="shared" si="2"/>
        <v>145.34601071682272</v>
      </c>
      <c r="F8" s="9">
        <f t="shared" si="1"/>
        <v>155.11917999999997</v>
      </c>
    </row>
    <row r="9" spans="1:6">
      <c r="A9" s="7">
        <v>1030224001</v>
      </c>
      <c r="B9" s="8" t="s">
        <v>275</v>
      </c>
      <c r="C9" s="9">
        <v>3.6680000000000001</v>
      </c>
      <c r="D9" s="10">
        <v>2.75027</v>
      </c>
      <c r="E9" s="9">
        <f>SUM(D9/C9*100)</f>
        <v>74.980098146128682</v>
      </c>
      <c r="F9" s="9">
        <f t="shared" si="1"/>
        <v>-0.91773000000000016</v>
      </c>
    </row>
    <row r="10" spans="1:6">
      <c r="A10" s="7">
        <v>1030225001</v>
      </c>
      <c r="B10" s="8" t="s">
        <v>268</v>
      </c>
      <c r="C10" s="9">
        <v>571.35299999999995</v>
      </c>
      <c r="D10" s="10">
        <v>553.42859999999996</v>
      </c>
      <c r="E10" s="9">
        <f t="shared" si="2"/>
        <v>96.862815107297934</v>
      </c>
      <c r="F10" s="9">
        <f t="shared" si="1"/>
        <v>-17.924399999999991</v>
      </c>
    </row>
    <row r="11" spans="1:6">
      <c r="A11" s="7">
        <v>1030226001</v>
      </c>
      <c r="B11" s="8" t="s">
        <v>277</v>
      </c>
      <c r="C11" s="9">
        <v>0</v>
      </c>
      <c r="D11" s="10">
        <v>-58.312379999999997</v>
      </c>
      <c r="E11" s="9" t="e">
        <f t="shared" si="2"/>
        <v>#DIV/0!</v>
      </c>
      <c r="F11" s="9">
        <f t="shared" si="1"/>
        <v>-58.312379999999997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702</v>
      </c>
      <c r="D14" s="5">
        <f>D15+D16</f>
        <v>524.64246000000003</v>
      </c>
      <c r="E14" s="5">
        <f t="shared" si="0"/>
        <v>74.735393162393166</v>
      </c>
      <c r="F14" s="5">
        <f t="shared" si="1"/>
        <v>-177.35753999999997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167.02949000000001</v>
      </c>
      <c r="E15" s="9">
        <f t="shared" si="0"/>
        <v>67.623275303643723</v>
      </c>
      <c r="F15" s="9">
        <f>SUM(D15-C15)</f>
        <v>-79.97050999999999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357.61297000000002</v>
      </c>
      <c r="E16" s="9">
        <f t="shared" si="0"/>
        <v>78.596257142857155</v>
      </c>
      <c r="F16" s="9">
        <f t="shared" si="1"/>
        <v>-97.387029999999982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5.7</v>
      </c>
      <c r="E17" s="5">
        <f t="shared" si="0"/>
        <v>71.25</v>
      </c>
      <c r="F17" s="5">
        <f t="shared" si="1"/>
        <v>-2.2999999999999998</v>
      </c>
    </row>
    <row r="18" spans="1:6" ht="17.25" customHeight="1">
      <c r="A18" s="7">
        <v>1080400001</v>
      </c>
      <c r="B18" s="8" t="s">
        <v>224</v>
      </c>
      <c r="C18" s="9">
        <v>8</v>
      </c>
      <c r="D18" s="10">
        <v>5.7</v>
      </c>
      <c r="E18" s="9">
        <f t="shared" si="0"/>
        <v>71.25</v>
      </c>
      <c r="F18" s="9">
        <f t="shared" si="1"/>
        <v>-2.2999999999999998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522.88675000000001</v>
      </c>
      <c r="D25" s="5">
        <f>D26+D29+D32+D37+D35</f>
        <v>1356.1258500000001</v>
      </c>
      <c r="E25" s="5">
        <f t="shared" si="0"/>
        <v>259.35364588986045</v>
      </c>
      <c r="F25" s="5">
        <f t="shared" si="1"/>
        <v>833.23910000000012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538.15173000000004</v>
      </c>
      <c r="E26" s="5">
        <f t="shared" si="0"/>
        <v>153.75763714285716</v>
      </c>
      <c r="F26" s="5">
        <f t="shared" si="1"/>
        <v>188.15173000000004</v>
      </c>
    </row>
    <row r="27" spans="1:6">
      <c r="A27" s="16">
        <v>1110502510</v>
      </c>
      <c r="B27" s="17" t="s">
        <v>222</v>
      </c>
      <c r="C27" s="12">
        <v>320</v>
      </c>
      <c r="D27" s="10">
        <v>476.90550000000002</v>
      </c>
      <c r="E27" s="9">
        <f t="shared" si="0"/>
        <v>149.03296875000001</v>
      </c>
      <c r="F27" s="9">
        <f t="shared" si="1"/>
        <v>156.90550000000002</v>
      </c>
    </row>
    <row r="28" spans="1:6" ht="18" customHeight="1">
      <c r="A28" s="7">
        <v>1110503505</v>
      </c>
      <c r="B28" s="11" t="s">
        <v>221</v>
      </c>
      <c r="C28" s="12">
        <v>30</v>
      </c>
      <c r="D28" s="10">
        <v>61.246229999999997</v>
      </c>
      <c r="E28" s="9">
        <f t="shared" si="0"/>
        <v>204.1541</v>
      </c>
      <c r="F28" s="9">
        <f t="shared" si="1"/>
        <v>31.246229999999997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130</v>
      </c>
      <c r="D29" s="5">
        <f>D30+D31</f>
        <v>116.64832</v>
      </c>
      <c r="E29" s="5">
        <f t="shared" si="0"/>
        <v>89.729476923076916</v>
      </c>
      <c r="F29" s="5">
        <f t="shared" si="1"/>
        <v>-13.351680000000002</v>
      </c>
    </row>
    <row r="30" spans="1:6" ht="15.75" customHeight="1">
      <c r="A30" s="7">
        <v>1130206510</v>
      </c>
      <c r="B30" s="8" t="s">
        <v>322</v>
      </c>
      <c r="C30" s="9">
        <v>130</v>
      </c>
      <c r="D30" s="206">
        <v>55.048319999999997</v>
      </c>
      <c r="E30" s="9">
        <f t="shared" si="0"/>
        <v>42.344861538461537</v>
      </c>
      <c r="F30" s="9">
        <f t="shared" si="1"/>
        <v>-74.95168000000001</v>
      </c>
    </row>
    <row r="31" spans="1:6" ht="17.25" customHeight="1">
      <c r="A31" s="7">
        <v>1130299510</v>
      </c>
      <c r="B31" s="8" t="s">
        <v>336</v>
      </c>
      <c r="C31" s="9">
        <v>0</v>
      </c>
      <c r="D31" s="206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129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130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241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419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641.53796999999997</v>
      </c>
      <c r="E37" s="5" t="e">
        <f t="shared" si="0"/>
        <v>#DIV/0!</v>
      </c>
      <c r="F37" s="5">
        <f t="shared" si="1"/>
        <v>641.53796999999997</v>
      </c>
    </row>
    <row r="38" spans="1:7" ht="16.5" customHeight="1">
      <c r="A38" s="7">
        <v>1171503010</v>
      </c>
      <c r="B38" s="11" t="s">
        <v>428</v>
      </c>
      <c r="C38" s="9">
        <v>0</v>
      </c>
      <c r="D38" s="9">
        <v>641.53796999999997</v>
      </c>
      <c r="E38" s="9" t="e">
        <f t="shared" si="0"/>
        <v>#DIV/0!</v>
      </c>
      <c r="F38" s="9">
        <f t="shared" si="1"/>
        <v>641.53796999999997</v>
      </c>
    </row>
    <row r="39" spans="1:7" ht="16.5" hidden="1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2338.98675</v>
      </c>
      <c r="D40" s="125">
        <f>D4+D25</f>
        <v>3033.6343400000005</v>
      </c>
      <c r="E40" s="5">
        <f t="shared" si="0"/>
        <v>129.69865434252677</v>
      </c>
      <c r="F40" s="5">
        <f t="shared" si="1"/>
        <v>694.64759000000049</v>
      </c>
    </row>
    <row r="41" spans="1:7" s="6" customFormat="1">
      <c r="A41" s="3">
        <v>2000000000</v>
      </c>
      <c r="B41" s="4" t="s">
        <v>17</v>
      </c>
      <c r="C41" s="226">
        <f>C42+C43+C44+C45+C46+C48</f>
        <v>8956.4912599999989</v>
      </c>
      <c r="D41" s="226">
        <f>D42+D43+D44+D45+D46+D48+D49</f>
        <v>8213.2024000000001</v>
      </c>
      <c r="E41" s="5">
        <f t="shared" si="0"/>
        <v>91.701115554932173</v>
      </c>
      <c r="F41" s="5">
        <f t="shared" si="1"/>
        <v>-743.28885999999875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2193.723</v>
      </c>
      <c r="E42" s="9">
        <f t="shared" si="0"/>
        <v>93.800957797066758</v>
      </c>
      <c r="F42" s="9">
        <f t="shared" si="1"/>
        <v>-144.97699999999986</v>
      </c>
    </row>
    <row r="43" spans="1:7" ht="15.75" hidden="1" customHeight="1">
      <c r="A43" s="16">
        <v>2021500200</v>
      </c>
      <c r="B43" s="17" t="s">
        <v>228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100.729</v>
      </c>
      <c r="D45" s="180">
        <v>100.352</v>
      </c>
      <c r="E45" s="9">
        <f t="shared" si="0"/>
        <v>99.625728439674774</v>
      </c>
      <c r="F45" s="9">
        <f t="shared" si="1"/>
        <v>-0.37699999999999534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981.19994999999994</v>
      </c>
      <c r="E46" s="9">
        <f t="shared" si="0"/>
        <v>92.111298654848284</v>
      </c>
      <c r="F46" s="9">
        <f t="shared" si="1"/>
        <v>-84.033050000000003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334</v>
      </c>
      <c r="C48" s="12">
        <v>513.90180999999995</v>
      </c>
      <c r="D48" s="181"/>
      <c r="E48" s="9">
        <f t="shared" si="0"/>
        <v>0</v>
      </c>
      <c r="F48" s="9">
        <f t="shared" si="1"/>
        <v>-513.90180999999995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2">
        <f>C40+C41</f>
        <v>11295.478009999999</v>
      </c>
      <c r="D51" s="242">
        <f>D40+D41</f>
        <v>11246.836740000001</v>
      </c>
      <c r="E51" s="92">
        <f t="shared" si="0"/>
        <v>99.569373956932722</v>
      </c>
      <c r="F51" s="92">
        <f t="shared" si="1"/>
        <v>-48.641269999998258</v>
      </c>
      <c r="G51" s="193">
        <f>7662.29943-C51</f>
        <v>-3633.1785799999989</v>
      </c>
      <c r="H51" s="193">
        <f>1130.4405-D51</f>
        <v>-10116.39624</v>
      </c>
    </row>
    <row r="52" spans="1:8" s="6" customFormat="1">
      <c r="A52" s="3"/>
      <c r="B52" s="21" t="s">
        <v>307</v>
      </c>
      <c r="C52" s="92">
        <f>C51-C98</f>
        <v>-530.02748000000247</v>
      </c>
      <c r="D52" s="92">
        <f>D51-D98</f>
        <v>309.25091000000066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408</v>
      </c>
      <c r="D54" s="461" t="s">
        <v>422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1331.4739999999999</v>
      </c>
      <c r="D56" s="33">
        <f>D57+D58+D59+D60+D61+D63+D62</f>
        <v>1086.27082</v>
      </c>
      <c r="E56" s="34">
        <f>SUM(D56/C56*100)</f>
        <v>81.584080500257599</v>
      </c>
      <c r="F56" s="34">
        <f>SUM(D56-C56)</f>
        <v>-245.20317999999997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1326.518</v>
      </c>
      <c r="D58" s="37">
        <v>1082.3148200000001</v>
      </c>
      <c r="E58" s="38">
        <f t="shared" ref="E58:E98" si="3">SUM(D58/C58*100)</f>
        <v>81.590662169680328</v>
      </c>
      <c r="F58" s="38">
        <f t="shared" ref="F58:F98" si="4">SUM(D58-C58)</f>
        <v>-244.20317999999997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77.711770000000001</v>
      </c>
      <c r="E64" s="34">
        <f t="shared" si="3"/>
        <v>77.149351229536677</v>
      </c>
      <c r="F64" s="34">
        <f t="shared" si="4"/>
        <v>-23.017229999999998</v>
      </c>
    </row>
    <row r="65" spans="1:7">
      <c r="A65" s="43" t="s">
        <v>45</v>
      </c>
      <c r="B65" s="44" t="s">
        <v>46</v>
      </c>
      <c r="C65" s="37">
        <v>100.729</v>
      </c>
      <c r="D65" s="37">
        <v>77.711770000000001</v>
      </c>
      <c r="E65" s="38">
        <f t="shared" si="3"/>
        <v>77.149351229536677</v>
      </c>
      <c r="F65" s="38">
        <f t="shared" si="4"/>
        <v>-23.017229999999998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7.8</v>
      </c>
      <c r="D66" s="253">
        <f>D69+D70</f>
        <v>5.6313399999999998</v>
      </c>
      <c r="E66" s="34">
        <f t="shared" si="3"/>
        <v>72.196666666666658</v>
      </c>
      <c r="F66" s="34">
        <f t="shared" si="4"/>
        <v>-2.16866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5323.0659500000002</v>
      </c>
      <c r="D72" s="48">
        <f>SUM(D73:D77)</f>
        <v>5132.08367</v>
      </c>
      <c r="E72" s="34">
        <f t="shared" si="3"/>
        <v>96.412175205155975</v>
      </c>
      <c r="F72" s="34">
        <f t="shared" si="4"/>
        <v>-190.98228000000017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4896.5659500000002</v>
      </c>
      <c r="D76" s="37">
        <v>4705.58367</v>
      </c>
      <c r="E76" s="38">
        <f t="shared" si="3"/>
        <v>96.099668993532077</v>
      </c>
      <c r="F76" s="38">
        <f t="shared" si="4"/>
        <v>-190.98228000000017</v>
      </c>
    </row>
    <row r="77" spans="1:7">
      <c r="A77" s="35" t="s">
        <v>63</v>
      </c>
      <c r="B77" s="39" t="s">
        <v>64</v>
      </c>
      <c r="C77" s="49">
        <v>426.5</v>
      </c>
      <c r="D77" s="37">
        <v>426.5</v>
      </c>
      <c r="E77" s="38">
        <f t="shared" si="3"/>
        <v>100</v>
      </c>
      <c r="F77" s="38">
        <f t="shared" si="4"/>
        <v>0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3855.8365400000002</v>
      </c>
      <c r="D78" s="32">
        <f>SUM(D79:D81)</f>
        <v>3640.1882300000002</v>
      </c>
      <c r="E78" s="34">
        <f t="shared" si="3"/>
        <v>94.407223756430298</v>
      </c>
      <c r="F78" s="34">
        <f t="shared" si="4"/>
        <v>-215.64831000000004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2772.55474</v>
      </c>
      <c r="D80" s="37">
        <v>2716.2795500000002</v>
      </c>
      <c r="E80" s="38">
        <f t="shared" si="3"/>
        <v>97.970276684239607</v>
      </c>
      <c r="F80" s="38">
        <f t="shared" si="4"/>
        <v>-56.275189999999839</v>
      </c>
    </row>
    <row r="81" spans="1:6">
      <c r="A81" s="35" t="s">
        <v>71</v>
      </c>
      <c r="B81" s="39" t="s">
        <v>72</v>
      </c>
      <c r="C81" s="37">
        <v>1083.2818</v>
      </c>
      <c r="D81" s="37">
        <v>923.90868</v>
      </c>
      <c r="E81" s="38">
        <f t="shared" si="3"/>
        <v>85.287935235319196</v>
      </c>
      <c r="F81" s="38">
        <f t="shared" si="4"/>
        <v>-159.37311999999997</v>
      </c>
    </row>
    <row r="82" spans="1:6" s="6" customFormat="1" ht="32.25" customHeight="1">
      <c r="A82" s="30" t="s">
        <v>83</v>
      </c>
      <c r="B82" s="31" t="s">
        <v>84</v>
      </c>
      <c r="C82" s="32">
        <f>C83</f>
        <v>1195.5999999999999</v>
      </c>
      <c r="D82" s="32">
        <f>D83</f>
        <v>986.7</v>
      </c>
      <c r="E82" s="34">
        <f t="shared" si="3"/>
        <v>82.5276012044162</v>
      </c>
      <c r="F82" s="34">
        <f t="shared" si="4"/>
        <v>-208.89999999999986</v>
      </c>
    </row>
    <row r="83" spans="1:6" ht="14.25" customHeight="1">
      <c r="A83" s="35" t="s">
        <v>85</v>
      </c>
      <c r="B83" s="39" t="s">
        <v>230</v>
      </c>
      <c r="C83" s="37">
        <v>1195.5999999999999</v>
      </c>
      <c r="D83" s="37">
        <v>986.7</v>
      </c>
      <c r="E83" s="38">
        <f t="shared" si="3"/>
        <v>82.5276012044162</v>
      </c>
      <c r="F83" s="38">
        <f t="shared" si="4"/>
        <v>-208.89999999999986</v>
      </c>
    </row>
    <row r="84" spans="1:6" s="6" customFormat="1" ht="18.75" customHeight="1">
      <c r="A84" s="52">
        <v>1000</v>
      </c>
      <c r="B84" s="31" t="s">
        <v>86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88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245">
        <f>C56+C64+C66+C72+C78+C82+C96+C84</f>
        <v>11825.505490000001</v>
      </c>
      <c r="D98" s="245">
        <f>D56+D64+D66+D72+D78+D82+D96+D84</f>
        <v>10937.58583</v>
      </c>
      <c r="E98" s="34">
        <f t="shared" si="3"/>
        <v>92.491486636652837</v>
      </c>
      <c r="F98" s="34">
        <f t="shared" si="4"/>
        <v>-887.91966000000139</v>
      </c>
      <c r="G98" s="193">
        <f>8096.52307-C98</f>
        <v>-3728.9824200000012</v>
      </c>
      <c r="H98" s="193">
        <f>899.25122-D98</f>
        <v>-10038.33461</v>
      </c>
    </row>
    <row r="99" spans="1:8" ht="16.5" customHeight="1">
      <c r="C99" s="124"/>
      <c r="D99" s="100"/>
    </row>
    <row r="100" spans="1:8" s="65" customFormat="1" ht="20.25" customHeight="1">
      <c r="A100" s="63" t="s">
        <v>117</v>
      </c>
      <c r="B100" s="63"/>
      <c r="C100" s="114"/>
      <c r="D100" s="64" t="s">
        <v>261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>
      <selection activeCell="A38" sqref="A38:B38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85EE840-0C31-454A-8951-832C2E9E0600}" scale="70" showPageBreaks="1" printArea="1" hiddenRows="1" view="pageBreakPreview" topLeftCell="A48">
      <selection activeCell="D84" sqref="D84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7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8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9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10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zoomScale="70" zoomScaleSheetLayoutView="70" workbookViewId="0">
      <selection activeCell="A35" sqref="A35:B35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9" t="s">
        <v>433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1025.32861</v>
      </c>
      <c r="E4" s="5">
        <f>SUM(D4/C4*100)</f>
        <v>89.962413027646903</v>
      </c>
      <c r="F4" s="5">
        <f>SUM(D4-C4)</f>
        <v>-114.40138999999999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75.281859999999995</v>
      </c>
      <c r="E5" s="5">
        <f t="shared" ref="E5:E48" si="0">SUM(D5/C5*100)</f>
        <v>67.821495495495483</v>
      </c>
      <c r="F5" s="5">
        <f t="shared" ref="F5:F48" si="1">SUM(D5-C5)</f>
        <v>-35.718140000000005</v>
      </c>
    </row>
    <row r="6" spans="1:6">
      <c r="A6" s="7">
        <v>1010200001</v>
      </c>
      <c r="B6" s="8" t="s">
        <v>225</v>
      </c>
      <c r="C6" s="9">
        <v>111</v>
      </c>
      <c r="D6" s="10">
        <v>75.281859999999995</v>
      </c>
      <c r="E6" s="9">
        <f t="shared" ref="E6:E11" si="2">SUM(D6/C6*100)</f>
        <v>67.821495495495483</v>
      </c>
      <c r="F6" s="9">
        <f t="shared" si="1"/>
        <v>-35.718140000000005</v>
      </c>
    </row>
    <row r="7" spans="1:6" ht="31.5">
      <c r="A7" s="3">
        <v>1030000000</v>
      </c>
      <c r="B7" s="13" t="s">
        <v>267</v>
      </c>
      <c r="C7" s="5">
        <f>C8+C10+C9</f>
        <v>428.72999999999996</v>
      </c>
      <c r="D7" s="5">
        <f>D8+D10+D9+D11</f>
        <v>465.18508000000003</v>
      </c>
      <c r="E7" s="5">
        <f t="shared" si="2"/>
        <v>108.5030392088261</v>
      </c>
      <c r="F7" s="5">
        <f t="shared" si="1"/>
        <v>36.455080000000066</v>
      </c>
    </row>
    <row r="8" spans="1:6">
      <c r="A8" s="7">
        <v>1030223001</v>
      </c>
      <c r="B8" s="8" t="s">
        <v>269</v>
      </c>
      <c r="C8" s="9">
        <v>159.916</v>
      </c>
      <c r="D8" s="10">
        <v>232.43631999999999</v>
      </c>
      <c r="E8" s="9">
        <f t="shared" si="2"/>
        <v>145.34900822932039</v>
      </c>
      <c r="F8" s="9">
        <f t="shared" si="1"/>
        <v>72.520319999999998</v>
      </c>
    </row>
    <row r="9" spans="1:6">
      <c r="A9" s="7">
        <v>1030224001</v>
      </c>
      <c r="B9" s="8" t="s">
        <v>275</v>
      </c>
      <c r="C9" s="9">
        <v>1.7150000000000001</v>
      </c>
      <c r="D9" s="10">
        <v>1.28573</v>
      </c>
      <c r="E9" s="9">
        <f t="shared" si="2"/>
        <v>74.969679300291546</v>
      </c>
      <c r="F9" s="9">
        <f t="shared" si="1"/>
        <v>-0.42927000000000004</v>
      </c>
    </row>
    <row r="10" spans="1:6">
      <c r="A10" s="7">
        <v>1030225001</v>
      </c>
      <c r="B10" s="8" t="s">
        <v>268</v>
      </c>
      <c r="C10" s="9">
        <v>267.09899999999999</v>
      </c>
      <c r="D10" s="10">
        <v>258.72361000000001</v>
      </c>
      <c r="E10" s="9">
        <f t="shared" si="2"/>
        <v>96.864312483386314</v>
      </c>
      <c r="F10" s="9">
        <f t="shared" si="1"/>
        <v>-8.3753899999999817</v>
      </c>
    </row>
    <row r="11" spans="1:6">
      <c r="A11" s="7">
        <v>1030226001</v>
      </c>
      <c r="B11" s="8" t="s">
        <v>277</v>
      </c>
      <c r="C11" s="9">
        <v>0</v>
      </c>
      <c r="D11" s="10">
        <v>-27.260580000000001</v>
      </c>
      <c r="E11" s="9" t="e">
        <f t="shared" si="2"/>
        <v>#DIV/0!</v>
      </c>
      <c r="F11" s="9">
        <f t="shared" si="1"/>
        <v>-27.260580000000001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585</v>
      </c>
      <c r="D14" s="5">
        <f>D15+D16</f>
        <v>478.26985999999999</v>
      </c>
      <c r="E14" s="5">
        <f t="shared" si="0"/>
        <v>81.755531623931617</v>
      </c>
      <c r="F14" s="5">
        <f t="shared" si="1"/>
        <v>-106.73014000000001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190.57731000000001</v>
      </c>
      <c r="E15" s="9">
        <f t="shared" si="0"/>
        <v>70.323730627306276</v>
      </c>
      <c r="F15" s="9">
        <f>SUM(D15-C15)</f>
        <v>-80.422689999999989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287.69254999999998</v>
      </c>
      <c r="E16" s="9">
        <f t="shared" si="0"/>
        <v>91.621831210191075</v>
      </c>
      <c r="F16" s="9">
        <f t="shared" si="1"/>
        <v>-26.307450000000017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224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123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30</v>
      </c>
      <c r="D23" s="5">
        <f>D25+D27+D33+D32</f>
        <v>785.30482000000006</v>
      </c>
      <c r="E23" s="5">
        <f t="shared" si="0"/>
        <v>2617.6827333333335</v>
      </c>
      <c r="F23" s="5">
        <f t="shared" si="1"/>
        <v>755.30482000000006</v>
      </c>
    </row>
    <row r="24" spans="1:6" s="6" customFormat="1" ht="30" customHeight="1">
      <c r="A24" s="68">
        <v>1110000000</v>
      </c>
      <c r="B24" s="69" t="s">
        <v>126</v>
      </c>
      <c r="C24" s="5">
        <f>C25+C26</f>
        <v>30</v>
      </c>
      <c r="D24" s="5">
        <f>D25</f>
        <v>18.443300000000001</v>
      </c>
      <c r="E24" s="5">
        <f t="shared" si="0"/>
        <v>61.477666666666664</v>
      </c>
      <c r="F24" s="5">
        <f t="shared" si="1"/>
        <v>-11.556699999999999</v>
      </c>
    </row>
    <row r="25" spans="1:6" ht="17.25" customHeight="1">
      <c r="A25" s="16">
        <v>1110502510</v>
      </c>
      <c r="B25" s="17" t="s">
        <v>222</v>
      </c>
      <c r="C25" s="12">
        <v>30</v>
      </c>
      <c r="D25" s="10">
        <v>18.443300000000001</v>
      </c>
      <c r="E25" s="9">
        <f t="shared" si="0"/>
        <v>61.477666666666664</v>
      </c>
      <c r="F25" s="9">
        <f t="shared" si="1"/>
        <v>-11.556699999999999</v>
      </c>
    </row>
    <row r="26" spans="1:6" ht="0.75" hidden="1" customHeight="1">
      <c r="A26" s="7">
        <v>1110503505</v>
      </c>
      <c r="B26" s="11" t="s">
        <v>221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29.25" hidden="1">
      <c r="A27" s="68">
        <v>1130000000</v>
      </c>
      <c r="B27" s="69" t="s">
        <v>128</v>
      </c>
      <c r="C27" s="5">
        <f>C28</f>
        <v>0</v>
      </c>
      <c r="D27" s="5">
        <f>D28</f>
        <v>0</v>
      </c>
      <c r="E27" s="5" t="e">
        <f t="shared" si="0"/>
        <v>#DIV/0!</v>
      </c>
      <c r="F27" s="5">
        <f t="shared" si="1"/>
        <v>0</v>
      </c>
    </row>
    <row r="28" spans="1:6" hidden="1">
      <c r="A28" s="7">
        <v>1130305005</v>
      </c>
      <c r="B28" s="8" t="s">
        <v>14</v>
      </c>
      <c r="C28" s="9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6.5" hidden="1" customHeight="1">
      <c r="A29" s="70">
        <v>1140000000</v>
      </c>
      <c r="B29" s="71" t="s">
        <v>129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5.75" hidden="1" customHeight="1">
      <c r="A30" s="16">
        <v>1140200000</v>
      </c>
      <c r="B30" s="18" t="s">
        <v>130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8" hidden="1" customHeight="1">
      <c r="A31" s="7">
        <v>1140600000</v>
      </c>
      <c r="B31" s="8" t="s">
        <v>219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76">
        <v>1160000000</v>
      </c>
      <c r="B32" s="477" t="s">
        <v>241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132</v>
      </c>
      <c r="C33" s="5">
        <f>C34+C35</f>
        <v>0</v>
      </c>
      <c r="D33" s="5">
        <f>D34+D35</f>
        <v>765.99516000000006</v>
      </c>
      <c r="E33" s="5" t="e">
        <f t="shared" si="0"/>
        <v>#DIV/0!</v>
      </c>
      <c r="F33" s="5">
        <f t="shared" si="1"/>
        <v>765.99516000000006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428</v>
      </c>
      <c r="C35" s="9">
        <v>0</v>
      </c>
      <c r="D35" s="10">
        <v>765.99516000000006</v>
      </c>
      <c r="E35" s="9" t="e">
        <f t="shared" si="0"/>
        <v>#DIV/0!</v>
      </c>
      <c r="F35" s="9">
        <f t="shared" si="1"/>
        <v>765.99516000000006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1169.73</v>
      </c>
      <c r="D36" s="125">
        <f>D4+D23</f>
        <v>1810.6334300000001</v>
      </c>
      <c r="E36" s="5">
        <f t="shared" si="0"/>
        <v>154.79071495131356</v>
      </c>
      <c r="F36" s="5">
        <f t="shared" si="1"/>
        <v>640.90343000000007</v>
      </c>
    </row>
    <row r="37" spans="1:8" s="6" customFormat="1">
      <c r="A37" s="3">
        <v>2000000000</v>
      </c>
      <c r="B37" s="4" t="s">
        <v>17</v>
      </c>
      <c r="C37" s="226">
        <f>C38+C40+C41+C42+C43+C44</f>
        <v>11418.965600000001</v>
      </c>
      <c r="D37" s="226">
        <f>D38+D40+D41+D42+D44+D43</f>
        <v>10226.18175</v>
      </c>
      <c r="E37" s="5">
        <f t="shared" si="0"/>
        <v>89.554361649009593</v>
      </c>
      <c r="F37" s="5">
        <f t="shared" si="1"/>
        <v>-1192.7838500000016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1965.4079999999999</v>
      </c>
      <c r="E38" s="9">
        <f t="shared" si="0"/>
        <v>93.800792249319898</v>
      </c>
      <c r="F38" s="9">
        <f t="shared" si="1"/>
        <v>-129.89200000000028</v>
      </c>
    </row>
    <row r="39" spans="1:8" ht="15.75" hidden="1" customHeight="1">
      <c r="A39" s="16">
        <v>2020100310</v>
      </c>
      <c r="B39" s="17" t="s">
        <v>228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228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5392.4809599999999</v>
      </c>
      <c r="D41" s="10">
        <v>5302.3499599999996</v>
      </c>
      <c r="E41" s="9">
        <f t="shared" si="0"/>
        <v>98.328580097573479</v>
      </c>
      <c r="F41" s="9">
        <f t="shared" si="1"/>
        <v>-90.131000000000313</v>
      </c>
    </row>
    <row r="42" spans="1:8" ht="17.25" customHeight="1">
      <c r="A42" s="16">
        <v>2023000000</v>
      </c>
      <c r="B42" s="17" t="s">
        <v>20</v>
      </c>
      <c r="C42" s="12">
        <v>100.72799999999999</v>
      </c>
      <c r="D42" s="180">
        <v>100.352</v>
      </c>
      <c r="E42" s="9">
        <f t="shared" si="0"/>
        <v>99.626717496624579</v>
      </c>
      <c r="F42" s="9">
        <f t="shared" si="1"/>
        <v>-0.37599999999999056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2858.07179</v>
      </c>
      <c r="E43" s="9">
        <f t="shared" si="0"/>
        <v>93.265058433692559</v>
      </c>
      <c r="F43" s="9">
        <f t="shared" si="1"/>
        <v>-206.38968999999997</v>
      </c>
    </row>
    <row r="44" spans="1:8" ht="14.25" customHeight="1">
      <c r="A44" s="16">
        <v>2070500010</v>
      </c>
      <c r="B44" s="8" t="s">
        <v>334</v>
      </c>
      <c r="C44" s="12">
        <v>765.99516000000006</v>
      </c>
      <c r="D44" s="181"/>
      <c r="E44" s="9">
        <f t="shared" si="0"/>
        <v>0</v>
      </c>
      <c r="F44" s="9">
        <f t="shared" si="1"/>
        <v>-765.99516000000006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312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6">
        <f>C36+C37</f>
        <v>12588.695600000001</v>
      </c>
      <c r="D48" s="246">
        <f>D36+D37</f>
        <v>12036.81518</v>
      </c>
      <c r="E48" s="5">
        <f t="shared" si="0"/>
        <v>95.616063510186066</v>
      </c>
      <c r="F48" s="5">
        <f t="shared" si="1"/>
        <v>-551.88042000000132</v>
      </c>
      <c r="G48" s="193"/>
      <c r="H48" s="241"/>
    </row>
    <row r="49" spans="1:6" s="6" customFormat="1" ht="15.75" customHeight="1">
      <c r="A49" s="3"/>
      <c r="B49" s="21" t="s">
        <v>307</v>
      </c>
      <c r="C49" s="187">
        <f>C48-C95</f>
        <v>-62.656279999999242</v>
      </c>
      <c r="D49" s="187">
        <f>D48-D95</f>
        <v>238.73567999999977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408</v>
      </c>
      <c r="D51" s="461" t="s">
        <v>422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1383.6921199999999</v>
      </c>
      <c r="D53" s="33">
        <f>D55+D60</f>
        <v>1289.2810200000001</v>
      </c>
      <c r="E53" s="34">
        <f>SUM(D53/C53*100)</f>
        <v>93.17687087789443</v>
      </c>
      <c r="F53" s="34">
        <f>SUM(D53-C53)</f>
        <v>-94.411099999999806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1379.5401199999999</v>
      </c>
      <c r="D55" s="37">
        <v>1286.1290200000001</v>
      </c>
      <c r="E55" s="38">
        <f>SUM(D55/C55*100)</f>
        <v>93.228823240022933</v>
      </c>
      <c r="F55" s="38">
        <f t="shared" ref="F55:F95" si="3">SUM(D55-C55)</f>
        <v>-93.411099999999806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100.72799999999999</v>
      </c>
      <c r="D61" s="32">
        <f>D62</f>
        <v>75.128410000000002</v>
      </c>
      <c r="E61" s="34">
        <f t="shared" si="4"/>
        <v>74.585428083551747</v>
      </c>
      <c r="F61" s="34">
        <f t="shared" si="3"/>
        <v>-25.599589999999992</v>
      </c>
    </row>
    <row r="62" spans="1:6" ht="17.850000000000001" customHeight="1">
      <c r="A62" s="43" t="s">
        <v>45</v>
      </c>
      <c r="B62" s="44" t="s">
        <v>46</v>
      </c>
      <c r="C62" s="37">
        <v>100.72799999999999</v>
      </c>
      <c r="D62" s="37">
        <v>75.128410000000002</v>
      </c>
      <c r="E62" s="38">
        <f t="shared" si="4"/>
        <v>74.585428083551747</v>
      </c>
      <c r="F62" s="38">
        <f t="shared" si="3"/>
        <v>-25.599589999999992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5.8513400000000004</v>
      </c>
      <c r="E63" s="34">
        <f t="shared" si="4"/>
        <v>76.474709005220006</v>
      </c>
      <c r="F63" s="34">
        <f t="shared" si="3"/>
        <v>-1.7999999999999989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215</v>
      </c>
      <c r="B67" s="47" t="s">
        <v>216</v>
      </c>
      <c r="C67" s="37">
        <v>2.82</v>
      </c>
      <c r="D67" s="37">
        <v>1.02</v>
      </c>
      <c r="E67" s="38">
        <f t="shared" si="4"/>
        <v>36.170212765957451</v>
      </c>
      <c r="F67" s="38">
        <f t="shared" si="3"/>
        <v>-1.7999999999999998</v>
      </c>
    </row>
    <row r="68" spans="1:7" ht="18" customHeight="1">
      <c r="A68" s="46" t="s">
        <v>339</v>
      </c>
      <c r="B68" s="47" t="s">
        <v>342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1284.1821600000001</v>
      </c>
      <c r="D69" s="48">
        <f>D70+D71+D72+D73</f>
        <v>1147.3625500000001</v>
      </c>
      <c r="E69" s="34">
        <f t="shared" si="4"/>
        <v>89.345778639379319</v>
      </c>
      <c r="F69" s="34">
        <f t="shared" si="3"/>
        <v>-136.81961000000001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1256.6821600000001</v>
      </c>
      <c r="D72" s="37">
        <v>1119.8625500000001</v>
      </c>
      <c r="E72" s="38">
        <f t="shared" si="4"/>
        <v>89.112632107389828</v>
      </c>
      <c r="F72" s="38">
        <f t="shared" si="3"/>
        <v>-136.81961000000001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9001.0550600000006</v>
      </c>
      <c r="D74" s="32">
        <f>D77+D76</f>
        <v>8535.2202799999995</v>
      </c>
      <c r="E74" s="34">
        <f t="shared" si="4"/>
        <v>94.82466469880697</v>
      </c>
      <c r="F74" s="34">
        <f t="shared" si="3"/>
        <v>-465.83478000000105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8155.8617899999999</v>
      </c>
      <c r="D76" s="37">
        <v>7912.3667100000002</v>
      </c>
      <c r="E76" s="38">
        <f t="shared" si="4"/>
        <v>97.014477608012541</v>
      </c>
      <c r="F76" s="38">
        <f t="shared" si="3"/>
        <v>-243.49507999999969</v>
      </c>
    </row>
    <row r="77" spans="1:7" ht="17.850000000000001" customHeight="1">
      <c r="A77" s="35" t="s">
        <v>71</v>
      </c>
      <c r="B77" s="39" t="s">
        <v>72</v>
      </c>
      <c r="C77" s="37">
        <v>845.19326999999998</v>
      </c>
      <c r="D77" s="37">
        <v>622.85356999999999</v>
      </c>
      <c r="E77" s="38">
        <f t="shared" si="4"/>
        <v>73.693626311056633</v>
      </c>
      <c r="F77" s="38">
        <f t="shared" si="3"/>
        <v>-222.33969999999999</v>
      </c>
    </row>
    <row r="78" spans="1:7" s="6" customFormat="1" ht="17.850000000000001" customHeight="1">
      <c r="A78" s="30" t="s">
        <v>83</v>
      </c>
      <c r="B78" s="31" t="s">
        <v>84</v>
      </c>
      <c r="C78" s="32">
        <f>C79</f>
        <v>869.04319999999996</v>
      </c>
      <c r="D78" s="32">
        <f>D79</f>
        <v>740.23590000000002</v>
      </c>
      <c r="E78" s="34">
        <f t="shared" si="4"/>
        <v>85.178262714672883</v>
      </c>
      <c r="F78" s="34">
        <f t="shared" si="3"/>
        <v>-128.80729999999994</v>
      </c>
    </row>
    <row r="79" spans="1:7" ht="15" customHeight="1">
      <c r="A79" s="35" t="s">
        <v>85</v>
      </c>
      <c r="B79" s="39" t="s">
        <v>230</v>
      </c>
      <c r="C79" s="37">
        <v>869.04319999999996</v>
      </c>
      <c r="D79" s="37">
        <v>740.23590000000002</v>
      </c>
      <c r="E79" s="38">
        <f t="shared" si="4"/>
        <v>85.178262714672883</v>
      </c>
      <c r="F79" s="38">
        <f t="shared" si="3"/>
        <v>-128.80729999999994</v>
      </c>
    </row>
    <row r="80" spans="1:7" s="6" customFormat="1" ht="0.75" hidden="1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87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89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92</v>
      </c>
      <c r="B85" s="31" t="s">
        <v>93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94</v>
      </c>
      <c r="B86" s="39" t="s">
        <v>95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96</v>
      </c>
      <c r="B87" s="39" t="s">
        <v>97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98</v>
      </c>
      <c r="B88" s="39" t="s">
        <v>99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100</v>
      </c>
      <c r="B89" s="39" t="s">
        <v>101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102</v>
      </c>
      <c r="B90" s="39" t="s">
        <v>103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112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113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114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115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116</v>
      </c>
      <c r="C95" s="268">
        <f>C53+C61+C63+C69+C74+C78+C80+C85+C91</f>
        <v>12651.35188</v>
      </c>
      <c r="D95" s="248">
        <f>D53+D61+D63+D69+D74+D78+D85</f>
        <v>11798.0795</v>
      </c>
      <c r="E95" s="34">
        <f t="shared" si="4"/>
        <v>93.25548456723503</v>
      </c>
      <c r="F95" s="34">
        <f t="shared" si="3"/>
        <v>-853.27238000000034</v>
      </c>
      <c r="G95" s="241"/>
      <c r="H95" s="241"/>
    </row>
    <row r="96" spans="1:8" ht="20.25" customHeight="1">
      <c r="C96" s="124"/>
      <c r="D96" s="100"/>
    </row>
    <row r="97" spans="1:4" s="65" customFormat="1" ht="13.5" customHeight="1">
      <c r="A97" s="63" t="s">
        <v>117</v>
      </c>
      <c r="B97" s="63"/>
      <c r="C97" s="114"/>
      <c r="D97" s="64"/>
    </row>
    <row r="98" spans="1:4" s="65" customFormat="1" ht="12.75">
      <c r="A98" s="66" t="s">
        <v>118</v>
      </c>
      <c r="B98" s="66"/>
      <c r="C98" s="132" t="s">
        <v>119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view="pageBreakPreview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85EE840-0C31-454A-8951-832C2E9E0600}" scale="70" showPageBreaks="1" hiddenRows="1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5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7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8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9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zoomScale="70" zoomScaleSheetLayoutView="70" workbookViewId="0">
      <selection activeCell="A39" sqref="A39:B3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9" t="s">
        <v>434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1092.1824799999999</v>
      </c>
      <c r="E4" s="5">
        <f>SUM(D4/C4*100)</f>
        <v>97.294253471541722</v>
      </c>
      <c r="F4" s="5">
        <f>SUM(D4-C4)</f>
        <v>-30.373520000000099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92.196960000000004</v>
      </c>
      <c r="E5" s="5">
        <f t="shared" ref="E5:E51" si="0">SUM(D5/C5*100)</f>
        <v>99.136516129032259</v>
      </c>
      <c r="F5" s="5">
        <f t="shared" ref="F5:F51" si="1">SUM(D5-C5)</f>
        <v>-0.80303999999999576</v>
      </c>
    </row>
    <row r="6" spans="1:6">
      <c r="A6" s="7">
        <v>1010200001</v>
      </c>
      <c r="B6" s="8" t="s">
        <v>225</v>
      </c>
      <c r="C6" s="9">
        <v>93</v>
      </c>
      <c r="D6" s="10">
        <v>92.196960000000004</v>
      </c>
      <c r="E6" s="9">
        <f t="shared" ref="E6:E11" si="2">SUM(D6/C6*100)</f>
        <v>99.136516129032259</v>
      </c>
      <c r="F6" s="9">
        <f t="shared" si="1"/>
        <v>-0.80303999999999576</v>
      </c>
    </row>
    <row r="7" spans="1:6" ht="31.5">
      <c r="A7" s="3">
        <v>1030000000</v>
      </c>
      <c r="B7" s="13" t="s">
        <v>267</v>
      </c>
      <c r="C7" s="5">
        <f>C8+C10+C9</f>
        <v>528.86</v>
      </c>
      <c r="D7" s="226">
        <f>D8+D10+D9+D11</f>
        <v>443.62017000000003</v>
      </c>
      <c r="E7" s="9">
        <f t="shared" si="2"/>
        <v>83.882345044057033</v>
      </c>
      <c r="F7" s="9">
        <f t="shared" si="1"/>
        <v>-85.239829999999984</v>
      </c>
    </row>
    <row r="8" spans="1:6">
      <c r="A8" s="7">
        <v>1030223001</v>
      </c>
      <c r="B8" s="8" t="s">
        <v>269</v>
      </c>
      <c r="C8" s="9">
        <v>272.505</v>
      </c>
      <c r="D8" s="10">
        <v>221.66113000000001</v>
      </c>
      <c r="E8" s="9">
        <f t="shared" si="2"/>
        <v>81.342041430432474</v>
      </c>
      <c r="F8" s="9">
        <f t="shared" si="1"/>
        <v>-50.843869999999981</v>
      </c>
    </row>
    <row r="9" spans="1:6">
      <c r="A9" s="7">
        <v>1030224001</v>
      </c>
      <c r="B9" s="8" t="s">
        <v>275</v>
      </c>
      <c r="C9" s="9">
        <v>1.635</v>
      </c>
      <c r="D9" s="10">
        <v>1.2261500000000001</v>
      </c>
      <c r="E9" s="9">
        <f t="shared" si="2"/>
        <v>74.993883792048933</v>
      </c>
      <c r="F9" s="9">
        <f t="shared" si="1"/>
        <v>-0.40884999999999994</v>
      </c>
    </row>
    <row r="10" spans="1:6">
      <c r="A10" s="7">
        <v>1030225001</v>
      </c>
      <c r="B10" s="8" t="s">
        <v>268</v>
      </c>
      <c r="C10" s="9">
        <v>254.72</v>
      </c>
      <c r="D10" s="10">
        <v>246.72975</v>
      </c>
      <c r="E10" s="9">
        <f t="shared" si="2"/>
        <v>96.863124214824111</v>
      </c>
      <c r="F10" s="9">
        <f t="shared" si="1"/>
        <v>-7.9902500000000032</v>
      </c>
    </row>
    <row r="11" spans="1:6">
      <c r="A11" s="7">
        <v>1030226001</v>
      </c>
      <c r="B11" s="8" t="s">
        <v>277</v>
      </c>
      <c r="C11" s="9">
        <v>0</v>
      </c>
      <c r="D11" s="10">
        <v>-25.996860000000002</v>
      </c>
      <c r="E11" s="9" t="e">
        <f t="shared" si="2"/>
        <v>#DIV/0!</v>
      </c>
      <c r="F11" s="9">
        <f t="shared" si="1"/>
        <v>-25.996860000000002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226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455.69600000000003</v>
      </c>
      <c r="D14" s="5">
        <f>D15+D16</f>
        <v>411.26872000000003</v>
      </c>
      <c r="E14" s="9">
        <f t="shared" si="0"/>
        <v>90.250675889189282</v>
      </c>
      <c r="F14" s="9">
        <f t="shared" si="1"/>
        <v>-44.427279999999996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101.96807</v>
      </c>
      <c r="E15" s="9">
        <f>SUM(D15/C15*100)</f>
        <v>106.21673958333334</v>
      </c>
      <c r="F15" s="9">
        <f>SUM(D15-C14)</f>
        <v>-353.72793000000001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309.30065000000002</v>
      </c>
      <c r="E16" s="9">
        <f t="shared" si="0"/>
        <v>85.98946054445976</v>
      </c>
      <c r="F16" s="9">
        <f t="shared" si="1"/>
        <v>-50.395350000000008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1.6</v>
      </c>
      <c r="E17" s="5">
        <f t="shared" si="0"/>
        <v>32</v>
      </c>
      <c r="F17" s="5">
        <f t="shared" si="1"/>
        <v>-3.4</v>
      </c>
    </row>
    <row r="18" spans="1:6" ht="18.75" customHeight="1">
      <c r="A18" s="7">
        <v>1080400001</v>
      </c>
      <c r="B18" s="8" t="s">
        <v>224</v>
      </c>
      <c r="C18" s="9">
        <v>5</v>
      </c>
      <c r="D18" s="10">
        <v>1.6</v>
      </c>
      <c r="E18" s="9">
        <f t="shared" si="0"/>
        <v>32</v>
      </c>
      <c r="F18" s="9">
        <f t="shared" si="1"/>
        <v>-3.4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227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229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136.13999999999999</v>
      </c>
      <c r="D25" s="5">
        <f>D26+D29+D31+D37-D34</f>
        <v>324.35277000000002</v>
      </c>
      <c r="E25" s="5">
        <f t="shared" si="0"/>
        <v>238.24942706037908</v>
      </c>
      <c r="F25" s="5">
        <f t="shared" si="1"/>
        <v>188.21277000000003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222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50</v>
      </c>
      <c r="D29" s="5">
        <f>D30</f>
        <v>36.842089999999999</v>
      </c>
      <c r="E29" s="5">
        <f t="shared" si="0"/>
        <v>73.684179999999998</v>
      </c>
      <c r="F29" s="5">
        <f t="shared" si="1"/>
        <v>-13.157910000000001</v>
      </c>
    </row>
    <row r="30" spans="1:6" ht="17.25" customHeight="1">
      <c r="A30" s="7">
        <v>1130206005</v>
      </c>
      <c r="B30" s="8" t="s">
        <v>220</v>
      </c>
      <c r="C30" s="9">
        <v>50</v>
      </c>
      <c r="D30" s="10">
        <v>36.842089999999999</v>
      </c>
      <c r="E30" s="9">
        <f t="shared" si="0"/>
        <v>73.684179999999998</v>
      </c>
      <c r="F30" s="9">
        <f t="shared" si="1"/>
        <v>-13.157910000000001</v>
      </c>
    </row>
    <row r="31" spans="1:6" ht="32.25" customHeight="1">
      <c r="A31" s="70">
        <v>1140000000</v>
      </c>
      <c r="B31" s="71" t="s">
        <v>129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218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241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122.33452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10" t="e">
        <f>E37</f>
        <v>#DIV/0!</v>
      </c>
      <c r="F35" s="10">
        <f>F37</f>
        <v>122.33452</v>
      </c>
    </row>
    <row r="36" spans="1:7" ht="33" customHeight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122.33452</v>
      </c>
      <c r="E37" s="9" t="e">
        <f t="shared" si="0"/>
        <v>#DIV/0!</v>
      </c>
      <c r="F37" s="5">
        <f t="shared" si="1"/>
        <v>122.33452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428</v>
      </c>
      <c r="C39" s="9">
        <v>0</v>
      </c>
      <c r="D39" s="10">
        <v>122.33452</v>
      </c>
      <c r="E39" s="9" t="e">
        <f t="shared" si="0"/>
        <v>#DIV/0!</v>
      </c>
      <c r="F39" s="9">
        <f t="shared" si="1"/>
        <v>122.33452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1258.6959999999999</v>
      </c>
      <c r="D40" s="125">
        <f>D4+D25</f>
        <v>1416.5352499999999</v>
      </c>
      <c r="E40" s="5">
        <f t="shared" si="0"/>
        <v>112.53990240693543</v>
      </c>
      <c r="F40" s="5">
        <f t="shared" si="1"/>
        <v>157.83924999999999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7039.5703300000005</v>
      </c>
      <c r="D41" s="249">
        <f>D42+D44+D45+D46+D47+D48+D43+D50</f>
        <v>6602.0254500000001</v>
      </c>
      <c r="E41" s="5">
        <f t="shared" si="0"/>
        <v>93.78449451473837</v>
      </c>
      <c r="F41" s="5">
        <f t="shared" si="1"/>
        <v>-437.54488000000038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3185.0070000000001</v>
      </c>
      <c r="E42" s="9">
        <f t="shared" si="0"/>
        <v>93.800824620821672</v>
      </c>
      <c r="F42" s="9">
        <f t="shared" si="1"/>
        <v>-210.49299999999994</v>
      </c>
    </row>
    <row r="43" spans="1:7" ht="17.25" hidden="1" customHeight="1">
      <c r="A43" s="16">
        <v>2021500200</v>
      </c>
      <c r="B43" s="17" t="s">
        <v>228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100.729</v>
      </c>
      <c r="D45" s="180">
        <v>100.352</v>
      </c>
      <c r="E45" s="9">
        <f t="shared" si="0"/>
        <v>99.625728439674774</v>
      </c>
      <c r="F45" s="9">
        <f t="shared" si="1"/>
        <v>-0.37699999999999534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401.49338</v>
      </c>
      <c r="E46" s="9">
        <f t="shared" si="0"/>
        <v>79.359318789722565</v>
      </c>
      <c r="F46" s="9">
        <f t="shared" si="1"/>
        <v>-104.42500000000001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334</v>
      </c>
      <c r="C50" s="12">
        <v>122.24988</v>
      </c>
      <c r="D50" s="10"/>
      <c r="E50" s="9">
        <f t="shared" si="0"/>
        <v>0</v>
      </c>
      <c r="F50" s="9">
        <f t="shared" si="1"/>
        <v>-122.24988</v>
      </c>
    </row>
    <row r="51" spans="1:8" s="6" customFormat="1" ht="19.5" customHeight="1">
      <c r="A51" s="3"/>
      <c r="B51" s="4" t="s">
        <v>25</v>
      </c>
      <c r="C51" s="242">
        <f>C40+C41</f>
        <v>8298.2663300000004</v>
      </c>
      <c r="D51" s="243">
        <f>D40+D41</f>
        <v>8018.5607</v>
      </c>
      <c r="E51" s="92">
        <f t="shared" si="0"/>
        <v>96.629348602746035</v>
      </c>
      <c r="F51" s="92">
        <f t="shared" si="1"/>
        <v>-279.70563000000038</v>
      </c>
      <c r="G51" s="193"/>
      <c r="H51" s="193"/>
    </row>
    <row r="52" spans="1:8" s="6" customFormat="1">
      <c r="A52" s="3"/>
      <c r="B52" s="21" t="s">
        <v>307</v>
      </c>
      <c r="C52" s="92">
        <f>C51-C98</f>
        <v>-328.18882000000121</v>
      </c>
      <c r="D52" s="92">
        <f>D51-D98</f>
        <v>652.12990999999965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408</v>
      </c>
      <c r="D54" s="461" t="s">
        <v>422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1732.4080000000001</v>
      </c>
      <c r="D56" s="33">
        <f>D57+D58+D59+D60+D61+D63+D62</f>
        <v>1339.8076600000002</v>
      </c>
      <c r="E56" s="34">
        <f>SUM(D56/C56*100)</f>
        <v>77.337882300243365</v>
      </c>
      <c r="F56" s="34">
        <f>SUM(D56-C56)</f>
        <v>-392.60033999999996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1713.48</v>
      </c>
      <c r="D58" s="37">
        <v>1330.8796600000001</v>
      </c>
      <c r="E58" s="38">
        <f t="shared" ref="E58:E98" si="3">SUM(D58/C58*100)</f>
        <v>77.671152274902539</v>
      </c>
      <c r="F58" s="38">
        <f t="shared" ref="F58:F98" si="4">SUM(D58-C58)</f>
        <v>-382.60033999999996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76.797910000000002</v>
      </c>
      <c r="E64" s="34">
        <f t="shared" si="3"/>
        <v>76.242105054155203</v>
      </c>
      <c r="F64" s="34">
        <f t="shared" si="4"/>
        <v>-23.931089999999998</v>
      </c>
    </row>
    <row r="65" spans="1:7">
      <c r="A65" s="43" t="s">
        <v>45</v>
      </c>
      <c r="B65" s="44" t="s">
        <v>46</v>
      </c>
      <c r="C65" s="37">
        <v>100.729</v>
      </c>
      <c r="D65" s="37">
        <v>76.797910000000002</v>
      </c>
      <c r="E65" s="38">
        <f t="shared" si="3"/>
        <v>76.242105054155203</v>
      </c>
      <c r="F65" s="38">
        <f t="shared" si="4"/>
        <v>-23.931089999999998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20.945999999999998</v>
      </c>
      <c r="D66" s="32">
        <f>SUM(D69+D70+D71)</f>
        <v>9.7313399999999994</v>
      </c>
      <c r="E66" s="34">
        <f t="shared" si="3"/>
        <v>46.459180750501289</v>
      </c>
      <c r="F66" s="34">
        <f t="shared" si="4"/>
        <v>-11.214659999999999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8.5</v>
      </c>
      <c r="D69" s="37">
        <v>2.83134</v>
      </c>
      <c r="E69" s="38">
        <f t="shared" si="3"/>
        <v>33.30988235294118</v>
      </c>
      <c r="F69" s="38">
        <f t="shared" si="4"/>
        <v>-5.66866</v>
      </c>
    </row>
    <row r="70" spans="1:7" ht="15.75" customHeight="1">
      <c r="A70" s="46" t="s">
        <v>215</v>
      </c>
      <c r="B70" s="47" t="s">
        <v>216</v>
      </c>
      <c r="C70" s="37">
        <v>10.446</v>
      </c>
      <c r="D70" s="37">
        <v>4.9000000000000004</v>
      </c>
      <c r="E70" s="38">
        <f t="shared" si="3"/>
        <v>46.907907332950415</v>
      </c>
      <c r="F70" s="38">
        <f t="shared" si="4"/>
        <v>-5.5459999999999994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1542.1851799999999</v>
      </c>
      <c r="D72" s="48">
        <f>SUM(D73:D76)</f>
        <v>1399.90849</v>
      </c>
      <c r="E72" s="34">
        <f t="shared" si="3"/>
        <v>90.774344621830693</v>
      </c>
      <c r="F72" s="34">
        <f t="shared" si="4"/>
        <v>-142.27668999999992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1352.40849</v>
      </c>
      <c r="E75" s="38">
        <f t="shared" si="3"/>
        <v>92.809651687508932</v>
      </c>
      <c r="F75" s="38">
        <f t="shared" si="4"/>
        <v>-104.77668999999992</v>
      </c>
    </row>
    <row r="76" spans="1:7" ht="16.5" customHeight="1">
      <c r="A76" s="35" t="s">
        <v>63</v>
      </c>
      <c r="B76" s="39" t="s">
        <v>64</v>
      </c>
      <c r="C76" s="49">
        <v>85</v>
      </c>
      <c r="D76" s="37">
        <v>47.5</v>
      </c>
      <c r="E76" s="38">
        <f t="shared" si="3"/>
        <v>55.882352941176471</v>
      </c>
      <c r="F76" s="38">
        <f t="shared" si="4"/>
        <v>-37.5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4186.3569700000007</v>
      </c>
      <c r="D77" s="32">
        <f>SUM(D78:D80)</f>
        <v>3582.88139</v>
      </c>
      <c r="E77" s="34">
        <f t="shared" si="3"/>
        <v>85.584708033151784</v>
      </c>
      <c r="F77" s="34">
        <f t="shared" si="4"/>
        <v>-603.47558000000072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2576.3854500000002</v>
      </c>
      <c r="D79" s="37">
        <v>2502.62453</v>
      </c>
      <c r="E79" s="38">
        <f t="shared" si="3"/>
        <v>97.137038636823533</v>
      </c>
      <c r="F79" s="38">
        <f t="shared" si="4"/>
        <v>-73.760920000000169</v>
      </c>
    </row>
    <row r="80" spans="1:7">
      <c r="A80" s="35" t="s">
        <v>71</v>
      </c>
      <c r="B80" s="39" t="s">
        <v>72</v>
      </c>
      <c r="C80" s="37">
        <v>1609.9715200000001</v>
      </c>
      <c r="D80" s="37">
        <v>1080.25686</v>
      </c>
      <c r="E80" s="38">
        <f t="shared" si="3"/>
        <v>67.097886302982545</v>
      </c>
      <c r="F80" s="38">
        <f t="shared" si="4"/>
        <v>-529.71466000000009</v>
      </c>
    </row>
    <row r="81" spans="1:7" s="6" customFormat="1">
      <c r="A81" s="30" t="s">
        <v>83</v>
      </c>
      <c r="B81" s="31" t="s">
        <v>84</v>
      </c>
      <c r="C81" s="32">
        <f>C82</f>
        <v>1038.4000000000001</v>
      </c>
      <c r="D81" s="32">
        <f>SUM(D82)</f>
        <v>951.87400000000002</v>
      </c>
      <c r="E81" s="34">
        <f t="shared" si="3"/>
        <v>91.667372881355931</v>
      </c>
      <c r="F81" s="34">
        <f t="shared" si="4"/>
        <v>-86.526000000000067</v>
      </c>
    </row>
    <row r="82" spans="1:7" ht="17.25" customHeight="1">
      <c r="A82" s="35" t="s">
        <v>85</v>
      </c>
      <c r="B82" s="39" t="s">
        <v>230</v>
      </c>
      <c r="C82" s="37">
        <v>1038.4000000000001</v>
      </c>
      <c r="D82" s="37">
        <v>951.87400000000002</v>
      </c>
      <c r="E82" s="38">
        <f t="shared" si="3"/>
        <v>91.667372881355931</v>
      </c>
      <c r="F82" s="38">
        <f t="shared" si="4"/>
        <v>-86.526000000000067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94</v>
      </c>
      <c r="B89" s="39" t="s">
        <v>95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9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323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268">
        <f>C56+C64+C66+C72+C77+C81+C83+C88+C94</f>
        <v>8626.4551500000016</v>
      </c>
      <c r="D98" s="245">
        <f>D56+D64+D66+D72+D77+D81+D83+D88+D94</f>
        <v>7366.4307900000003</v>
      </c>
      <c r="E98" s="34">
        <f t="shared" si="3"/>
        <v>85.393486222437488</v>
      </c>
      <c r="F98" s="34">
        <f t="shared" si="4"/>
        <v>-1260.0243600000013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117</v>
      </c>
      <c r="B100" s="63"/>
      <c r="C100" s="178"/>
      <c r="D100" s="178"/>
      <c r="E100" s="240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>
      <selection activeCell="A39" sqref="A39:B3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F85EE840-0C31-454A-8951-832C2E9E0600}" scale="70" showPageBreaks="1" hiddenRows="1" view="pageBreakPreview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8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9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zoomScale="70" zoomScaleSheetLayoutView="70" workbookViewId="0">
      <selection activeCell="A39" sqref="A39:B3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0" t="s">
        <v>435</v>
      </c>
      <c r="B1" s="540"/>
      <c r="C1" s="540"/>
      <c r="D1" s="540"/>
      <c r="E1" s="540"/>
      <c r="F1" s="540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883.0488600000001</v>
      </c>
      <c r="E4" s="5">
        <f>SUM(D4/C4*100)</f>
        <v>99.196681644574255</v>
      </c>
      <c r="F4" s="5">
        <f>SUM(D4-C4)</f>
        <v>-7.1511399999999412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44.21678</v>
      </c>
      <c r="E5" s="5">
        <f t="shared" ref="E5:E51" si="0">SUM(D5/C5*100)</f>
        <v>73.694633333333343</v>
      </c>
      <c r="F5" s="5">
        <f t="shared" ref="F5:F51" si="1">SUM(D5-C5)</f>
        <v>-15.78322</v>
      </c>
    </row>
    <row r="6" spans="1:6">
      <c r="A6" s="7">
        <v>1010200001</v>
      </c>
      <c r="B6" s="8" t="s">
        <v>225</v>
      </c>
      <c r="C6" s="9">
        <v>60</v>
      </c>
      <c r="D6" s="10">
        <v>44.21678</v>
      </c>
      <c r="E6" s="9">
        <f t="shared" ref="E6:E11" si="2">SUM(D6/C6*100)</f>
        <v>73.694633333333343</v>
      </c>
      <c r="F6" s="9">
        <f t="shared" si="1"/>
        <v>-15.78322</v>
      </c>
    </row>
    <row r="7" spans="1:6" ht="31.5">
      <c r="A7" s="3">
        <v>1030000000</v>
      </c>
      <c r="B7" s="13" t="s">
        <v>267</v>
      </c>
      <c r="C7" s="5">
        <f>C8+C10+C9</f>
        <v>420.20000000000005</v>
      </c>
      <c r="D7" s="5">
        <f>D8+D10+D9+D11</f>
        <v>455.94293999999996</v>
      </c>
      <c r="E7" s="5">
        <f t="shared" si="2"/>
        <v>108.50617325083292</v>
      </c>
      <c r="F7" s="5">
        <f t="shared" si="1"/>
        <v>35.742939999999919</v>
      </c>
    </row>
    <row r="8" spans="1:6">
      <c r="A8" s="7">
        <v>1030223001</v>
      </c>
      <c r="B8" s="8" t="s">
        <v>269</v>
      </c>
      <c r="C8" s="9">
        <v>156.73500000000001</v>
      </c>
      <c r="D8" s="10">
        <v>227.81836999999999</v>
      </c>
      <c r="E8" s="9">
        <f t="shared" si="2"/>
        <v>145.35258238427917</v>
      </c>
      <c r="F8" s="9">
        <f t="shared" si="1"/>
        <v>71.083369999999974</v>
      </c>
    </row>
    <row r="9" spans="1:6">
      <c r="A9" s="7">
        <v>1030224001</v>
      </c>
      <c r="B9" s="8" t="s">
        <v>275</v>
      </c>
      <c r="C9" s="9">
        <v>1.68</v>
      </c>
      <c r="D9" s="10">
        <v>1.2602</v>
      </c>
      <c r="E9" s="9">
        <f t="shared" si="2"/>
        <v>75.011904761904773</v>
      </c>
      <c r="F9" s="9">
        <f t="shared" si="1"/>
        <v>-0.41979999999999995</v>
      </c>
    </row>
    <row r="10" spans="1:6">
      <c r="A10" s="7">
        <v>1030225001</v>
      </c>
      <c r="B10" s="8" t="s">
        <v>268</v>
      </c>
      <c r="C10" s="9">
        <v>261.78500000000003</v>
      </c>
      <c r="D10" s="10">
        <v>253.58339000000001</v>
      </c>
      <c r="E10" s="9">
        <f t="shared" si="2"/>
        <v>96.867043566285304</v>
      </c>
      <c r="F10" s="9">
        <f t="shared" si="1"/>
        <v>-8.2016100000000165</v>
      </c>
    </row>
    <row r="11" spans="1:6">
      <c r="A11" s="7">
        <v>1030226001</v>
      </c>
      <c r="B11" s="8" t="s">
        <v>277</v>
      </c>
      <c r="C11" s="9">
        <v>0</v>
      </c>
      <c r="D11" s="10">
        <v>-26.71902</v>
      </c>
      <c r="E11" s="9" t="e">
        <f t="shared" si="2"/>
        <v>#DIV/0!</v>
      </c>
      <c r="F11" s="9">
        <f t="shared" si="1"/>
        <v>-26.71902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397</v>
      </c>
      <c r="D14" s="5">
        <f>D15+D16</f>
        <v>377.85634000000005</v>
      </c>
      <c r="E14" s="5">
        <f t="shared" si="0"/>
        <v>95.177919395466006</v>
      </c>
      <c r="F14" s="5">
        <f t="shared" si="1"/>
        <v>-19.143659999999954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109.92648</v>
      </c>
      <c r="E15" s="9">
        <f t="shared" si="0"/>
        <v>122.14053333333332</v>
      </c>
      <c r="F15" s="9">
        <f>SUM(D15-C15)</f>
        <v>19.926479999999998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267.92986000000002</v>
      </c>
      <c r="E16" s="9">
        <f t="shared" si="0"/>
        <v>87.273570032573303</v>
      </c>
      <c r="F16" s="9">
        <f t="shared" si="1"/>
        <v>-39.070139999999981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1.6</v>
      </c>
      <c r="E17" s="5">
        <f t="shared" si="0"/>
        <v>53.333333333333336</v>
      </c>
      <c r="F17" s="5">
        <f t="shared" si="1"/>
        <v>-1.4</v>
      </c>
    </row>
    <row r="18" spans="1:6" ht="16.5" customHeight="1">
      <c r="A18" s="7">
        <v>1080400001</v>
      </c>
      <c r="B18" s="8" t="s">
        <v>224</v>
      </c>
      <c r="C18" s="9">
        <v>3</v>
      </c>
      <c r="D18" s="10">
        <v>1.6</v>
      </c>
      <c r="E18" s="9">
        <f t="shared" si="0"/>
        <v>53.333333333333336</v>
      </c>
      <c r="F18" s="9">
        <f t="shared" si="1"/>
        <v>-1.4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1524.56</v>
      </c>
      <c r="D25" s="5">
        <f>D26+D29+D31+D37+D34</f>
        <v>1889.1404599999998</v>
      </c>
      <c r="E25" s="5">
        <f t="shared" si="0"/>
        <v>123.91381513354671</v>
      </c>
      <c r="F25" s="5">
        <f t="shared" si="1"/>
        <v>364.5804599999999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200</v>
      </c>
      <c r="D26" s="5">
        <f>D27+D28</f>
        <v>200.57135</v>
      </c>
      <c r="E26" s="5">
        <f t="shared" si="0"/>
        <v>100.28567500000001</v>
      </c>
      <c r="F26" s="5">
        <f t="shared" si="1"/>
        <v>0.57134999999999536</v>
      </c>
    </row>
    <row r="27" spans="1:6">
      <c r="A27" s="16">
        <v>1110502510</v>
      </c>
      <c r="B27" s="17" t="s">
        <v>222</v>
      </c>
      <c r="C27" s="12">
        <v>180</v>
      </c>
      <c r="D27" s="10">
        <v>176.72774999999999</v>
      </c>
      <c r="E27" s="9">
        <f t="shared" si="0"/>
        <v>98.182083333333324</v>
      </c>
      <c r="F27" s="9">
        <f t="shared" si="1"/>
        <v>-3.2722500000000139</v>
      </c>
    </row>
    <row r="28" spans="1:6" ht="18.75" customHeight="1">
      <c r="A28" s="7">
        <v>1110503505</v>
      </c>
      <c r="B28" s="11" t="s">
        <v>221</v>
      </c>
      <c r="C28" s="12">
        <v>20</v>
      </c>
      <c r="D28" s="10">
        <v>23.843599999999999</v>
      </c>
      <c r="E28" s="9">
        <f t="shared" si="0"/>
        <v>119.218</v>
      </c>
      <c r="F28" s="9">
        <f t="shared" si="1"/>
        <v>3.8435999999999986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30</v>
      </c>
      <c r="D29" s="5">
        <f>D30</f>
        <v>31.46621</v>
      </c>
      <c r="E29" s="5">
        <f t="shared" si="0"/>
        <v>104.88736666666667</v>
      </c>
      <c r="F29" s="5">
        <f t="shared" si="1"/>
        <v>1.4662100000000002</v>
      </c>
    </row>
    <row r="30" spans="1:6" ht="29.25" customHeight="1">
      <c r="A30" s="7">
        <v>1130206005</v>
      </c>
      <c r="B30" s="8" t="s">
        <v>411</v>
      </c>
      <c r="C30" s="9">
        <v>30</v>
      </c>
      <c r="D30" s="10">
        <v>31.46621</v>
      </c>
      <c r="E30" s="9">
        <f t="shared" si="0"/>
        <v>104.88736666666667</v>
      </c>
      <c r="F30" s="9">
        <f t="shared" si="1"/>
        <v>1.4662100000000002</v>
      </c>
    </row>
    <row r="31" spans="1:6" ht="42" customHeight="1">
      <c r="A31" s="70">
        <v>1140000000</v>
      </c>
      <c r="B31" s="71" t="s">
        <v>129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218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219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241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132</v>
      </c>
      <c r="C37" s="5">
        <f>C38+C39</f>
        <v>0</v>
      </c>
      <c r="D37" s="5">
        <f>D38+D39</f>
        <v>336.70689999999996</v>
      </c>
      <c r="E37" s="5" t="e">
        <f t="shared" si="0"/>
        <v>#DIV/0!</v>
      </c>
      <c r="F37" s="5">
        <f t="shared" si="1"/>
        <v>336.70689999999996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0.2</v>
      </c>
      <c r="E38" s="9" t="e">
        <f t="shared" si="0"/>
        <v>#DIV/0!</v>
      </c>
      <c r="F38" s="9">
        <f t="shared" si="1"/>
        <v>0.2</v>
      </c>
    </row>
    <row r="39" spans="1:7" ht="18" customHeight="1">
      <c r="A39" s="7">
        <v>1171503010</v>
      </c>
      <c r="B39" s="11" t="s">
        <v>428</v>
      </c>
      <c r="C39" s="9">
        <v>0</v>
      </c>
      <c r="D39" s="10">
        <v>336.50689999999997</v>
      </c>
      <c r="E39" s="9" t="e">
        <f t="shared" si="0"/>
        <v>#DIV/0!</v>
      </c>
      <c r="F39" s="9">
        <f t="shared" si="1"/>
        <v>336.50689999999997</v>
      </c>
    </row>
    <row r="40" spans="1:7" s="6" customFormat="1">
      <c r="A40" s="3">
        <v>1000000000</v>
      </c>
      <c r="B40" s="4" t="s">
        <v>16</v>
      </c>
      <c r="C40" s="125">
        <f>SUM(C4,C25)</f>
        <v>2414.7600000000002</v>
      </c>
      <c r="D40" s="125">
        <f>D4+D25</f>
        <v>2772.18932</v>
      </c>
      <c r="E40" s="5">
        <f t="shared" si="0"/>
        <v>114.80185691331644</v>
      </c>
      <c r="F40" s="5">
        <f t="shared" si="1"/>
        <v>357.42931999999973</v>
      </c>
    </row>
    <row r="41" spans="1:7" s="6" customFormat="1">
      <c r="A41" s="3">
        <v>2000000000</v>
      </c>
      <c r="B41" s="4" t="s">
        <v>17</v>
      </c>
      <c r="C41" s="5">
        <f>C42+C43+C44+C45+C46+C47+C50</f>
        <v>6962.5033199999998</v>
      </c>
      <c r="D41" s="5">
        <f>D42+D43+D44+D45+D46+D47+D50</f>
        <v>4788.8981199999998</v>
      </c>
      <c r="E41" s="5">
        <f t="shared" si="0"/>
        <v>68.78126874631063</v>
      </c>
      <c r="F41" s="5">
        <f t="shared" si="1"/>
        <v>-2173.6052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1780.152</v>
      </c>
      <c r="E42" s="9">
        <f t="shared" si="0"/>
        <v>93.80082200442618</v>
      </c>
      <c r="F42" s="9">
        <f t="shared" si="1"/>
        <v>-117.64799999999991</v>
      </c>
    </row>
    <row r="43" spans="1:7" ht="15.75" customHeight="1">
      <c r="A43" s="16">
        <v>2021500200</v>
      </c>
      <c r="B43" s="17" t="s">
        <v>228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4040.3971200000001</v>
      </c>
      <c r="D44" s="10">
        <v>2482.1821199999999</v>
      </c>
      <c r="E44" s="9">
        <f t="shared" si="0"/>
        <v>61.434112694348222</v>
      </c>
      <c r="F44" s="9">
        <f t="shared" si="1"/>
        <v>-1558.2150000000001</v>
      </c>
    </row>
    <row r="45" spans="1:7" ht="15.75" customHeight="1">
      <c r="A45" s="16">
        <v>2023000000</v>
      </c>
      <c r="B45" s="17" t="s">
        <v>20</v>
      </c>
      <c r="C45" s="12">
        <v>107.8753</v>
      </c>
      <c r="D45" s="180">
        <v>100.352</v>
      </c>
      <c r="E45" s="9">
        <f t="shared" si="0"/>
        <v>93.025929012480162</v>
      </c>
      <c r="F45" s="9">
        <f t="shared" si="1"/>
        <v>-7.5232999999999919</v>
      </c>
    </row>
    <row r="46" spans="1:7" ht="15" customHeight="1">
      <c r="A46" s="16">
        <v>2024000000</v>
      </c>
      <c r="B46" s="17" t="s">
        <v>21</v>
      </c>
      <c r="C46" s="12">
        <v>579.92399999999998</v>
      </c>
      <c r="D46" s="181">
        <v>426.21199999999999</v>
      </c>
      <c r="E46" s="9">
        <f t="shared" si="0"/>
        <v>73.494457894482721</v>
      </c>
      <c r="F46" s="9">
        <f t="shared" si="1"/>
        <v>-153.71199999999999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245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334</v>
      </c>
      <c r="C50" s="12">
        <v>336.50689999999997</v>
      </c>
      <c r="D50" s="10"/>
      <c r="E50" s="9">
        <f t="shared" si="0"/>
        <v>0</v>
      </c>
      <c r="F50" s="9">
        <f t="shared" si="1"/>
        <v>-336.50689999999997</v>
      </c>
    </row>
    <row r="51" spans="1:8" s="6" customFormat="1" ht="17.25" customHeight="1">
      <c r="A51" s="7"/>
      <c r="B51" s="4" t="s">
        <v>25</v>
      </c>
      <c r="C51" s="246">
        <f>C40+C41</f>
        <v>9377.26332</v>
      </c>
      <c r="D51" s="247">
        <f>D40+D41</f>
        <v>7561.0874399999993</v>
      </c>
      <c r="E51" s="92">
        <f t="shared" si="0"/>
        <v>80.632133085924679</v>
      </c>
      <c r="F51" s="92">
        <f t="shared" si="1"/>
        <v>-1816.1758800000007</v>
      </c>
      <c r="G51" s="93"/>
      <c r="H51" s="241"/>
    </row>
    <row r="52" spans="1:8" s="6" customFormat="1" ht="16.5" customHeight="1">
      <c r="A52" s="7"/>
      <c r="B52" s="21" t="s">
        <v>308</v>
      </c>
      <c r="C52" s="246">
        <f>C51-C98</f>
        <v>-697.06996000000072</v>
      </c>
      <c r="D52" s="246">
        <f>D51-D98</f>
        <v>137.60034999999971</v>
      </c>
      <c r="E52" s="188"/>
      <c r="F52" s="188"/>
    </row>
    <row r="53" spans="1:8">
      <c r="A53" s="3"/>
      <c r="B53" s="24"/>
      <c r="C53" s="210"/>
      <c r="D53" s="210"/>
      <c r="E53" s="26"/>
      <c r="F53" s="27"/>
    </row>
    <row r="54" spans="1:8" ht="32.25" customHeight="1">
      <c r="A54" s="23"/>
      <c r="B54" s="28" t="s">
        <v>26</v>
      </c>
      <c r="C54" s="72" t="s">
        <v>408</v>
      </c>
      <c r="D54" s="461" t="s">
        <v>422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447">
        <f>C57+C58+C59+C60+C61+C63+C62</f>
        <v>1522.413</v>
      </c>
      <c r="D56" s="33">
        <f>D57+D58+D59+D60+D61+D63+D62</f>
        <v>1307.2409600000001</v>
      </c>
      <c r="E56" s="34">
        <f>SUM(D56/C56*100)</f>
        <v>85.866381855646267</v>
      </c>
      <c r="F56" s="34">
        <f>SUM(D56-C56)</f>
        <v>-215.17203999999992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1489.4369999999999</v>
      </c>
      <c r="D58" s="189">
        <v>1284.26496</v>
      </c>
      <c r="E58" s="38">
        <f t="shared" ref="E58:E98" si="3">SUM(D58/C58*100)</f>
        <v>86.224859460319564</v>
      </c>
      <c r="F58" s="38">
        <f t="shared" ref="F58:F98" si="4">SUM(D58-C58)</f>
        <v>-205.17203999999992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27.975999999999999</v>
      </c>
      <c r="D63" s="189">
        <v>22.975999999999999</v>
      </c>
      <c r="E63" s="38">
        <f t="shared" si="3"/>
        <v>82.127537889619674</v>
      </c>
      <c r="F63" s="38">
        <f t="shared" si="4"/>
        <v>-5</v>
      </c>
    </row>
    <row r="64" spans="1:8" s="6" customFormat="1">
      <c r="A64" s="30" t="s">
        <v>43</v>
      </c>
      <c r="B64" s="42" t="s">
        <v>44</v>
      </c>
      <c r="C64" s="33">
        <f>C65</f>
        <v>100.729</v>
      </c>
      <c r="D64" s="33">
        <f>D65</f>
        <v>78.474620000000002</v>
      </c>
      <c r="E64" s="34">
        <f t="shared" si="3"/>
        <v>77.906680300608571</v>
      </c>
      <c r="F64" s="34">
        <f t="shared" si="4"/>
        <v>-22.254379999999998</v>
      </c>
    </row>
    <row r="65" spans="1:9">
      <c r="A65" s="424" t="s">
        <v>45</v>
      </c>
      <c r="B65" s="44" t="s">
        <v>46</v>
      </c>
      <c r="C65" s="189">
        <v>100.729</v>
      </c>
      <c r="D65" s="189">
        <v>78.474620000000002</v>
      </c>
      <c r="E65" s="38">
        <f t="shared" si="3"/>
        <v>77.906680300608571</v>
      </c>
      <c r="F65" s="38">
        <f t="shared" si="4"/>
        <v>-22.254379999999998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18.5</v>
      </c>
      <c r="D66" s="33">
        <f>D69+D70+D71</f>
        <v>2.83134</v>
      </c>
      <c r="E66" s="34">
        <f t="shared" si="3"/>
        <v>15.30454054054054</v>
      </c>
      <c r="F66" s="34">
        <f t="shared" si="4"/>
        <v>-15.668659999999999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215</v>
      </c>
      <c r="B70" s="47" t="s">
        <v>216</v>
      </c>
      <c r="C70" s="189">
        <v>13.5</v>
      </c>
      <c r="D70" s="189">
        <v>0</v>
      </c>
      <c r="E70" s="34">
        <f t="shared" si="3"/>
        <v>0</v>
      </c>
      <c r="F70" s="34">
        <f t="shared" si="4"/>
        <v>-13.5</v>
      </c>
    </row>
    <row r="71" spans="1:9">
      <c r="A71" s="46" t="s">
        <v>339</v>
      </c>
      <c r="B71" s="47" t="s">
        <v>394</v>
      </c>
      <c r="C71" s="189">
        <v>2</v>
      </c>
      <c r="D71" s="189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25" t="s">
        <v>55</v>
      </c>
      <c r="B72" s="31" t="s">
        <v>56</v>
      </c>
      <c r="C72" s="33">
        <f>SUM(C73:C76)</f>
        <v>2865.0158200000001</v>
      </c>
      <c r="D72" s="33">
        <f>SUM(D73:D76)</f>
        <v>2775.6896299999999</v>
      </c>
      <c r="E72" s="34">
        <f t="shared" si="3"/>
        <v>96.882174633157874</v>
      </c>
      <c r="F72" s="34">
        <f t="shared" si="4"/>
        <v>-89.326190000000224</v>
      </c>
      <c r="I72" s="106"/>
    </row>
    <row r="73" spans="1:9" ht="15.75" customHeight="1">
      <c r="A73" s="35" t="s">
        <v>57</v>
      </c>
      <c r="B73" s="39" t="s">
        <v>58</v>
      </c>
      <c r="C73" s="189">
        <v>7.1463000000000001</v>
      </c>
      <c r="D73" s="189">
        <v>0</v>
      </c>
      <c r="E73" s="38">
        <f t="shared" si="3"/>
        <v>0</v>
      </c>
      <c r="F73" s="38">
        <f t="shared" si="4"/>
        <v>-7.1463000000000001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2745.48963</v>
      </c>
      <c r="E75" s="38">
        <f t="shared" si="3"/>
        <v>97.104025865002598</v>
      </c>
      <c r="F75" s="38">
        <f t="shared" si="4"/>
        <v>-81.879890000000159</v>
      </c>
    </row>
    <row r="76" spans="1:9">
      <c r="A76" s="35" t="s">
        <v>63</v>
      </c>
      <c r="B76" s="39" t="s">
        <v>64</v>
      </c>
      <c r="C76" s="189">
        <v>30.5</v>
      </c>
      <c r="D76" s="189">
        <v>30.2</v>
      </c>
      <c r="E76" s="38">
        <f t="shared" si="3"/>
        <v>99.016393442622956</v>
      </c>
      <c r="F76" s="38">
        <f t="shared" si="4"/>
        <v>-0.30000000000000071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4692.5654599999998</v>
      </c>
      <c r="D77" s="33">
        <f>SUM(D78:D80)</f>
        <v>2529.00054</v>
      </c>
      <c r="E77" s="34">
        <f t="shared" si="3"/>
        <v>53.893772213888312</v>
      </c>
      <c r="F77" s="34">
        <f t="shared" si="4"/>
        <v>-2163.5649199999998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2712.4537999999998</v>
      </c>
      <c r="D79" s="189">
        <v>577.34058000000005</v>
      </c>
      <c r="E79" s="38">
        <f t="shared" si="3"/>
        <v>21.284807873962684</v>
      </c>
      <c r="F79" s="38">
        <f t="shared" si="4"/>
        <v>-2135.1132199999997</v>
      </c>
    </row>
    <row r="80" spans="1:9">
      <c r="A80" s="35" t="s">
        <v>71</v>
      </c>
      <c r="B80" s="39" t="s">
        <v>72</v>
      </c>
      <c r="C80" s="189">
        <v>1980.11166</v>
      </c>
      <c r="D80" s="189">
        <v>1951.65996</v>
      </c>
      <c r="E80" s="38">
        <f t="shared" si="3"/>
        <v>98.563126485503346</v>
      </c>
      <c r="F80" s="38">
        <f t="shared" si="4"/>
        <v>-28.451700000000073</v>
      </c>
    </row>
    <row r="81" spans="1:12" s="6" customFormat="1">
      <c r="A81" s="30" t="s">
        <v>83</v>
      </c>
      <c r="B81" s="31" t="s">
        <v>84</v>
      </c>
      <c r="C81" s="33">
        <f>C82</f>
        <v>846.5</v>
      </c>
      <c r="D81" s="33">
        <f>SUM(D82)</f>
        <v>705.42</v>
      </c>
      <c r="E81" s="34">
        <f t="shared" si="3"/>
        <v>83.333727111636151</v>
      </c>
      <c r="F81" s="34">
        <f t="shared" si="4"/>
        <v>-141.08000000000004</v>
      </c>
    </row>
    <row r="82" spans="1:12" ht="15.75" customHeight="1">
      <c r="A82" s="35" t="s">
        <v>85</v>
      </c>
      <c r="B82" s="39" t="s">
        <v>230</v>
      </c>
      <c r="C82" s="189">
        <v>846.5</v>
      </c>
      <c r="D82" s="189">
        <v>705.42</v>
      </c>
      <c r="E82" s="38">
        <f t="shared" si="3"/>
        <v>83.333727111636151</v>
      </c>
      <c r="F82" s="38">
        <f t="shared" si="4"/>
        <v>-141.08000000000004</v>
      </c>
      <c r="L82" s="105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89"/>
      <c r="D84" s="189"/>
      <c r="E84" s="236" t="e">
        <f>SUM(D84/C84*100)</f>
        <v>#DIV/0!</v>
      </c>
      <c r="F84" s="236">
        <f>SUM(D84-C84)</f>
        <v>0</v>
      </c>
    </row>
    <row r="85" spans="1:12" hidden="1">
      <c r="A85" s="53">
        <v>1001</v>
      </c>
      <c r="B85" s="54" t="s">
        <v>88</v>
      </c>
      <c r="C85" s="189"/>
      <c r="D85" s="189"/>
      <c r="E85" s="236" t="e">
        <f>SUM(D85/C85*100)</f>
        <v>#DIV/0!</v>
      </c>
      <c r="F85" s="236">
        <f>SUM(D85-C85)</f>
        <v>0</v>
      </c>
    </row>
    <row r="86" spans="1:12" hidden="1">
      <c r="A86" s="53">
        <v>1003</v>
      </c>
      <c r="B86" s="54" t="s">
        <v>89</v>
      </c>
      <c r="C86" s="189"/>
      <c r="D86" s="192"/>
      <c r="E86" s="236" t="e">
        <f>SUM(D86/C86*100)</f>
        <v>#DIV/0!</v>
      </c>
      <c r="F86" s="236">
        <f>SUM(D86-C86)</f>
        <v>0</v>
      </c>
    </row>
    <row r="87" spans="1:12" ht="15" customHeight="1">
      <c r="A87" s="53">
        <v>1004</v>
      </c>
      <c r="B87" s="39" t="s">
        <v>91</v>
      </c>
      <c r="C87" s="189">
        <v>0</v>
      </c>
      <c r="D87" s="189">
        <v>0</v>
      </c>
      <c r="E87" s="236" t="e">
        <f>SUM(D87/C87*100)</f>
        <v>#DIV/0!</v>
      </c>
      <c r="F87" s="236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28.61</v>
      </c>
      <c r="D88" s="33">
        <f>D89+D90+D91+D92+D93</f>
        <v>24.83</v>
      </c>
      <c r="E88" s="38">
        <f t="shared" si="3"/>
        <v>86.78783642083188</v>
      </c>
      <c r="F88" s="22">
        <f>F89+F90+F91+F92+F93</f>
        <v>-3.7800000000000011</v>
      </c>
    </row>
    <row r="89" spans="1:12" ht="15.75" customHeight="1">
      <c r="A89" s="35" t="s">
        <v>94</v>
      </c>
      <c r="B89" s="39" t="s">
        <v>95</v>
      </c>
      <c r="C89" s="189">
        <v>28.61</v>
      </c>
      <c r="D89" s="189">
        <v>24.83</v>
      </c>
      <c r="E89" s="38">
        <f t="shared" si="3"/>
        <v>86.78783642083188</v>
      </c>
      <c r="F89" s="38">
        <f>SUM(D89-C89)</f>
        <v>-3.7800000000000011</v>
      </c>
    </row>
    <row r="90" spans="1:12" ht="0.75" hidden="1" customHeight="1">
      <c r="A90" s="35" t="s">
        <v>94</v>
      </c>
      <c r="B90" s="39" t="s">
        <v>97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248">
        <f>C56+C64+C66+C72+C77+C81+C88+C83</f>
        <v>10074.333280000001</v>
      </c>
      <c r="D98" s="248">
        <f>D56+D64+D66+D72+D77+D81+D88+D83</f>
        <v>7423.4870899999996</v>
      </c>
      <c r="E98" s="34">
        <f t="shared" si="3"/>
        <v>73.687130291167009</v>
      </c>
      <c r="F98" s="34">
        <f t="shared" si="4"/>
        <v>-2650.8461900000011</v>
      </c>
      <c r="G98" s="146"/>
      <c r="H98" s="262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117</v>
      </c>
      <c r="B101" s="66"/>
      <c r="C101" s="132" t="s">
        <v>119</v>
      </c>
      <c r="D101" s="132"/>
    </row>
    <row r="102" spans="1:8">
      <c r="A102" s="66" t="s">
        <v>118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>
      <selection activeCell="A39" sqref="A39:B3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F85EE840-0C31-454A-8951-832C2E9E0600}" scale="70" showPageBreaks="1" hiddenRows="1" view="pageBreakPreview" topLeftCell="A32">
      <selection activeCell="C81" sqref="C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6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8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9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zoomScale="70" zoomScaleSheetLayoutView="70" workbookViewId="0">
      <selection activeCell="D65" sqref="D65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9" t="s">
        <v>436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43.5" customHeight="1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2252.75</v>
      </c>
      <c r="D4" s="5">
        <f>D5+D12+D14+D17+D7</f>
        <v>2217.0506499999997</v>
      </c>
      <c r="E4" s="5">
        <f>SUM(D4/C4*100)</f>
        <v>98.415299078903544</v>
      </c>
      <c r="F4" s="5">
        <f>SUM(D4-C4)</f>
        <v>-35.699350000000322</v>
      </c>
    </row>
    <row r="5" spans="1:6" s="6" customFormat="1">
      <c r="A5" s="68">
        <v>1010000000</v>
      </c>
      <c r="B5" s="67" t="s">
        <v>5</v>
      </c>
      <c r="C5" s="5">
        <f>C6</f>
        <v>126</v>
      </c>
      <c r="D5" s="5">
        <f>D6</f>
        <v>149.08091999999999</v>
      </c>
      <c r="E5" s="5">
        <f t="shared" ref="E5:E50" si="0">SUM(D5/C5*100)</f>
        <v>118.31819047619048</v>
      </c>
      <c r="F5" s="5">
        <f t="shared" ref="F5:F50" si="1">SUM(D5-C5)</f>
        <v>23.080919999999992</v>
      </c>
    </row>
    <row r="6" spans="1:6">
      <c r="A6" s="7">
        <v>1010200001</v>
      </c>
      <c r="B6" s="8" t="s">
        <v>225</v>
      </c>
      <c r="C6" s="9">
        <v>126</v>
      </c>
      <c r="D6" s="10">
        <v>149.08091999999999</v>
      </c>
      <c r="E6" s="9">
        <f t="shared" ref="E6:E11" si="2">SUM(D6/C6*100)</f>
        <v>118.31819047619048</v>
      </c>
      <c r="F6" s="9">
        <f t="shared" si="1"/>
        <v>23.080919999999992</v>
      </c>
    </row>
    <row r="7" spans="1:6" ht="31.5">
      <c r="A7" s="3">
        <v>1030000000</v>
      </c>
      <c r="B7" s="13" t="s">
        <v>267</v>
      </c>
      <c r="C7" s="5">
        <f>C8+C10+C9</f>
        <v>675.75</v>
      </c>
      <c r="D7" s="5">
        <f>D8+D10+D9+D11</f>
        <v>733.20556999999997</v>
      </c>
      <c r="E7" s="5">
        <f t="shared" si="2"/>
        <v>108.5024890862005</v>
      </c>
      <c r="F7" s="5">
        <f t="shared" si="1"/>
        <v>57.455569999999966</v>
      </c>
    </row>
    <row r="8" spans="1:6">
      <c r="A8" s="7">
        <v>1030223001</v>
      </c>
      <c r="B8" s="8" t="s">
        <v>269</v>
      </c>
      <c r="C8" s="9">
        <v>252.05500000000001</v>
      </c>
      <c r="D8" s="10">
        <v>366.35656</v>
      </c>
      <c r="E8" s="9">
        <f t="shared" si="2"/>
        <v>145.34786455337127</v>
      </c>
      <c r="F8" s="9">
        <f t="shared" si="1"/>
        <v>114.30155999999999</v>
      </c>
    </row>
    <row r="9" spans="1:6">
      <c r="A9" s="7">
        <v>1030224001</v>
      </c>
      <c r="B9" s="8" t="s">
        <v>275</v>
      </c>
      <c r="C9" s="9">
        <v>2.7029999999999998</v>
      </c>
      <c r="D9" s="10">
        <v>2.0265300000000002</v>
      </c>
      <c r="E9" s="9">
        <f t="shared" si="2"/>
        <v>74.973362930077698</v>
      </c>
      <c r="F9" s="9">
        <f t="shared" si="1"/>
        <v>-0.67646999999999968</v>
      </c>
    </row>
    <row r="10" spans="1:6">
      <c r="A10" s="7">
        <v>1030225001</v>
      </c>
      <c r="B10" s="8" t="s">
        <v>268</v>
      </c>
      <c r="C10" s="9">
        <v>420.99200000000002</v>
      </c>
      <c r="D10" s="10">
        <v>407.78955000000002</v>
      </c>
      <c r="E10" s="9">
        <f t="shared" si="2"/>
        <v>96.863966536181209</v>
      </c>
      <c r="F10" s="9">
        <f t="shared" si="1"/>
        <v>-13.202449999999999</v>
      </c>
    </row>
    <row r="11" spans="1:6">
      <c r="A11" s="7">
        <v>1030226001</v>
      </c>
      <c r="B11" s="8" t="s">
        <v>277</v>
      </c>
      <c r="C11" s="9">
        <v>0</v>
      </c>
      <c r="D11" s="10">
        <v>-42.96707</v>
      </c>
      <c r="E11" s="9" t="e">
        <f t="shared" si="2"/>
        <v>#DIV/0!</v>
      </c>
      <c r="F11" s="9">
        <f t="shared" si="1"/>
        <v>-42.96707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81.321929999999995</v>
      </c>
      <c r="E12" s="5">
        <f t="shared" si="0"/>
        <v>162.64385999999999</v>
      </c>
      <c r="F12" s="5">
        <f t="shared" si="1"/>
        <v>31.321929999999995</v>
      </c>
    </row>
    <row r="13" spans="1:6" ht="15.75" customHeight="1">
      <c r="A13" s="7">
        <v>1050300000</v>
      </c>
      <c r="B13" s="11" t="s">
        <v>226</v>
      </c>
      <c r="C13" s="12">
        <v>50</v>
      </c>
      <c r="D13" s="10">
        <v>81.321929999999995</v>
      </c>
      <c r="E13" s="9">
        <f t="shared" si="0"/>
        <v>162.64385999999999</v>
      </c>
      <c r="F13" s="9">
        <f t="shared" si="1"/>
        <v>31.321929999999995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1393</v>
      </c>
      <c r="D14" s="5">
        <f>D15+D16</f>
        <v>1250.2422299999998</v>
      </c>
      <c r="E14" s="5">
        <f t="shared" si="0"/>
        <v>89.751775305096899</v>
      </c>
      <c r="F14" s="5">
        <f t="shared" si="1"/>
        <v>-142.75777000000016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369.67210999999998</v>
      </c>
      <c r="E15" s="9">
        <f t="shared" si="0"/>
        <v>85.374621247113154</v>
      </c>
      <c r="F15" s="9">
        <f>SUM(D15-C15)</f>
        <v>-63.327890000000025</v>
      </c>
    </row>
    <row r="16" spans="1:6" ht="15.75" customHeight="1">
      <c r="A16" s="7">
        <v>1060600000</v>
      </c>
      <c r="B16" s="11" t="s">
        <v>7</v>
      </c>
      <c r="C16" s="9">
        <v>960</v>
      </c>
      <c r="D16" s="10">
        <v>880.57011999999997</v>
      </c>
      <c r="E16" s="9">
        <f t="shared" si="0"/>
        <v>91.726054166666657</v>
      </c>
      <c r="F16" s="9">
        <f t="shared" si="1"/>
        <v>-79.429880000000026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390</v>
      </c>
      <c r="D25" s="5">
        <f>D26+D29+D31+D34+D36</f>
        <v>474.57818999999995</v>
      </c>
      <c r="E25" s="5">
        <f t="shared" si="0"/>
        <v>121.68671538461537</v>
      </c>
      <c r="F25" s="5">
        <f t="shared" si="1"/>
        <v>84.57818999999995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416.17195999999996</v>
      </c>
      <c r="E26" s="5">
        <f t="shared" si="0"/>
        <v>118.90627428571428</v>
      </c>
      <c r="F26" s="5">
        <f t="shared" si="1"/>
        <v>66.171959999999956</v>
      </c>
    </row>
    <row r="27" spans="1:6">
      <c r="A27" s="16">
        <v>1110502510</v>
      </c>
      <c r="B27" s="17" t="s">
        <v>222</v>
      </c>
      <c r="C27" s="12">
        <v>320</v>
      </c>
      <c r="D27" s="10">
        <v>388.14470999999998</v>
      </c>
      <c r="E27" s="9">
        <f t="shared" si="0"/>
        <v>121.295221875</v>
      </c>
      <c r="F27" s="9">
        <f t="shared" si="1"/>
        <v>68.144709999999975</v>
      </c>
    </row>
    <row r="28" spans="1:6">
      <c r="A28" s="7">
        <v>1110503510</v>
      </c>
      <c r="B28" s="11" t="s">
        <v>221</v>
      </c>
      <c r="C28" s="12">
        <v>30</v>
      </c>
      <c r="D28" s="10">
        <v>28.027249999999999</v>
      </c>
      <c r="E28" s="9">
        <f t="shared" si="0"/>
        <v>93.424166666666665</v>
      </c>
      <c r="F28" s="9">
        <f t="shared" si="1"/>
        <v>-1.9727500000000013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58.406230000000001</v>
      </c>
      <c r="E29" s="5">
        <f t="shared" si="0"/>
        <v>146.01557499999998</v>
      </c>
      <c r="F29" s="5">
        <f t="shared" si="1"/>
        <v>18.406230000000001</v>
      </c>
    </row>
    <row r="30" spans="1:6" ht="36" customHeight="1">
      <c r="A30" s="7">
        <v>1130206510</v>
      </c>
      <c r="B30" s="8" t="s">
        <v>411</v>
      </c>
      <c r="C30" s="9">
        <v>40</v>
      </c>
      <c r="D30" s="10">
        <v>58.406230000000001</v>
      </c>
      <c r="E30" s="9">
        <f t="shared" si="0"/>
        <v>146.01557499999998</v>
      </c>
      <c r="F30" s="9">
        <f t="shared" si="1"/>
        <v>18.406230000000001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1.5" customHeight="1">
      <c r="A35" s="7">
        <v>1163305010</v>
      </c>
      <c r="B35" s="8" t="s">
        <v>256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2642.75</v>
      </c>
      <c r="D39" s="125">
        <f>SUM(D4,D25)</f>
        <v>2691.6288399999994</v>
      </c>
      <c r="E39" s="5">
        <f t="shared" si="0"/>
        <v>101.84954460315956</v>
      </c>
      <c r="F39" s="5">
        <f t="shared" si="1"/>
        <v>48.8788399999994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10853.611969999998</v>
      </c>
      <c r="D40" s="5">
        <f>SUM(D41:D48)</f>
        <v>7824.2694499999998</v>
      </c>
      <c r="E40" s="5">
        <f t="shared" si="0"/>
        <v>72.089083999195168</v>
      </c>
      <c r="F40" s="5">
        <f t="shared" si="1"/>
        <v>-3029.3425199999983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5">
        <v>2267.5410000000002</v>
      </c>
      <c r="E41" s="9">
        <f t="shared" si="0"/>
        <v>93.800819061801946</v>
      </c>
      <c r="F41" s="9">
        <f t="shared" si="1"/>
        <v>-149.85899999999992</v>
      </c>
    </row>
    <row r="42" spans="1:7" ht="15" hidden="1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5986.0349999999999</v>
      </c>
      <c r="D43" s="10">
        <v>5025.0050000000001</v>
      </c>
      <c r="E43" s="9">
        <f t="shared" si="0"/>
        <v>83.945466406394218</v>
      </c>
      <c r="F43" s="9">
        <f t="shared" si="1"/>
        <v>-961.02999999999975</v>
      </c>
    </row>
    <row r="44" spans="1:7" ht="18.75" customHeight="1">
      <c r="A44" s="16">
        <v>2023000000</v>
      </c>
      <c r="B44" s="17" t="s">
        <v>20</v>
      </c>
      <c r="C44" s="12">
        <v>100.729</v>
      </c>
      <c r="D44" s="180">
        <v>100.352</v>
      </c>
      <c r="E44" s="9">
        <f t="shared" si="0"/>
        <v>99.625728439674774</v>
      </c>
      <c r="F44" s="9">
        <f t="shared" si="1"/>
        <v>-0.37699999999999534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431.37144999999998</v>
      </c>
      <c r="E45" s="9">
        <f t="shared" si="0"/>
        <v>18.360544924091251</v>
      </c>
      <c r="F45" s="9">
        <f t="shared" si="1"/>
        <v>-1918.0765200000001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7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289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7">
        <v>2190000010</v>
      </c>
      <c r="B49" s="238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2">
        <f>C39+C40</f>
        <v>13496.361969999998</v>
      </c>
      <c r="D50" s="243">
        <f>D39+D40</f>
        <v>10515.898289999999</v>
      </c>
      <c r="E50" s="5">
        <f t="shared" si="0"/>
        <v>77.916540126702017</v>
      </c>
      <c r="F50" s="5">
        <f t="shared" si="1"/>
        <v>-2980.4636799999989</v>
      </c>
      <c r="G50" s="93"/>
      <c r="H50" s="261"/>
    </row>
    <row r="51" spans="1:8" s="6" customFormat="1">
      <c r="A51" s="3"/>
      <c r="B51" s="21" t="s">
        <v>307</v>
      </c>
      <c r="C51" s="92">
        <f>C50-C97</f>
        <v>-384.86571000000004</v>
      </c>
      <c r="D51" s="92">
        <f>D50-D97</f>
        <v>552.55429999999978</v>
      </c>
      <c r="E51" s="22"/>
      <c r="F51" s="22"/>
    </row>
    <row r="52" spans="1:8">
      <c r="A52" s="23"/>
      <c r="B52" s="24"/>
      <c r="C52" s="234"/>
      <c r="D52" s="234" t="s">
        <v>321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408</v>
      </c>
      <c r="D53" s="461" t="s">
        <v>422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1979.1350000000002</v>
      </c>
      <c r="D55" s="32">
        <f>D56+D57+D58+D59+D60+D62+D61</f>
        <v>1652.7638899999999</v>
      </c>
      <c r="E55" s="34">
        <f>SUM(D55/C55*100)</f>
        <v>83.509406382081053</v>
      </c>
      <c r="F55" s="34">
        <f>SUM(D55-C55)</f>
        <v>-326.37111000000027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1909.8130000000001</v>
      </c>
      <c r="D57" s="37">
        <v>1643.4418900000001</v>
      </c>
      <c r="E57" s="34">
        <f>SUM(D57/C57*100)</f>
        <v>86.052503046109749</v>
      </c>
      <c r="F57" s="38">
        <f t="shared" ref="F57:F97" si="3">SUM(D57-C57)</f>
        <v>-266.37111000000004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10</v>
      </c>
      <c r="D61" s="40">
        <v>0</v>
      </c>
      <c r="E61" s="38">
        <f t="shared" si="4"/>
        <v>0</v>
      </c>
      <c r="F61" s="38">
        <f t="shared" si="3"/>
        <v>-10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9.3219999999999992</v>
      </c>
      <c r="E62" s="38">
        <f t="shared" si="4"/>
        <v>15.714237550992886</v>
      </c>
      <c r="F62" s="38">
        <f t="shared" si="3"/>
        <v>-50</v>
      </c>
    </row>
    <row r="63" spans="1:8" s="6" customFormat="1">
      <c r="A63" s="41" t="s">
        <v>43</v>
      </c>
      <c r="B63" s="42" t="s">
        <v>44</v>
      </c>
      <c r="C63" s="32">
        <f>C64</f>
        <v>100.729</v>
      </c>
      <c r="D63" s="32">
        <f>D64</f>
        <v>78.734219999999993</v>
      </c>
      <c r="E63" s="34">
        <f t="shared" si="4"/>
        <v>78.164401512970443</v>
      </c>
      <c r="F63" s="34">
        <f t="shared" si="3"/>
        <v>-21.994780000000006</v>
      </c>
    </row>
    <row r="64" spans="1:8">
      <c r="A64" s="43" t="s">
        <v>45</v>
      </c>
      <c r="B64" s="44" t="s">
        <v>46</v>
      </c>
      <c r="C64" s="37">
        <v>100.729</v>
      </c>
      <c r="D64" s="37">
        <v>78.734219999999993</v>
      </c>
      <c r="E64" s="38">
        <f t="shared" si="4"/>
        <v>78.164401512970443</v>
      </c>
      <c r="F64" s="38">
        <f t="shared" si="3"/>
        <v>-21.994780000000006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232</v>
      </c>
      <c r="D65" s="32">
        <f>SUM(D68+D69+D70)</f>
        <v>59.931339999999999</v>
      </c>
      <c r="E65" s="34">
        <f t="shared" si="4"/>
        <v>25.832474137931033</v>
      </c>
      <c r="F65" s="34">
        <f t="shared" si="3"/>
        <v>-172.06865999999999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34</v>
      </c>
      <c r="D68" s="37">
        <v>33.831339999999997</v>
      </c>
      <c r="E68" s="34">
        <f t="shared" si="4"/>
        <v>99.503941176470576</v>
      </c>
      <c r="F68" s="34">
        <f t="shared" si="3"/>
        <v>-0.1686600000000027</v>
      </c>
    </row>
    <row r="69" spans="1:7">
      <c r="A69" s="46" t="s">
        <v>215</v>
      </c>
      <c r="B69" s="47" t="s">
        <v>216</v>
      </c>
      <c r="C69" s="37">
        <v>196</v>
      </c>
      <c r="D69" s="37">
        <v>24.1</v>
      </c>
      <c r="E69" s="34">
        <f t="shared" si="4"/>
        <v>12.295918367346939</v>
      </c>
      <c r="F69" s="34">
        <f t="shared" si="3"/>
        <v>-171.9</v>
      </c>
    </row>
    <row r="70" spans="1:7">
      <c r="A70" s="46" t="s">
        <v>339</v>
      </c>
      <c r="B70" s="47" t="s">
        <v>394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2219.8817100000001</v>
      </c>
      <c r="D71" s="48">
        <f>SUM(D72:D75)</f>
        <v>975.26024000000007</v>
      </c>
      <c r="E71" s="34">
        <f t="shared" si="4"/>
        <v>43.932982356974328</v>
      </c>
      <c r="F71" s="34">
        <f t="shared" si="3"/>
        <v>-1244.62147</v>
      </c>
    </row>
    <row r="72" spans="1:7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4"/>
        <v>#DIV/0!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880.56024000000002</v>
      </c>
      <c r="E74" s="38">
        <f t="shared" si="4"/>
        <v>41.538178090135034</v>
      </c>
      <c r="F74" s="38">
        <f t="shared" si="3"/>
        <v>-1239.3214700000001</v>
      </c>
    </row>
    <row r="75" spans="1:7">
      <c r="A75" s="35" t="s">
        <v>63</v>
      </c>
      <c r="B75" s="39" t="s">
        <v>64</v>
      </c>
      <c r="C75" s="49">
        <v>100</v>
      </c>
      <c r="D75" s="37">
        <v>94.7</v>
      </c>
      <c r="E75" s="38">
        <f t="shared" si="4"/>
        <v>94.7</v>
      </c>
      <c r="F75" s="38">
        <f t="shared" si="3"/>
        <v>-5.2999999999999972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6377.1964499999995</v>
      </c>
      <c r="D76" s="32">
        <f>SUM(D77:D79)</f>
        <v>6173.8213000000005</v>
      </c>
      <c r="E76" s="34">
        <f t="shared" si="4"/>
        <v>96.810900344774566</v>
      </c>
      <c r="F76" s="34">
        <f t="shared" si="3"/>
        <v>-203.37514999999894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5935.8714499999996</v>
      </c>
      <c r="D78" s="37">
        <v>5830.5212600000004</v>
      </c>
      <c r="E78" s="38">
        <f t="shared" si="4"/>
        <v>98.225194213058657</v>
      </c>
      <c r="F78" s="38">
        <f t="shared" si="3"/>
        <v>-105.3501899999992</v>
      </c>
    </row>
    <row r="79" spans="1:7">
      <c r="A79" s="35" t="s">
        <v>71</v>
      </c>
      <c r="B79" s="39" t="s">
        <v>72</v>
      </c>
      <c r="C79" s="37">
        <v>441.32499999999999</v>
      </c>
      <c r="D79" s="37">
        <v>343.30004000000002</v>
      </c>
      <c r="E79" s="38">
        <f t="shared" si="4"/>
        <v>77.788486942729278</v>
      </c>
      <c r="F79" s="38">
        <f t="shared" si="3"/>
        <v>-98.024959999999965</v>
      </c>
    </row>
    <row r="80" spans="1:7" s="6" customFormat="1">
      <c r="A80" s="30" t="s">
        <v>83</v>
      </c>
      <c r="B80" s="31" t="s">
        <v>84</v>
      </c>
      <c r="C80" s="32">
        <f>C81</f>
        <v>2940.6515199999999</v>
      </c>
      <c r="D80" s="32">
        <f>SUM(D81)</f>
        <v>991.19899999999996</v>
      </c>
      <c r="E80" s="34">
        <f t="shared" si="4"/>
        <v>33.706782094329895</v>
      </c>
      <c r="F80" s="34">
        <f t="shared" si="3"/>
        <v>-1949.4525199999998</v>
      </c>
    </row>
    <row r="81" spans="1:6" ht="15.75" customHeight="1">
      <c r="A81" s="35" t="s">
        <v>85</v>
      </c>
      <c r="B81" s="39" t="s">
        <v>230</v>
      </c>
      <c r="C81" s="37">
        <v>2940.6515199999999</v>
      </c>
      <c r="D81" s="37">
        <v>991.19899999999996</v>
      </c>
      <c r="E81" s="38">
        <f t="shared" si="4"/>
        <v>33.706782094329895</v>
      </c>
      <c r="F81" s="38">
        <f t="shared" si="3"/>
        <v>-1949.4525199999998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94</v>
      </c>
      <c r="B88" s="39" t="s">
        <v>95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245">
        <f>C55+C63+C71+C76+C80+C82+C87+C65+C93</f>
        <v>13881.227679999998</v>
      </c>
      <c r="D97" s="245">
        <f>D55+D63+D71+D76+D80+D82+D87+D65+D93</f>
        <v>9963.3439899999994</v>
      </c>
      <c r="E97" s="34">
        <f t="shared" si="4"/>
        <v>71.775668692151299</v>
      </c>
      <c r="F97" s="34">
        <f t="shared" si="3"/>
        <v>-3917.8836899999988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117</v>
      </c>
      <c r="B99" s="63"/>
      <c r="C99" s="178"/>
      <c r="D99" s="178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>
      <selection activeCell="D65" sqref="D65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85EE840-0C31-454A-8951-832C2E9E0600}" scale="70" showPageBreaks="1" printArea="1" hiddenRows="1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7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8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9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10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zoomScale="70" zoomScaleSheetLayoutView="70" workbookViewId="0">
      <selection activeCell="A38" sqref="A38:B38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9" t="s">
        <v>437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1280.47271</v>
      </c>
      <c r="E4" s="5">
        <f>SUM(D4/C4*100)</f>
        <v>100.49780713114045</v>
      </c>
      <c r="F4" s="5">
        <f>SUM(D4-C4)</f>
        <v>6.3427099999998973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181.24554000000001</v>
      </c>
      <c r="E5" s="5">
        <f t="shared" ref="E5:E53" si="0">SUM(D5/C5*100)</f>
        <v>105.99154385964913</v>
      </c>
      <c r="F5" s="5">
        <f t="shared" ref="F5:F53" si="1">SUM(D5-C5)</f>
        <v>10.245540000000005</v>
      </c>
    </row>
    <row r="6" spans="1:6">
      <c r="A6" s="7">
        <v>1010200001</v>
      </c>
      <c r="B6" s="8" t="s">
        <v>225</v>
      </c>
      <c r="C6" s="9">
        <v>171</v>
      </c>
      <c r="D6" s="10">
        <v>181.24554000000001</v>
      </c>
      <c r="E6" s="9">
        <f t="shared" ref="E6:E11" si="2">SUM(D6/C6*100)</f>
        <v>105.99154385964913</v>
      </c>
      <c r="F6" s="9">
        <f t="shared" si="1"/>
        <v>10.245540000000005</v>
      </c>
    </row>
    <row r="7" spans="1:6" ht="31.5">
      <c r="A7" s="3">
        <v>1030000000</v>
      </c>
      <c r="B7" s="13" t="s">
        <v>267</v>
      </c>
      <c r="C7" s="5">
        <f>C8+C10+C9</f>
        <v>616.13</v>
      </c>
      <c r="D7" s="249">
        <f>D8+D10+D9+D11</f>
        <v>668.51109999999994</v>
      </c>
      <c r="E7" s="5">
        <f t="shared" si="2"/>
        <v>108.50163114927042</v>
      </c>
      <c r="F7" s="5">
        <f t="shared" si="1"/>
        <v>52.381099999999947</v>
      </c>
    </row>
    <row r="8" spans="1:6">
      <c r="A8" s="7">
        <v>1030223001</v>
      </c>
      <c r="B8" s="8" t="s">
        <v>269</v>
      </c>
      <c r="C8" s="9">
        <v>229.816</v>
      </c>
      <c r="D8" s="10">
        <v>334.03098999999997</v>
      </c>
      <c r="E8" s="9">
        <f t="shared" si="2"/>
        <v>145.34714293173667</v>
      </c>
      <c r="F8" s="9">
        <f t="shared" si="1"/>
        <v>104.21498999999997</v>
      </c>
    </row>
    <row r="9" spans="1:6">
      <c r="A9" s="7">
        <v>1030224001</v>
      </c>
      <c r="B9" s="8" t="s">
        <v>275</v>
      </c>
      <c r="C9" s="9">
        <v>2.4649999999999999</v>
      </c>
      <c r="D9" s="10">
        <v>1.8477399999999999</v>
      </c>
      <c r="E9" s="9">
        <f t="shared" si="2"/>
        <v>74.959026369168356</v>
      </c>
      <c r="F9" s="9">
        <f t="shared" si="1"/>
        <v>-0.61725999999999992</v>
      </c>
    </row>
    <row r="10" spans="1:6">
      <c r="A10" s="7">
        <v>1030225001</v>
      </c>
      <c r="B10" s="8" t="s">
        <v>268</v>
      </c>
      <c r="C10" s="9">
        <v>383.84899999999999</v>
      </c>
      <c r="D10" s="10">
        <v>371.80813999999998</v>
      </c>
      <c r="E10" s="9">
        <f t="shared" si="2"/>
        <v>96.863125864597805</v>
      </c>
      <c r="F10" s="9">
        <f t="shared" si="1"/>
        <v>-12.040860000000009</v>
      </c>
    </row>
    <row r="11" spans="1:6">
      <c r="A11" s="7">
        <v>1030226001</v>
      </c>
      <c r="B11" s="8" t="s">
        <v>277</v>
      </c>
      <c r="C11" s="9">
        <v>0</v>
      </c>
      <c r="D11" s="10">
        <v>-39.17577</v>
      </c>
      <c r="E11" s="9" t="e">
        <f t="shared" si="2"/>
        <v>#DIV/0!</v>
      </c>
      <c r="F11" s="9">
        <f t="shared" si="1"/>
        <v>-39.17577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469</v>
      </c>
      <c r="D14" s="5">
        <f>D15+D16</f>
        <v>423.66606999999999</v>
      </c>
      <c r="E14" s="5">
        <f t="shared" si="0"/>
        <v>90.333916844349687</v>
      </c>
      <c r="F14" s="5">
        <f t="shared" si="1"/>
        <v>-45.333930000000009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107.92462</v>
      </c>
      <c r="E15" s="9">
        <f t="shared" si="0"/>
        <v>87.035983870967755</v>
      </c>
      <c r="F15" s="9">
        <f>SUM(D15-C15)</f>
        <v>-16.075379999999996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315.74144999999999</v>
      </c>
      <c r="E16" s="9">
        <f t="shared" si="0"/>
        <v>91.519260869565215</v>
      </c>
      <c r="F16" s="9">
        <f t="shared" si="1"/>
        <v>-29.258550000000014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7.05</v>
      </c>
      <c r="E17" s="5">
        <f t="shared" si="0"/>
        <v>88.125</v>
      </c>
      <c r="F17" s="5">
        <f t="shared" si="1"/>
        <v>-0.95000000000000018</v>
      </c>
    </row>
    <row r="18" spans="1:6" ht="17.25" customHeight="1">
      <c r="A18" s="7">
        <v>1080400001</v>
      </c>
      <c r="B18" s="8" t="s">
        <v>258</v>
      </c>
      <c r="C18" s="9">
        <v>8</v>
      </c>
      <c r="D18" s="10">
        <v>7.05</v>
      </c>
      <c r="E18" s="9">
        <f t="shared" si="0"/>
        <v>88.125</v>
      </c>
      <c r="F18" s="9">
        <f t="shared" si="1"/>
        <v>-0.95000000000000018</v>
      </c>
    </row>
    <row r="19" spans="1:6" ht="49.5" hidden="1" customHeight="1">
      <c r="A19" s="7">
        <v>1080714001</v>
      </c>
      <c r="B19" s="8" t="s">
        <v>223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140</v>
      </c>
      <c r="D25" s="5">
        <f>D26+D29+D31+D36+D34</f>
        <v>660.95069000000012</v>
      </c>
      <c r="E25" s="5">
        <f t="shared" si="0"/>
        <v>472.10763571428583</v>
      </c>
      <c r="F25" s="5">
        <f t="shared" si="1"/>
        <v>520.95069000000012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40</v>
      </c>
      <c r="D26" s="5">
        <f>D27+D28</f>
        <v>62</v>
      </c>
      <c r="E26" s="5">
        <f t="shared" si="0"/>
        <v>155</v>
      </c>
      <c r="F26" s="5">
        <f t="shared" si="1"/>
        <v>22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221</v>
      </c>
      <c r="C28" s="12">
        <v>40</v>
      </c>
      <c r="D28" s="10">
        <v>62</v>
      </c>
      <c r="E28" s="9">
        <f t="shared" si="0"/>
        <v>155</v>
      </c>
      <c r="F28" s="9">
        <f t="shared" si="1"/>
        <v>22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SUM(D30)</f>
        <v>300.19256000000001</v>
      </c>
      <c r="E29" s="5">
        <f t="shared" si="0"/>
        <v>300.19256000000001</v>
      </c>
      <c r="F29" s="5">
        <f t="shared" si="1"/>
        <v>200.19256000000001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300.19256000000001</v>
      </c>
      <c r="E30" s="9">
        <f t="shared" si="0"/>
        <v>300.19256000000001</v>
      </c>
      <c r="F30" s="9">
        <f t="shared" si="1"/>
        <v>200.19256000000001</v>
      </c>
    </row>
    <row r="31" spans="1:6" ht="18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76">
        <v>1160000000</v>
      </c>
      <c r="B34" s="477" t="s">
        <v>241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418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292.81984</v>
      </c>
      <c r="E36" s="5" t="e">
        <f t="shared" si="0"/>
        <v>#DIV/0!</v>
      </c>
      <c r="F36" s="5">
        <f t="shared" si="1"/>
        <v>292.81984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428</v>
      </c>
      <c r="C38" s="9">
        <v>0</v>
      </c>
      <c r="D38" s="10">
        <v>292.81984</v>
      </c>
      <c r="E38" s="9" t="e">
        <f t="shared" si="0"/>
        <v>#DIV/0!</v>
      </c>
      <c r="F38" s="9">
        <f t="shared" si="1"/>
        <v>292.81984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1414.13</v>
      </c>
      <c r="D39" s="125">
        <f>D4+D25</f>
        <v>1941.4234000000001</v>
      </c>
      <c r="E39" s="5">
        <f t="shared" si="0"/>
        <v>137.28747710606521</v>
      </c>
      <c r="F39" s="5">
        <f t="shared" si="1"/>
        <v>527.29340000000002</v>
      </c>
    </row>
    <row r="40" spans="1:7" s="6" customFormat="1">
      <c r="A40" s="3">
        <v>2000000000</v>
      </c>
      <c r="B40" s="4" t="s">
        <v>17</v>
      </c>
      <c r="C40" s="226">
        <f>C41+C42+C43+C44+C51+C52</f>
        <v>12171.0597</v>
      </c>
      <c r="D40" s="5">
        <f>D41+D42+D43+D44+D51+D52</f>
        <v>11148.1571</v>
      </c>
      <c r="E40" s="5">
        <f t="shared" si="0"/>
        <v>91.595615951173087</v>
      </c>
      <c r="F40" s="5">
        <f t="shared" si="1"/>
        <v>-1022.9025999999994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4599.5249999999996</v>
      </c>
      <c r="E41" s="9">
        <v>0</v>
      </c>
      <c r="F41" s="9">
        <f t="shared" si="1"/>
        <v>-303.97500000000036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5893.1500999999998</v>
      </c>
      <c r="E43" s="9">
        <f t="shared" si="0"/>
        <v>99.564633346652769</v>
      </c>
      <c r="F43" s="9">
        <f t="shared" si="1"/>
        <v>-25.769000000000233</v>
      </c>
    </row>
    <row r="44" spans="1:7" ht="17.25" customHeight="1">
      <c r="A44" s="16">
        <v>2023000000</v>
      </c>
      <c r="B44" s="17" t="s">
        <v>20</v>
      </c>
      <c r="C44" s="12">
        <v>266.11360000000002</v>
      </c>
      <c r="D44" s="180">
        <v>237.25700000000001</v>
      </c>
      <c r="E44" s="9">
        <f t="shared" si="0"/>
        <v>89.156285135370752</v>
      </c>
      <c r="F44" s="9">
        <f t="shared" si="1"/>
        <v>-28.856600000000014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288</v>
      </c>
      <c r="C47" s="184">
        <f>C48</f>
        <v>0</v>
      </c>
      <c r="D47" s="235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287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418.22500000000002</v>
      </c>
      <c r="E51" s="9">
        <f t="shared" si="0"/>
        <v>61.60106050005524</v>
      </c>
      <c r="F51" s="9">
        <f t="shared" si="1"/>
        <v>-260.69999999999993</v>
      </c>
    </row>
    <row r="52" spans="1:8" s="6" customFormat="1" ht="15" customHeight="1">
      <c r="A52" s="7">
        <v>2070500010</v>
      </c>
      <c r="B52" s="11" t="s">
        <v>289</v>
      </c>
      <c r="C52" s="12">
        <v>403.60199999999998</v>
      </c>
      <c r="D52" s="10"/>
      <c r="E52" s="9">
        <v>0</v>
      </c>
      <c r="F52" s="9">
        <f>SUM(D52-C52)</f>
        <v>-403.60199999999998</v>
      </c>
    </row>
    <row r="53" spans="1:8" s="6" customFormat="1" ht="18" customHeight="1">
      <c r="A53" s="3"/>
      <c r="B53" s="4" t="s">
        <v>25</v>
      </c>
      <c r="C53" s="242">
        <f>C39+C40</f>
        <v>13585.189699999999</v>
      </c>
      <c r="D53" s="242">
        <f>D39+D40</f>
        <v>13089.5805</v>
      </c>
      <c r="E53" s="5">
        <f t="shared" si="0"/>
        <v>96.351841888523666</v>
      </c>
      <c r="F53" s="5">
        <f t="shared" si="1"/>
        <v>-495.60919999999896</v>
      </c>
      <c r="G53" s="93"/>
      <c r="H53" s="193"/>
    </row>
    <row r="54" spans="1:8" s="6" customFormat="1">
      <c r="A54" s="3"/>
      <c r="B54" s="21" t="s">
        <v>307</v>
      </c>
      <c r="C54" s="92">
        <f>C53-C100</f>
        <v>-1002.14084</v>
      </c>
      <c r="D54" s="92">
        <f>D53-D100</f>
        <v>-135.23976999999832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61" t="s">
        <v>422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1302.1202000000001</v>
      </c>
      <c r="E58" s="34">
        <f>SUM(D58/C58*100)</f>
        <v>76.84895263130251</v>
      </c>
      <c r="F58" s="34">
        <f>SUM(D58-C58)</f>
        <v>-392.26879999999983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1684.2249999999999</v>
      </c>
      <c r="D60" s="37">
        <v>1296.9562000000001</v>
      </c>
      <c r="E60" s="38">
        <f t="shared" ref="E60:E100" si="3">SUM(D60/C60*100)</f>
        <v>77.006112603719828</v>
      </c>
      <c r="F60" s="38">
        <f t="shared" ref="F60:F100" si="4">SUM(D60-C60)</f>
        <v>-387.26879999999983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5.1639999999999997</v>
      </c>
      <c r="D65" s="37">
        <v>5.1639999999999997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251.821</v>
      </c>
      <c r="D66" s="32">
        <f>D67</f>
        <v>215.72805</v>
      </c>
      <c r="E66" s="34">
        <f t="shared" si="3"/>
        <v>85.667219969740401</v>
      </c>
      <c r="F66" s="34">
        <f t="shared" si="4"/>
        <v>-36.092950000000002</v>
      </c>
    </row>
    <row r="67" spans="1:7">
      <c r="A67" s="43" t="s">
        <v>45</v>
      </c>
      <c r="B67" s="44" t="s">
        <v>46</v>
      </c>
      <c r="C67" s="37">
        <v>251.821</v>
      </c>
      <c r="D67" s="37">
        <v>215.72805</v>
      </c>
      <c r="E67" s="38">
        <f t="shared" si="3"/>
        <v>85.667219969740401</v>
      </c>
      <c r="F67" s="38">
        <f t="shared" si="4"/>
        <v>-36.092950000000002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215</v>
      </c>
      <c r="B72" s="47" t="s">
        <v>216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339</v>
      </c>
      <c r="B73" s="47" t="s">
        <v>342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3108.0144400000004</v>
      </c>
      <c r="D74" s="48">
        <f>SUM(D75:D78)</f>
        <v>2864.2873399999999</v>
      </c>
      <c r="E74" s="34">
        <f t="shared" si="3"/>
        <v>92.158109149582955</v>
      </c>
      <c r="F74" s="34">
        <f t="shared" si="4"/>
        <v>-243.72710000000052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0</v>
      </c>
      <c r="E75" s="38">
        <f t="shared" si="3"/>
        <v>0</v>
      </c>
      <c r="F75" s="38">
        <f t="shared" si="4"/>
        <v>-14.2926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2848.2873399999999</v>
      </c>
      <c r="E77" s="38">
        <f t="shared" si="3"/>
        <v>93.044133645668737</v>
      </c>
      <c r="F77" s="38">
        <f t="shared" si="4"/>
        <v>-212.9345000000003</v>
      </c>
    </row>
    <row r="78" spans="1:7">
      <c r="A78" s="35" t="s">
        <v>63</v>
      </c>
      <c r="B78" s="39" t="s">
        <v>64</v>
      </c>
      <c r="C78" s="49">
        <v>32.5</v>
      </c>
      <c r="D78" s="37">
        <v>16</v>
      </c>
      <c r="E78" s="38">
        <f t="shared" si="3"/>
        <v>49.230769230769234</v>
      </c>
      <c r="F78" s="38">
        <f t="shared" si="4"/>
        <v>-16.5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7121.0261</v>
      </c>
      <c r="D79" s="32">
        <f>SUM(D80:D82)</f>
        <v>6870.7435399999995</v>
      </c>
      <c r="E79" s="34">
        <f t="shared" si="3"/>
        <v>96.485302026908727</v>
      </c>
      <c r="F79" s="34">
        <f t="shared" si="4"/>
        <v>-250.28256000000056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1204.021</v>
      </c>
      <c r="D81" s="37">
        <v>1192.9862900000001</v>
      </c>
      <c r="E81" s="38">
        <f t="shared" si="3"/>
        <v>99.083511832434823</v>
      </c>
      <c r="F81" s="38">
        <f t="shared" si="4"/>
        <v>-11.034709999999905</v>
      </c>
    </row>
    <row r="82" spans="1:6">
      <c r="A82" s="35" t="s">
        <v>71</v>
      </c>
      <c r="B82" s="39" t="s">
        <v>72</v>
      </c>
      <c r="C82" s="37">
        <v>5917.0051000000003</v>
      </c>
      <c r="D82" s="37">
        <v>5677.7572499999997</v>
      </c>
      <c r="E82" s="38">
        <f t="shared" si="3"/>
        <v>95.956605648354085</v>
      </c>
      <c r="F82" s="38">
        <f t="shared" si="4"/>
        <v>-239.24785000000065</v>
      </c>
    </row>
    <row r="83" spans="1:6" s="6" customFormat="1">
      <c r="A83" s="30" t="s">
        <v>83</v>
      </c>
      <c r="B83" s="31" t="s">
        <v>84</v>
      </c>
      <c r="C83" s="32">
        <f>C84</f>
        <v>2072.6999999999998</v>
      </c>
      <c r="D83" s="32">
        <f>SUM(D84)</f>
        <v>1632.7617499999999</v>
      </c>
      <c r="E83" s="34">
        <f t="shared" si="3"/>
        <v>78.774629710040045</v>
      </c>
      <c r="F83" s="34">
        <f t="shared" si="4"/>
        <v>-439.93824999999993</v>
      </c>
    </row>
    <row r="84" spans="1:6" ht="15" customHeight="1">
      <c r="A84" s="35" t="s">
        <v>85</v>
      </c>
      <c r="B84" s="39" t="s">
        <v>230</v>
      </c>
      <c r="C84" s="37">
        <v>2072.6999999999998</v>
      </c>
      <c r="D84" s="37">
        <v>1632.7617499999999</v>
      </c>
      <c r="E84" s="38">
        <f t="shared" si="3"/>
        <v>78.774629710040045</v>
      </c>
      <c r="F84" s="38">
        <f t="shared" si="4"/>
        <v>-439.93824999999993</v>
      </c>
    </row>
    <row r="85" spans="1:6" s="6" customFormat="1" ht="15.75" hidden="1" customHeight="1">
      <c r="A85" s="52">
        <v>1000</v>
      </c>
      <c r="B85" s="31" t="s">
        <v>86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87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88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89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90</v>
      </c>
      <c r="B89" s="39" t="s">
        <v>91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92</v>
      </c>
      <c r="B90" s="31" t="s">
        <v>93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94</v>
      </c>
      <c r="B91" s="39" t="s">
        <v>95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102</v>
      </c>
      <c r="B95" s="39" t="s">
        <v>103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112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113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114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115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116</v>
      </c>
      <c r="C100" s="245">
        <f>C58+C66+C68+C74+C79+C83+C90+C85</f>
        <v>14587.330539999999</v>
      </c>
      <c r="D100" s="245">
        <f>D58+D66+D68+D74+D79+D83+D90+D85</f>
        <v>13224.820269999998</v>
      </c>
      <c r="E100" s="34">
        <f t="shared" si="3"/>
        <v>90.659632574556028</v>
      </c>
      <c r="F100" s="34">
        <f t="shared" si="4"/>
        <v>-1362.5102700000007</v>
      </c>
    </row>
    <row r="101" spans="1:6">
      <c r="D101" s="175"/>
    </row>
    <row r="102" spans="1:6" s="65" customFormat="1" ht="18" customHeight="1">
      <c r="A102" s="63" t="s">
        <v>117</v>
      </c>
      <c r="B102" s="63"/>
      <c r="C102" s="129"/>
      <c r="D102" s="64"/>
      <c r="E102" s="64"/>
    </row>
    <row r="103" spans="1:6" s="65" customFormat="1" ht="12.75">
      <c r="A103" s="66" t="s">
        <v>118</v>
      </c>
      <c r="B103" s="66"/>
      <c r="C103" s="65" t="s">
        <v>119</v>
      </c>
    </row>
    <row r="104" spans="1:6">
      <c r="C104" s="118"/>
    </row>
    <row r="143" hidden="1"/>
  </sheetData>
  <customSheetViews>
    <customSheetView guid="{61528DAC-5C4C-48F4-ADE2-8A724B05A086}" scale="70" showPageBreaks="1" hiddenRows="1" view="pageBreakPreview">
      <selection activeCell="A38" sqref="A38:B38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85EE840-0C31-454A-8951-832C2E9E0600}" scale="70" showPageBreaks="1" hiddenRows="1" view="pageBreakPreview" topLeftCell="A34">
      <selection activeCell="D91" sqref="D91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8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9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zoomScale="70" zoomScaleSheetLayoutView="70" workbookViewId="0">
      <selection activeCell="A39" sqref="A39:B39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39" t="s">
        <v>438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54.75" customHeight="1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2606</v>
      </c>
      <c r="D4" s="5">
        <f>D5+D12+D14+D17+D7</f>
        <v>2447.5279099999998</v>
      </c>
      <c r="E4" s="5">
        <f>SUM(D4/C4*100)</f>
        <v>93.918952801227931</v>
      </c>
      <c r="F4" s="5">
        <f>SUM(D4-C4)</f>
        <v>-158.47209000000021</v>
      </c>
    </row>
    <row r="5" spans="1:6" s="6" customFormat="1">
      <c r="A5" s="68">
        <v>1010000000</v>
      </c>
      <c r="B5" s="67" t="s">
        <v>5</v>
      </c>
      <c r="C5" s="5">
        <f>C6</f>
        <v>189</v>
      </c>
      <c r="D5" s="5">
        <f>D6</f>
        <v>232.28894</v>
      </c>
      <c r="E5" s="5">
        <f t="shared" ref="E5:E52" si="0">SUM(D5/C5*100)</f>
        <v>122.90420105820105</v>
      </c>
      <c r="F5" s="5">
        <f t="shared" ref="F5:F52" si="1">SUM(D5-C5)</f>
        <v>43.288939999999997</v>
      </c>
    </row>
    <row r="6" spans="1:6">
      <c r="A6" s="7">
        <v>1010200001</v>
      </c>
      <c r="B6" s="8" t="s">
        <v>225</v>
      </c>
      <c r="C6" s="9">
        <v>189</v>
      </c>
      <c r="D6" s="10">
        <v>232.28894</v>
      </c>
      <c r="E6" s="9">
        <f t="shared" ref="E6:E11" si="2">SUM(D6/C6*100)</f>
        <v>122.90420105820105</v>
      </c>
      <c r="F6" s="9">
        <f t="shared" si="1"/>
        <v>43.288939999999997</v>
      </c>
    </row>
    <row r="7" spans="1:6" ht="31.5">
      <c r="A7" s="3">
        <v>1030000000</v>
      </c>
      <c r="B7" s="13" t="s">
        <v>267</v>
      </c>
      <c r="C7" s="5">
        <f>C8+C10+C9</f>
        <v>954</v>
      </c>
      <c r="D7" s="5">
        <f>D8+D10+D9+D11</f>
        <v>1035.1138000000001</v>
      </c>
      <c r="E7" s="5">
        <f t="shared" si="2"/>
        <v>108.50249475890985</v>
      </c>
      <c r="F7" s="5">
        <f t="shared" si="1"/>
        <v>81.113800000000083</v>
      </c>
    </row>
    <row r="8" spans="1:6">
      <c r="A8" s="7">
        <v>1030223001</v>
      </c>
      <c r="B8" s="8" t="s">
        <v>269</v>
      </c>
      <c r="C8" s="9">
        <v>355.84199999999998</v>
      </c>
      <c r="D8" s="10">
        <v>517.20928000000004</v>
      </c>
      <c r="E8" s="9">
        <f t="shared" si="2"/>
        <v>145.34801400621626</v>
      </c>
      <c r="F8" s="9">
        <f t="shared" si="1"/>
        <v>161.36728000000005</v>
      </c>
    </row>
    <row r="9" spans="1:6">
      <c r="A9" s="7">
        <v>1030224001</v>
      </c>
      <c r="B9" s="8" t="s">
        <v>275</v>
      </c>
      <c r="C9" s="9">
        <v>3.8159999999999998</v>
      </c>
      <c r="D9" s="10">
        <v>2.8609800000000001</v>
      </c>
      <c r="E9" s="9">
        <f t="shared" si="2"/>
        <v>74.973270440251582</v>
      </c>
      <c r="F9" s="9">
        <f t="shared" si="1"/>
        <v>-0.95501999999999976</v>
      </c>
    </row>
    <row r="10" spans="1:6">
      <c r="A10" s="7">
        <v>1030225001</v>
      </c>
      <c r="B10" s="8" t="s">
        <v>268</v>
      </c>
      <c r="C10" s="9">
        <v>594.34199999999998</v>
      </c>
      <c r="D10" s="10">
        <v>575.70288000000005</v>
      </c>
      <c r="E10" s="9">
        <f t="shared" si="2"/>
        <v>96.863906639611557</v>
      </c>
      <c r="F10" s="9">
        <f>SUM(D10-C10)</f>
        <v>-18.639119999999934</v>
      </c>
    </row>
    <row r="11" spans="1:6">
      <c r="A11" s="7">
        <v>1030226001</v>
      </c>
      <c r="B11" s="8" t="s">
        <v>277</v>
      </c>
      <c r="C11" s="9">
        <v>0</v>
      </c>
      <c r="D11" s="10">
        <v>-60.65934</v>
      </c>
      <c r="E11" s="9" t="e">
        <f t="shared" si="2"/>
        <v>#DIV/0!</v>
      </c>
      <c r="F11" s="9">
        <f>SUM(D11-C11)</f>
        <v>-60.65934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226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1435</v>
      </c>
      <c r="D14" s="5">
        <f>D15+D16</f>
        <v>1167.19191</v>
      </c>
      <c r="E14" s="5">
        <f t="shared" si="0"/>
        <v>81.337415331010448</v>
      </c>
      <c r="F14" s="5">
        <f t="shared" si="1"/>
        <v>-267.80808999999999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287.57729</v>
      </c>
      <c r="E15" s="9">
        <f t="shared" si="0"/>
        <v>74.695400000000006</v>
      </c>
      <c r="F15" s="9">
        <f>SUM(D15-C15)</f>
        <v>-97.422709999999995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879.61461999999995</v>
      </c>
      <c r="E16" s="9">
        <f t="shared" si="0"/>
        <v>83.77282095238094</v>
      </c>
      <c r="F16" s="9">
        <f t="shared" si="1"/>
        <v>-170.38538000000005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2.78</v>
      </c>
      <c r="E17" s="5">
        <f t="shared" si="0"/>
        <v>34.75</v>
      </c>
      <c r="F17" s="5">
        <f t="shared" si="1"/>
        <v>-5.2200000000000006</v>
      </c>
    </row>
    <row r="18" spans="1:6" ht="18" customHeight="1">
      <c r="A18" s="7">
        <v>1080400001</v>
      </c>
      <c r="B18" s="8" t="s">
        <v>224</v>
      </c>
      <c r="C18" s="9">
        <v>8</v>
      </c>
      <c r="D18" s="10">
        <v>2.78</v>
      </c>
      <c r="E18" s="9">
        <f t="shared" si="0"/>
        <v>34.75</v>
      </c>
      <c r="F18" s="9">
        <f t="shared" si="1"/>
        <v>-5.2200000000000006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207.274</v>
      </c>
      <c r="D25" s="5">
        <f>D30+D37+D26+D35+D32</f>
        <v>368.50737999999996</v>
      </c>
      <c r="E25" s="5">
        <f t="shared" si="0"/>
        <v>177.78755656763511</v>
      </c>
      <c r="F25" s="5">
        <f t="shared" si="1"/>
        <v>161.23337999999995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20</v>
      </c>
      <c r="D26" s="5">
        <f>D27+D28</f>
        <v>17.930520000000001</v>
      </c>
      <c r="E26" s="5">
        <f t="shared" si="0"/>
        <v>89.652600000000007</v>
      </c>
      <c r="F26" s="5">
        <f t="shared" si="1"/>
        <v>-2.0694799999999987</v>
      </c>
    </row>
    <row r="27" spans="1:6" ht="15" customHeight="1">
      <c r="A27" s="16">
        <v>1110502510</v>
      </c>
      <c r="B27" s="17" t="s">
        <v>222</v>
      </c>
      <c r="C27" s="12">
        <v>20</v>
      </c>
      <c r="D27" s="10">
        <v>17.930520000000001</v>
      </c>
      <c r="E27" s="9">
        <f t="shared" si="0"/>
        <v>89.652600000000007</v>
      </c>
      <c r="F27" s="9">
        <f t="shared" si="1"/>
        <v>-2.0694799999999987</v>
      </c>
    </row>
    <row r="28" spans="1:6" ht="15.75" hidden="1" customHeight="1">
      <c r="A28" s="7">
        <v>1110503510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50</v>
      </c>
      <c r="D30" s="5">
        <f>D31</f>
        <v>44.679259999999999</v>
      </c>
      <c r="E30" s="5">
        <f t="shared" si="0"/>
        <v>89.358519999999999</v>
      </c>
      <c r="F30" s="5">
        <f t="shared" si="1"/>
        <v>-5.3207400000000007</v>
      </c>
    </row>
    <row r="31" spans="1:6" ht="34.5" customHeight="1">
      <c r="A31" s="7">
        <v>1130206510</v>
      </c>
      <c r="B31" s="8" t="s">
        <v>411</v>
      </c>
      <c r="C31" s="9">
        <v>50</v>
      </c>
      <c r="D31" s="10">
        <v>44.679259999999999</v>
      </c>
      <c r="E31" s="9">
        <f t="shared" si="0"/>
        <v>89.358519999999999</v>
      </c>
      <c r="F31" s="9">
        <f t="shared" si="1"/>
        <v>-5.3207400000000007</v>
      </c>
    </row>
    <row r="32" spans="1:6" ht="34.5" customHeight="1">
      <c r="A32" s="70">
        <v>1140000000</v>
      </c>
      <c r="B32" s="71" t="s">
        <v>129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218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219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241</v>
      </c>
      <c r="C35" s="5">
        <f>C36</f>
        <v>0</v>
      </c>
      <c r="D35" s="14">
        <f>D36</f>
        <v>31.630479999999999</v>
      </c>
      <c r="E35" s="5" t="e">
        <f>SUM(D35/C35*100)</f>
        <v>#DIV/0!</v>
      </c>
      <c r="F35" s="5">
        <f>SUM(D35-C35)</f>
        <v>31.630479999999999</v>
      </c>
    </row>
    <row r="36" spans="1:7" ht="33" customHeight="1">
      <c r="A36" s="7">
        <v>1160701010</v>
      </c>
      <c r="B36" s="8" t="s">
        <v>419</v>
      </c>
      <c r="C36" s="9">
        <v>0</v>
      </c>
      <c r="D36" s="10">
        <v>31.630479999999999</v>
      </c>
      <c r="E36" s="9" t="e">
        <f>SUM(D36/C36*100)</f>
        <v>#DIV/0!</v>
      </c>
      <c r="F36" s="9">
        <f>SUM(D36-C36)</f>
        <v>31.630479999999999</v>
      </c>
    </row>
    <row r="37" spans="1:7" ht="14.25" customHeight="1">
      <c r="A37" s="3">
        <v>1170000000</v>
      </c>
      <c r="B37" s="13" t="s">
        <v>132</v>
      </c>
      <c r="C37" s="5">
        <f>C38+C39</f>
        <v>0</v>
      </c>
      <c r="D37" s="5">
        <f>D38+D39</f>
        <v>261.99311999999998</v>
      </c>
      <c r="E37" s="5" t="e">
        <f t="shared" si="0"/>
        <v>#DIV/0!</v>
      </c>
      <c r="F37" s="5">
        <f t="shared" si="1"/>
        <v>261.99311999999998</v>
      </c>
    </row>
    <row r="38" spans="1:7" ht="18" customHeight="1">
      <c r="A38" s="7">
        <v>1170105010</v>
      </c>
      <c r="B38" s="8" t="s">
        <v>15</v>
      </c>
      <c r="C38" s="9">
        <v>0</v>
      </c>
      <c r="D38" s="9">
        <v>0.2</v>
      </c>
      <c r="E38" s="9" t="e">
        <f t="shared" si="0"/>
        <v>#DIV/0!</v>
      </c>
      <c r="F38" s="9">
        <f t="shared" si="1"/>
        <v>0.2</v>
      </c>
    </row>
    <row r="39" spans="1:7" ht="18.75" customHeight="1">
      <c r="A39" s="7">
        <v>1171503010</v>
      </c>
      <c r="B39" s="11" t="s">
        <v>428</v>
      </c>
      <c r="C39" s="9">
        <v>0</v>
      </c>
      <c r="D39" s="10">
        <v>261.79311999999999</v>
      </c>
      <c r="E39" s="9" t="e">
        <f t="shared" si="0"/>
        <v>#DIV/0!</v>
      </c>
      <c r="F39" s="9">
        <f t="shared" si="1"/>
        <v>261.79311999999999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2813.2739999999999</v>
      </c>
      <c r="D40" s="125">
        <f>D4+D25</f>
        <v>2816.0352899999998</v>
      </c>
      <c r="E40" s="5">
        <f t="shared" si="0"/>
        <v>100.09815218851772</v>
      </c>
      <c r="F40" s="5">
        <f t="shared" si="1"/>
        <v>2.7612899999999172</v>
      </c>
    </row>
    <row r="41" spans="1:7" s="6" customFormat="1">
      <c r="A41" s="3">
        <v>2000000000</v>
      </c>
      <c r="B41" s="4" t="s">
        <v>17</v>
      </c>
      <c r="C41" s="5">
        <f>C42+C44+C45+C47+C51</f>
        <v>12166.111379999998</v>
      </c>
      <c r="D41" s="5">
        <f>D42+D44+D45+D47+D48+D49+D43+D51</f>
        <v>11159.636719999999</v>
      </c>
      <c r="E41" s="5">
        <f t="shared" si="0"/>
        <v>91.72722796493089</v>
      </c>
      <c r="F41" s="5">
        <f t="shared" si="1"/>
        <v>-1006.4746599999999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5">
        <v>3219.1559999999999</v>
      </c>
      <c r="E42" s="9">
        <f t="shared" si="0"/>
        <v>93.800984877181733</v>
      </c>
      <c r="F42" s="9">
        <f t="shared" si="1"/>
        <v>-212.74400000000014</v>
      </c>
    </row>
    <row r="43" spans="1:7" ht="15" customHeight="1">
      <c r="A43" s="16">
        <v>2021500200</v>
      </c>
      <c r="B43" s="17" t="s">
        <v>228</v>
      </c>
      <c r="C43" s="256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4125.1595699999998</v>
      </c>
      <c r="E44" s="9">
        <f t="shared" si="0"/>
        <v>98.349227372250567</v>
      </c>
      <c r="F44" s="9">
        <f t="shared" si="1"/>
        <v>-69.239999999999782</v>
      </c>
    </row>
    <row r="45" spans="1:7" ht="15.75" customHeight="1">
      <c r="A45" s="16">
        <v>2023000000</v>
      </c>
      <c r="B45" s="17" t="s">
        <v>20</v>
      </c>
      <c r="C45" s="12">
        <v>251.821</v>
      </c>
      <c r="D45" s="180">
        <v>237.25700000000001</v>
      </c>
      <c r="E45" s="9">
        <f t="shared" si="0"/>
        <v>94.216526818652937</v>
      </c>
      <c r="F45" s="9">
        <f t="shared" si="1"/>
        <v>-14.563999999999993</v>
      </c>
    </row>
    <row r="46" spans="1:7" ht="15.75" customHeight="1">
      <c r="A46" s="16">
        <v>2070503010</v>
      </c>
      <c r="B46" s="17" t="s">
        <v>257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3578.0641500000002</v>
      </c>
      <c r="E47" s="9">
        <f t="shared" si="0"/>
        <v>89.431292785517257</v>
      </c>
      <c r="F47" s="9">
        <f t="shared" si="1"/>
        <v>-422.84429999999975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289</v>
      </c>
      <c r="C51" s="211">
        <v>287.08235999999999</v>
      </c>
      <c r="D51" s="212"/>
      <c r="E51" s="9">
        <f t="shared" si="0"/>
        <v>0</v>
      </c>
      <c r="F51" s="9">
        <f t="shared" si="1"/>
        <v>-287.08235999999999</v>
      </c>
    </row>
    <row r="52" spans="1:8" s="6" customFormat="1">
      <c r="A52" s="3"/>
      <c r="B52" s="4" t="s">
        <v>25</v>
      </c>
      <c r="C52" s="242">
        <f>SUM(C40,C41,C50)</f>
        <v>14979.385379999998</v>
      </c>
      <c r="D52" s="243">
        <f>D40+D41</f>
        <v>13975.672009999998</v>
      </c>
      <c r="E52" s="5">
        <f t="shared" si="0"/>
        <v>93.29936880227325</v>
      </c>
      <c r="F52" s="5">
        <f t="shared" si="1"/>
        <v>-1003.7133699999995</v>
      </c>
      <c r="G52" s="93"/>
      <c r="H52" s="193"/>
    </row>
    <row r="53" spans="1:8" s="6" customFormat="1">
      <c r="A53" s="3"/>
      <c r="B53" s="21" t="s">
        <v>307</v>
      </c>
      <c r="C53" s="267">
        <f>C52-C99</f>
        <v>-942.68691000000217</v>
      </c>
      <c r="D53" s="267">
        <f>D52-D99</f>
        <v>-296.43306000000121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408</v>
      </c>
      <c r="D55" s="461" t="s">
        <v>422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2247.93217</v>
      </c>
      <c r="D57" s="33">
        <f>D58+D59+D60+D61+D62+D64+D63</f>
        <v>1988.8295000000001</v>
      </c>
      <c r="E57" s="34">
        <f>SUM(D57/C57*100)</f>
        <v>88.47373272833228</v>
      </c>
      <c r="F57" s="34">
        <f>SUM(D57-C57)</f>
        <v>-259.10266999999999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1827.3200400000001</v>
      </c>
      <c r="D59" s="37">
        <v>1574.2173700000001</v>
      </c>
      <c r="E59" s="38">
        <f t="shared" ref="E59:E99" si="3">SUM(D59/C59*100)</f>
        <v>86.148968737846275</v>
      </c>
      <c r="F59" s="38">
        <f t="shared" ref="F59:F99" si="4">SUM(D59-C59)</f>
        <v>-253.10266999999999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251.821</v>
      </c>
      <c r="D65" s="32">
        <f>D66</f>
        <v>206.30186</v>
      </c>
      <c r="E65" s="34">
        <f t="shared" si="3"/>
        <v>81.924009514694959</v>
      </c>
      <c r="F65" s="34">
        <f t="shared" si="4"/>
        <v>-45.519139999999993</v>
      </c>
    </row>
    <row r="66" spans="1:7">
      <c r="A66" s="43" t="s">
        <v>45</v>
      </c>
      <c r="B66" s="44" t="s">
        <v>46</v>
      </c>
      <c r="C66" s="37">
        <v>251.821</v>
      </c>
      <c r="D66" s="37">
        <v>206.30186</v>
      </c>
      <c r="E66" s="38">
        <f t="shared" si="3"/>
        <v>81.924009514694959</v>
      </c>
      <c r="F66" s="38">
        <f t="shared" si="4"/>
        <v>-45.519139999999993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24.831340000000001</v>
      </c>
      <c r="D67" s="32">
        <f>D71+D70+D72</f>
        <v>18.097239999999999</v>
      </c>
      <c r="E67" s="34">
        <f t="shared" si="3"/>
        <v>72.880641962938768</v>
      </c>
      <c r="F67" s="34">
        <f t="shared" si="4"/>
        <v>-6.7341000000000015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20</v>
      </c>
      <c r="D71" s="37">
        <v>13.2659</v>
      </c>
      <c r="E71" s="34">
        <f t="shared" si="3"/>
        <v>66.329499999999996</v>
      </c>
      <c r="F71" s="34">
        <f t="shared" si="4"/>
        <v>-6.7340999999999998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5609.7911999999997</v>
      </c>
      <c r="D73" s="48">
        <f>SUM(D74:D77)</f>
        <v>5287.4053199999998</v>
      </c>
      <c r="E73" s="34">
        <f t="shared" si="3"/>
        <v>94.253157229809204</v>
      </c>
      <c r="F73" s="34">
        <f t="shared" si="4"/>
        <v>-322.38587999999982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5214.4053199999998</v>
      </c>
      <c r="E76" s="38">
        <f t="shared" si="3"/>
        <v>95.733526924990258</v>
      </c>
      <c r="F76" s="38">
        <f t="shared" si="4"/>
        <v>-232.38587999999982</v>
      </c>
    </row>
    <row r="77" spans="1:7">
      <c r="A77" s="35" t="s">
        <v>63</v>
      </c>
      <c r="B77" s="39" t="s">
        <v>64</v>
      </c>
      <c r="C77" s="49">
        <v>163</v>
      </c>
      <c r="D77" s="37">
        <v>73</v>
      </c>
      <c r="E77" s="38">
        <f t="shared" si="3"/>
        <v>44.785276073619634</v>
      </c>
      <c r="F77" s="38">
        <f t="shared" si="4"/>
        <v>-90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5539.6355800000001</v>
      </c>
      <c r="D78" s="32">
        <f>SUM(D79:D81)</f>
        <v>5017.4824800000006</v>
      </c>
      <c r="E78" s="34">
        <f t="shared" si="3"/>
        <v>90.574233765752524</v>
      </c>
      <c r="F78" s="34">
        <f t="shared" si="4"/>
        <v>-522.15309999999954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3096.5</v>
      </c>
      <c r="D80" s="37">
        <v>3073.3575000000001</v>
      </c>
      <c r="E80" s="38">
        <f t="shared" si="3"/>
        <v>99.252623930243828</v>
      </c>
      <c r="F80" s="38">
        <f t="shared" si="4"/>
        <v>-23.142499999999927</v>
      </c>
    </row>
    <row r="81" spans="1:6">
      <c r="A81" s="35" t="s">
        <v>71</v>
      </c>
      <c r="B81" s="39" t="s">
        <v>72</v>
      </c>
      <c r="C81" s="37">
        <v>2443.1355800000001</v>
      </c>
      <c r="D81" s="37">
        <v>1944.1249800000001</v>
      </c>
      <c r="E81" s="38">
        <f>SUM(D81/C81*100)</f>
        <v>79.574993541701033</v>
      </c>
      <c r="F81" s="38">
        <f t="shared" si="4"/>
        <v>-499.01060000000007</v>
      </c>
    </row>
    <row r="82" spans="1:6" s="6" customFormat="1">
      <c r="A82" s="30" t="s">
        <v>83</v>
      </c>
      <c r="B82" s="31" t="s">
        <v>84</v>
      </c>
      <c r="C82" s="32">
        <f>C83</f>
        <v>2226.0610000000001</v>
      </c>
      <c r="D82" s="32">
        <f>SUM(D83)</f>
        <v>1732.1336699999999</v>
      </c>
      <c r="E82" s="34">
        <f t="shared" si="3"/>
        <v>77.811599502439492</v>
      </c>
      <c r="F82" s="34">
        <f t="shared" si="4"/>
        <v>-493.92733000000021</v>
      </c>
    </row>
    <row r="83" spans="1:6" ht="18.75" customHeight="1">
      <c r="A83" s="35" t="s">
        <v>85</v>
      </c>
      <c r="B83" s="39" t="s">
        <v>230</v>
      </c>
      <c r="C83" s="37">
        <v>2226.0610000000001</v>
      </c>
      <c r="D83" s="37">
        <v>1732.1336699999999</v>
      </c>
      <c r="E83" s="38">
        <f t="shared" si="3"/>
        <v>77.811599502439492</v>
      </c>
      <c r="F83" s="38">
        <f t="shared" si="4"/>
        <v>-493.92733000000021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22</v>
      </c>
      <c r="D89" s="32">
        <f>D90+D91+D92+D93+D94</f>
        <v>21.855</v>
      </c>
      <c r="E89" s="38">
        <f t="shared" si="3"/>
        <v>99.340909090909093</v>
      </c>
      <c r="F89" s="22">
        <f>F90+F91+F92+F93+F94</f>
        <v>-0.14499999999999957</v>
      </c>
    </row>
    <row r="90" spans="1:6" ht="17.25" customHeight="1">
      <c r="A90" s="35" t="s">
        <v>94</v>
      </c>
      <c r="B90" s="39" t="s">
        <v>95</v>
      </c>
      <c r="C90" s="37">
        <v>22</v>
      </c>
      <c r="D90" s="37">
        <v>21.855</v>
      </c>
      <c r="E90" s="38">
        <f t="shared" si="3"/>
        <v>99.340909090909093</v>
      </c>
      <c r="F90" s="38">
        <f>SUM(D90-C90)</f>
        <v>-0.14499999999999957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248">
        <f>C57+C65+C67+C73+C78+C82+C84+C89+C95</f>
        <v>15922.07229</v>
      </c>
      <c r="D99" s="248">
        <f>D57+D65+D67+D73+D78+D82+D84+D89+D95</f>
        <v>14272.10507</v>
      </c>
      <c r="E99" s="34">
        <f t="shared" si="3"/>
        <v>89.637233207160619</v>
      </c>
      <c r="F99" s="34">
        <f t="shared" si="4"/>
        <v>-1649.9672200000005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117</v>
      </c>
      <c r="B101" s="63"/>
      <c r="C101" s="132"/>
      <c r="D101" s="132"/>
    </row>
    <row r="102" spans="1:8" s="65" customFormat="1" ht="12.75">
      <c r="A102" s="66" t="s">
        <v>118</v>
      </c>
      <c r="B102" s="66"/>
      <c r="C102" s="117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>
      <selection activeCell="A39" sqref="A39:B39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85EE840-0C31-454A-8951-832C2E9E0600}" scale="70" showPageBreaks="1" printArea="1" hiddenRows="1" view="pageBreakPreview" topLeftCell="A30">
      <selection activeCell="D70" sqref="D70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7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8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9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10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SheetLayoutView="70" workbookViewId="0">
      <selection activeCell="D87" sqref="D8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39" t="s">
        <v>439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47.25" customHeight="1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1444.6615400000001</v>
      </c>
      <c r="E4" s="5">
        <f>SUM(D4/C4*100)</f>
        <v>94.671066462207904</v>
      </c>
      <c r="F4" s="5">
        <f>SUM(D4-C4)</f>
        <v>-81.318459999999959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79.521789999999996</v>
      </c>
      <c r="E5" s="5">
        <f t="shared" ref="E5:E49" si="0">SUM(D5/C5*100)</f>
        <v>66.268158333333332</v>
      </c>
      <c r="F5" s="5">
        <f t="shared" ref="F5:F49" si="1">SUM(D5-C5)</f>
        <v>-40.478210000000004</v>
      </c>
    </row>
    <row r="6" spans="1:6">
      <c r="A6" s="7">
        <v>1010200001</v>
      </c>
      <c r="B6" s="8" t="s">
        <v>225</v>
      </c>
      <c r="C6" s="9">
        <v>120</v>
      </c>
      <c r="D6" s="10">
        <v>79.521789999999996</v>
      </c>
      <c r="E6" s="9">
        <f t="shared" ref="E6:E11" si="2">SUM(D6/C6*100)</f>
        <v>66.268158333333332</v>
      </c>
      <c r="F6" s="9">
        <f t="shared" si="1"/>
        <v>-40.478210000000004</v>
      </c>
    </row>
    <row r="7" spans="1:6" ht="31.5">
      <c r="A7" s="3">
        <v>1030000000</v>
      </c>
      <c r="B7" s="13" t="s">
        <v>267</v>
      </c>
      <c r="C7" s="5">
        <f>C8+C10+C9</f>
        <v>547.98</v>
      </c>
      <c r="D7" s="5">
        <f>D8+D10+D9+D11</f>
        <v>594.57434000000001</v>
      </c>
      <c r="E7" s="5">
        <f t="shared" si="2"/>
        <v>108.50292711412825</v>
      </c>
      <c r="F7" s="5">
        <f t="shared" si="1"/>
        <v>46.594339999999988</v>
      </c>
    </row>
    <row r="8" spans="1:6">
      <c r="A8" s="7">
        <v>1030223001</v>
      </c>
      <c r="B8" s="8" t="s">
        <v>269</v>
      </c>
      <c r="C8" s="9">
        <v>204.39599999999999</v>
      </c>
      <c r="D8" s="10">
        <v>297.08744999999999</v>
      </c>
      <c r="E8" s="9">
        <f t="shared" si="2"/>
        <v>145.34895496976458</v>
      </c>
      <c r="F8" s="9">
        <f t="shared" si="1"/>
        <v>92.691450000000003</v>
      </c>
    </row>
    <row r="9" spans="1:6">
      <c r="A9" s="7">
        <v>1030224001</v>
      </c>
      <c r="B9" s="8" t="s">
        <v>275</v>
      </c>
      <c r="C9" s="9">
        <v>2.1920000000000002</v>
      </c>
      <c r="D9" s="10">
        <v>1.6434</v>
      </c>
      <c r="E9" s="9">
        <f t="shared" si="2"/>
        <v>74.972627737226276</v>
      </c>
      <c r="F9" s="9">
        <f t="shared" si="1"/>
        <v>-0.5486000000000002</v>
      </c>
    </row>
    <row r="10" spans="1:6">
      <c r="A10" s="7">
        <v>1030225001</v>
      </c>
      <c r="B10" s="8" t="s">
        <v>268</v>
      </c>
      <c r="C10" s="9">
        <v>341.392</v>
      </c>
      <c r="D10" s="10">
        <v>330.68651999999997</v>
      </c>
      <c r="E10" s="9">
        <f t="shared" si="2"/>
        <v>96.864167877396071</v>
      </c>
      <c r="F10" s="9">
        <f t="shared" si="1"/>
        <v>-10.705480000000023</v>
      </c>
    </row>
    <row r="11" spans="1:6">
      <c r="A11" s="7">
        <v>1030226001</v>
      </c>
      <c r="B11" s="8" t="s">
        <v>277</v>
      </c>
      <c r="C11" s="9">
        <v>0</v>
      </c>
      <c r="D11" s="10">
        <v>-34.843029999999999</v>
      </c>
      <c r="E11" s="9" t="e">
        <f t="shared" si="2"/>
        <v>#DIV/0!</v>
      </c>
      <c r="F11" s="9">
        <f t="shared" si="1"/>
        <v>-34.843029999999999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843</v>
      </c>
      <c r="D14" s="5">
        <f>D15+D16</f>
        <v>769.47541000000001</v>
      </c>
      <c r="E14" s="5">
        <f t="shared" si="0"/>
        <v>91.278221826809016</v>
      </c>
      <c r="F14" s="5">
        <f t="shared" si="1"/>
        <v>-73.524589999999989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284.32472000000001</v>
      </c>
      <c r="E15" s="9">
        <f t="shared" si="0"/>
        <v>88.026229102167193</v>
      </c>
      <c r="F15" s="9">
        <f>SUM(D15-C15)</f>
        <v>-38.675279999999987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485.15069</v>
      </c>
      <c r="E16" s="9">
        <f t="shared" si="0"/>
        <v>93.298209615384621</v>
      </c>
      <c r="F16" s="9">
        <f t="shared" si="1"/>
        <v>-34.849310000000003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224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320</v>
      </c>
      <c r="D25" s="5">
        <f>D26+D29+D31+D34+D36</f>
        <v>1311.43968</v>
      </c>
      <c r="E25" s="5">
        <f t="shared" si="0"/>
        <v>409.82490000000001</v>
      </c>
      <c r="F25" s="5">
        <f t="shared" si="1"/>
        <v>991.43967999999995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320</v>
      </c>
      <c r="D26" s="5">
        <f>D27</f>
        <v>471.12439000000001</v>
      </c>
      <c r="E26" s="5">
        <f t="shared" si="0"/>
        <v>147.22637187500001</v>
      </c>
      <c r="F26" s="5">
        <f t="shared" si="1"/>
        <v>151.12439000000001</v>
      </c>
    </row>
    <row r="27" spans="1:6" ht="15" customHeight="1">
      <c r="A27" s="16">
        <v>1110502510</v>
      </c>
      <c r="B27" s="17" t="s">
        <v>222</v>
      </c>
      <c r="C27" s="12">
        <v>320</v>
      </c>
      <c r="D27" s="10">
        <v>471.12439000000001</v>
      </c>
      <c r="E27" s="5">
        <f t="shared" si="0"/>
        <v>147.22637187500001</v>
      </c>
      <c r="F27" s="9">
        <f t="shared" si="1"/>
        <v>151.12439000000001</v>
      </c>
    </row>
    <row r="28" spans="1:6" ht="19.5" hidden="1" customHeight="1">
      <c r="A28" s="7">
        <v>1110503505</v>
      </c>
      <c r="B28" s="11" t="s">
        <v>221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220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129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219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241</v>
      </c>
      <c r="C34" s="5">
        <f>C35+C37</f>
        <v>0</v>
      </c>
      <c r="D34" s="5">
        <f>SUM(D35)</f>
        <v>35.236109999999996</v>
      </c>
      <c r="E34" s="5" t="e">
        <f t="shared" si="0"/>
        <v>#DIV/0!</v>
      </c>
      <c r="F34" s="5">
        <f t="shared" si="1"/>
        <v>35.236109999999996</v>
      </c>
    </row>
    <row r="35" spans="1:8" ht="36.75" customHeight="1">
      <c r="A35" s="7">
        <v>1160701010</v>
      </c>
      <c r="B35" s="8" t="s">
        <v>419</v>
      </c>
      <c r="C35" s="9">
        <v>0</v>
      </c>
      <c r="D35" s="9">
        <v>35.236109999999996</v>
      </c>
      <c r="E35" s="9" t="e">
        <f t="shared" si="0"/>
        <v>#DIV/0!</v>
      </c>
      <c r="F35" s="9">
        <f t="shared" si="1"/>
        <v>35.236109999999996</v>
      </c>
    </row>
    <row r="36" spans="1:8" ht="18.75" customHeight="1">
      <c r="A36" s="3">
        <v>1170000000</v>
      </c>
      <c r="B36" s="4" t="s">
        <v>217</v>
      </c>
      <c r="C36" s="5">
        <f>SUM(C37)</f>
        <v>0</v>
      </c>
      <c r="D36" s="5">
        <f>SUM(D37)</f>
        <v>805.07917999999995</v>
      </c>
      <c r="E36" s="9"/>
      <c r="F36" s="9"/>
    </row>
    <row r="37" spans="1:8" ht="27" customHeight="1">
      <c r="A37" s="7">
        <v>1171503010</v>
      </c>
      <c r="B37" s="11" t="s">
        <v>428</v>
      </c>
      <c r="C37" s="5">
        <v>0</v>
      </c>
      <c r="D37" s="10">
        <v>805.07917999999995</v>
      </c>
      <c r="E37" s="9" t="e">
        <f t="shared" si="0"/>
        <v>#DIV/0!</v>
      </c>
      <c r="F37" s="9">
        <f t="shared" si="1"/>
        <v>805.07917999999995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1845.98</v>
      </c>
      <c r="D38" s="125">
        <f>D4+D25</f>
        <v>2756.10122</v>
      </c>
      <c r="E38" s="5">
        <f t="shared" si="0"/>
        <v>149.30287543743702</v>
      </c>
      <c r="F38" s="5">
        <f t="shared" si="1"/>
        <v>910.12121999999999</v>
      </c>
    </row>
    <row r="39" spans="1:8" s="6" customFormat="1">
      <c r="A39" s="3">
        <v>2000000000</v>
      </c>
      <c r="B39" s="4" t="s">
        <v>17</v>
      </c>
      <c r="C39" s="5">
        <f>C40+C42+C43+C45+C46+C47+C41</f>
        <v>13233.63025</v>
      </c>
      <c r="D39" s="5">
        <f>D40+D42+D43+D45+D46+D47+D41</f>
        <v>9984.4385599999987</v>
      </c>
      <c r="E39" s="5">
        <f t="shared" si="0"/>
        <v>75.447465067266776</v>
      </c>
      <c r="F39" s="5">
        <f t="shared" si="1"/>
        <v>-3249.1916900000015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5">
        <v>1997.115</v>
      </c>
      <c r="E40" s="9">
        <f t="shared" si="0"/>
        <v>93.80090178948852</v>
      </c>
      <c r="F40" s="9">
        <f t="shared" si="1"/>
        <v>-131.9849999999999</v>
      </c>
    </row>
    <row r="41" spans="1:8" ht="15.75" hidden="1" customHeight="1">
      <c r="A41" s="16">
        <v>2021500200</v>
      </c>
      <c r="B41" s="17" t="s">
        <v>228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6715.9963699999998</v>
      </c>
      <c r="D42" s="10">
        <v>5027.3715199999997</v>
      </c>
      <c r="E42" s="9">
        <f t="shared" si="0"/>
        <v>74.856674170596676</v>
      </c>
      <c r="F42" s="9">
        <f t="shared" si="1"/>
        <v>-1688.6248500000002</v>
      </c>
    </row>
    <row r="43" spans="1:8" ht="13.5" customHeight="1">
      <c r="A43" s="16">
        <v>2023000000</v>
      </c>
      <c r="B43" s="17" t="s">
        <v>20</v>
      </c>
      <c r="C43" s="12">
        <v>94.305999999999997</v>
      </c>
      <c r="D43" s="180">
        <v>66.573999999999998</v>
      </c>
      <c r="E43" s="9">
        <f t="shared" si="0"/>
        <v>70.593599558882786</v>
      </c>
      <c r="F43" s="9">
        <f t="shared" si="1"/>
        <v>-27.731999999999999</v>
      </c>
    </row>
    <row r="44" spans="1:8" hidden="1">
      <c r="A44" s="16">
        <v>2070503010</v>
      </c>
      <c r="B44" s="17" t="s">
        <v>257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2893.3780400000001</v>
      </c>
      <c r="E45" s="9">
        <f t="shared" si="0"/>
        <v>83.421559110778816</v>
      </c>
      <c r="F45" s="9">
        <f t="shared" si="1"/>
        <v>-575.00360000000001</v>
      </c>
    </row>
    <row r="46" spans="1:8" ht="18" customHeight="1">
      <c r="A46" s="16">
        <v>2070500000</v>
      </c>
      <c r="B46" s="18" t="s">
        <v>284</v>
      </c>
      <c r="C46" s="12">
        <v>825.84623999999997</v>
      </c>
      <c r="D46" s="181"/>
      <c r="E46" s="9">
        <f>SUM(D46/C46*100)</f>
        <v>0</v>
      </c>
      <c r="F46" s="9">
        <f t="shared" si="1"/>
        <v>-825.84623999999997</v>
      </c>
      <c r="G46" s="239"/>
      <c r="H46" s="239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426">
        <f>SUM(C38,C39,C48)</f>
        <v>15079.61025</v>
      </c>
      <c r="D49" s="427">
        <f>D38+D39</f>
        <v>12740.539779999999</v>
      </c>
      <c r="E49" s="5">
        <f t="shared" si="0"/>
        <v>84.48852171096398</v>
      </c>
      <c r="F49" s="5">
        <f t="shared" si="1"/>
        <v>-2339.0704700000006</v>
      </c>
      <c r="G49" s="193"/>
      <c r="H49" s="193"/>
    </row>
    <row r="50" spans="1:8" s="6" customFormat="1">
      <c r="A50" s="3"/>
      <c r="B50" s="21" t="s">
        <v>307</v>
      </c>
      <c r="C50" s="242">
        <f>C49-C96</f>
        <v>-378.59134999999878</v>
      </c>
      <c r="D50" s="242">
        <f>D49-D96</f>
        <v>1118.2173900000016</v>
      </c>
      <c r="E50" s="22"/>
      <c r="F50" s="22"/>
    </row>
    <row r="51" spans="1:8" ht="8.25" customHeight="1">
      <c r="A51" s="23"/>
      <c r="B51" s="24"/>
      <c r="C51" s="210"/>
      <c r="D51" s="210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408</v>
      </c>
      <c r="D52" s="461" t="s">
        <v>422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1664.9279999999999</v>
      </c>
      <c r="D54" s="32">
        <f>D55+D56+D57+D58+D59+D61+D60</f>
        <v>1064.5215699999999</v>
      </c>
      <c r="E54" s="34">
        <f>SUM(D54/C54*100)</f>
        <v>63.937994315670096</v>
      </c>
      <c r="F54" s="34">
        <f>SUM(D54-C54)</f>
        <v>-600.40643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1601.308</v>
      </c>
      <c r="D56" s="37">
        <v>1010.90157</v>
      </c>
      <c r="E56" s="38">
        <f t="shared" ref="E56:E96" si="3">SUM(D56/C56*100)</f>
        <v>63.129739562907325</v>
      </c>
      <c r="F56" s="38">
        <f t="shared" ref="F56:F96" si="4">SUM(D56-C56)</f>
        <v>-590.40643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58.62</v>
      </c>
      <c r="D61" s="37">
        <v>53.62</v>
      </c>
      <c r="E61" s="38">
        <f t="shared" si="3"/>
        <v>91.470487888092805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94.305999999999997</v>
      </c>
      <c r="D62" s="32">
        <f>D63</f>
        <v>37.070979999999999</v>
      </c>
      <c r="E62" s="34">
        <f t="shared" si="3"/>
        <v>39.309248616206816</v>
      </c>
      <c r="F62" s="34">
        <f t="shared" si="4"/>
        <v>-57.235019999999999</v>
      </c>
    </row>
    <row r="63" spans="1:8">
      <c r="A63" s="43" t="s">
        <v>45</v>
      </c>
      <c r="B63" s="44" t="s">
        <v>46</v>
      </c>
      <c r="C63" s="37">
        <v>94.305999999999997</v>
      </c>
      <c r="D63" s="37">
        <v>37.070979999999999</v>
      </c>
      <c r="E63" s="38">
        <f t="shared" si="3"/>
        <v>39.309248616206816</v>
      </c>
      <c r="F63" s="38">
        <f t="shared" si="4"/>
        <v>-57.235019999999999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16.831340000000001</v>
      </c>
      <c r="D64" s="32">
        <f>D68+D67+D69</f>
        <v>10.831340000000001</v>
      </c>
      <c r="E64" s="34">
        <f t="shared" si="3"/>
        <v>64.352214381029668</v>
      </c>
      <c r="F64" s="34">
        <f t="shared" si="4"/>
        <v>-6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215</v>
      </c>
      <c r="B68" s="47" t="s">
        <v>216</v>
      </c>
      <c r="C68" s="37">
        <v>12</v>
      </c>
      <c r="D68" s="37">
        <v>6</v>
      </c>
      <c r="E68" s="34">
        <f t="shared" si="3"/>
        <v>50</v>
      </c>
      <c r="F68" s="34">
        <f t="shared" si="4"/>
        <v>-6</v>
      </c>
    </row>
    <row r="69" spans="1:7" ht="15.75" customHeight="1">
      <c r="A69" s="46" t="s">
        <v>339</v>
      </c>
      <c r="B69" s="47" t="s">
        <v>340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1560.3113499999999</v>
      </c>
      <c r="D70" s="48">
        <f>SUM(D71:D74)</f>
        <v>517.29</v>
      </c>
      <c r="E70" s="34">
        <f t="shared" si="3"/>
        <v>33.15299859864507</v>
      </c>
      <c r="F70" s="34">
        <f t="shared" si="4"/>
        <v>-1043.02135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1543.8113499999999</v>
      </c>
      <c r="D73" s="37">
        <v>500.79</v>
      </c>
      <c r="E73" s="38">
        <f t="shared" si="3"/>
        <v>32.438548919853453</v>
      </c>
      <c r="F73" s="38">
        <f t="shared" si="4"/>
        <v>-1043.02135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10894.321910000001</v>
      </c>
      <c r="D75" s="32">
        <f>SUM(D77:D78)</f>
        <v>8935.0391199999995</v>
      </c>
      <c r="E75" s="34">
        <f t="shared" si="3"/>
        <v>82.015559975315611</v>
      </c>
      <c r="F75" s="34">
        <f t="shared" si="4"/>
        <v>-1959.2827900000011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10534.65467</v>
      </c>
      <c r="D77" s="37">
        <v>8715.5261399999999</v>
      </c>
      <c r="E77" s="38">
        <f t="shared" si="3"/>
        <v>82.731958597746797</v>
      </c>
      <c r="F77" s="38">
        <f t="shared" si="4"/>
        <v>-1819.12853</v>
      </c>
    </row>
    <row r="78" spans="1:7">
      <c r="A78" s="35" t="s">
        <v>71</v>
      </c>
      <c r="B78" s="39" t="s">
        <v>72</v>
      </c>
      <c r="C78" s="37">
        <v>359.66723999999999</v>
      </c>
      <c r="D78" s="37">
        <v>219.51298</v>
      </c>
      <c r="E78" s="38">
        <f>SUM(D78/C78*100)</f>
        <v>61.032241913386386</v>
      </c>
      <c r="F78" s="38">
        <f t="shared" si="4"/>
        <v>-140.15425999999999</v>
      </c>
    </row>
    <row r="79" spans="1:7" s="6" customFormat="1">
      <c r="A79" s="30" t="s">
        <v>83</v>
      </c>
      <c r="B79" s="31" t="s">
        <v>84</v>
      </c>
      <c r="C79" s="32">
        <f>C80</f>
        <v>1224.953</v>
      </c>
      <c r="D79" s="32">
        <f>SUM(D80)</f>
        <v>1055.01938</v>
      </c>
      <c r="E79" s="34">
        <f t="shared" si="3"/>
        <v>86.127335497770119</v>
      </c>
      <c r="F79" s="34">
        <f t="shared" si="4"/>
        <v>-169.93362000000002</v>
      </c>
    </row>
    <row r="80" spans="1:7" ht="20.25" customHeight="1">
      <c r="A80" s="35" t="s">
        <v>85</v>
      </c>
      <c r="B80" s="39" t="s">
        <v>230</v>
      </c>
      <c r="C80" s="37">
        <v>1224.953</v>
      </c>
      <c r="D80" s="37">
        <v>1055.01938</v>
      </c>
      <c r="E80" s="38">
        <f t="shared" si="3"/>
        <v>86.127335497770119</v>
      </c>
      <c r="F80" s="38">
        <f t="shared" si="4"/>
        <v>-169.93362000000002</v>
      </c>
    </row>
    <row r="81" spans="1:6" s="6" customFormat="1" ht="0.75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87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89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92</v>
      </c>
      <c r="B86" s="31" t="s">
        <v>93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94</v>
      </c>
      <c r="B87" s="39" t="s">
        <v>95</v>
      </c>
      <c r="C87" s="229">
        <v>2.5499999999999998</v>
      </c>
      <c r="D87" s="229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96</v>
      </c>
      <c r="B88" s="39" t="s">
        <v>97</v>
      </c>
      <c r="C88" s="229"/>
      <c r="D88" s="229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98</v>
      </c>
      <c r="B89" s="39" t="s">
        <v>99</v>
      </c>
      <c r="C89" s="229"/>
      <c r="D89" s="229"/>
      <c r="E89" s="38" t="e">
        <f t="shared" si="3"/>
        <v>#DIV/0!</v>
      </c>
      <c r="F89" s="38"/>
    </row>
    <row r="90" spans="1:6" ht="15.75" hidden="1" customHeight="1">
      <c r="A90" s="35" t="s">
        <v>100</v>
      </c>
      <c r="B90" s="39" t="s">
        <v>101</v>
      </c>
      <c r="C90" s="229"/>
      <c r="D90" s="229"/>
      <c r="E90" s="38" t="e">
        <f t="shared" si="3"/>
        <v>#DIV/0!</v>
      </c>
      <c r="F90" s="38"/>
    </row>
    <row r="91" spans="1:6" ht="15.75" hidden="1" customHeight="1">
      <c r="A91" s="35" t="s">
        <v>102</v>
      </c>
      <c r="B91" s="39" t="s">
        <v>103</v>
      </c>
      <c r="C91" s="229"/>
      <c r="D91" s="229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112</v>
      </c>
      <c r="C92" s="230">
        <f>C93+C94+C95</f>
        <v>0</v>
      </c>
      <c r="D92" s="230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113</v>
      </c>
      <c r="C93" s="231"/>
      <c r="D93" s="229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114</v>
      </c>
      <c r="C94" s="231"/>
      <c r="D94" s="229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115</v>
      </c>
      <c r="C95" s="232">
        <v>0</v>
      </c>
      <c r="D95" s="233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116</v>
      </c>
      <c r="C96" s="427">
        <f>C54+C62+C64+C70+C75+C79+C86</f>
        <v>15458.201599999999</v>
      </c>
      <c r="D96" s="427">
        <f>D54+D62+D64+D70+D75+D79+D86</f>
        <v>11622.322389999998</v>
      </c>
      <c r="E96" s="34">
        <f t="shared" si="3"/>
        <v>75.185475585982772</v>
      </c>
      <c r="F96" s="34">
        <f t="shared" si="4"/>
        <v>-3835.879210000001</v>
      </c>
    </row>
    <row r="97" spans="1:4" ht="16.5" customHeight="1">
      <c r="C97" s="124"/>
      <c r="D97" s="100"/>
    </row>
    <row r="98" spans="1:4" s="111" customFormat="1" ht="20.25" customHeight="1">
      <c r="A98" s="109" t="s">
        <v>117</v>
      </c>
      <c r="B98" s="109"/>
      <c r="C98" s="127"/>
      <c r="D98" s="110"/>
    </row>
    <row r="99" spans="1:4" s="111" customFormat="1" ht="13.5" customHeight="1">
      <c r="A99" s="112" t="s">
        <v>118</v>
      </c>
      <c r="B99" s="112"/>
      <c r="C99" s="116" t="s">
        <v>119</v>
      </c>
    </row>
    <row r="101" spans="1:4" ht="5.25" customHeight="1"/>
  </sheetData>
  <customSheetViews>
    <customSheetView guid="{61528DAC-5C4C-48F4-ADE2-8A724B05A086}" scale="70" showPageBreaks="1" hiddenRows="1" view="pageBreakPreview">
      <selection activeCell="D87" sqref="D8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85EE840-0C31-454A-8951-832C2E9E0600}" scale="70" showPageBreaks="1" hiddenRows="1" view="pageBreakPreview" topLeftCell="A32">
      <selection activeCell="D87" sqref="D87"/>
      <pageMargins left="0.70866141732283472" right="0.70866141732283472" top="0.74803149606299213" bottom="0.74803149606299213" header="0.31496062992125984" footer="0.31496062992125984"/>
      <pageSetup paperSize="9" scale="59" orientation="portrait" r:id="rId2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4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5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7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8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9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zoomScale="70" zoomScaleSheetLayoutView="70" workbookViewId="0">
      <selection activeCell="FC14" sqref="FC14:FD29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6.5703125" style="149" customWidth="1"/>
    <col min="5" max="5" width="11.42578125" style="148" customWidth="1"/>
    <col min="6" max="6" width="15.42578125" style="148" customWidth="1"/>
    <col min="7" max="7" width="17.140625" style="148" customWidth="1"/>
    <col min="8" max="11" width="11" style="148" customWidth="1"/>
    <col min="12" max="12" width="15.5703125" style="148" customWidth="1"/>
    <col min="13" max="13" width="15.140625" style="148" customWidth="1"/>
    <col min="14" max="17" width="11.140625" style="148" customWidth="1"/>
    <col min="18" max="18" width="15" style="148" customWidth="1"/>
    <col min="19" max="19" width="15.85546875" style="148" customWidth="1"/>
    <col min="20" max="20" width="13" style="148" bestFit="1" customWidth="1"/>
    <col min="21" max="21" width="14.140625" style="148" customWidth="1"/>
    <col min="22" max="22" width="15.7109375" style="148" customWidth="1"/>
    <col min="23" max="23" width="10.140625" style="148" customWidth="1"/>
    <col min="24" max="24" width="16.7109375" style="148" bestFit="1" customWidth="1"/>
    <col min="25" max="25" width="17.28515625" style="148" bestFit="1" customWidth="1"/>
    <col min="26" max="26" width="10" style="148" customWidth="1"/>
    <col min="27" max="27" width="13.5703125" style="148" customWidth="1"/>
    <col min="28" max="28" width="14.7109375" style="148" customWidth="1"/>
    <col min="29" max="29" width="12.28515625" style="148" customWidth="1"/>
    <col min="30" max="30" width="15.1406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4.5703125" style="148" customWidth="1"/>
    <col min="44" max="44" width="13.7109375" style="148" customWidth="1"/>
    <col min="45" max="45" width="15.42578125" style="148" customWidth="1"/>
    <col min="46" max="46" width="16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2.8554687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1.8554687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20" style="148" customWidth="1"/>
    <col min="85" max="85" width="20.855468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2.140625" style="148" customWidth="1"/>
    <col min="90" max="90" width="20.42578125" style="148" customWidth="1"/>
    <col min="91" max="91" width="21.42578125" style="148" customWidth="1"/>
    <col min="92" max="92" width="18.42578125" style="148" customWidth="1"/>
    <col min="93" max="93" width="18.5703125" style="148" customWidth="1"/>
    <col min="94" max="94" width="20.7109375" style="148" customWidth="1"/>
    <col min="95" max="95" width="10" style="148" customWidth="1"/>
    <col min="96" max="96" width="19.85546875" style="148" customWidth="1"/>
    <col min="97" max="97" width="18" style="148" customWidth="1"/>
    <col min="98" max="98" width="13.28515625" style="148" customWidth="1"/>
    <col min="99" max="99" width="19.85546875" style="148" customWidth="1"/>
    <col min="100" max="100" width="22.28515625" style="148" customWidth="1"/>
    <col min="101" max="101" width="14.85546875" style="148" customWidth="1"/>
    <col min="102" max="102" width="16.7109375" style="148" customWidth="1"/>
    <col min="103" max="103" width="16.85546875" style="148" customWidth="1"/>
    <col min="104" max="104" width="14.5703125" style="148" bestFit="1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7.5703125" style="148" customWidth="1"/>
    <col min="118" max="118" width="20.28515625" style="148" customWidth="1"/>
    <col min="119" max="119" width="13.140625" style="148" bestFit="1" customWidth="1"/>
    <col min="120" max="120" width="18.140625" style="148" bestFit="1" customWidth="1"/>
    <col min="121" max="121" width="20.570312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5.28515625" style="148" customWidth="1"/>
    <col min="127" max="127" width="14.28515625" style="148" customWidth="1"/>
    <col min="128" max="128" width="13.85546875" style="148" customWidth="1"/>
    <col min="129" max="129" width="18.8554687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0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21.5703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2.2851562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8.7109375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4257812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19" t="s">
        <v>134</v>
      </c>
      <c r="AE1" s="519"/>
      <c r="AF1" s="519"/>
      <c r="AG1" s="151"/>
      <c r="AH1" s="151"/>
      <c r="AI1" s="151"/>
      <c r="AJ1" s="514"/>
      <c r="AK1" s="514"/>
      <c r="AL1" s="514"/>
      <c r="AM1" s="152"/>
      <c r="AN1" s="152"/>
      <c r="AO1" s="152"/>
      <c r="AP1" s="152"/>
      <c r="AQ1" s="152"/>
      <c r="AR1" s="152"/>
    </row>
    <row r="2" spans="1:165" ht="19.5" customHeight="1">
      <c r="AD2" s="152" t="s">
        <v>135</v>
      </c>
      <c r="AE2" s="152"/>
      <c r="AF2" s="152"/>
      <c r="AG2" s="150"/>
      <c r="AH2" s="150"/>
      <c r="AI2" s="150"/>
      <c r="AJ2" s="514"/>
      <c r="AK2" s="514"/>
      <c r="AL2" s="514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2"/>
      <c r="C3" s="342"/>
      <c r="D3" s="343"/>
      <c r="E3" s="342"/>
      <c r="F3" s="342"/>
      <c r="G3" s="342"/>
      <c r="H3" s="342"/>
      <c r="I3" s="342"/>
      <c r="J3" s="342"/>
      <c r="K3" s="342"/>
      <c r="L3" s="342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524" t="s">
        <v>136</v>
      </c>
      <c r="AE3" s="524"/>
      <c r="AF3" s="524"/>
      <c r="AG3" s="153"/>
      <c r="AH3" s="153"/>
      <c r="AI3" s="153"/>
      <c r="AJ3" s="518"/>
      <c r="AK3" s="518"/>
      <c r="AL3" s="518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22" t="s">
        <v>137</v>
      </c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20" t="s">
        <v>426</v>
      </c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520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5"/>
      <c r="C6" s="346"/>
      <c r="D6" s="347"/>
      <c r="E6" s="345"/>
      <c r="F6" s="345"/>
      <c r="G6" s="348"/>
      <c r="H6" s="348"/>
      <c r="I6" s="348"/>
      <c r="J6" s="348"/>
      <c r="K6" s="348"/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1"/>
      <c r="Y6" s="521"/>
      <c r="Z6" s="521"/>
      <c r="AA6" s="521"/>
      <c r="AB6" s="521"/>
      <c r="AC6" s="521"/>
      <c r="AD6" s="521"/>
      <c r="AE6" s="345"/>
      <c r="AF6" s="348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13" t="s">
        <v>138</v>
      </c>
      <c r="B7" s="513" t="s">
        <v>139</v>
      </c>
      <c r="C7" s="504" t="s">
        <v>140</v>
      </c>
      <c r="D7" s="505"/>
      <c r="E7" s="506"/>
      <c r="F7" s="272" t="s">
        <v>141</v>
      </c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3"/>
      <c r="BZ7" s="273"/>
      <c r="CA7" s="273"/>
      <c r="CB7" s="273"/>
      <c r="CC7" s="273"/>
      <c r="CD7" s="273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3"/>
      <c r="CQ7" s="273"/>
      <c r="CR7" s="273"/>
      <c r="CS7" s="273"/>
      <c r="CT7" s="273"/>
      <c r="CU7" s="273"/>
      <c r="CV7" s="273"/>
      <c r="CW7" s="273"/>
      <c r="CX7" s="273"/>
      <c r="CY7" s="273"/>
      <c r="CZ7" s="273"/>
      <c r="DA7" s="273"/>
      <c r="DB7" s="273"/>
      <c r="DC7" s="273"/>
      <c r="DD7" s="273"/>
      <c r="DE7" s="273"/>
      <c r="DF7" s="273"/>
      <c r="DG7" s="273"/>
      <c r="DH7" s="273"/>
      <c r="DI7" s="274"/>
      <c r="DJ7" s="273"/>
      <c r="DK7" s="273"/>
      <c r="DL7" s="274"/>
      <c r="DM7" s="504" t="s">
        <v>142</v>
      </c>
      <c r="DN7" s="505"/>
      <c r="DO7" s="506"/>
      <c r="DP7" s="504"/>
      <c r="DQ7" s="505"/>
      <c r="DR7" s="505"/>
      <c r="DS7" s="505"/>
      <c r="DT7" s="505"/>
      <c r="DU7" s="505"/>
      <c r="DV7" s="505"/>
      <c r="DW7" s="505"/>
      <c r="DX7" s="505"/>
      <c r="DY7" s="505"/>
      <c r="DZ7" s="505"/>
      <c r="EA7" s="505"/>
      <c r="EB7" s="505"/>
      <c r="EC7" s="505"/>
      <c r="ED7" s="505"/>
      <c r="EE7" s="505"/>
      <c r="EF7" s="505"/>
      <c r="EG7" s="505"/>
      <c r="EH7" s="505"/>
      <c r="EI7" s="505"/>
      <c r="EJ7" s="505"/>
      <c r="EK7" s="505"/>
      <c r="EL7" s="505"/>
      <c r="EM7" s="505"/>
      <c r="EN7" s="505"/>
      <c r="EO7" s="505"/>
      <c r="EP7" s="505"/>
      <c r="EQ7" s="505"/>
      <c r="ER7" s="505"/>
      <c r="ES7" s="505"/>
      <c r="ET7" s="505"/>
      <c r="EU7" s="505"/>
      <c r="EV7" s="505"/>
      <c r="EW7" s="505"/>
      <c r="EX7" s="505"/>
      <c r="EY7" s="505"/>
      <c r="EZ7" s="505"/>
      <c r="FA7" s="505"/>
      <c r="FB7" s="506"/>
      <c r="FC7" s="504" t="s">
        <v>143</v>
      </c>
      <c r="FD7" s="505"/>
      <c r="FE7" s="506"/>
    </row>
    <row r="8" spans="1:165" s="157" customFormat="1" ht="15" customHeight="1">
      <c r="A8" s="513"/>
      <c r="B8" s="513"/>
      <c r="C8" s="507"/>
      <c r="D8" s="508"/>
      <c r="E8" s="509"/>
      <c r="F8" s="507" t="s">
        <v>144</v>
      </c>
      <c r="G8" s="508"/>
      <c r="H8" s="509"/>
      <c r="I8" s="472"/>
      <c r="J8" s="472"/>
      <c r="K8" s="472"/>
      <c r="L8" s="515" t="s">
        <v>145</v>
      </c>
      <c r="M8" s="516"/>
      <c r="N8" s="516"/>
      <c r="O8" s="516"/>
      <c r="P8" s="516"/>
      <c r="Q8" s="516"/>
      <c r="R8" s="516"/>
      <c r="S8" s="516"/>
      <c r="T8" s="516"/>
      <c r="U8" s="516"/>
      <c r="V8" s="516"/>
      <c r="W8" s="516"/>
      <c r="X8" s="516"/>
      <c r="Y8" s="516"/>
      <c r="Z8" s="516"/>
      <c r="AA8" s="516"/>
      <c r="AB8" s="516"/>
      <c r="AC8" s="516"/>
      <c r="AD8" s="516"/>
      <c r="AE8" s="516"/>
      <c r="AF8" s="516"/>
      <c r="AG8" s="516"/>
      <c r="AH8" s="516"/>
      <c r="AI8" s="516"/>
      <c r="AJ8" s="516"/>
      <c r="AK8" s="516"/>
      <c r="AL8" s="516"/>
      <c r="AM8" s="516"/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16"/>
      <c r="AZ8" s="516"/>
      <c r="BA8" s="516"/>
      <c r="BB8" s="516"/>
      <c r="BC8" s="516"/>
      <c r="BD8" s="517"/>
      <c r="BE8" s="275"/>
      <c r="BF8" s="275"/>
      <c r="BG8" s="275"/>
      <c r="BH8" s="275"/>
      <c r="BI8" s="275"/>
      <c r="BJ8" s="275"/>
      <c r="BK8" s="275"/>
      <c r="BL8" s="275"/>
      <c r="BM8" s="275"/>
      <c r="BN8" s="275"/>
      <c r="BO8" s="275"/>
      <c r="BP8" s="275"/>
      <c r="BQ8" s="275"/>
      <c r="BR8" s="275"/>
      <c r="BS8" s="275"/>
      <c r="BT8" s="275"/>
      <c r="BU8" s="275"/>
      <c r="BV8" s="275"/>
      <c r="BW8" s="275"/>
      <c r="BX8" s="275"/>
      <c r="BY8" s="276"/>
      <c r="BZ8" s="277"/>
      <c r="CA8" s="277"/>
      <c r="CB8" s="277"/>
      <c r="CC8" s="278"/>
      <c r="CD8" s="278"/>
      <c r="CE8" s="278"/>
      <c r="CF8" s="513" t="s">
        <v>146</v>
      </c>
      <c r="CG8" s="513"/>
      <c r="CH8" s="513"/>
      <c r="CI8" s="510" t="s">
        <v>145</v>
      </c>
      <c r="CJ8" s="511"/>
      <c r="CK8" s="511"/>
      <c r="CL8" s="511"/>
      <c r="CM8" s="511"/>
      <c r="CN8" s="511"/>
      <c r="CO8" s="511"/>
      <c r="CP8" s="511"/>
      <c r="CQ8" s="511"/>
      <c r="CR8" s="511"/>
      <c r="CS8" s="511"/>
      <c r="CT8" s="511"/>
      <c r="CU8" s="279"/>
      <c r="CV8" s="279"/>
      <c r="CW8" s="279"/>
      <c r="CX8" s="279"/>
      <c r="CY8" s="279"/>
      <c r="CZ8" s="279"/>
      <c r="DA8" s="280"/>
      <c r="DB8" s="280"/>
      <c r="DC8" s="281"/>
      <c r="DD8" s="507" t="s">
        <v>147</v>
      </c>
      <c r="DE8" s="508"/>
      <c r="DF8" s="509"/>
      <c r="DG8" s="501"/>
      <c r="DH8" s="502"/>
      <c r="DI8" s="503"/>
      <c r="DJ8" s="501"/>
      <c r="DK8" s="502"/>
      <c r="DL8" s="503"/>
      <c r="DM8" s="507"/>
      <c r="DN8" s="508"/>
      <c r="DO8" s="509"/>
      <c r="DP8" s="507" t="s">
        <v>145</v>
      </c>
      <c r="DQ8" s="508"/>
      <c r="DR8" s="508"/>
      <c r="DS8" s="508"/>
      <c r="DT8" s="508"/>
      <c r="DU8" s="508"/>
      <c r="DV8" s="508"/>
      <c r="DW8" s="508"/>
      <c r="DX8" s="508"/>
      <c r="DY8" s="508"/>
      <c r="DZ8" s="508"/>
      <c r="EA8" s="508"/>
      <c r="EB8" s="508"/>
      <c r="EC8" s="508"/>
      <c r="ED8" s="508"/>
      <c r="EE8" s="508"/>
      <c r="EF8" s="508"/>
      <c r="EG8" s="508"/>
      <c r="EH8" s="508"/>
      <c r="EI8" s="508"/>
      <c r="EJ8" s="508"/>
      <c r="EK8" s="508"/>
      <c r="EL8" s="508"/>
      <c r="EM8" s="508"/>
      <c r="EN8" s="508"/>
      <c r="EO8" s="508"/>
      <c r="EP8" s="508"/>
      <c r="EQ8" s="508"/>
      <c r="ER8" s="508"/>
      <c r="ES8" s="508"/>
      <c r="ET8" s="508"/>
      <c r="EU8" s="508"/>
      <c r="EV8" s="508"/>
      <c r="EW8" s="508"/>
      <c r="EX8" s="508"/>
      <c r="EY8" s="508"/>
      <c r="EZ8" s="508"/>
      <c r="FA8" s="508"/>
      <c r="FB8" s="509"/>
      <c r="FC8" s="507"/>
      <c r="FD8" s="508"/>
      <c r="FE8" s="509"/>
    </row>
    <row r="9" spans="1:165" s="157" customFormat="1" ht="15" customHeight="1">
      <c r="A9" s="513"/>
      <c r="B9" s="513"/>
      <c r="C9" s="507"/>
      <c r="D9" s="508"/>
      <c r="E9" s="509"/>
      <c r="F9" s="507"/>
      <c r="G9" s="508"/>
      <c r="H9" s="509"/>
      <c r="I9" s="472"/>
      <c r="J9" s="472"/>
      <c r="K9" s="472"/>
      <c r="L9" s="504" t="s">
        <v>148</v>
      </c>
      <c r="M9" s="505"/>
      <c r="N9" s="506"/>
      <c r="O9" s="483"/>
      <c r="P9" s="483"/>
      <c r="Q9" s="483"/>
      <c r="R9" s="504" t="s">
        <v>279</v>
      </c>
      <c r="S9" s="505"/>
      <c r="T9" s="506"/>
      <c r="U9" s="504" t="s">
        <v>282</v>
      </c>
      <c r="V9" s="505"/>
      <c r="W9" s="506"/>
      <c r="X9" s="504" t="s">
        <v>280</v>
      </c>
      <c r="Y9" s="505"/>
      <c r="Z9" s="506"/>
      <c r="AA9" s="504" t="s">
        <v>281</v>
      </c>
      <c r="AB9" s="505"/>
      <c r="AC9" s="506"/>
      <c r="AD9" s="504" t="s">
        <v>149</v>
      </c>
      <c r="AE9" s="505"/>
      <c r="AF9" s="506"/>
      <c r="AG9" s="504" t="s">
        <v>150</v>
      </c>
      <c r="AH9" s="505"/>
      <c r="AI9" s="506"/>
      <c r="AJ9" s="504" t="s">
        <v>151</v>
      </c>
      <c r="AK9" s="505"/>
      <c r="AL9" s="506"/>
      <c r="AM9" s="513" t="s">
        <v>152</v>
      </c>
      <c r="AN9" s="513"/>
      <c r="AO9" s="513"/>
      <c r="AP9" s="504" t="s">
        <v>244</v>
      </c>
      <c r="AQ9" s="505"/>
      <c r="AR9" s="506"/>
      <c r="AS9" s="504" t="s">
        <v>153</v>
      </c>
      <c r="AT9" s="505"/>
      <c r="AU9" s="506"/>
      <c r="AV9" s="504" t="s">
        <v>327</v>
      </c>
      <c r="AW9" s="505"/>
      <c r="AX9" s="506"/>
      <c r="AY9" s="504" t="s">
        <v>154</v>
      </c>
      <c r="AZ9" s="505"/>
      <c r="BA9" s="506"/>
      <c r="BB9" s="504" t="s">
        <v>155</v>
      </c>
      <c r="BC9" s="505"/>
      <c r="BD9" s="506"/>
      <c r="BE9" s="504" t="s">
        <v>246</v>
      </c>
      <c r="BF9" s="505"/>
      <c r="BG9" s="506"/>
      <c r="BH9" s="504" t="s">
        <v>337</v>
      </c>
      <c r="BI9" s="505"/>
      <c r="BJ9" s="506"/>
      <c r="BK9" s="504" t="s">
        <v>400</v>
      </c>
      <c r="BL9" s="505"/>
      <c r="BM9" s="506"/>
      <c r="BN9" s="504" t="s">
        <v>156</v>
      </c>
      <c r="BO9" s="505"/>
      <c r="BP9" s="506"/>
      <c r="BQ9" s="504" t="s">
        <v>272</v>
      </c>
      <c r="BR9" s="505"/>
      <c r="BS9" s="506"/>
      <c r="BT9" s="504" t="s">
        <v>242</v>
      </c>
      <c r="BU9" s="505"/>
      <c r="BV9" s="506"/>
      <c r="BW9" s="504" t="s">
        <v>157</v>
      </c>
      <c r="BX9" s="505"/>
      <c r="BY9" s="506"/>
      <c r="BZ9" s="504" t="s">
        <v>158</v>
      </c>
      <c r="CA9" s="505"/>
      <c r="CB9" s="506"/>
      <c r="CC9" s="507" t="s">
        <v>159</v>
      </c>
      <c r="CD9" s="508"/>
      <c r="CE9" s="508"/>
      <c r="CF9" s="513"/>
      <c r="CG9" s="513"/>
      <c r="CH9" s="513"/>
      <c r="CI9" s="504" t="s">
        <v>328</v>
      </c>
      <c r="CJ9" s="505"/>
      <c r="CK9" s="506"/>
      <c r="CL9" s="504" t="s">
        <v>329</v>
      </c>
      <c r="CM9" s="505"/>
      <c r="CN9" s="506"/>
      <c r="CO9" s="504" t="s">
        <v>160</v>
      </c>
      <c r="CP9" s="505"/>
      <c r="CQ9" s="506"/>
      <c r="CR9" s="504" t="s">
        <v>161</v>
      </c>
      <c r="CS9" s="505"/>
      <c r="CT9" s="506"/>
      <c r="CU9" s="504" t="s">
        <v>21</v>
      </c>
      <c r="CV9" s="505"/>
      <c r="CW9" s="506"/>
      <c r="CX9" s="504" t="s">
        <v>289</v>
      </c>
      <c r="CY9" s="505"/>
      <c r="CZ9" s="506"/>
      <c r="DA9" s="504" t="s">
        <v>330</v>
      </c>
      <c r="DB9" s="505"/>
      <c r="DC9" s="506"/>
      <c r="DD9" s="507"/>
      <c r="DE9" s="508"/>
      <c r="DF9" s="509"/>
      <c r="DG9" s="504" t="s">
        <v>257</v>
      </c>
      <c r="DH9" s="505"/>
      <c r="DI9" s="506"/>
      <c r="DJ9" s="513" t="s">
        <v>162</v>
      </c>
      <c r="DK9" s="513"/>
      <c r="DL9" s="513"/>
      <c r="DM9" s="507"/>
      <c r="DN9" s="508"/>
      <c r="DO9" s="509"/>
      <c r="DP9" s="533" t="s">
        <v>163</v>
      </c>
      <c r="DQ9" s="534"/>
      <c r="DR9" s="535"/>
      <c r="DS9" s="527" t="s">
        <v>141</v>
      </c>
      <c r="DT9" s="528"/>
      <c r="DU9" s="528"/>
      <c r="DV9" s="528"/>
      <c r="DW9" s="528"/>
      <c r="DX9" s="528"/>
      <c r="DY9" s="528"/>
      <c r="DZ9" s="528"/>
      <c r="EA9" s="528"/>
      <c r="EB9" s="528"/>
      <c r="EC9" s="528"/>
      <c r="ED9" s="529"/>
      <c r="EE9" s="533" t="s">
        <v>164</v>
      </c>
      <c r="EF9" s="534"/>
      <c r="EG9" s="535"/>
      <c r="EH9" s="533" t="s">
        <v>165</v>
      </c>
      <c r="EI9" s="534"/>
      <c r="EJ9" s="535"/>
      <c r="EK9" s="533" t="s">
        <v>166</v>
      </c>
      <c r="EL9" s="534"/>
      <c r="EM9" s="535"/>
      <c r="EN9" s="533" t="s">
        <v>167</v>
      </c>
      <c r="EO9" s="534"/>
      <c r="EP9" s="535"/>
      <c r="EQ9" s="504" t="s">
        <v>283</v>
      </c>
      <c r="ER9" s="505"/>
      <c r="ES9" s="506"/>
      <c r="ET9" s="504" t="s">
        <v>168</v>
      </c>
      <c r="EU9" s="505"/>
      <c r="EV9" s="506"/>
      <c r="EW9" s="504" t="s">
        <v>315</v>
      </c>
      <c r="EX9" s="505"/>
      <c r="EY9" s="506"/>
      <c r="EZ9" s="513" t="s">
        <v>285</v>
      </c>
      <c r="FA9" s="513"/>
      <c r="FB9" s="513"/>
      <c r="FC9" s="507"/>
      <c r="FD9" s="508"/>
      <c r="FE9" s="509"/>
    </row>
    <row r="10" spans="1:165" s="157" customFormat="1" ht="62.25" customHeight="1">
      <c r="A10" s="513"/>
      <c r="B10" s="513"/>
      <c r="C10" s="507"/>
      <c r="D10" s="508"/>
      <c r="E10" s="509"/>
      <c r="F10" s="507"/>
      <c r="G10" s="508"/>
      <c r="H10" s="509"/>
      <c r="I10" s="472"/>
      <c r="J10" s="472"/>
      <c r="K10" s="472"/>
      <c r="L10" s="507"/>
      <c r="M10" s="508"/>
      <c r="N10" s="509"/>
      <c r="O10" s="484"/>
      <c r="P10" s="484"/>
      <c r="Q10" s="484"/>
      <c r="R10" s="507"/>
      <c r="S10" s="508"/>
      <c r="T10" s="509"/>
      <c r="U10" s="507"/>
      <c r="V10" s="508"/>
      <c r="W10" s="509"/>
      <c r="X10" s="507"/>
      <c r="Y10" s="508"/>
      <c r="Z10" s="509"/>
      <c r="AA10" s="507"/>
      <c r="AB10" s="508"/>
      <c r="AC10" s="509"/>
      <c r="AD10" s="507"/>
      <c r="AE10" s="508"/>
      <c r="AF10" s="509"/>
      <c r="AG10" s="507"/>
      <c r="AH10" s="508"/>
      <c r="AI10" s="509"/>
      <c r="AJ10" s="507"/>
      <c r="AK10" s="508"/>
      <c r="AL10" s="509"/>
      <c r="AM10" s="513"/>
      <c r="AN10" s="513"/>
      <c r="AO10" s="513"/>
      <c r="AP10" s="507"/>
      <c r="AQ10" s="508"/>
      <c r="AR10" s="509"/>
      <c r="AS10" s="507"/>
      <c r="AT10" s="508"/>
      <c r="AU10" s="509"/>
      <c r="AV10" s="507"/>
      <c r="AW10" s="508"/>
      <c r="AX10" s="509"/>
      <c r="AY10" s="507"/>
      <c r="AZ10" s="508"/>
      <c r="BA10" s="509"/>
      <c r="BB10" s="507"/>
      <c r="BC10" s="508"/>
      <c r="BD10" s="509"/>
      <c r="BE10" s="507"/>
      <c r="BF10" s="508"/>
      <c r="BG10" s="509"/>
      <c r="BH10" s="507"/>
      <c r="BI10" s="508"/>
      <c r="BJ10" s="509"/>
      <c r="BK10" s="507"/>
      <c r="BL10" s="508"/>
      <c r="BM10" s="509"/>
      <c r="BN10" s="507"/>
      <c r="BO10" s="508"/>
      <c r="BP10" s="509"/>
      <c r="BQ10" s="507"/>
      <c r="BR10" s="508"/>
      <c r="BS10" s="509"/>
      <c r="BT10" s="507"/>
      <c r="BU10" s="508"/>
      <c r="BV10" s="509"/>
      <c r="BW10" s="507"/>
      <c r="BX10" s="508"/>
      <c r="BY10" s="509"/>
      <c r="BZ10" s="507"/>
      <c r="CA10" s="508"/>
      <c r="CB10" s="509"/>
      <c r="CC10" s="507"/>
      <c r="CD10" s="508"/>
      <c r="CE10" s="508"/>
      <c r="CF10" s="513"/>
      <c r="CG10" s="513"/>
      <c r="CH10" s="513"/>
      <c r="CI10" s="507"/>
      <c r="CJ10" s="508"/>
      <c r="CK10" s="509"/>
      <c r="CL10" s="507"/>
      <c r="CM10" s="508"/>
      <c r="CN10" s="509"/>
      <c r="CO10" s="507"/>
      <c r="CP10" s="508"/>
      <c r="CQ10" s="509"/>
      <c r="CR10" s="507"/>
      <c r="CS10" s="508"/>
      <c r="CT10" s="509"/>
      <c r="CU10" s="507"/>
      <c r="CV10" s="508"/>
      <c r="CW10" s="509"/>
      <c r="CX10" s="507"/>
      <c r="CY10" s="508"/>
      <c r="CZ10" s="509"/>
      <c r="DA10" s="507"/>
      <c r="DB10" s="508"/>
      <c r="DC10" s="509"/>
      <c r="DD10" s="507"/>
      <c r="DE10" s="508"/>
      <c r="DF10" s="509"/>
      <c r="DG10" s="507"/>
      <c r="DH10" s="508"/>
      <c r="DI10" s="509"/>
      <c r="DJ10" s="513"/>
      <c r="DK10" s="513"/>
      <c r="DL10" s="513"/>
      <c r="DM10" s="507"/>
      <c r="DN10" s="508"/>
      <c r="DO10" s="509"/>
      <c r="DP10" s="536"/>
      <c r="DQ10" s="537"/>
      <c r="DR10" s="538"/>
      <c r="DS10" s="282"/>
      <c r="DT10" s="283"/>
      <c r="DU10" s="283"/>
      <c r="DV10" s="284"/>
      <c r="DW10" s="284"/>
      <c r="DX10" s="284"/>
      <c r="DY10" s="283"/>
      <c r="DZ10" s="283"/>
      <c r="EA10" s="283"/>
      <c r="EB10" s="283"/>
      <c r="EC10" s="283"/>
      <c r="ED10" s="285"/>
      <c r="EE10" s="536"/>
      <c r="EF10" s="537"/>
      <c r="EG10" s="538"/>
      <c r="EH10" s="536"/>
      <c r="EI10" s="537"/>
      <c r="EJ10" s="538"/>
      <c r="EK10" s="536"/>
      <c r="EL10" s="537"/>
      <c r="EM10" s="538"/>
      <c r="EN10" s="536"/>
      <c r="EO10" s="537"/>
      <c r="EP10" s="538"/>
      <c r="EQ10" s="507"/>
      <c r="ER10" s="508"/>
      <c r="ES10" s="509"/>
      <c r="ET10" s="507"/>
      <c r="EU10" s="508"/>
      <c r="EV10" s="509"/>
      <c r="EW10" s="507"/>
      <c r="EX10" s="508"/>
      <c r="EY10" s="509"/>
      <c r="EZ10" s="513"/>
      <c r="FA10" s="513"/>
      <c r="FB10" s="513"/>
      <c r="FC10" s="507"/>
      <c r="FD10" s="508"/>
      <c r="FE10" s="509"/>
    </row>
    <row r="11" spans="1:165" s="157" customFormat="1" ht="109.5" customHeight="1">
      <c r="A11" s="513"/>
      <c r="B11" s="513"/>
      <c r="C11" s="510"/>
      <c r="D11" s="511"/>
      <c r="E11" s="523"/>
      <c r="F11" s="510"/>
      <c r="G11" s="511"/>
      <c r="H11" s="512"/>
      <c r="I11" s="473"/>
      <c r="J11" s="473"/>
      <c r="K11" s="473"/>
      <c r="L11" s="510"/>
      <c r="M11" s="511"/>
      <c r="N11" s="512"/>
      <c r="O11" s="485"/>
      <c r="P11" s="485"/>
      <c r="Q11" s="485"/>
      <c r="R11" s="510"/>
      <c r="S11" s="511"/>
      <c r="T11" s="512"/>
      <c r="U11" s="510"/>
      <c r="V11" s="511"/>
      <c r="W11" s="512"/>
      <c r="X11" s="510"/>
      <c r="Y11" s="511"/>
      <c r="Z11" s="512"/>
      <c r="AA11" s="510"/>
      <c r="AB11" s="511"/>
      <c r="AC11" s="512"/>
      <c r="AD11" s="510"/>
      <c r="AE11" s="511"/>
      <c r="AF11" s="512"/>
      <c r="AG11" s="510"/>
      <c r="AH11" s="511"/>
      <c r="AI11" s="512"/>
      <c r="AJ11" s="510"/>
      <c r="AK11" s="511"/>
      <c r="AL11" s="512"/>
      <c r="AM11" s="513"/>
      <c r="AN11" s="513"/>
      <c r="AO11" s="513"/>
      <c r="AP11" s="510"/>
      <c r="AQ11" s="511"/>
      <c r="AR11" s="512"/>
      <c r="AS11" s="510"/>
      <c r="AT11" s="511"/>
      <c r="AU11" s="512"/>
      <c r="AV11" s="510"/>
      <c r="AW11" s="511"/>
      <c r="AX11" s="512"/>
      <c r="AY11" s="510"/>
      <c r="AZ11" s="511"/>
      <c r="BA11" s="512"/>
      <c r="BB11" s="510"/>
      <c r="BC11" s="511"/>
      <c r="BD11" s="512"/>
      <c r="BE11" s="510"/>
      <c r="BF11" s="511"/>
      <c r="BG11" s="512"/>
      <c r="BH11" s="510"/>
      <c r="BI11" s="511"/>
      <c r="BJ11" s="512"/>
      <c r="BK11" s="510"/>
      <c r="BL11" s="511"/>
      <c r="BM11" s="512"/>
      <c r="BN11" s="510"/>
      <c r="BO11" s="511"/>
      <c r="BP11" s="512"/>
      <c r="BQ11" s="510"/>
      <c r="BR11" s="511"/>
      <c r="BS11" s="512"/>
      <c r="BT11" s="510"/>
      <c r="BU11" s="511"/>
      <c r="BV11" s="512"/>
      <c r="BW11" s="510"/>
      <c r="BX11" s="511"/>
      <c r="BY11" s="512"/>
      <c r="BZ11" s="510"/>
      <c r="CA11" s="511"/>
      <c r="CB11" s="512"/>
      <c r="CC11" s="510"/>
      <c r="CD11" s="511"/>
      <c r="CE11" s="511"/>
      <c r="CF11" s="513"/>
      <c r="CG11" s="513"/>
      <c r="CH11" s="513"/>
      <c r="CI11" s="510"/>
      <c r="CJ11" s="511"/>
      <c r="CK11" s="512"/>
      <c r="CL11" s="510"/>
      <c r="CM11" s="511"/>
      <c r="CN11" s="512"/>
      <c r="CO11" s="510"/>
      <c r="CP11" s="511"/>
      <c r="CQ11" s="512"/>
      <c r="CR11" s="510"/>
      <c r="CS11" s="511"/>
      <c r="CT11" s="512"/>
      <c r="CU11" s="510"/>
      <c r="CV11" s="511"/>
      <c r="CW11" s="512"/>
      <c r="CX11" s="510"/>
      <c r="CY11" s="511"/>
      <c r="CZ11" s="512"/>
      <c r="DA11" s="510"/>
      <c r="DB11" s="511"/>
      <c r="DC11" s="512"/>
      <c r="DD11" s="510"/>
      <c r="DE11" s="511"/>
      <c r="DF11" s="512"/>
      <c r="DG11" s="510"/>
      <c r="DH11" s="511"/>
      <c r="DI11" s="512"/>
      <c r="DJ11" s="513"/>
      <c r="DK11" s="513"/>
      <c r="DL11" s="513"/>
      <c r="DM11" s="510"/>
      <c r="DN11" s="511"/>
      <c r="DO11" s="512"/>
      <c r="DP11" s="530"/>
      <c r="DQ11" s="531"/>
      <c r="DR11" s="532"/>
      <c r="DS11" s="530" t="s">
        <v>169</v>
      </c>
      <c r="DT11" s="531"/>
      <c r="DU11" s="532"/>
      <c r="DV11" s="527" t="s">
        <v>170</v>
      </c>
      <c r="DW11" s="528"/>
      <c r="DX11" s="529"/>
      <c r="DY11" s="530" t="s">
        <v>171</v>
      </c>
      <c r="DZ11" s="531"/>
      <c r="EA11" s="532"/>
      <c r="EB11" s="530" t="s">
        <v>239</v>
      </c>
      <c r="EC11" s="531"/>
      <c r="ED11" s="532"/>
      <c r="EE11" s="530"/>
      <c r="EF11" s="531"/>
      <c r="EG11" s="532"/>
      <c r="EH11" s="530"/>
      <c r="EI11" s="531"/>
      <c r="EJ11" s="532"/>
      <c r="EK11" s="530"/>
      <c r="EL11" s="531"/>
      <c r="EM11" s="532"/>
      <c r="EN11" s="530"/>
      <c r="EO11" s="531"/>
      <c r="EP11" s="532"/>
      <c r="EQ11" s="510"/>
      <c r="ER11" s="511"/>
      <c r="ES11" s="512"/>
      <c r="ET11" s="510"/>
      <c r="EU11" s="511"/>
      <c r="EV11" s="512"/>
      <c r="EW11" s="510"/>
      <c r="EX11" s="511"/>
      <c r="EY11" s="512"/>
      <c r="EZ11" s="513"/>
      <c r="FA11" s="513"/>
      <c r="FB11" s="513"/>
      <c r="FC11" s="510"/>
      <c r="FD11" s="511"/>
      <c r="FE11" s="512"/>
      <c r="FG11" s="158"/>
      <c r="FH11" s="158"/>
      <c r="FI11" s="158"/>
    </row>
    <row r="12" spans="1:165" s="157" customFormat="1" ht="42.75" customHeight="1">
      <c r="A12" s="513"/>
      <c r="B12" s="513"/>
      <c r="C12" s="286" t="s">
        <v>172</v>
      </c>
      <c r="D12" s="287" t="s">
        <v>173</v>
      </c>
      <c r="E12" s="286" t="s">
        <v>174</v>
      </c>
      <c r="F12" s="286" t="s">
        <v>172</v>
      </c>
      <c r="G12" s="286" t="s">
        <v>173</v>
      </c>
      <c r="H12" s="286" t="s">
        <v>174</v>
      </c>
      <c r="I12" s="286"/>
      <c r="J12" s="286"/>
      <c r="K12" s="286"/>
      <c r="L12" s="286" t="s">
        <v>172</v>
      </c>
      <c r="M12" s="286" t="s">
        <v>173</v>
      </c>
      <c r="N12" s="286" t="s">
        <v>174</v>
      </c>
      <c r="O12" s="286"/>
      <c r="P12" s="286"/>
      <c r="Q12" s="286"/>
      <c r="R12" s="286" t="s">
        <v>172</v>
      </c>
      <c r="S12" s="286" t="s">
        <v>173</v>
      </c>
      <c r="T12" s="286" t="s">
        <v>174</v>
      </c>
      <c r="U12" s="286" t="s">
        <v>172</v>
      </c>
      <c r="V12" s="286" t="s">
        <v>173</v>
      </c>
      <c r="W12" s="286" t="s">
        <v>174</v>
      </c>
      <c r="X12" s="286" t="s">
        <v>172</v>
      </c>
      <c r="Y12" s="286" t="s">
        <v>173</v>
      </c>
      <c r="Z12" s="286" t="s">
        <v>174</v>
      </c>
      <c r="AA12" s="286" t="s">
        <v>172</v>
      </c>
      <c r="AB12" s="286" t="s">
        <v>173</v>
      </c>
      <c r="AC12" s="286" t="s">
        <v>174</v>
      </c>
      <c r="AD12" s="286" t="s">
        <v>172</v>
      </c>
      <c r="AE12" s="286" t="s">
        <v>173</v>
      </c>
      <c r="AF12" s="286" t="s">
        <v>174</v>
      </c>
      <c r="AG12" s="286" t="s">
        <v>172</v>
      </c>
      <c r="AH12" s="286" t="s">
        <v>173</v>
      </c>
      <c r="AI12" s="286" t="s">
        <v>174</v>
      </c>
      <c r="AJ12" s="286" t="s">
        <v>172</v>
      </c>
      <c r="AK12" s="286" t="s">
        <v>173</v>
      </c>
      <c r="AL12" s="286" t="s">
        <v>174</v>
      </c>
      <c r="AM12" s="286" t="s">
        <v>172</v>
      </c>
      <c r="AN12" s="286" t="s">
        <v>173</v>
      </c>
      <c r="AO12" s="286" t="s">
        <v>174</v>
      </c>
      <c r="AP12" s="286" t="s">
        <v>172</v>
      </c>
      <c r="AQ12" s="286" t="s">
        <v>173</v>
      </c>
      <c r="AR12" s="286" t="s">
        <v>174</v>
      </c>
      <c r="AS12" s="286" t="s">
        <v>172</v>
      </c>
      <c r="AT12" s="286" t="s">
        <v>173</v>
      </c>
      <c r="AU12" s="286" t="s">
        <v>174</v>
      </c>
      <c r="AV12" s="286" t="s">
        <v>172</v>
      </c>
      <c r="AW12" s="286" t="s">
        <v>173</v>
      </c>
      <c r="AX12" s="286" t="s">
        <v>174</v>
      </c>
      <c r="AY12" s="286" t="s">
        <v>172</v>
      </c>
      <c r="AZ12" s="286" t="s">
        <v>173</v>
      </c>
      <c r="BA12" s="286" t="s">
        <v>174</v>
      </c>
      <c r="BB12" s="286" t="s">
        <v>172</v>
      </c>
      <c r="BC12" s="286" t="s">
        <v>173</v>
      </c>
      <c r="BD12" s="286" t="s">
        <v>174</v>
      </c>
      <c r="BE12" s="286" t="s">
        <v>172</v>
      </c>
      <c r="BF12" s="286" t="s">
        <v>173</v>
      </c>
      <c r="BG12" s="286" t="s">
        <v>174</v>
      </c>
      <c r="BH12" s="286"/>
      <c r="BI12" s="286"/>
      <c r="BJ12" s="286"/>
      <c r="BK12" s="286" t="s">
        <v>175</v>
      </c>
      <c r="BL12" s="286" t="s">
        <v>173</v>
      </c>
      <c r="BM12" s="286" t="s">
        <v>174</v>
      </c>
      <c r="BN12" s="286" t="s">
        <v>172</v>
      </c>
      <c r="BO12" s="286" t="s">
        <v>173</v>
      </c>
      <c r="BP12" s="286" t="s">
        <v>174</v>
      </c>
      <c r="BQ12" s="286" t="s">
        <v>172</v>
      </c>
      <c r="BR12" s="286" t="s">
        <v>173</v>
      </c>
      <c r="BS12" s="286" t="s">
        <v>174</v>
      </c>
      <c r="BT12" s="286" t="s">
        <v>175</v>
      </c>
      <c r="BU12" s="286" t="s">
        <v>173</v>
      </c>
      <c r="BV12" s="286" t="s">
        <v>174</v>
      </c>
      <c r="BW12" s="286" t="s">
        <v>175</v>
      </c>
      <c r="BX12" s="286" t="s">
        <v>173</v>
      </c>
      <c r="BY12" s="286" t="s">
        <v>174</v>
      </c>
      <c r="BZ12" s="286" t="s">
        <v>175</v>
      </c>
      <c r="CA12" s="286" t="s">
        <v>173</v>
      </c>
      <c r="CB12" s="286" t="s">
        <v>174</v>
      </c>
      <c r="CC12" s="286" t="s">
        <v>175</v>
      </c>
      <c r="CD12" s="286" t="s">
        <v>173</v>
      </c>
      <c r="CE12" s="286" t="s">
        <v>174</v>
      </c>
      <c r="CF12" s="286" t="s">
        <v>172</v>
      </c>
      <c r="CG12" s="286" t="s">
        <v>173</v>
      </c>
      <c r="CH12" s="286" t="s">
        <v>174</v>
      </c>
      <c r="CI12" s="286" t="s">
        <v>172</v>
      </c>
      <c r="CJ12" s="286" t="s">
        <v>173</v>
      </c>
      <c r="CK12" s="286" t="s">
        <v>174</v>
      </c>
      <c r="CL12" s="286" t="s">
        <v>172</v>
      </c>
      <c r="CM12" s="286" t="s">
        <v>173</v>
      </c>
      <c r="CN12" s="286" t="s">
        <v>174</v>
      </c>
      <c r="CO12" s="286" t="s">
        <v>172</v>
      </c>
      <c r="CP12" s="286" t="s">
        <v>173</v>
      </c>
      <c r="CQ12" s="286" t="s">
        <v>174</v>
      </c>
      <c r="CR12" s="286" t="s">
        <v>172</v>
      </c>
      <c r="CS12" s="286" t="s">
        <v>173</v>
      </c>
      <c r="CT12" s="286" t="s">
        <v>174</v>
      </c>
      <c r="CU12" s="286" t="s">
        <v>172</v>
      </c>
      <c r="CV12" s="286" t="s">
        <v>173</v>
      </c>
      <c r="CW12" s="286" t="s">
        <v>174</v>
      </c>
      <c r="CX12" s="286" t="s">
        <v>172</v>
      </c>
      <c r="CY12" s="286" t="s">
        <v>173</v>
      </c>
      <c r="CZ12" s="286" t="s">
        <v>174</v>
      </c>
      <c r="DA12" s="286" t="s">
        <v>172</v>
      </c>
      <c r="DB12" s="286" t="s">
        <v>173</v>
      </c>
      <c r="DC12" s="286" t="s">
        <v>174</v>
      </c>
      <c r="DD12" s="286" t="s">
        <v>172</v>
      </c>
      <c r="DE12" s="286" t="s">
        <v>173</v>
      </c>
      <c r="DF12" s="286" t="s">
        <v>174</v>
      </c>
      <c r="DG12" s="286" t="s">
        <v>172</v>
      </c>
      <c r="DH12" s="286" t="s">
        <v>173</v>
      </c>
      <c r="DI12" s="286" t="s">
        <v>174</v>
      </c>
      <c r="DJ12" s="286" t="s">
        <v>172</v>
      </c>
      <c r="DK12" s="286" t="s">
        <v>173</v>
      </c>
      <c r="DL12" s="286" t="s">
        <v>174</v>
      </c>
      <c r="DM12" s="286" t="s">
        <v>172</v>
      </c>
      <c r="DN12" s="286" t="s">
        <v>173</v>
      </c>
      <c r="DO12" s="286" t="s">
        <v>174</v>
      </c>
      <c r="DP12" s="286" t="s">
        <v>172</v>
      </c>
      <c r="DQ12" s="286" t="s">
        <v>173</v>
      </c>
      <c r="DR12" s="286" t="s">
        <v>174</v>
      </c>
      <c r="DS12" s="286" t="s">
        <v>172</v>
      </c>
      <c r="DT12" s="286" t="s">
        <v>173</v>
      </c>
      <c r="DU12" s="286" t="s">
        <v>174</v>
      </c>
      <c r="DV12" s="286" t="s">
        <v>172</v>
      </c>
      <c r="DW12" s="286" t="s">
        <v>173</v>
      </c>
      <c r="DX12" s="286" t="s">
        <v>174</v>
      </c>
      <c r="DY12" s="286" t="s">
        <v>172</v>
      </c>
      <c r="DZ12" s="286" t="s">
        <v>173</v>
      </c>
      <c r="EA12" s="286" t="s">
        <v>174</v>
      </c>
      <c r="EB12" s="286" t="s">
        <v>172</v>
      </c>
      <c r="EC12" s="286" t="s">
        <v>173</v>
      </c>
      <c r="ED12" s="286" t="s">
        <v>174</v>
      </c>
      <c r="EE12" s="286" t="s">
        <v>172</v>
      </c>
      <c r="EF12" s="286" t="s">
        <v>173</v>
      </c>
      <c r="EG12" s="286" t="s">
        <v>174</v>
      </c>
      <c r="EH12" s="286" t="s">
        <v>172</v>
      </c>
      <c r="EI12" s="286" t="s">
        <v>173</v>
      </c>
      <c r="EJ12" s="286" t="s">
        <v>174</v>
      </c>
      <c r="EK12" s="286" t="s">
        <v>172</v>
      </c>
      <c r="EL12" s="286" t="s">
        <v>173</v>
      </c>
      <c r="EM12" s="286" t="s">
        <v>174</v>
      </c>
      <c r="EN12" s="286" t="s">
        <v>172</v>
      </c>
      <c r="EO12" s="286" t="s">
        <v>173</v>
      </c>
      <c r="EP12" s="286" t="s">
        <v>174</v>
      </c>
      <c r="EQ12" s="286" t="s">
        <v>172</v>
      </c>
      <c r="ER12" s="286" t="s">
        <v>173</v>
      </c>
      <c r="ES12" s="286" t="s">
        <v>174</v>
      </c>
      <c r="ET12" s="286" t="s">
        <v>172</v>
      </c>
      <c r="EU12" s="286" t="s">
        <v>173</v>
      </c>
      <c r="EV12" s="286" t="s">
        <v>174</v>
      </c>
      <c r="EW12" s="286" t="s">
        <v>172</v>
      </c>
      <c r="EX12" s="286" t="s">
        <v>173</v>
      </c>
      <c r="EY12" s="286" t="s">
        <v>174</v>
      </c>
      <c r="EZ12" s="286" t="s">
        <v>172</v>
      </c>
      <c r="FA12" s="286" t="s">
        <v>173</v>
      </c>
      <c r="FB12" s="286" t="s">
        <v>174</v>
      </c>
      <c r="FC12" s="286" t="s">
        <v>172</v>
      </c>
      <c r="FD12" s="286" t="s">
        <v>173</v>
      </c>
      <c r="FE12" s="286" t="s">
        <v>174</v>
      </c>
      <c r="FG12" s="158"/>
      <c r="FH12" s="158"/>
      <c r="FI12" s="158"/>
    </row>
    <row r="13" spans="1:165" s="157" customFormat="1" ht="24" customHeight="1">
      <c r="A13" s="288">
        <v>1</v>
      </c>
      <c r="B13" s="286">
        <v>2</v>
      </c>
      <c r="C13" s="288">
        <v>3</v>
      </c>
      <c r="D13" s="287">
        <v>4</v>
      </c>
      <c r="E13" s="288">
        <v>5</v>
      </c>
      <c r="F13" s="286">
        <v>6</v>
      </c>
      <c r="G13" s="288">
        <v>7</v>
      </c>
      <c r="H13" s="286">
        <v>8</v>
      </c>
      <c r="I13" s="286"/>
      <c r="J13" s="286"/>
      <c r="K13" s="286"/>
      <c r="L13" s="288">
        <v>9</v>
      </c>
      <c r="M13" s="286">
        <v>10</v>
      </c>
      <c r="N13" s="288">
        <v>11</v>
      </c>
      <c r="O13" s="486"/>
      <c r="P13" s="486"/>
      <c r="Q13" s="486"/>
      <c r="R13" s="288">
        <v>12</v>
      </c>
      <c r="S13" s="288">
        <v>13</v>
      </c>
      <c r="T13" s="288">
        <v>14</v>
      </c>
      <c r="U13" s="288">
        <v>15</v>
      </c>
      <c r="V13" s="288">
        <v>16</v>
      </c>
      <c r="W13" s="288">
        <v>17</v>
      </c>
      <c r="X13" s="288">
        <v>18</v>
      </c>
      <c r="Y13" s="288">
        <v>19</v>
      </c>
      <c r="Z13" s="288">
        <v>20</v>
      </c>
      <c r="AA13" s="288">
        <v>21</v>
      </c>
      <c r="AB13" s="288">
        <v>22</v>
      </c>
      <c r="AC13" s="288">
        <v>23</v>
      </c>
      <c r="AD13" s="286">
        <v>24</v>
      </c>
      <c r="AE13" s="288">
        <v>25</v>
      </c>
      <c r="AF13" s="286">
        <v>26</v>
      </c>
      <c r="AG13" s="288">
        <v>27</v>
      </c>
      <c r="AH13" s="286">
        <v>28</v>
      </c>
      <c r="AI13" s="288">
        <v>29</v>
      </c>
      <c r="AJ13" s="286">
        <v>30</v>
      </c>
      <c r="AK13" s="288">
        <v>31</v>
      </c>
      <c r="AL13" s="286">
        <v>32</v>
      </c>
      <c r="AM13" s="288">
        <v>33</v>
      </c>
      <c r="AN13" s="286">
        <v>34</v>
      </c>
      <c r="AO13" s="288">
        <v>35</v>
      </c>
      <c r="AP13" s="288">
        <v>36</v>
      </c>
      <c r="AQ13" s="288">
        <v>37</v>
      </c>
      <c r="AR13" s="288">
        <v>38</v>
      </c>
      <c r="AS13" s="286">
        <v>39</v>
      </c>
      <c r="AT13" s="288">
        <v>40</v>
      </c>
      <c r="AU13" s="286">
        <v>41</v>
      </c>
      <c r="AV13" s="288">
        <v>42</v>
      </c>
      <c r="AW13" s="286">
        <v>43</v>
      </c>
      <c r="AX13" s="288">
        <v>44</v>
      </c>
      <c r="AY13" s="288">
        <v>45</v>
      </c>
      <c r="AZ13" s="286">
        <v>46</v>
      </c>
      <c r="BA13" s="288">
        <v>47</v>
      </c>
      <c r="BB13" s="288">
        <v>48</v>
      </c>
      <c r="BC13" s="286">
        <v>49</v>
      </c>
      <c r="BD13" s="288">
        <v>50</v>
      </c>
      <c r="BE13" s="288">
        <v>48</v>
      </c>
      <c r="BF13" s="286">
        <v>49</v>
      </c>
      <c r="BG13" s="288">
        <v>50</v>
      </c>
      <c r="BH13" s="288">
        <v>51</v>
      </c>
      <c r="BI13" s="288">
        <v>52</v>
      </c>
      <c r="BJ13" s="288">
        <v>56</v>
      </c>
      <c r="BK13" s="286">
        <v>51</v>
      </c>
      <c r="BL13" s="288">
        <v>52</v>
      </c>
      <c r="BM13" s="286">
        <v>53</v>
      </c>
      <c r="BN13" s="288">
        <v>60</v>
      </c>
      <c r="BO13" s="289">
        <v>61</v>
      </c>
      <c r="BP13" s="290">
        <v>62</v>
      </c>
      <c r="BQ13" s="288">
        <v>63</v>
      </c>
      <c r="BR13" s="288">
        <v>64</v>
      </c>
      <c r="BS13" s="288">
        <v>65</v>
      </c>
      <c r="BT13" s="288">
        <v>66</v>
      </c>
      <c r="BU13" s="288">
        <v>67</v>
      </c>
      <c r="BV13" s="288">
        <v>68</v>
      </c>
      <c r="BW13" s="286">
        <v>54</v>
      </c>
      <c r="BX13" s="288">
        <v>55</v>
      </c>
      <c r="BY13" s="286">
        <v>56</v>
      </c>
      <c r="BZ13" s="288">
        <v>72</v>
      </c>
      <c r="CA13" s="286">
        <v>73</v>
      </c>
      <c r="CB13" s="288">
        <v>74</v>
      </c>
      <c r="CC13" s="286">
        <v>75</v>
      </c>
      <c r="CD13" s="288">
        <v>76</v>
      </c>
      <c r="CE13" s="286">
        <v>77</v>
      </c>
      <c r="CF13" s="288">
        <v>57</v>
      </c>
      <c r="CG13" s="286">
        <v>58</v>
      </c>
      <c r="CH13" s="288">
        <v>59</v>
      </c>
      <c r="CI13" s="286">
        <v>60</v>
      </c>
      <c r="CJ13" s="288">
        <v>61</v>
      </c>
      <c r="CK13" s="286">
        <v>62</v>
      </c>
      <c r="CL13" s="288">
        <v>63</v>
      </c>
      <c r="CM13" s="286">
        <v>64</v>
      </c>
      <c r="CN13" s="288">
        <v>65</v>
      </c>
      <c r="CO13" s="286">
        <v>66</v>
      </c>
      <c r="CP13" s="288">
        <v>67</v>
      </c>
      <c r="CQ13" s="286">
        <v>68</v>
      </c>
      <c r="CR13" s="288">
        <v>69</v>
      </c>
      <c r="CS13" s="286">
        <v>70</v>
      </c>
      <c r="CT13" s="288">
        <v>71</v>
      </c>
      <c r="CU13" s="288">
        <v>72</v>
      </c>
      <c r="CV13" s="288">
        <v>73</v>
      </c>
      <c r="CW13" s="288">
        <v>74</v>
      </c>
      <c r="CX13" s="288">
        <v>75</v>
      </c>
      <c r="CY13" s="288">
        <v>76</v>
      </c>
      <c r="CZ13" s="288">
        <v>77</v>
      </c>
      <c r="DA13" s="288">
        <v>78</v>
      </c>
      <c r="DB13" s="288">
        <v>79</v>
      </c>
      <c r="DC13" s="288">
        <v>80</v>
      </c>
      <c r="DD13" s="286">
        <v>96</v>
      </c>
      <c r="DE13" s="288">
        <v>97</v>
      </c>
      <c r="DF13" s="286">
        <v>98</v>
      </c>
      <c r="DG13" s="286">
        <v>99</v>
      </c>
      <c r="DH13" s="286">
        <v>100</v>
      </c>
      <c r="DI13" s="286">
        <v>101</v>
      </c>
      <c r="DJ13" s="286">
        <v>102</v>
      </c>
      <c r="DK13" s="286">
        <v>103</v>
      </c>
      <c r="DL13" s="286">
        <v>104</v>
      </c>
      <c r="DM13" s="288">
        <v>81</v>
      </c>
      <c r="DN13" s="286">
        <v>82</v>
      </c>
      <c r="DO13" s="288">
        <v>83</v>
      </c>
      <c r="DP13" s="286">
        <v>84</v>
      </c>
      <c r="DQ13" s="288">
        <v>85</v>
      </c>
      <c r="DR13" s="286">
        <v>86</v>
      </c>
      <c r="DS13" s="288">
        <v>87</v>
      </c>
      <c r="DT13" s="286">
        <v>88</v>
      </c>
      <c r="DU13" s="288">
        <v>89</v>
      </c>
      <c r="DV13" s="286">
        <v>90</v>
      </c>
      <c r="DW13" s="288">
        <v>91</v>
      </c>
      <c r="DX13" s="286">
        <v>92</v>
      </c>
      <c r="DY13" s="288">
        <v>93</v>
      </c>
      <c r="DZ13" s="286">
        <v>94</v>
      </c>
      <c r="EA13" s="288">
        <v>95</v>
      </c>
      <c r="EB13" s="286">
        <v>96</v>
      </c>
      <c r="EC13" s="286">
        <v>97</v>
      </c>
      <c r="ED13" s="286">
        <v>98</v>
      </c>
      <c r="EE13" s="288">
        <v>99</v>
      </c>
      <c r="EF13" s="286">
        <v>100</v>
      </c>
      <c r="EG13" s="288">
        <v>101</v>
      </c>
      <c r="EH13" s="286">
        <v>102</v>
      </c>
      <c r="EI13" s="288">
        <v>103</v>
      </c>
      <c r="EJ13" s="286">
        <v>104</v>
      </c>
      <c r="EK13" s="288">
        <v>105</v>
      </c>
      <c r="EL13" s="286">
        <v>106</v>
      </c>
      <c r="EM13" s="288">
        <v>107</v>
      </c>
      <c r="EN13" s="286">
        <v>108</v>
      </c>
      <c r="EO13" s="288">
        <v>109</v>
      </c>
      <c r="EP13" s="286">
        <v>110</v>
      </c>
      <c r="EQ13" s="288">
        <v>111</v>
      </c>
      <c r="ER13" s="286">
        <v>112</v>
      </c>
      <c r="ES13" s="288">
        <v>113</v>
      </c>
      <c r="ET13" s="286">
        <v>114</v>
      </c>
      <c r="EU13" s="288">
        <v>115</v>
      </c>
      <c r="EV13" s="286">
        <v>116</v>
      </c>
      <c r="EW13" s="288">
        <v>117</v>
      </c>
      <c r="EX13" s="286">
        <v>118</v>
      </c>
      <c r="EY13" s="288">
        <v>119</v>
      </c>
      <c r="EZ13" s="286">
        <v>120</v>
      </c>
      <c r="FA13" s="288">
        <v>121</v>
      </c>
      <c r="FB13" s="286">
        <v>122</v>
      </c>
      <c r="FC13" s="288">
        <v>123</v>
      </c>
      <c r="FD13" s="286">
        <v>124</v>
      </c>
      <c r="FE13" s="288">
        <v>125</v>
      </c>
    </row>
    <row r="14" spans="1:165" s="157" customFormat="1" ht="25.5" customHeight="1">
      <c r="A14" s="333">
        <v>1</v>
      </c>
      <c r="B14" s="334" t="s">
        <v>290</v>
      </c>
      <c r="C14" s="291">
        <f>F14+CF14</f>
        <v>7144.3587399999997</v>
      </c>
      <c r="D14" s="292">
        <f t="shared" ref="D14:D29" si="0">G14+CG14+DE14</f>
        <v>6905.81448</v>
      </c>
      <c r="E14" s="293">
        <f t="shared" ref="E14:E29" si="1">D14/C14*100</f>
        <v>96.661082279303358</v>
      </c>
      <c r="F14" s="294">
        <f t="shared" ref="F14" si="2">L14+AD14+AG14+AJ14+AM14+AS14+AY14+BK14+BW14+BT14+AP14+BE14+R14+X14+U14+AA14+AV14</f>
        <v>663.7700000000001</v>
      </c>
      <c r="G14" s="294">
        <f t="shared" ref="G14:G29" si="3">M14+AE14+AH14+AK14+AN14+AT14+AZ14+BL14+AQ14+BX14+BU14+BF14+S14+Y14+V14+AB14+AW14</f>
        <v>1030.31474</v>
      </c>
      <c r="H14" s="293">
        <f>G14/F14*100</f>
        <v>155.22164906518822</v>
      </c>
      <c r="I14" s="293">
        <f>L14+R14+U14+X14+AA14+AD14+AG14+AJ14+AM14</f>
        <v>613.77</v>
      </c>
      <c r="J14" s="293"/>
      <c r="K14" s="293"/>
      <c r="L14" s="295">
        <f>Але!C6</f>
        <v>81</v>
      </c>
      <c r="M14" s="438">
        <f>Але!D6</f>
        <v>69.073759999999993</v>
      </c>
      <c r="N14" s="293">
        <f>M14/L14*100</f>
        <v>85.276246913580238</v>
      </c>
      <c r="O14" s="293">
        <f t="shared" ref="O14:O29" si="4">R14+U14+X14+AA14</f>
        <v>286.77</v>
      </c>
      <c r="P14" s="293">
        <f t="shared" ref="P14:P29" si="5">S14+V14+Y14+AB14</f>
        <v>311.15028999999998</v>
      </c>
      <c r="Q14" s="293"/>
      <c r="R14" s="293">
        <f>Але!C8</f>
        <v>106.965</v>
      </c>
      <c r="S14" s="293">
        <f>Але!D8</f>
        <v>155.47064</v>
      </c>
      <c r="T14" s="293">
        <f>S14/R14*100</f>
        <v>145.34720703033705</v>
      </c>
      <c r="U14" s="293">
        <f>Але!C9</f>
        <v>1.147</v>
      </c>
      <c r="V14" s="293">
        <f>Але!D9</f>
        <v>0.85997000000000001</v>
      </c>
      <c r="W14" s="293">
        <f>V14/U14*100</f>
        <v>74.975588491717531</v>
      </c>
      <c r="X14" s="293">
        <f>Але!C10</f>
        <v>178.65799999999999</v>
      </c>
      <c r="Y14" s="293">
        <f>Але!D10</f>
        <v>173.05354</v>
      </c>
      <c r="Z14" s="293">
        <f>Y14/X14*100</f>
        <v>96.863023206349567</v>
      </c>
      <c r="AA14" s="293">
        <f>Але!C11</f>
        <v>0</v>
      </c>
      <c r="AB14" s="297">
        <f>Але!D11</f>
        <v>-18.23386</v>
      </c>
      <c r="AC14" s="293" t="e">
        <f>AB14/AA14*100</f>
        <v>#DIV/0!</v>
      </c>
      <c r="AD14" s="298">
        <f>Але!C13</f>
        <v>10</v>
      </c>
      <c r="AE14" s="437">
        <f>Але!D13</f>
        <v>0</v>
      </c>
      <c r="AF14" s="293">
        <f>AE14/AD14*100</f>
        <v>0</v>
      </c>
      <c r="AG14" s="298">
        <f>Але!C15</f>
        <v>86</v>
      </c>
      <c r="AH14" s="299">
        <f>Але!D15</f>
        <v>34.843420000000002</v>
      </c>
      <c r="AI14" s="293">
        <f>AH14/AG14*100</f>
        <v>40.515604651162796</v>
      </c>
      <c r="AJ14" s="298">
        <f>Але!C16</f>
        <v>147</v>
      </c>
      <c r="AK14" s="298">
        <f>Але!D16</f>
        <v>124.85903</v>
      </c>
      <c r="AL14" s="293">
        <f t="shared" ref="AL14:AL29" si="6">AK14/AJ14*100</f>
        <v>84.93811564625851</v>
      </c>
      <c r="AM14" s="293">
        <f>Але!C18</f>
        <v>3</v>
      </c>
      <c r="AN14" s="293">
        <f>Але!D18</f>
        <v>0.9</v>
      </c>
      <c r="AO14" s="293">
        <f>AN14/AM14*100</f>
        <v>30</v>
      </c>
      <c r="AP14" s="293"/>
      <c r="AQ14" s="293"/>
      <c r="AR14" s="300" t="e">
        <f t="shared" ref="AR14:AR23" si="7">AQ14/AP14*100</f>
        <v>#DIV/0!</v>
      </c>
      <c r="AS14" s="298">
        <v>0</v>
      </c>
      <c r="AT14" s="298">
        <v>0</v>
      </c>
      <c r="AU14" s="300" t="e">
        <f t="shared" ref="AU14:AU29" si="8">AT14/AS14*100</f>
        <v>#DIV/0!</v>
      </c>
      <c r="AV14" s="298">
        <f>Але!C27</f>
        <v>50</v>
      </c>
      <c r="AW14" s="301">
        <f>Але!D27</f>
        <v>54.284680000000002</v>
      </c>
      <c r="AX14" s="293">
        <f>AW14/AV14*100</f>
        <v>108.56935999999999</v>
      </c>
      <c r="AY14" s="302">
        <f>Але!C28</f>
        <v>0</v>
      </c>
      <c r="AZ14" s="301">
        <f>Але!D28</f>
        <v>0</v>
      </c>
      <c r="BA14" s="293" t="e">
        <f>AZ14/AY14*100</f>
        <v>#DIV/0!</v>
      </c>
      <c r="BB14" s="298"/>
      <c r="BC14" s="298"/>
      <c r="BD14" s="293" t="e">
        <f>BC14/BB14*100</f>
        <v>#DIV/0!</v>
      </c>
      <c r="BE14" s="293">
        <f>Але!C29</f>
        <v>0</v>
      </c>
      <c r="BF14" s="303">
        <f>Але!D29</f>
        <v>0.35255999999999998</v>
      </c>
      <c r="BG14" s="293" t="e">
        <f>BF14/BE14*100</f>
        <v>#DIV/0!</v>
      </c>
      <c r="BH14" s="293">
        <f>Але!C30</f>
        <v>0</v>
      </c>
      <c r="BI14" s="293">
        <f>Але!D30</f>
        <v>0.35255999999999998</v>
      </c>
      <c r="BJ14" s="293" t="e">
        <f>BI14/BH14*100</f>
        <v>#DIV/0!</v>
      </c>
      <c r="BK14" s="293">
        <f>Але!C32</f>
        <v>0</v>
      </c>
      <c r="BL14" s="293">
        <f>Але!D31</f>
        <v>0</v>
      </c>
      <c r="BM14" s="293" t="e">
        <f>BL14/BK14*100</f>
        <v>#DIV/0!</v>
      </c>
      <c r="BN14" s="293"/>
      <c r="BO14" s="293"/>
      <c r="BP14" s="293" t="e">
        <f>BO14/BN14*100</f>
        <v>#DIV/0!</v>
      </c>
      <c r="BQ14" s="293"/>
      <c r="BR14" s="293"/>
      <c r="BS14" s="293"/>
      <c r="BT14" s="293"/>
      <c r="BU14" s="304"/>
      <c r="BV14" s="293" t="e">
        <f>BU14/BT14*100</f>
        <v>#DIV/0!</v>
      </c>
      <c r="BW14" s="293">
        <f>Але!C34</f>
        <v>0</v>
      </c>
      <c r="BX14" s="293">
        <f>Але!D36</f>
        <v>434.851</v>
      </c>
      <c r="BY14" s="293" t="e">
        <f>BX14/BW14*100</f>
        <v>#DIV/0!</v>
      </c>
      <c r="BZ14" s="293"/>
      <c r="CA14" s="293"/>
      <c r="CB14" s="305" t="e">
        <f>BZ14/CA14*100</f>
        <v>#DIV/0!</v>
      </c>
      <c r="CC14" s="305"/>
      <c r="CD14" s="305"/>
      <c r="CE14" s="305" t="e">
        <f>CC14/CD14*100</f>
        <v>#DIV/0!</v>
      </c>
      <c r="CF14" s="298">
        <f>CI14+CL14+CO14+CR14+CX14+CU14</f>
        <v>6480.5887399999992</v>
      </c>
      <c r="CG14" s="298">
        <f>CJ14+CM14+CP14+CS14+CY14+CV14+DB14</f>
        <v>5875.4997400000002</v>
      </c>
      <c r="CH14" s="293">
        <f>CG14/CF14*100</f>
        <v>90.663055097676221</v>
      </c>
      <c r="CI14" s="300">
        <f>Але!C39</f>
        <v>1839.6</v>
      </c>
      <c r="CJ14" s="300">
        <f>Але!D39</f>
        <v>1725.5609999999999</v>
      </c>
      <c r="CK14" s="293">
        <f>CJ14/CI14*100</f>
        <v>93.800880626223091</v>
      </c>
      <c r="CL14" s="293">
        <f>Але!C40</f>
        <v>0</v>
      </c>
      <c r="CM14" s="449">
        <f>Але!D40</f>
        <v>0</v>
      </c>
      <c r="CN14" s="293" t="e">
        <f>CM14/CL14*100</f>
        <v>#DIV/0!</v>
      </c>
      <c r="CO14" s="293">
        <f>Але!C41</f>
        <v>2800.9644899999998</v>
      </c>
      <c r="CP14" s="293">
        <f>Але!D41</f>
        <v>2800.9644899999998</v>
      </c>
      <c r="CQ14" s="293">
        <f t="shared" ref="CQ14:CQ29" si="9">CP14/CO14*100</f>
        <v>100</v>
      </c>
      <c r="CR14" s="293">
        <f>Але!C42</f>
        <v>100.72799999999999</v>
      </c>
      <c r="CS14" s="293">
        <f>Але!D42</f>
        <v>100.354</v>
      </c>
      <c r="CT14" s="293">
        <f t="shared" ref="CT14:CT31" si="10">CS14/CR14*100</f>
        <v>99.628703041855289</v>
      </c>
      <c r="CU14" s="293">
        <f>Але!C44</f>
        <v>1304.44525</v>
      </c>
      <c r="CV14" s="293">
        <f>Але!D44</f>
        <v>1248.6202499999999</v>
      </c>
      <c r="CW14" s="293">
        <f>CV14/CU14*100</f>
        <v>95.720402983567155</v>
      </c>
      <c r="CX14" s="297">
        <f>Але!C43</f>
        <v>434.851</v>
      </c>
      <c r="CY14" s="293">
        <f>Але!D43</f>
        <v>0</v>
      </c>
      <c r="CZ14" s="293">
        <f t="shared" ref="CZ14:CZ31" si="11">CY14/CX14*100</f>
        <v>0</v>
      </c>
      <c r="DA14" s="293"/>
      <c r="DB14" s="293">
        <f>Але!D45</f>
        <v>0</v>
      </c>
      <c r="DC14" s="293" t="e">
        <f>DB13:DB14/DA14*100</f>
        <v>#DIV/0!</v>
      </c>
      <c r="DD14" s="298"/>
      <c r="DE14" s="298"/>
      <c r="DF14" s="293" t="e">
        <f>DE14/DD14*100</f>
        <v>#DIV/0!</v>
      </c>
      <c r="DG14" s="293"/>
      <c r="DH14" s="293"/>
      <c r="DI14" s="293"/>
      <c r="DJ14" s="293"/>
      <c r="DK14" s="293"/>
      <c r="DL14" s="293"/>
      <c r="DM14" s="302">
        <f>DP14+EE14+EH14+EK14+EN14+EQ14+ET14+EW14+EZ14</f>
        <v>7887.3976999999995</v>
      </c>
      <c r="DN14" s="302">
        <f>DQ14+EF14+EI14+EL14+EO14+ER14+EU14+EX14+FA14</f>
        <v>7334.5605999999998</v>
      </c>
      <c r="DO14" s="293">
        <f>DN14/DM14*100</f>
        <v>92.990880883310851</v>
      </c>
      <c r="DP14" s="298">
        <f>DS14+DV14+DY14+EB14</f>
        <v>1350.1848100000002</v>
      </c>
      <c r="DQ14" s="298">
        <f>DT14+DW14+DZ14+EC14</f>
        <v>1201.7161100000001</v>
      </c>
      <c r="DR14" s="293">
        <f>DQ14/DP14*100</f>
        <v>89.003823854306276</v>
      </c>
      <c r="DS14" s="293">
        <f>Але!C54</f>
        <v>1346.5348100000001</v>
      </c>
      <c r="DT14" s="293">
        <f>Але!D54</f>
        <v>1199.06611</v>
      </c>
      <c r="DU14" s="293">
        <f>DT14/DS14*100</f>
        <v>89.04828164078431</v>
      </c>
      <c r="DV14" s="293">
        <f>Але!C57</f>
        <v>0</v>
      </c>
      <c r="DW14" s="293">
        <f>Але!D57</f>
        <v>0</v>
      </c>
      <c r="DX14" s="293" t="e">
        <f>DW14/DV14*100</f>
        <v>#DIV/0!</v>
      </c>
      <c r="DY14" s="293">
        <f>Але!C58</f>
        <v>1</v>
      </c>
      <c r="DZ14" s="293">
        <f>Але!D58</f>
        <v>0</v>
      </c>
      <c r="EA14" s="293">
        <f>DZ14/DY14*100</f>
        <v>0</v>
      </c>
      <c r="EB14" s="293">
        <f>Але!C59</f>
        <v>2.65</v>
      </c>
      <c r="EC14" s="293">
        <f>Але!D59</f>
        <v>2.65</v>
      </c>
      <c r="ED14" s="293">
        <f>EC14/EB14*100</f>
        <v>100</v>
      </c>
      <c r="EE14" s="293">
        <f>Але!C61</f>
        <v>100.72799999999999</v>
      </c>
      <c r="EF14" s="293">
        <f>Але!D61</f>
        <v>78.119389999999996</v>
      </c>
      <c r="EG14" s="293">
        <f>EF14/EE14*100</f>
        <v>77.554791120641724</v>
      </c>
      <c r="EH14" s="293">
        <f>Але!C62</f>
        <v>18</v>
      </c>
      <c r="EI14" s="293">
        <f>Але!D62</f>
        <v>10.831340000000001</v>
      </c>
      <c r="EJ14" s="293">
        <f>EI14/EH14*100</f>
        <v>60.174111111111117</v>
      </c>
      <c r="EK14" s="298">
        <f>Але!C68</f>
        <v>851.65995999999996</v>
      </c>
      <c r="EL14" s="298">
        <f>Але!D68</f>
        <v>660.63850000000002</v>
      </c>
      <c r="EM14" s="293">
        <f>EL14/EK14*100</f>
        <v>77.570689128088162</v>
      </c>
      <c r="EN14" s="298">
        <f>Але!C73</f>
        <v>5274.6899299999995</v>
      </c>
      <c r="EO14" s="298">
        <f>Але!D73</f>
        <v>5113.7202600000001</v>
      </c>
      <c r="EP14" s="293">
        <f>EO14/EN14*100</f>
        <v>96.948262890592332</v>
      </c>
      <c r="EQ14" s="298">
        <f>Але!C77</f>
        <v>286.60000000000002</v>
      </c>
      <c r="ER14" s="306">
        <f>Але!D77</f>
        <v>264</v>
      </c>
      <c r="ES14" s="293">
        <f t="shared" ref="ES14:ES29" si="12">ER14/EQ14*100</f>
        <v>92.114445219818549</v>
      </c>
      <c r="ET14" s="293">
        <f>Але!C79</f>
        <v>0</v>
      </c>
      <c r="EU14" s="293">
        <f>Але!D79</f>
        <v>0</v>
      </c>
      <c r="EV14" s="293" t="e">
        <f t="shared" ref="EV14:EV29" si="13">EU14/ET14*100</f>
        <v>#DIV/0!</v>
      </c>
      <c r="EW14" s="294">
        <f>Але!C84</f>
        <v>5.5350000000000001</v>
      </c>
      <c r="EX14" s="294">
        <f>Але!D84</f>
        <v>5.5350000000000001</v>
      </c>
      <c r="EY14" s="293">
        <f>EX14/EW14*100</f>
        <v>100</v>
      </c>
      <c r="EZ14" s="293">
        <f>Але!C90</f>
        <v>0</v>
      </c>
      <c r="FA14" s="293">
        <f>Але!D90</f>
        <v>0</v>
      </c>
      <c r="FB14" s="293" t="e">
        <f>FA14/EZ14*100</f>
        <v>#DIV/0!</v>
      </c>
      <c r="FC14" s="489">
        <f t="shared" ref="FC14:FC29" si="14">SUM(C14-DM14)</f>
        <v>-743.03895999999986</v>
      </c>
      <c r="FD14" s="489">
        <f t="shared" ref="FD14:FD29" si="15">SUM(D14-DN14)</f>
        <v>-428.74611999999979</v>
      </c>
      <c r="FE14" s="293">
        <f>FD14/FC14*100%</f>
        <v>0.57701701132871941</v>
      </c>
      <c r="FF14" s="159"/>
      <c r="FG14" s="160"/>
      <c r="FI14" s="160"/>
    </row>
    <row r="15" spans="1:165" s="161" customFormat="1" ht="22.5" customHeight="1">
      <c r="A15" s="333">
        <v>2</v>
      </c>
      <c r="B15" s="335" t="s">
        <v>291</v>
      </c>
      <c r="C15" s="291">
        <f t="shared" ref="C15:C29" si="16">F15+CF15</f>
        <v>59263.260750000001</v>
      </c>
      <c r="D15" s="292">
        <f>G15+CG15+DE15</f>
        <v>28603.911390000005</v>
      </c>
      <c r="E15" s="300">
        <f t="shared" si="1"/>
        <v>48.265841312148865</v>
      </c>
      <c r="F15" s="294">
        <f t="shared" ref="F15:F29" si="17">L15+AD15+AG15+AJ15+AM15+AS15+AY15+BK15+BW15+BT15+AP15+BE15+R15+X15+U15+AA15+AV15</f>
        <v>3972.4</v>
      </c>
      <c r="G15" s="294">
        <f>M15+AE15+AH15+AK15+AN15+AT15+AZ15+BL15+AQ15+BX15+BU15+BF15+S15+Y15+V15+AB15+AW15</f>
        <v>3956.4943200000002</v>
      </c>
      <c r="H15" s="300">
        <f t="shared" ref="H15:H29" si="18">G15/F15*100</f>
        <v>99.599595206927802</v>
      </c>
      <c r="I15" s="293">
        <f t="shared" ref="I15:I29" si="19">L15+R15+U15+X15+AA15+AD15+AG15+AJ15+AM15</f>
        <v>3692.3999999999996</v>
      </c>
      <c r="J15" s="300"/>
      <c r="K15" s="300"/>
      <c r="L15" s="307">
        <f>Сун!C6</f>
        <v>396</v>
      </c>
      <c r="M15" s="439">
        <f>Сун!D6</f>
        <v>826.64692000000002</v>
      </c>
      <c r="N15" s="300">
        <f t="shared" ref="N15:N29" si="20">M15/L15*100</f>
        <v>208.74922222222222</v>
      </c>
      <c r="O15" s="293">
        <f t="shared" si="4"/>
        <v>823.39999999999986</v>
      </c>
      <c r="P15" s="293">
        <f t="shared" si="5"/>
        <v>893.40169000000003</v>
      </c>
      <c r="Q15" s="300"/>
      <c r="R15" s="300">
        <f>Сун!C8</f>
        <v>307.12799999999999</v>
      </c>
      <c r="S15" s="300">
        <f>Сун!D8</f>
        <v>446.40087</v>
      </c>
      <c r="T15" s="293">
        <f t="shared" ref="T15:T29" si="21">S15/R15*100</f>
        <v>145.34684887082912</v>
      </c>
      <c r="U15" s="293">
        <f>Сун!C9</f>
        <v>3.294</v>
      </c>
      <c r="V15" s="293">
        <f>Сун!D9</f>
        <v>2.46922</v>
      </c>
      <c r="W15" s="293">
        <f t="shared" ref="W15:W29" si="22">V15/U15*100</f>
        <v>74.961141469338187</v>
      </c>
      <c r="X15" s="293">
        <f>Сун!C10</f>
        <v>512.97799999999995</v>
      </c>
      <c r="Y15" s="293">
        <f>Сун!D10</f>
        <v>496.88637999999997</v>
      </c>
      <c r="Z15" s="293">
        <f t="shared" ref="Z15:Z29" si="23">Y15/X15*100</f>
        <v>96.863097442775327</v>
      </c>
      <c r="AA15" s="293">
        <f>Сун!C11</f>
        <v>0</v>
      </c>
      <c r="AB15" s="297">
        <f>Сун!D11</f>
        <v>-52.354779999999998</v>
      </c>
      <c r="AC15" s="293" t="e">
        <f t="shared" ref="AC15:AC29" si="24">AB15/AA15*100</f>
        <v>#DIV/0!</v>
      </c>
      <c r="AD15" s="307">
        <f>Сун!C13</f>
        <v>45</v>
      </c>
      <c r="AE15" s="307">
        <f>Сун!D13</f>
        <v>42.506970000000003</v>
      </c>
      <c r="AF15" s="300">
        <f t="shared" ref="AF15:AF29" si="25">AE15/AD15*100</f>
        <v>94.459933333333339</v>
      </c>
      <c r="AG15" s="307">
        <f>Сун!C15</f>
        <v>1023</v>
      </c>
      <c r="AH15" s="299">
        <f>Сун!D15</f>
        <v>419.44589000000002</v>
      </c>
      <c r="AI15" s="300">
        <f t="shared" ref="AI15:AI29" si="26">AH15/AG15*100</f>
        <v>41.001553274682308</v>
      </c>
      <c r="AJ15" s="307">
        <f>Сун!C16</f>
        <v>1395</v>
      </c>
      <c r="AK15" s="307">
        <f>Сун!D16</f>
        <v>1428.14319</v>
      </c>
      <c r="AL15" s="300">
        <f t="shared" si="6"/>
        <v>102.37585591397848</v>
      </c>
      <c r="AM15" s="300">
        <f>Сун!C18</f>
        <v>10</v>
      </c>
      <c r="AN15" s="300">
        <f>Сун!D18</f>
        <v>7.42</v>
      </c>
      <c r="AO15" s="300">
        <f t="shared" ref="AO15:AO31" si="27">AN15/AM15*100</f>
        <v>74.2</v>
      </c>
      <c r="AP15" s="300"/>
      <c r="AQ15" s="300"/>
      <c r="AR15" s="300" t="e">
        <f t="shared" si="7"/>
        <v>#DIV/0!</v>
      </c>
      <c r="AS15" s="307">
        <f>Сун!C27</f>
        <v>0</v>
      </c>
      <c r="AT15" s="307">
        <f>Сун!D27</f>
        <v>0</v>
      </c>
      <c r="AU15" s="300" t="e">
        <f t="shared" si="8"/>
        <v>#DIV/0!</v>
      </c>
      <c r="AV15" s="307">
        <f>Сун!C28</f>
        <v>200</v>
      </c>
      <c r="AW15" s="308">
        <f>Сун!D28</f>
        <v>66.900000000000006</v>
      </c>
      <c r="AX15" s="300">
        <f t="shared" ref="AX15:AX29" si="28">AW15/AV15*100</f>
        <v>33.450000000000003</v>
      </c>
      <c r="AY15" s="302">
        <f>Сун!C29</f>
        <v>50</v>
      </c>
      <c r="AZ15" s="308">
        <f>Сун!D29</f>
        <v>37.503</v>
      </c>
      <c r="BA15" s="300">
        <f t="shared" ref="BA15:BA29" si="29">AZ15/AY15*100</f>
        <v>75.006</v>
      </c>
      <c r="BB15" s="307"/>
      <c r="BC15" s="307"/>
      <c r="BD15" s="300" t="e">
        <f t="shared" ref="BD15:BD29" si="30">BC15/BB15*100</f>
        <v>#DIV/0!</v>
      </c>
      <c r="BE15" s="300">
        <f>Сун!C31</f>
        <v>30</v>
      </c>
      <c r="BF15" s="303">
        <f>SUM(Сун!D30)</f>
        <v>69.373490000000004</v>
      </c>
      <c r="BG15" s="300">
        <f t="shared" ref="BG15:BG31" si="31">BF15/BE15*100</f>
        <v>231.24496666666667</v>
      </c>
      <c r="BH15" s="300"/>
      <c r="BI15" s="300"/>
      <c r="BJ15" s="300"/>
      <c r="BK15" s="300">
        <f>Сун!C33</f>
        <v>0</v>
      </c>
      <c r="BL15" s="300">
        <f>Сун!D33</f>
        <v>22.8</v>
      </c>
      <c r="BM15" s="300" t="e">
        <f t="shared" ref="BM15:BM31" si="32">BL15/BK15*100</f>
        <v>#DIV/0!</v>
      </c>
      <c r="BN15" s="300"/>
      <c r="BO15" s="300"/>
      <c r="BP15" s="300" t="e">
        <f t="shared" ref="BP15:BP29" si="33">BO15/BN15*100</f>
        <v>#DIV/0!</v>
      </c>
      <c r="BQ15" s="300">
        <f>Сун!C36</f>
        <v>0</v>
      </c>
      <c r="BR15" s="300">
        <f>Сун!D36</f>
        <v>142.35317000000001</v>
      </c>
      <c r="BS15" s="300"/>
      <c r="BT15" s="300">
        <f>Сун!C36</f>
        <v>0</v>
      </c>
      <c r="BU15" s="300">
        <f>Сун!D36</f>
        <v>142.35317000000001</v>
      </c>
      <c r="BV15" s="293" t="e">
        <f t="shared" ref="BV15:BV29" si="34">BU15/BT15*100</f>
        <v>#DIV/0!</v>
      </c>
      <c r="BW15" s="300">
        <f>Сун!C38</f>
        <v>0</v>
      </c>
      <c r="BX15" s="300">
        <f>Сун!D38</f>
        <v>0</v>
      </c>
      <c r="BY15" s="300" t="e">
        <f t="shared" ref="BY15:BY29" si="35">BX15/BW15*100</f>
        <v>#DIV/0!</v>
      </c>
      <c r="BZ15" s="300"/>
      <c r="CA15" s="300"/>
      <c r="CB15" s="309" t="e">
        <f t="shared" ref="CB15:CB29" si="36">BZ15/CA15*100</f>
        <v>#DIV/0!</v>
      </c>
      <c r="CC15" s="309"/>
      <c r="CD15" s="309"/>
      <c r="CE15" s="309" t="e">
        <f t="shared" ref="CE15:CE29" si="37">CC15/CD15*100</f>
        <v>#DIV/0!</v>
      </c>
      <c r="CF15" s="298">
        <f t="shared" ref="CF15:CF29" si="38">CI15+CL15+CO15+CR15+CX15+CU15</f>
        <v>55290.86075</v>
      </c>
      <c r="CG15" s="298">
        <f t="shared" ref="CG15:CG29" si="39">CJ15+CM15+CP15+CS15+CY15+CV15+DB15</f>
        <v>24647.417070000003</v>
      </c>
      <c r="CH15" s="300">
        <f>CG15/CF15*100</f>
        <v>44.577741665922616</v>
      </c>
      <c r="CI15" s="300">
        <f>Сун!C43</f>
        <v>5604.2</v>
      </c>
      <c r="CJ15" s="300">
        <f>Сун!D43</f>
        <v>5256.7920000000004</v>
      </c>
      <c r="CK15" s="300">
        <f t="shared" ref="CK15:CK29" si="40">CJ15/CI15*100</f>
        <v>93.800935013025949</v>
      </c>
      <c r="CL15" s="300">
        <f>Сун!C44</f>
        <v>0</v>
      </c>
      <c r="CM15" s="450">
        <f>Сун!D44</f>
        <v>0</v>
      </c>
      <c r="CN15" s="300" t="e">
        <f t="shared" ref="CN15:CN29" si="41">CM15/CL15*100</f>
        <v>#DIV/0!</v>
      </c>
      <c r="CO15" s="310">
        <f>Сун!C45</f>
        <v>47116.958250000003</v>
      </c>
      <c r="CP15" s="300">
        <f>Сун!D45</f>
        <v>19014.885170000001</v>
      </c>
      <c r="CQ15" s="300">
        <f t="shared" si="9"/>
        <v>40.356775726285342</v>
      </c>
      <c r="CR15" s="300">
        <f>Сун!C47</f>
        <v>287.55349999999999</v>
      </c>
      <c r="CS15" s="300">
        <f>Сун!D47</f>
        <v>258.69690000000003</v>
      </c>
      <c r="CT15" s="300">
        <f t="shared" si="10"/>
        <v>89.964789160973538</v>
      </c>
      <c r="CU15" s="300">
        <f>Сун!C48</f>
        <v>2282.1489999999999</v>
      </c>
      <c r="CV15" s="300">
        <f>Сун!D48</f>
        <v>117.04300000000001</v>
      </c>
      <c r="CW15" s="293">
        <f t="shared" ref="CW15:CW29" si="42">CV15/CU15*100</f>
        <v>5.1286309526678586</v>
      </c>
      <c r="CX15" s="311">
        <f>Сун!C49</f>
        <v>0</v>
      </c>
      <c r="CY15" s="300">
        <f>Сун!D49</f>
        <v>0</v>
      </c>
      <c r="CZ15" s="300" t="e">
        <f t="shared" si="11"/>
        <v>#DIV/0!</v>
      </c>
      <c r="DA15" s="300"/>
      <c r="DB15" s="300"/>
      <c r="DC15" s="300"/>
      <c r="DD15" s="307"/>
      <c r="DE15" s="307"/>
      <c r="DF15" s="300" t="e">
        <f t="shared" ref="DF15:DF29" si="43">DE15/DD15*100</f>
        <v>#DIV/0!</v>
      </c>
      <c r="DG15" s="300"/>
      <c r="DH15" s="300"/>
      <c r="DI15" s="300"/>
      <c r="DJ15" s="300"/>
      <c r="DK15" s="300"/>
      <c r="DL15" s="300"/>
      <c r="DM15" s="302">
        <f>DP15+EE15+EH15+EK15+EN15+EQ15+ET15+EW15+EZ15</f>
        <v>61058.000540000001</v>
      </c>
      <c r="DN15" s="302">
        <f t="shared" ref="DM15:DN29" si="44">DQ15+EF15+EI15+EL15+EO15+ER15+EU15+EX15+FA15</f>
        <v>28748.134990000002</v>
      </c>
      <c r="DO15" s="300">
        <f t="shared" ref="DO15:DO29" si="45">DN15/DM15*100</f>
        <v>47.083321981968069</v>
      </c>
      <c r="DP15" s="307">
        <f>DS15+DV15+DY15+EB15</f>
        <v>2130.05521</v>
      </c>
      <c r="DQ15" s="307">
        <f t="shared" ref="DP15:DQ29" si="46">DT15+DW15+DZ15+EC15</f>
        <v>1663.1209699999999</v>
      </c>
      <c r="DR15" s="300">
        <f t="shared" ref="DR15:DR29" si="47">DQ15/DP15*100</f>
        <v>78.078772897158842</v>
      </c>
      <c r="DS15" s="300">
        <f>Сун!C60</f>
        <v>2116.7432100000001</v>
      </c>
      <c r="DT15" s="300">
        <f>Сун!D60</f>
        <v>1650.80897</v>
      </c>
      <c r="DU15" s="300">
        <f t="shared" ref="DU15:DU29" si="48">DT15/DS15*100</f>
        <v>77.988154737012238</v>
      </c>
      <c r="DV15" s="300">
        <f>Сун!C63</f>
        <v>0</v>
      </c>
      <c r="DW15" s="300">
        <f>Сун!D63</f>
        <v>0</v>
      </c>
      <c r="DX15" s="300" t="e">
        <f t="shared" ref="DX15:DX29" si="49">DW15/DV15*100</f>
        <v>#DIV/0!</v>
      </c>
      <c r="DY15" s="300">
        <f>Сун!C64</f>
        <v>1</v>
      </c>
      <c r="DZ15" s="300">
        <f>Сун!D64</f>
        <v>0</v>
      </c>
      <c r="EA15" s="300">
        <f t="shared" ref="EA15:EA29" si="50">DZ15/DY15*100</f>
        <v>0</v>
      </c>
      <c r="EB15" s="300">
        <f>Сун!C65</f>
        <v>12.311999999999999</v>
      </c>
      <c r="EC15" s="300">
        <f>Сун!D65</f>
        <v>12.311999999999999</v>
      </c>
      <c r="ED15" s="300">
        <f t="shared" ref="ED15:ED29" si="51">EC15/EB15*100</f>
        <v>100</v>
      </c>
      <c r="EE15" s="300">
        <f>Сун!C67</f>
        <v>251.822</v>
      </c>
      <c r="EF15" s="300">
        <f>Сун!D67</f>
        <v>193.91372000000001</v>
      </c>
      <c r="EG15" s="300">
        <f t="shared" ref="EG15:EG31" si="52">EF15/EE15*100</f>
        <v>77.004280801518533</v>
      </c>
      <c r="EH15" s="300">
        <f>Сун!C68</f>
        <v>16.631340000000002</v>
      </c>
      <c r="EI15" s="300">
        <f>Сун!D68</f>
        <v>14.53134</v>
      </c>
      <c r="EJ15" s="300">
        <f t="shared" ref="EJ15:EJ31" si="53">EI15/EH15*100</f>
        <v>87.373236311686242</v>
      </c>
      <c r="EK15" s="307">
        <f>Сун!C74</f>
        <v>2942.4681499999997</v>
      </c>
      <c r="EL15" s="307">
        <f>Сун!D74</f>
        <v>1348.7935500000001</v>
      </c>
      <c r="EM15" s="300">
        <f t="shared" ref="EM15:EM29" si="54">EL15/EK15*100</f>
        <v>45.838849606579437</v>
      </c>
      <c r="EN15" s="307">
        <f>Сун!C79</f>
        <v>52505.473539999999</v>
      </c>
      <c r="EO15" s="307">
        <f>Сун!D79</f>
        <v>22629.608270000001</v>
      </c>
      <c r="EP15" s="300">
        <f t="shared" ref="EP15:EP29" si="55">EO15/EN15*100</f>
        <v>43.09952228649113</v>
      </c>
      <c r="EQ15" s="307">
        <f>Сун!C84</f>
        <v>3211.5502999999999</v>
      </c>
      <c r="ER15" s="312">
        <f>Сун!D84</f>
        <v>2898.16714</v>
      </c>
      <c r="ES15" s="300">
        <f t="shared" si="12"/>
        <v>90.241997455247713</v>
      </c>
      <c r="ET15" s="300">
        <f>Сун!C87</f>
        <v>0</v>
      </c>
      <c r="EU15" s="300">
        <f>Сун!D87</f>
        <v>0</v>
      </c>
      <c r="EV15" s="300" t="e">
        <f t="shared" si="13"/>
        <v>#DIV/0!</v>
      </c>
      <c r="EW15" s="313">
        <f>Сун!C92</f>
        <v>0</v>
      </c>
      <c r="EX15" s="313">
        <f>Сун!D92</f>
        <v>0</v>
      </c>
      <c r="EY15" s="300" t="e">
        <f t="shared" ref="EY15:EY29" si="56">EX15/EW15*100</f>
        <v>#DIV/0!</v>
      </c>
      <c r="EZ15" s="300">
        <f>Сун!C98</f>
        <v>0</v>
      </c>
      <c r="FA15" s="300">
        <f>Сун!D98</f>
        <v>0</v>
      </c>
      <c r="FB15" s="293" t="e">
        <f>FA15/EZ15*100</f>
        <v>#DIV/0!</v>
      </c>
      <c r="FC15" s="489">
        <f t="shared" si="14"/>
        <v>-1794.7397899999996</v>
      </c>
      <c r="FD15" s="489">
        <f t="shared" si="15"/>
        <v>-144.22359999999753</v>
      </c>
      <c r="FE15" s="293">
        <f>FD15/FC15*100%</f>
        <v>8.0359058624313195E-2</v>
      </c>
      <c r="FF15" s="159"/>
      <c r="FG15" s="160"/>
      <c r="FI15" s="160"/>
    </row>
    <row r="16" spans="1:165" s="157" customFormat="1" ht="25.5" customHeight="1">
      <c r="A16" s="333">
        <v>3</v>
      </c>
      <c r="B16" s="335" t="s">
        <v>292</v>
      </c>
      <c r="C16" s="314">
        <f t="shared" si="16"/>
        <v>19477.481319999999</v>
      </c>
      <c r="D16" s="292">
        <f t="shared" si="0"/>
        <v>12921.666859999999</v>
      </c>
      <c r="E16" s="300">
        <f t="shared" si="1"/>
        <v>66.341569773355076</v>
      </c>
      <c r="F16" s="294">
        <f t="shared" si="17"/>
        <v>2590.87176</v>
      </c>
      <c r="G16" s="294">
        <f t="shared" si="3"/>
        <v>3147.1210599999999</v>
      </c>
      <c r="H16" s="300">
        <f t="shared" si="18"/>
        <v>121.46958057082686</v>
      </c>
      <c r="I16" s="293">
        <f t="shared" si="19"/>
        <v>2207.9700000000003</v>
      </c>
      <c r="J16" s="300"/>
      <c r="K16" s="300"/>
      <c r="L16" s="315">
        <f>Иль!C6</f>
        <v>120</v>
      </c>
      <c r="M16" s="438">
        <f>Иль!D6</f>
        <v>47.871000000000002</v>
      </c>
      <c r="N16" s="300">
        <f t="shared" si="20"/>
        <v>39.892500000000005</v>
      </c>
      <c r="O16" s="293">
        <f t="shared" si="4"/>
        <v>777.97</v>
      </c>
      <c r="P16" s="293">
        <f t="shared" si="5"/>
        <v>844.11056000000008</v>
      </c>
      <c r="Q16" s="300"/>
      <c r="R16" s="300">
        <f>Иль!C8</f>
        <v>290.18299999999999</v>
      </c>
      <c r="S16" s="300">
        <f>Иль!D8</f>
        <v>421.77184</v>
      </c>
      <c r="T16" s="293">
        <f t="shared" si="21"/>
        <v>145.34684664504815</v>
      </c>
      <c r="U16" s="293">
        <f>Иль!C9</f>
        <v>3.1120000000000001</v>
      </c>
      <c r="V16" s="293">
        <f>Иль!D9</f>
        <v>2.3330299999999999</v>
      </c>
      <c r="W16" s="293">
        <f t="shared" si="22"/>
        <v>74.96883033419023</v>
      </c>
      <c r="X16" s="293">
        <f>Иль!C10</f>
        <v>484.67500000000001</v>
      </c>
      <c r="Y16" s="293">
        <f>Иль!D10</f>
        <v>469.47192999999999</v>
      </c>
      <c r="Z16" s="293">
        <f t="shared" si="23"/>
        <v>96.863244442151952</v>
      </c>
      <c r="AA16" s="293">
        <f>Иль!C11</f>
        <v>0</v>
      </c>
      <c r="AB16" s="297">
        <f>Иль!D11</f>
        <v>-49.466239999999999</v>
      </c>
      <c r="AC16" s="293" t="e">
        <f t="shared" si="24"/>
        <v>#DIV/0!</v>
      </c>
      <c r="AD16" s="307">
        <f>Иль!C13</f>
        <v>10</v>
      </c>
      <c r="AE16" s="307">
        <f>Иль!D13</f>
        <v>2.7930000000000001</v>
      </c>
      <c r="AF16" s="300">
        <f t="shared" si="25"/>
        <v>27.93</v>
      </c>
      <c r="AG16" s="307">
        <f>Иль!C15</f>
        <v>406</v>
      </c>
      <c r="AH16" s="299">
        <f>Иль!D15</f>
        <v>295.07164</v>
      </c>
      <c r="AI16" s="300">
        <f t="shared" si="26"/>
        <v>72.677743842364535</v>
      </c>
      <c r="AJ16" s="307">
        <f>Иль!C16</f>
        <v>890</v>
      </c>
      <c r="AK16" s="307">
        <f>Иль!D16</f>
        <v>707.86576000000002</v>
      </c>
      <c r="AL16" s="300">
        <f t="shared" si="6"/>
        <v>79.535478651685395</v>
      </c>
      <c r="AM16" s="300">
        <f>Иль!C18</f>
        <v>4</v>
      </c>
      <c r="AN16" s="300">
        <f>Иль!D18</f>
        <v>3.05</v>
      </c>
      <c r="AO16" s="300">
        <f t="shared" si="27"/>
        <v>76.25</v>
      </c>
      <c r="AP16" s="300"/>
      <c r="AQ16" s="300"/>
      <c r="AR16" s="300" t="e">
        <f t="shared" si="7"/>
        <v>#DIV/0!</v>
      </c>
      <c r="AS16" s="307">
        <f>Иль!C27</f>
        <v>0</v>
      </c>
      <c r="AT16" s="307">
        <f>Иль!D27</f>
        <v>0</v>
      </c>
      <c r="AU16" s="300" t="e">
        <f t="shared" si="8"/>
        <v>#DIV/0!</v>
      </c>
      <c r="AV16" s="307">
        <f>Иль!C28</f>
        <v>250</v>
      </c>
      <c r="AW16" s="308">
        <f>Иль!D28</f>
        <v>276.24455999999998</v>
      </c>
      <c r="AX16" s="300">
        <f t="shared" si="28"/>
        <v>110.49782399999999</v>
      </c>
      <c r="AY16" s="302">
        <f>Иль!C29</f>
        <v>20</v>
      </c>
      <c r="AZ16" s="308">
        <f>Иль!D29</f>
        <v>46.207650000000001</v>
      </c>
      <c r="BA16" s="300">
        <f t="shared" si="29"/>
        <v>231.03825000000003</v>
      </c>
      <c r="BB16" s="307"/>
      <c r="BC16" s="307"/>
      <c r="BD16" s="300" t="e">
        <f t="shared" si="30"/>
        <v>#DIV/0!</v>
      </c>
      <c r="BE16" s="300">
        <f>Иль!C30</f>
        <v>30</v>
      </c>
      <c r="BF16" s="303">
        <f>Иль!D30</f>
        <v>69.461010000000002</v>
      </c>
      <c r="BG16" s="300">
        <f t="shared" si="31"/>
        <v>231.53670000000002</v>
      </c>
      <c r="BH16" s="300"/>
      <c r="BI16" s="300"/>
      <c r="BJ16" s="300"/>
      <c r="BK16" s="300">
        <f>Иль!C35</f>
        <v>0</v>
      </c>
      <c r="BL16" s="300">
        <f>SUM(Иль!D33)</f>
        <v>0</v>
      </c>
      <c r="BM16" s="300" t="e">
        <f t="shared" si="32"/>
        <v>#DIV/0!</v>
      </c>
      <c r="BN16" s="300"/>
      <c r="BO16" s="300"/>
      <c r="BP16" s="300" t="e">
        <f t="shared" si="33"/>
        <v>#DIV/0!</v>
      </c>
      <c r="BQ16" s="300"/>
      <c r="BR16" s="300"/>
      <c r="BS16" s="300"/>
      <c r="BT16" s="300">
        <f>Иль!C36</f>
        <v>82.901759999999996</v>
      </c>
      <c r="BU16" s="300">
        <f>Иль!D36</f>
        <v>82.901759999999996</v>
      </c>
      <c r="BV16" s="293">
        <f t="shared" si="34"/>
        <v>100</v>
      </c>
      <c r="BW16" s="300">
        <v>0</v>
      </c>
      <c r="BX16" s="300">
        <f>Иль!D39</f>
        <v>771.54412000000002</v>
      </c>
      <c r="BY16" s="300" t="e">
        <f t="shared" si="35"/>
        <v>#DIV/0!</v>
      </c>
      <c r="BZ16" s="300"/>
      <c r="CA16" s="300"/>
      <c r="CB16" s="309" t="e">
        <f t="shared" si="36"/>
        <v>#DIV/0!</v>
      </c>
      <c r="CC16" s="309"/>
      <c r="CD16" s="309"/>
      <c r="CE16" s="309" t="e">
        <f t="shared" si="37"/>
        <v>#DIV/0!</v>
      </c>
      <c r="CF16" s="298">
        <f>CI16+CL16+CO16+CR16+CX16+CU16</f>
        <v>16886.609560000001</v>
      </c>
      <c r="CG16" s="298">
        <f t="shared" si="39"/>
        <v>9774.5457999999999</v>
      </c>
      <c r="CH16" s="300">
        <f>CG16/CF16*100</f>
        <v>57.883412092107363</v>
      </c>
      <c r="CI16" s="300">
        <f>Иль!C43</f>
        <v>2693</v>
      </c>
      <c r="CJ16" s="300">
        <f>Иль!D43</f>
        <v>2526.06</v>
      </c>
      <c r="CK16" s="300">
        <f t="shared" si="40"/>
        <v>93.80096546602303</v>
      </c>
      <c r="CL16" s="300">
        <f>Иль!C44</f>
        <v>0</v>
      </c>
      <c r="CM16" s="450">
        <f>Иль!D44</f>
        <v>0</v>
      </c>
      <c r="CN16" s="300" t="e">
        <f t="shared" si="41"/>
        <v>#DIV/0!</v>
      </c>
      <c r="CO16" s="293">
        <f>Иль!C45</f>
        <v>11163.91</v>
      </c>
      <c r="CP16" s="300">
        <f>Иль!D45</f>
        <v>5707.5463200000004</v>
      </c>
      <c r="CQ16" s="300">
        <f t="shared" si="9"/>
        <v>51.124976106041707</v>
      </c>
      <c r="CR16" s="300">
        <f>Иль!C47</f>
        <v>115.02160000000001</v>
      </c>
      <c r="CS16" s="300">
        <f>Иль!D47</f>
        <v>114.6279</v>
      </c>
      <c r="CT16" s="300">
        <f t="shared" si="10"/>
        <v>99.657716463690292</v>
      </c>
      <c r="CU16" s="300">
        <f>Иль!C48</f>
        <v>1878.4615799999999</v>
      </c>
      <c r="CV16" s="300">
        <f>Иль!D48</f>
        <v>1426.31158</v>
      </c>
      <c r="CW16" s="293">
        <f t="shared" si="42"/>
        <v>75.929771212036187</v>
      </c>
      <c r="CX16" s="311">
        <f>Иль!C49</f>
        <v>1036.2163800000001</v>
      </c>
      <c r="CY16" s="300">
        <f>Иль!D49</f>
        <v>0</v>
      </c>
      <c r="CZ16" s="300">
        <f t="shared" si="11"/>
        <v>0</v>
      </c>
      <c r="DA16" s="300"/>
      <c r="DB16" s="300"/>
      <c r="DC16" s="300"/>
      <c r="DD16" s="307"/>
      <c r="DE16" s="307"/>
      <c r="DF16" s="300" t="e">
        <f t="shared" si="43"/>
        <v>#DIV/0!</v>
      </c>
      <c r="DG16" s="300"/>
      <c r="DH16" s="300"/>
      <c r="DI16" s="300"/>
      <c r="DJ16" s="300"/>
      <c r="DK16" s="300"/>
      <c r="DL16" s="300">
        <v>0</v>
      </c>
      <c r="DM16" s="302">
        <f t="shared" si="44"/>
        <v>20584.448190000003</v>
      </c>
      <c r="DN16" s="302">
        <f t="shared" si="44"/>
        <v>12804.904180000001</v>
      </c>
      <c r="DO16" s="300">
        <f t="shared" si="45"/>
        <v>62.206691487706088</v>
      </c>
      <c r="DP16" s="307">
        <f t="shared" si="46"/>
        <v>1678.7010400000001</v>
      </c>
      <c r="DQ16" s="307">
        <f t="shared" si="46"/>
        <v>1136.8838300000002</v>
      </c>
      <c r="DR16" s="300">
        <f t="shared" si="47"/>
        <v>67.724020114981286</v>
      </c>
      <c r="DS16" s="300">
        <f>Иль!C58</f>
        <v>1657.27304</v>
      </c>
      <c r="DT16" s="300">
        <f>Иль!D58</f>
        <v>1125.4558300000001</v>
      </c>
      <c r="DU16" s="300">
        <f t="shared" si="48"/>
        <v>67.91010309321149</v>
      </c>
      <c r="DV16" s="300">
        <f>Иль!C61</f>
        <v>0</v>
      </c>
      <c r="DW16" s="300">
        <f>Иль!D61</f>
        <v>0</v>
      </c>
      <c r="DX16" s="300" t="e">
        <f t="shared" si="49"/>
        <v>#DIV/0!</v>
      </c>
      <c r="DY16" s="300">
        <f>Иль!C62</f>
        <v>10</v>
      </c>
      <c r="DZ16" s="300">
        <f>Иль!D62</f>
        <v>0</v>
      </c>
      <c r="EA16" s="300">
        <f t="shared" si="50"/>
        <v>0</v>
      </c>
      <c r="EB16" s="300">
        <f>Иль!C63</f>
        <v>11.428000000000001</v>
      </c>
      <c r="EC16" s="300">
        <f>Иль!D63</f>
        <v>11.428000000000001</v>
      </c>
      <c r="ED16" s="300">
        <f t="shared" si="51"/>
        <v>100</v>
      </c>
      <c r="EE16" s="300">
        <f>Иль!C65</f>
        <v>100.729</v>
      </c>
      <c r="EF16" s="300">
        <f>Иль!D65</f>
        <v>85.375860000000003</v>
      </c>
      <c r="EG16" s="300">
        <f t="shared" si="52"/>
        <v>84.757974366865554</v>
      </c>
      <c r="EH16" s="300">
        <f>Иль!C66</f>
        <v>27.545200000000001</v>
      </c>
      <c r="EI16" s="300">
        <f>Иль!D66</f>
        <v>20.951340000000002</v>
      </c>
      <c r="EJ16" s="300">
        <f t="shared" si="53"/>
        <v>76.06167317717788</v>
      </c>
      <c r="EK16" s="307">
        <f>Иль!C72</f>
        <v>10753.030580000001</v>
      </c>
      <c r="EL16" s="307">
        <f>Иль!D72</f>
        <v>9015.8811800000003</v>
      </c>
      <c r="EM16" s="300">
        <f t="shared" si="54"/>
        <v>83.845025018054017</v>
      </c>
      <c r="EN16" s="307">
        <f>Иль!C79</f>
        <v>5918.9500500000004</v>
      </c>
      <c r="EO16" s="307">
        <f>Иль!D79</f>
        <v>890.75561999999991</v>
      </c>
      <c r="EP16" s="300">
        <f t="shared" si="55"/>
        <v>15.049216710318408</v>
      </c>
      <c r="EQ16" s="307">
        <f>Иль!C83</f>
        <v>2099.4523199999999</v>
      </c>
      <c r="ER16" s="312">
        <f>Иль!D83</f>
        <v>1649.0543500000001</v>
      </c>
      <c r="ES16" s="300">
        <f t="shared" si="12"/>
        <v>78.546882646041709</v>
      </c>
      <c r="ET16" s="300">
        <f>Иль!C85</f>
        <v>0</v>
      </c>
      <c r="EU16" s="300">
        <f>Иль!D85</f>
        <v>0</v>
      </c>
      <c r="EV16" s="300" t="e">
        <f t="shared" si="13"/>
        <v>#DIV/0!</v>
      </c>
      <c r="EW16" s="313">
        <f>Иль!C90</f>
        <v>6.04</v>
      </c>
      <c r="EX16" s="313">
        <f>Иль!D90</f>
        <v>6.0019999999999998</v>
      </c>
      <c r="EY16" s="300">
        <f t="shared" si="56"/>
        <v>99.370860927152322</v>
      </c>
      <c r="EZ16" s="300">
        <f>Иль!C96</f>
        <v>0</v>
      </c>
      <c r="FA16" s="300">
        <f>Иль!D96</f>
        <v>0</v>
      </c>
      <c r="FB16" s="293" t="e">
        <f t="shared" ref="FB16:FB29" si="57">FA16/EZ16*100</f>
        <v>#DIV/0!</v>
      </c>
      <c r="FC16" s="489">
        <f t="shared" si="14"/>
        <v>-1106.9668700000038</v>
      </c>
      <c r="FD16" s="489">
        <f t="shared" si="15"/>
        <v>116.762679999998</v>
      </c>
      <c r="FE16" s="293">
        <f>FD16/FC16*100</f>
        <v>-10.547983247231022</v>
      </c>
      <c r="FF16" s="159"/>
      <c r="FG16" s="160"/>
      <c r="FI16" s="160"/>
    </row>
    <row r="17" spans="1:176" s="157" customFormat="1" ht="22.5" customHeight="1">
      <c r="A17" s="333">
        <v>4</v>
      </c>
      <c r="B17" s="335" t="s">
        <v>293</v>
      </c>
      <c r="C17" s="314">
        <f t="shared" si="16"/>
        <v>13005.20026</v>
      </c>
      <c r="D17" s="292">
        <f t="shared" si="0"/>
        <v>12653.541160000001</v>
      </c>
      <c r="E17" s="300">
        <f t="shared" si="1"/>
        <v>97.296011649420009</v>
      </c>
      <c r="F17" s="294">
        <f t="shared" si="17"/>
        <v>5319.61</v>
      </c>
      <c r="G17" s="294">
        <f t="shared" si="3"/>
        <v>6147.133240000001</v>
      </c>
      <c r="H17" s="300">
        <f t="shared" si="18"/>
        <v>115.55608851024797</v>
      </c>
      <c r="I17" s="293">
        <f t="shared" si="19"/>
        <v>5077.6099999999997</v>
      </c>
      <c r="J17" s="300"/>
      <c r="K17" s="300"/>
      <c r="L17" s="307">
        <f>Кад!C6</f>
        <v>594</v>
      </c>
      <c r="M17" s="439">
        <f>Кад!D6</f>
        <v>645.70689000000004</v>
      </c>
      <c r="N17" s="300">
        <f t="shared" si="20"/>
        <v>108.70486363636364</v>
      </c>
      <c r="O17" s="293">
        <f t="shared" si="4"/>
        <v>925.6099999999999</v>
      </c>
      <c r="P17" s="293">
        <f t="shared" si="5"/>
        <v>1004.3067600000001</v>
      </c>
      <c r="Q17" s="300"/>
      <c r="R17" s="300">
        <f>Кад!C8</f>
        <v>345.25299999999999</v>
      </c>
      <c r="S17" s="300">
        <f>Кад!D8</f>
        <v>501.81614999999999</v>
      </c>
      <c r="T17" s="293">
        <f t="shared" si="21"/>
        <v>145.34736845154134</v>
      </c>
      <c r="U17" s="293">
        <f>Кад!C9</f>
        <v>3.702</v>
      </c>
      <c r="V17" s="293">
        <f>Кад!D9</f>
        <v>2.7758099999999999</v>
      </c>
      <c r="W17" s="293">
        <f t="shared" si="22"/>
        <v>74.981361426256072</v>
      </c>
      <c r="X17" s="293">
        <f>Кад!C10</f>
        <v>576.65499999999997</v>
      </c>
      <c r="Y17" s="293">
        <f>Кад!D10</f>
        <v>558.56879000000004</v>
      </c>
      <c r="Z17" s="293">
        <f t="shared" si="23"/>
        <v>96.86359955259212</v>
      </c>
      <c r="AA17" s="293">
        <f>Кад!C11</f>
        <v>0</v>
      </c>
      <c r="AB17" s="297">
        <f>Кад!D11</f>
        <v>-58.853990000000003</v>
      </c>
      <c r="AC17" s="293" t="e">
        <f t="shared" si="24"/>
        <v>#DIV/0!</v>
      </c>
      <c r="AD17" s="307">
        <f>Кад!C13</f>
        <v>75</v>
      </c>
      <c r="AE17" s="307">
        <f>Кад!D13</f>
        <v>139.50817000000001</v>
      </c>
      <c r="AF17" s="300">
        <f t="shared" si="25"/>
        <v>186.01089333333334</v>
      </c>
      <c r="AG17" s="307">
        <f>Кад!C15</f>
        <v>473</v>
      </c>
      <c r="AH17" s="299">
        <f>Кад!D15</f>
        <v>430.00152000000003</v>
      </c>
      <c r="AI17" s="300">
        <f t="shared" si="26"/>
        <v>90.909412262156451</v>
      </c>
      <c r="AJ17" s="307">
        <f>Кад!C16</f>
        <v>3000</v>
      </c>
      <c r="AK17" s="307">
        <f>Кад!D16</f>
        <v>2784.7955900000002</v>
      </c>
      <c r="AL17" s="300">
        <f t="shared" si="6"/>
        <v>92.82651966666667</v>
      </c>
      <c r="AM17" s="300">
        <f>Кад!C18</f>
        <v>10</v>
      </c>
      <c r="AN17" s="300">
        <f>Кад!D18</f>
        <v>6</v>
      </c>
      <c r="AO17" s="300">
        <f t="shared" si="27"/>
        <v>60</v>
      </c>
      <c r="AP17" s="300"/>
      <c r="AQ17" s="300"/>
      <c r="AR17" s="300" t="e">
        <f t="shared" si="7"/>
        <v>#DIV/0!</v>
      </c>
      <c r="AS17" s="307">
        <v>0</v>
      </c>
      <c r="AT17" s="307">
        <v>0</v>
      </c>
      <c r="AU17" s="300" t="e">
        <f t="shared" si="8"/>
        <v>#DIV/0!</v>
      </c>
      <c r="AV17" s="307">
        <f>Кад!C27</f>
        <v>200</v>
      </c>
      <c r="AW17" s="308">
        <f>Кад!D27</f>
        <v>247.834</v>
      </c>
      <c r="AX17" s="300">
        <f t="shared" si="28"/>
        <v>123.91700000000002</v>
      </c>
      <c r="AY17" s="302">
        <f>Кад!C28</f>
        <v>12</v>
      </c>
      <c r="AZ17" s="308">
        <f>Кад!D28</f>
        <v>14.4</v>
      </c>
      <c r="BA17" s="300">
        <f t="shared" si="29"/>
        <v>120</v>
      </c>
      <c r="BB17" s="307"/>
      <c r="BC17" s="307"/>
      <c r="BD17" s="300" t="e">
        <f t="shared" si="30"/>
        <v>#DIV/0!</v>
      </c>
      <c r="BE17" s="300">
        <f>Кад!C30</f>
        <v>30</v>
      </c>
      <c r="BF17" s="303">
        <f>Кад!D30</f>
        <v>49.404580000000003</v>
      </c>
      <c r="BG17" s="300">
        <f t="shared" si="31"/>
        <v>164.68193333333335</v>
      </c>
      <c r="BH17" s="300"/>
      <c r="BI17" s="300"/>
      <c r="BJ17" s="300"/>
      <c r="BK17" s="300">
        <f>Кад!C33</f>
        <v>0</v>
      </c>
      <c r="BL17" s="300">
        <f>Кад!D33</f>
        <v>0</v>
      </c>
      <c r="BM17" s="300" t="e">
        <f t="shared" si="32"/>
        <v>#DIV/0!</v>
      </c>
      <c r="BN17" s="300"/>
      <c r="BO17" s="300"/>
      <c r="BP17" s="300" t="e">
        <f t="shared" si="33"/>
        <v>#DIV/0!</v>
      </c>
      <c r="BQ17" s="300"/>
      <c r="BR17" s="300"/>
      <c r="BS17" s="300"/>
      <c r="BT17" s="300">
        <f>Кад!C34</f>
        <v>0</v>
      </c>
      <c r="BU17" s="300">
        <f>Кад!D34</f>
        <v>15.28323</v>
      </c>
      <c r="BV17" s="293" t="e">
        <f t="shared" si="34"/>
        <v>#DIV/0!</v>
      </c>
      <c r="BW17" s="300">
        <f>Кад!C36</f>
        <v>0</v>
      </c>
      <c r="BX17" s="300">
        <f>Кад!D36</f>
        <v>809.89250000000004</v>
      </c>
      <c r="BY17" s="300" t="e">
        <f t="shared" si="35"/>
        <v>#DIV/0!</v>
      </c>
      <c r="BZ17" s="300"/>
      <c r="CA17" s="300"/>
      <c r="CB17" s="309" t="e">
        <f t="shared" si="36"/>
        <v>#DIV/0!</v>
      </c>
      <c r="CC17" s="309"/>
      <c r="CD17" s="309"/>
      <c r="CE17" s="309" t="e">
        <f t="shared" si="37"/>
        <v>#DIV/0!</v>
      </c>
      <c r="CF17" s="298">
        <f t="shared" si="38"/>
        <v>7685.5902599999999</v>
      </c>
      <c r="CG17" s="298">
        <f>CJ17+CM17+CP17+CS17+CY17+CV17+DB17</f>
        <v>6506.4079200000006</v>
      </c>
      <c r="CH17" s="300">
        <f>CG17/CF17*100</f>
        <v>84.657231258643762</v>
      </c>
      <c r="CI17" s="300">
        <f>Кад!C41</f>
        <v>2418.1</v>
      </c>
      <c r="CJ17" s="300">
        <f>Кад!D41</f>
        <v>2268.1950000000002</v>
      </c>
      <c r="CK17" s="300">
        <f t="shared" si="40"/>
        <v>93.800711302262116</v>
      </c>
      <c r="CL17" s="300">
        <f>Кад!C42</f>
        <v>0</v>
      </c>
      <c r="CM17" s="450">
        <f>Кад!D42</f>
        <v>0</v>
      </c>
      <c r="CN17" s="300" t="e">
        <f t="shared" si="41"/>
        <v>#DIV/0!</v>
      </c>
      <c r="CO17" s="293">
        <f>Кад!C43</f>
        <v>3859.5329999999999</v>
      </c>
      <c r="CP17" s="300">
        <f>Кад!D43</f>
        <v>3774.8609999999999</v>
      </c>
      <c r="CQ17" s="300">
        <f t="shared" si="9"/>
        <v>97.8061594498609</v>
      </c>
      <c r="CR17" s="300">
        <f>Кад!C45</f>
        <v>251.822</v>
      </c>
      <c r="CS17" s="300">
        <f>Кад!D45</f>
        <v>237.25800000000001</v>
      </c>
      <c r="CT17" s="300">
        <f t="shared" si="10"/>
        <v>94.216549785165711</v>
      </c>
      <c r="CU17" s="300">
        <f>Кад!C46</f>
        <v>332.13299999999998</v>
      </c>
      <c r="CV17" s="300">
        <f>Кад!D46</f>
        <v>226.09392</v>
      </c>
      <c r="CW17" s="293">
        <f t="shared" si="42"/>
        <v>68.073307982043346</v>
      </c>
      <c r="CX17" s="311">
        <f>Кад!C47</f>
        <v>824.00225999999998</v>
      </c>
      <c r="CY17" s="300">
        <f>Кад!D47</f>
        <v>0</v>
      </c>
      <c r="CZ17" s="300">
        <f t="shared" si="11"/>
        <v>0</v>
      </c>
      <c r="DA17" s="300"/>
      <c r="DB17" s="300"/>
      <c r="DC17" s="300"/>
      <c r="DD17" s="307"/>
      <c r="DE17" s="307"/>
      <c r="DF17" s="300" t="e">
        <f t="shared" si="43"/>
        <v>#DIV/0!</v>
      </c>
      <c r="DG17" s="300"/>
      <c r="DH17" s="300"/>
      <c r="DI17" s="300"/>
      <c r="DJ17" s="300"/>
      <c r="DK17" s="300"/>
      <c r="DL17" s="300"/>
      <c r="DM17" s="302">
        <f t="shared" si="44"/>
        <v>15085.598540000003</v>
      </c>
      <c r="DN17" s="302">
        <f t="shared" si="44"/>
        <v>13029.081840000001</v>
      </c>
      <c r="DO17" s="300">
        <f t="shared" si="45"/>
        <v>86.36768243204223</v>
      </c>
      <c r="DP17" s="307">
        <f t="shared" si="46"/>
        <v>2306.4079999999999</v>
      </c>
      <c r="DQ17" s="307">
        <f t="shared" si="46"/>
        <v>1904.9750299999998</v>
      </c>
      <c r="DR17" s="300">
        <f t="shared" si="47"/>
        <v>82.594884773205777</v>
      </c>
      <c r="DS17" s="300">
        <f>Кад!C57</f>
        <v>2223.308</v>
      </c>
      <c r="DT17" s="300">
        <f>Кад!D57</f>
        <v>1832.6585299999999</v>
      </c>
      <c r="DU17" s="300">
        <f t="shared" si="48"/>
        <v>82.429358865258422</v>
      </c>
      <c r="DV17" s="300">
        <f>Кад!C60</f>
        <v>0</v>
      </c>
      <c r="DW17" s="300">
        <f>Кад!D60</f>
        <v>0</v>
      </c>
      <c r="DX17" s="300" t="e">
        <f t="shared" si="49"/>
        <v>#DIV/0!</v>
      </c>
      <c r="DY17" s="300">
        <f>Кад!C61</f>
        <v>10</v>
      </c>
      <c r="DZ17" s="300">
        <f>Кад!D61</f>
        <v>0</v>
      </c>
      <c r="EA17" s="300">
        <f t="shared" si="50"/>
        <v>0</v>
      </c>
      <c r="EB17" s="300">
        <f>Кад!C62</f>
        <v>73.099999999999994</v>
      </c>
      <c r="EC17" s="300">
        <f>Кад!D62</f>
        <v>72.316500000000005</v>
      </c>
      <c r="ED17" s="300">
        <f t="shared" si="51"/>
        <v>98.928180574555412</v>
      </c>
      <c r="EE17" s="300">
        <f>Кад!C64</f>
        <v>251.822</v>
      </c>
      <c r="EF17" s="300">
        <f>Кад!D64</f>
        <v>196.09948</v>
      </c>
      <c r="EG17" s="300">
        <f t="shared" si="52"/>
        <v>77.872258976578692</v>
      </c>
      <c r="EH17" s="300">
        <f>Кад!C65</f>
        <v>22.9</v>
      </c>
      <c r="EI17" s="300">
        <f>Кад!D65</f>
        <v>6.9313400000000005</v>
      </c>
      <c r="EJ17" s="300">
        <f t="shared" si="53"/>
        <v>30.267860262008739</v>
      </c>
      <c r="EK17" s="307">
        <f>Кад!C71</f>
        <v>5147.4980400000004</v>
      </c>
      <c r="EL17" s="307">
        <f>Кад!D71</f>
        <v>4998.8054899999997</v>
      </c>
      <c r="EM17" s="300">
        <f t="shared" si="54"/>
        <v>97.111362668920989</v>
      </c>
      <c r="EN17" s="307">
        <f>Кад!C76</f>
        <v>5146.8585000000003</v>
      </c>
      <c r="EO17" s="307">
        <f>Кад!D76</f>
        <v>3872.0470700000001</v>
      </c>
      <c r="EP17" s="300">
        <f t="shared" si="55"/>
        <v>75.231271075355963</v>
      </c>
      <c r="EQ17" s="307">
        <f>Кад!C80</f>
        <v>2210.1120000000001</v>
      </c>
      <c r="ER17" s="312">
        <f>Кад!D80</f>
        <v>2050.22343</v>
      </c>
      <c r="ES17" s="300">
        <f t="shared" si="12"/>
        <v>92.765589707670927</v>
      </c>
      <c r="ET17" s="300">
        <f>Кад!C82</f>
        <v>0</v>
      </c>
      <c r="EU17" s="300">
        <f>Кад!D82</f>
        <v>0</v>
      </c>
      <c r="EV17" s="300" t="e">
        <f t="shared" si="13"/>
        <v>#DIV/0!</v>
      </c>
      <c r="EW17" s="313">
        <f>Кад!C87</f>
        <v>0</v>
      </c>
      <c r="EX17" s="313">
        <f>Кад!D87</f>
        <v>0</v>
      </c>
      <c r="EY17" s="300" t="e">
        <f t="shared" si="56"/>
        <v>#DIV/0!</v>
      </c>
      <c r="EZ17" s="300">
        <f>Кад!C93</f>
        <v>0</v>
      </c>
      <c r="FA17" s="300">
        <f>Кад!D93</f>
        <v>0</v>
      </c>
      <c r="FB17" s="293" t="e">
        <f t="shared" si="57"/>
        <v>#DIV/0!</v>
      </c>
      <c r="FC17" s="489">
        <f t="shared" si="14"/>
        <v>-2080.3982800000031</v>
      </c>
      <c r="FD17" s="489">
        <f t="shared" si="15"/>
        <v>-375.54068000000007</v>
      </c>
      <c r="FE17" s="293">
        <f>FD17/FC17*100</f>
        <v>18.051383891742091</v>
      </c>
      <c r="FF17" s="159"/>
      <c r="FG17" s="160"/>
      <c r="FI17" s="160"/>
    </row>
    <row r="18" spans="1:176" s="169" customFormat="1" ht="20.25" customHeight="1">
      <c r="A18" s="336">
        <v>5</v>
      </c>
      <c r="B18" s="337" t="s">
        <v>294</v>
      </c>
      <c r="C18" s="316">
        <f t="shared" si="16"/>
        <v>29775.438910000001</v>
      </c>
      <c r="D18" s="317">
        <f t="shared" si="0"/>
        <v>15876.188480000001</v>
      </c>
      <c r="E18" s="303">
        <f t="shared" si="1"/>
        <v>53.319746278091053</v>
      </c>
      <c r="F18" s="294">
        <f t="shared" si="17"/>
        <v>5784.1004000000003</v>
      </c>
      <c r="G18" s="318">
        <f t="shared" si="3"/>
        <v>5241.7168000000001</v>
      </c>
      <c r="H18" s="303">
        <f t="shared" si="18"/>
        <v>90.622852950477835</v>
      </c>
      <c r="I18" s="293">
        <f t="shared" si="19"/>
        <v>5784.1004000000003</v>
      </c>
      <c r="J18" s="303"/>
      <c r="K18" s="303"/>
      <c r="L18" s="296">
        <f>Мор!C6</f>
        <v>2181</v>
      </c>
      <c r="M18" s="438">
        <f>Мор!D6</f>
        <v>1888.9105999999999</v>
      </c>
      <c r="N18" s="303">
        <f t="shared" si="20"/>
        <v>86.607546996790461</v>
      </c>
      <c r="O18" s="293">
        <f t="shared" si="4"/>
        <v>557.10040000000004</v>
      </c>
      <c r="P18" s="293">
        <f t="shared" si="5"/>
        <v>495.99199999999996</v>
      </c>
      <c r="Q18" s="303"/>
      <c r="R18" s="303">
        <f>Мор!C8</f>
        <v>270.49939999999998</v>
      </c>
      <c r="S18" s="303">
        <f>Мор!D8</f>
        <v>247.82944000000001</v>
      </c>
      <c r="T18" s="303">
        <f t="shared" si="21"/>
        <v>91.619219857788963</v>
      </c>
      <c r="U18" s="303">
        <f>Мор!C9</f>
        <v>1.8280000000000001</v>
      </c>
      <c r="V18" s="303">
        <f>Мор!D9</f>
        <v>1.37087</v>
      </c>
      <c r="W18" s="303">
        <f t="shared" si="22"/>
        <v>74.992888402625823</v>
      </c>
      <c r="X18" s="303">
        <f>Мор!C10</f>
        <v>284.77300000000002</v>
      </c>
      <c r="Y18" s="303">
        <f>Мор!D10</f>
        <v>275.85762</v>
      </c>
      <c r="Z18" s="303">
        <f t="shared" si="23"/>
        <v>96.869302918464868</v>
      </c>
      <c r="AA18" s="303">
        <f>Мор!C11</f>
        <v>0</v>
      </c>
      <c r="AB18" s="319">
        <f>Мор!D11</f>
        <v>-29.065930000000002</v>
      </c>
      <c r="AC18" s="303" t="e">
        <f t="shared" si="24"/>
        <v>#DIV/0!</v>
      </c>
      <c r="AD18" s="302">
        <f>Мор!C13</f>
        <v>80</v>
      </c>
      <c r="AE18" s="302">
        <f>Мор!D13</f>
        <v>53.986499999999999</v>
      </c>
      <c r="AF18" s="303">
        <f t="shared" si="25"/>
        <v>67.483125000000001</v>
      </c>
      <c r="AG18" s="302">
        <f>Мор!C15</f>
        <v>1266</v>
      </c>
      <c r="AH18" s="299">
        <f>Мор!D15</f>
        <v>1244.0523599999999</v>
      </c>
      <c r="AI18" s="303">
        <f t="shared" si="26"/>
        <v>98.266379146919419</v>
      </c>
      <c r="AJ18" s="302">
        <f>Мор!C16</f>
        <v>1700</v>
      </c>
      <c r="AK18" s="302">
        <f>Мор!D16</f>
        <v>1264.8075799999999</v>
      </c>
      <c r="AL18" s="303">
        <f t="shared" si="6"/>
        <v>74.40044588235294</v>
      </c>
      <c r="AM18" s="303">
        <f>Мор!C18</f>
        <v>0</v>
      </c>
      <c r="AN18" s="303">
        <f>Мор!D18</f>
        <v>0</v>
      </c>
      <c r="AO18" s="303" t="e">
        <f t="shared" si="27"/>
        <v>#DIV/0!</v>
      </c>
      <c r="AP18" s="303">
        <f>Мор!C22</f>
        <v>0</v>
      </c>
      <c r="AQ18" s="303">
        <f>Мор!D22</f>
        <v>0</v>
      </c>
      <c r="AR18" s="303" t="e">
        <f t="shared" si="7"/>
        <v>#DIV/0!</v>
      </c>
      <c r="AS18" s="302">
        <v>0</v>
      </c>
      <c r="AT18" s="302"/>
      <c r="AU18" s="303" t="e">
        <f t="shared" si="8"/>
        <v>#DIV/0!</v>
      </c>
      <c r="AV18" s="302">
        <f>Мор!C27</f>
        <v>0</v>
      </c>
      <c r="AW18" s="308">
        <f>Мор!D27</f>
        <v>0</v>
      </c>
      <c r="AX18" s="303" t="e">
        <f t="shared" si="28"/>
        <v>#DIV/0!</v>
      </c>
      <c r="AY18" s="302">
        <f>Мор!C28</f>
        <v>0</v>
      </c>
      <c r="AZ18" s="299">
        <f>Мор!D28</f>
        <v>0</v>
      </c>
      <c r="BA18" s="303" t="e">
        <f t="shared" si="29"/>
        <v>#DIV/0!</v>
      </c>
      <c r="BB18" s="302"/>
      <c r="BC18" s="302"/>
      <c r="BD18" s="303" t="e">
        <f t="shared" si="30"/>
        <v>#DIV/0!</v>
      </c>
      <c r="BE18" s="303">
        <f>Мор!C29</f>
        <v>0</v>
      </c>
      <c r="BF18" s="303">
        <f>Мор!D29</f>
        <v>70</v>
      </c>
      <c r="BG18" s="303" t="e">
        <f t="shared" si="31"/>
        <v>#DIV/0!</v>
      </c>
      <c r="BH18" s="303"/>
      <c r="BI18" s="303"/>
      <c r="BJ18" s="303"/>
      <c r="BK18" s="303">
        <f>Мор!C33</f>
        <v>0</v>
      </c>
      <c r="BL18" s="303">
        <f>SUM(Мор!D31)</f>
        <v>13.3</v>
      </c>
      <c r="BM18" s="303" t="e">
        <f>Мор!E33</f>
        <v>#DIV/0!</v>
      </c>
      <c r="BN18" s="303">
        <f>Мор!F33</f>
        <v>0</v>
      </c>
      <c r="BO18" s="303">
        <f>Мор!G33</f>
        <v>0</v>
      </c>
      <c r="BP18" s="303">
        <f>Мор!H33</f>
        <v>0</v>
      </c>
      <c r="BQ18" s="303">
        <f>Мор!I33</f>
        <v>0</v>
      </c>
      <c r="BR18" s="303">
        <f>Мор!J33</f>
        <v>0</v>
      </c>
      <c r="BS18" s="303">
        <f>Мор!K33</f>
        <v>0</v>
      </c>
      <c r="BT18" s="303">
        <f>Мор!C34</f>
        <v>0</v>
      </c>
      <c r="BU18" s="303">
        <f>Мор!D34</f>
        <v>0</v>
      </c>
      <c r="BV18" s="293" t="e">
        <f t="shared" si="34"/>
        <v>#DIV/0!</v>
      </c>
      <c r="BW18" s="303">
        <f>Мор!C36</f>
        <v>0</v>
      </c>
      <c r="BX18" s="303">
        <f>Мор!D36</f>
        <v>210.66775999999999</v>
      </c>
      <c r="BY18" s="303" t="e">
        <f t="shared" si="35"/>
        <v>#DIV/0!</v>
      </c>
      <c r="BZ18" s="303"/>
      <c r="CA18" s="303"/>
      <c r="CB18" s="320" t="e">
        <f t="shared" si="36"/>
        <v>#DIV/0!</v>
      </c>
      <c r="CC18" s="320"/>
      <c r="CD18" s="320"/>
      <c r="CE18" s="320" t="e">
        <f t="shared" si="37"/>
        <v>#DIV/0!</v>
      </c>
      <c r="CF18" s="302">
        <f t="shared" si="38"/>
        <v>23991.338510000001</v>
      </c>
      <c r="CG18" s="298">
        <f t="shared" si="39"/>
        <v>10634.471680000001</v>
      </c>
      <c r="CH18" s="303">
        <f t="shared" ref="CH18:CH31" si="58">CG18/CF18*100</f>
        <v>44.326295823667238</v>
      </c>
      <c r="CI18" s="303">
        <f>Мор!C41</f>
        <v>8286.2999999999993</v>
      </c>
      <c r="CJ18" s="303">
        <f>Мор!D41</f>
        <v>7772.6220000000003</v>
      </c>
      <c r="CK18" s="303">
        <f t="shared" si="40"/>
        <v>93.800876144962174</v>
      </c>
      <c r="CL18" s="303">
        <f>Мор!C42</f>
        <v>0</v>
      </c>
      <c r="CM18" s="451">
        <f>Мор!D42</f>
        <v>0</v>
      </c>
      <c r="CN18" s="303" t="e">
        <f t="shared" si="41"/>
        <v>#DIV/0!</v>
      </c>
      <c r="CO18" s="303">
        <f>Мор!C43</f>
        <v>13049.26835</v>
      </c>
      <c r="CP18" s="303">
        <f>Мор!D43</f>
        <v>1435.0240799999999</v>
      </c>
      <c r="CQ18" s="303">
        <f t="shared" si="9"/>
        <v>10.996969650026394</v>
      </c>
      <c r="CR18" s="303">
        <f>Мор!C45</f>
        <v>64.344399999999993</v>
      </c>
      <c r="CS18" s="303">
        <f>Мор!D45</f>
        <v>14.2926</v>
      </c>
      <c r="CT18" s="303">
        <f t="shared" si="10"/>
        <v>22.212655646800656</v>
      </c>
      <c r="CU18" s="451">
        <f>Мор!C46</f>
        <v>2380.7579999999998</v>
      </c>
      <c r="CV18" s="451">
        <f>Мор!D46</f>
        <v>1412.5329999999999</v>
      </c>
      <c r="CW18" s="293">
        <f t="shared" si="42"/>
        <v>59.331229801601005</v>
      </c>
      <c r="CX18" s="319">
        <f>Мор!C48</f>
        <v>210.66775999999999</v>
      </c>
      <c r="CY18" s="303">
        <f>Мор!D48</f>
        <v>0</v>
      </c>
      <c r="CZ18" s="303">
        <f t="shared" si="11"/>
        <v>0</v>
      </c>
      <c r="DA18" s="303"/>
      <c r="DB18" s="303">
        <f>SUM(Мор!D49)</f>
        <v>0</v>
      </c>
      <c r="DC18" s="303"/>
      <c r="DD18" s="302"/>
      <c r="DE18" s="302"/>
      <c r="DF18" s="303" t="e">
        <f t="shared" si="43"/>
        <v>#DIV/0!</v>
      </c>
      <c r="DG18" s="303"/>
      <c r="DH18" s="303"/>
      <c r="DI18" s="303"/>
      <c r="DJ18" s="303"/>
      <c r="DK18" s="303"/>
      <c r="DL18" s="303"/>
      <c r="DM18" s="302">
        <f t="shared" si="44"/>
        <v>32080.669180000001</v>
      </c>
      <c r="DN18" s="302">
        <f t="shared" si="44"/>
        <v>15798.11721</v>
      </c>
      <c r="DO18" s="303">
        <f t="shared" si="45"/>
        <v>49.244974041404951</v>
      </c>
      <c r="DP18" s="302">
        <f t="shared" si="46"/>
        <v>2385.3220000000001</v>
      </c>
      <c r="DQ18" s="302">
        <f t="shared" si="46"/>
        <v>1860.6921400000001</v>
      </c>
      <c r="DR18" s="303">
        <f t="shared" si="47"/>
        <v>78.005910313156875</v>
      </c>
      <c r="DS18" s="303">
        <f>Мор!C58</f>
        <v>2346.114</v>
      </c>
      <c r="DT18" s="303">
        <f>Мор!D58</f>
        <v>1841.48414</v>
      </c>
      <c r="DU18" s="303">
        <f t="shared" si="48"/>
        <v>78.49082099164832</v>
      </c>
      <c r="DV18" s="303">
        <f>Мор!C61</f>
        <v>0</v>
      </c>
      <c r="DW18" s="303">
        <f>Мор!D61</f>
        <v>0</v>
      </c>
      <c r="DX18" s="303" t="e">
        <f t="shared" si="49"/>
        <v>#DIV/0!</v>
      </c>
      <c r="DY18" s="303">
        <f>Мор!C62</f>
        <v>10</v>
      </c>
      <c r="DZ18" s="303">
        <f>Мор!D62</f>
        <v>0</v>
      </c>
      <c r="EA18" s="303">
        <f t="shared" si="50"/>
        <v>0</v>
      </c>
      <c r="EB18" s="303">
        <f>Мор!C63</f>
        <v>29.207999999999998</v>
      </c>
      <c r="EC18" s="303">
        <f>Мор!D63</f>
        <v>19.207999999999998</v>
      </c>
      <c r="ED18" s="303">
        <f t="shared" si="51"/>
        <v>65.762804711038072</v>
      </c>
      <c r="EE18" s="303">
        <f>Мор!C64</f>
        <v>0</v>
      </c>
      <c r="EF18" s="303">
        <f>Мор!D64</f>
        <v>0</v>
      </c>
      <c r="EG18" s="303" t="e">
        <f t="shared" si="52"/>
        <v>#DIV/0!</v>
      </c>
      <c r="EH18" s="303">
        <f>Мор!C66</f>
        <v>15</v>
      </c>
      <c r="EI18" s="303">
        <f>Мор!D66</f>
        <v>9.9</v>
      </c>
      <c r="EJ18" s="303">
        <f t="shared" si="53"/>
        <v>66</v>
      </c>
      <c r="EK18" s="302">
        <f>Мор!C72</f>
        <v>3757.43363</v>
      </c>
      <c r="EL18" s="302">
        <f>Мор!D72</f>
        <v>3062.6872899999998</v>
      </c>
      <c r="EM18" s="303">
        <f t="shared" si="54"/>
        <v>81.51008351942599</v>
      </c>
      <c r="EN18" s="302">
        <f>Мор!C77</f>
        <v>19933.21355</v>
      </c>
      <c r="EO18" s="302">
        <f>Мор!D77</f>
        <v>5288.0377800000006</v>
      </c>
      <c r="EP18" s="303">
        <f t="shared" si="55"/>
        <v>26.528777042074086</v>
      </c>
      <c r="EQ18" s="302">
        <f>Мор!C81</f>
        <v>5987.7</v>
      </c>
      <c r="ER18" s="321">
        <f>Мор!D81</f>
        <v>5576.8</v>
      </c>
      <c r="ES18" s="303">
        <f t="shared" si="12"/>
        <v>93.13759874409206</v>
      </c>
      <c r="ET18" s="303">
        <f>Мор!C84</f>
        <v>0</v>
      </c>
      <c r="EU18" s="303">
        <f>Мор!D84</f>
        <v>0</v>
      </c>
      <c r="EV18" s="303" t="e">
        <f t="shared" si="13"/>
        <v>#DIV/0!</v>
      </c>
      <c r="EW18" s="318">
        <f>Мор!C89</f>
        <v>2</v>
      </c>
      <c r="EX18" s="318">
        <f>Мор!D89</f>
        <v>0</v>
      </c>
      <c r="EY18" s="303">
        <f t="shared" si="56"/>
        <v>0</v>
      </c>
      <c r="EZ18" s="303">
        <f>Мор!C95</f>
        <v>0</v>
      </c>
      <c r="FA18" s="303">
        <f>Мор!D95</f>
        <v>0</v>
      </c>
      <c r="FB18" s="303" t="e">
        <f t="shared" si="57"/>
        <v>#DIV/0!</v>
      </c>
      <c r="FC18" s="490">
        <f t="shared" si="14"/>
        <v>-2305.23027</v>
      </c>
      <c r="FD18" s="490">
        <f t="shared" si="15"/>
        <v>78.071270000000368</v>
      </c>
      <c r="FE18" s="303">
        <f t="shared" ref="FE18:FE29" si="59">FD18/FC18*100</f>
        <v>-3.3867015810095347</v>
      </c>
      <c r="FF18" s="167"/>
      <c r="FG18" s="168"/>
      <c r="FI18" s="168"/>
    </row>
    <row r="19" spans="1:176" s="252" customFormat="1" ht="27.75" customHeight="1">
      <c r="A19" s="338">
        <v>6</v>
      </c>
      <c r="B19" s="335" t="s">
        <v>295</v>
      </c>
      <c r="C19" s="314">
        <f t="shared" si="16"/>
        <v>22723.351909999998</v>
      </c>
      <c r="D19" s="292">
        <f t="shared" si="0"/>
        <v>20636.244900000002</v>
      </c>
      <c r="E19" s="300">
        <f t="shared" si="1"/>
        <v>90.815144621856987</v>
      </c>
      <c r="F19" s="294">
        <f t="shared" si="17"/>
        <v>6820.5499999999993</v>
      </c>
      <c r="G19" s="313">
        <f t="shared" si="3"/>
        <v>6996.232</v>
      </c>
      <c r="H19" s="300">
        <f t="shared" si="18"/>
        <v>102.57577468092751</v>
      </c>
      <c r="I19" s="293">
        <f t="shared" si="19"/>
        <v>5454.3099999999995</v>
      </c>
      <c r="J19" s="300"/>
      <c r="K19" s="300"/>
      <c r="L19" s="307">
        <f>Мос!C6</f>
        <v>1704</v>
      </c>
      <c r="M19" s="439">
        <f>Мос!D6</f>
        <v>1456.3956900000001</v>
      </c>
      <c r="N19" s="300">
        <f t="shared" si="20"/>
        <v>85.469230633802823</v>
      </c>
      <c r="O19" s="293">
        <f t="shared" si="4"/>
        <v>960.31</v>
      </c>
      <c r="P19" s="293">
        <f t="shared" si="5"/>
        <v>933.45078000000001</v>
      </c>
      <c r="Q19" s="300"/>
      <c r="R19" s="300">
        <f>Мос!C8</f>
        <v>420.89600000000002</v>
      </c>
      <c r="S19" s="300">
        <f>Мос!D8</f>
        <v>466.41192000000001</v>
      </c>
      <c r="T19" s="300">
        <f t="shared" si="21"/>
        <v>110.81405382802403</v>
      </c>
      <c r="U19" s="300">
        <f>Мос!C9</f>
        <v>3.4409999999999998</v>
      </c>
      <c r="V19" s="300">
        <f>Мос!D9</f>
        <v>2.5799599999999998</v>
      </c>
      <c r="W19" s="300">
        <f t="shared" si="22"/>
        <v>74.977041557686718</v>
      </c>
      <c r="X19" s="300">
        <f>Мос!C10</f>
        <v>535.97299999999996</v>
      </c>
      <c r="Y19" s="300">
        <f>Мос!D10</f>
        <v>519.16061999999999</v>
      </c>
      <c r="Z19" s="300">
        <f t="shared" si="23"/>
        <v>96.863203930048726</v>
      </c>
      <c r="AA19" s="300">
        <f>Мос!C11</f>
        <v>0</v>
      </c>
      <c r="AB19" s="311">
        <f>Мос!D11</f>
        <v>-54.701720000000002</v>
      </c>
      <c r="AC19" s="300" t="e">
        <f t="shared" si="24"/>
        <v>#DIV/0!</v>
      </c>
      <c r="AD19" s="307">
        <f>Мос!C13</f>
        <v>25</v>
      </c>
      <c r="AE19" s="307">
        <f>Мос!D13</f>
        <v>58.41</v>
      </c>
      <c r="AF19" s="300">
        <f t="shared" si="25"/>
        <v>233.64</v>
      </c>
      <c r="AG19" s="307">
        <f>Мос!C15</f>
        <v>999</v>
      </c>
      <c r="AH19" s="299">
        <f>Мос!D15</f>
        <v>520.05882999999994</v>
      </c>
      <c r="AI19" s="300">
        <f t="shared" si="26"/>
        <v>52.057940940940938</v>
      </c>
      <c r="AJ19" s="307">
        <f>Мос!C16</f>
        <v>1758</v>
      </c>
      <c r="AK19" s="307">
        <f>Мос!D16</f>
        <v>1662.39346</v>
      </c>
      <c r="AL19" s="300">
        <f t="shared" si="6"/>
        <v>94.56163026166098</v>
      </c>
      <c r="AM19" s="300">
        <f>Мос!C18</f>
        <v>8</v>
      </c>
      <c r="AN19" s="300">
        <f>Мос!D18</f>
        <v>3.5</v>
      </c>
      <c r="AO19" s="300">
        <f t="shared" si="27"/>
        <v>43.75</v>
      </c>
      <c r="AP19" s="300"/>
      <c r="AQ19" s="300"/>
      <c r="AR19" s="300" t="e">
        <f t="shared" si="7"/>
        <v>#DIV/0!</v>
      </c>
      <c r="AS19" s="307">
        <f>Мос!C27</f>
        <v>0</v>
      </c>
      <c r="AT19" s="307">
        <v>0</v>
      </c>
      <c r="AU19" s="300" t="e">
        <f t="shared" si="8"/>
        <v>#DIV/0!</v>
      </c>
      <c r="AV19" s="307">
        <v>0</v>
      </c>
      <c r="AW19" s="308">
        <f>Мос!D27</f>
        <v>27.3</v>
      </c>
      <c r="AX19" s="300" t="e">
        <f t="shared" si="28"/>
        <v>#DIV/0!</v>
      </c>
      <c r="AY19" s="307">
        <f>Мос!C26</f>
        <v>0</v>
      </c>
      <c r="AZ19" s="308">
        <f>Мос!D28</f>
        <v>0</v>
      </c>
      <c r="BA19" s="300" t="e">
        <f t="shared" si="29"/>
        <v>#DIV/0!</v>
      </c>
      <c r="BB19" s="307"/>
      <c r="BC19" s="307"/>
      <c r="BD19" s="300" t="e">
        <f t="shared" si="30"/>
        <v>#DIV/0!</v>
      </c>
      <c r="BE19" s="300">
        <f>Мос!C30</f>
        <v>0</v>
      </c>
      <c r="BF19" s="303">
        <f>Мос!D30</f>
        <v>0.39237</v>
      </c>
      <c r="BG19" s="300" t="e">
        <f t="shared" si="31"/>
        <v>#DIV/0!</v>
      </c>
      <c r="BH19" s="300"/>
      <c r="BI19" s="300"/>
      <c r="BJ19" s="300"/>
      <c r="BK19" s="300">
        <f>SUM(Мос!C31)</f>
        <v>1366.24</v>
      </c>
      <c r="BL19" s="300">
        <f>Мос!D31</f>
        <v>1366.24</v>
      </c>
      <c r="BM19" s="300">
        <f t="shared" si="32"/>
        <v>100</v>
      </c>
      <c r="BN19" s="300"/>
      <c r="BO19" s="300"/>
      <c r="BP19" s="300" t="e">
        <f t="shared" si="33"/>
        <v>#DIV/0!</v>
      </c>
      <c r="BQ19" s="300"/>
      <c r="BR19" s="300"/>
      <c r="BS19" s="300"/>
      <c r="BT19" s="300">
        <f>Мос!C34</f>
        <v>0</v>
      </c>
      <c r="BU19" s="300">
        <f>Мос!D35</f>
        <v>10.480639999999999</v>
      </c>
      <c r="BV19" s="293" t="e">
        <f t="shared" si="34"/>
        <v>#DIV/0!</v>
      </c>
      <c r="BW19" s="300">
        <f>Мос!C36</f>
        <v>0</v>
      </c>
      <c r="BX19" s="300">
        <f>Мос!D36</f>
        <v>957.61023</v>
      </c>
      <c r="BY19" s="300" t="e">
        <f t="shared" si="35"/>
        <v>#DIV/0!</v>
      </c>
      <c r="BZ19" s="300"/>
      <c r="CA19" s="300"/>
      <c r="CB19" s="309" t="e">
        <f t="shared" si="36"/>
        <v>#DIV/0!</v>
      </c>
      <c r="CC19" s="309"/>
      <c r="CD19" s="309"/>
      <c r="CE19" s="309" t="e">
        <f t="shared" si="37"/>
        <v>#DIV/0!</v>
      </c>
      <c r="CF19" s="307">
        <f t="shared" si="38"/>
        <v>15902.80191</v>
      </c>
      <c r="CG19" s="307">
        <f t="shared" si="39"/>
        <v>13640.012900000002</v>
      </c>
      <c r="CH19" s="300">
        <f t="shared" si="58"/>
        <v>85.771130000826389</v>
      </c>
      <c r="CI19" s="300">
        <f>SUM(Мос!C41)</f>
        <v>1479.2</v>
      </c>
      <c r="CJ19" s="300">
        <f>SUM(Мос!D41)</f>
        <v>1387.5060000000001</v>
      </c>
      <c r="CK19" s="300">
        <f>CJ19/CI19*100</f>
        <v>93.801108707409412</v>
      </c>
      <c r="CL19" s="300">
        <f>Мос!C42</f>
        <v>0</v>
      </c>
      <c r="CM19" s="450">
        <f>Мос!D42</f>
        <v>0</v>
      </c>
      <c r="CN19" s="300" t="e">
        <f t="shared" si="41"/>
        <v>#DIV/0!</v>
      </c>
      <c r="CO19" s="300">
        <f>Мос!C43</f>
        <v>9591.20327</v>
      </c>
      <c r="CP19" s="300">
        <f>Мос!D43</f>
        <v>8511.5542700000005</v>
      </c>
      <c r="CQ19" s="300">
        <f t="shared" si="9"/>
        <v>88.743341480656582</v>
      </c>
      <c r="CR19" s="300">
        <f>Мос!C45</f>
        <v>235.76499999999999</v>
      </c>
      <c r="CS19" s="300">
        <f>Мос!D45</f>
        <v>152.815</v>
      </c>
      <c r="CT19" s="300">
        <f t="shared" si="10"/>
        <v>64.816660657858463</v>
      </c>
      <c r="CU19" s="300">
        <f>Мос!C46</f>
        <v>3696.63364</v>
      </c>
      <c r="CV19" s="300">
        <f>Мос!D46</f>
        <v>3588.1376300000002</v>
      </c>
      <c r="CW19" s="293">
        <f t="shared" si="42"/>
        <v>97.065005067691814</v>
      </c>
      <c r="CX19" s="311">
        <f>Мос!C51</f>
        <v>900</v>
      </c>
      <c r="CY19" s="300">
        <f>Мос!D51</f>
        <v>0</v>
      </c>
      <c r="CZ19" s="300">
        <f t="shared" si="11"/>
        <v>0</v>
      </c>
      <c r="DA19" s="300"/>
      <c r="DB19" s="300"/>
      <c r="DC19" s="300"/>
      <c r="DD19" s="307"/>
      <c r="DE19" s="307"/>
      <c r="DF19" s="300" t="e">
        <f t="shared" si="43"/>
        <v>#DIV/0!</v>
      </c>
      <c r="DG19" s="300"/>
      <c r="DH19" s="300"/>
      <c r="DI19" s="300"/>
      <c r="DJ19" s="300"/>
      <c r="DK19" s="300"/>
      <c r="DL19" s="300"/>
      <c r="DM19" s="302">
        <f t="shared" si="44"/>
        <v>23476.662619999999</v>
      </c>
      <c r="DN19" s="302">
        <f t="shared" si="44"/>
        <v>19650.522499999999</v>
      </c>
      <c r="DO19" s="300">
        <f t="shared" si="45"/>
        <v>83.702367828293987</v>
      </c>
      <c r="DP19" s="307">
        <f t="shared" si="46"/>
        <v>2821.4491699999999</v>
      </c>
      <c r="DQ19" s="307">
        <f t="shared" si="46"/>
        <v>2398.3808800000002</v>
      </c>
      <c r="DR19" s="300">
        <f t="shared" si="47"/>
        <v>85.005284004460734</v>
      </c>
      <c r="DS19" s="300">
        <f>Мос!C59</f>
        <v>2650.1824999999999</v>
      </c>
      <c r="DT19" s="300">
        <f>Мос!D59</f>
        <v>2228.1142100000002</v>
      </c>
      <c r="DU19" s="300">
        <f t="shared" si="48"/>
        <v>84.073991508131996</v>
      </c>
      <c r="DV19" s="300">
        <f>Мос!C62</f>
        <v>0</v>
      </c>
      <c r="DW19" s="300">
        <f>Мос!D62</f>
        <v>0</v>
      </c>
      <c r="DX19" s="300" t="e">
        <f t="shared" si="49"/>
        <v>#DIV/0!</v>
      </c>
      <c r="DY19" s="300">
        <f>Мос!C63</f>
        <v>1</v>
      </c>
      <c r="DZ19" s="300">
        <f>Мос!D63</f>
        <v>0</v>
      </c>
      <c r="EA19" s="300">
        <f t="shared" si="50"/>
        <v>0</v>
      </c>
      <c r="EB19" s="300">
        <f>Мос!C64</f>
        <v>170.26667</v>
      </c>
      <c r="EC19" s="300">
        <f>Мос!D64</f>
        <v>170.26667</v>
      </c>
      <c r="ED19" s="300">
        <f t="shared" si="51"/>
        <v>100</v>
      </c>
      <c r="EE19" s="300">
        <f>Мос!C66</f>
        <v>235.76499999999999</v>
      </c>
      <c r="EF19" s="300">
        <f>Мос!D66</f>
        <v>38.264449999999997</v>
      </c>
      <c r="EG19" s="300">
        <f t="shared" si="52"/>
        <v>16.229911140330415</v>
      </c>
      <c r="EH19" s="300">
        <f>Мос!C67</f>
        <v>10.5</v>
      </c>
      <c r="EI19" s="300">
        <f>Мос!D67</f>
        <v>5.3</v>
      </c>
      <c r="EJ19" s="300">
        <f t="shared" si="53"/>
        <v>50.476190476190474</v>
      </c>
      <c r="EK19" s="307">
        <f>Мос!C73</f>
        <v>4525.9245700000001</v>
      </c>
      <c r="EL19" s="307">
        <f>Мос!D73</f>
        <v>4390.8377300000002</v>
      </c>
      <c r="EM19" s="300">
        <f t="shared" si="54"/>
        <v>97.015265325113447</v>
      </c>
      <c r="EN19" s="307">
        <f>Мос!C78</f>
        <v>14580.971880000001</v>
      </c>
      <c r="EO19" s="307">
        <f>Мос!D78</f>
        <v>12453.404439999998</v>
      </c>
      <c r="EP19" s="300">
        <f t="shared" si="55"/>
        <v>85.408603366705066</v>
      </c>
      <c r="EQ19" s="307">
        <f>Мос!C83</f>
        <v>1263.0519999999999</v>
      </c>
      <c r="ER19" s="312">
        <f>Мос!D83</f>
        <v>344.28500000000003</v>
      </c>
      <c r="ES19" s="300">
        <f t="shared" si="12"/>
        <v>27.258180977505287</v>
      </c>
      <c r="ET19" s="300">
        <f>Мос!C88</f>
        <v>4</v>
      </c>
      <c r="EU19" s="300">
        <f>Мос!D88</f>
        <v>4</v>
      </c>
      <c r="EV19" s="300">
        <f t="shared" si="13"/>
        <v>100</v>
      </c>
      <c r="EW19" s="313">
        <f>Мос!C93</f>
        <v>35</v>
      </c>
      <c r="EX19" s="313">
        <f>Мос!D93</f>
        <v>16.05</v>
      </c>
      <c r="EY19" s="300">
        <f t="shared" si="56"/>
        <v>45.857142857142854</v>
      </c>
      <c r="EZ19" s="300">
        <f>Мос!C99</f>
        <v>0</v>
      </c>
      <c r="FA19" s="300">
        <f>Мос!D99</f>
        <v>0</v>
      </c>
      <c r="FB19" s="300" t="e">
        <f t="shared" si="57"/>
        <v>#DIV/0!</v>
      </c>
      <c r="FC19" s="490">
        <f t="shared" si="14"/>
        <v>-753.31071000000156</v>
      </c>
      <c r="FD19" s="491">
        <f t="shared" si="15"/>
        <v>985.72240000000238</v>
      </c>
      <c r="FE19" s="300">
        <f t="shared" si="59"/>
        <v>-130.85203580870373</v>
      </c>
      <c r="FF19" s="250"/>
      <c r="FG19" s="251"/>
      <c r="FI19" s="251"/>
    </row>
    <row r="20" spans="1:176" s="157" customFormat="1" ht="24.75" customHeight="1">
      <c r="A20" s="333">
        <v>7</v>
      </c>
      <c r="B20" s="335" t="s">
        <v>296</v>
      </c>
      <c r="C20" s="291">
        <f t="shared" si="16"/>
        <v>14113.5329</v>
      </c>
      <c r="D20" s="292">
        <f t="shared" si="0"/>
        <v>7344.9541200000003</v>
      </c>
      <c r="E20" s="300">
        <f t="shared" si="1"/>
        <v>52.04192438592041</v>
      </c>
      <c r="F20" s="294">
        <f t="shared" si="17"/>
        <v>2481.8199999999997</v>
      </c>
      <c r="G20" s="294">
        <f t="shared" si="3"/>
        <v>2391.2919699999998</v>
      </c>
      <c r="H20" s="300">
        <f t="shared" si="18"/>
        <v>96.352353111829231</v>
      </c>
      <c r="I20" s="293">
        <f t="shared" si="19"/>
        <v>2301.8199999999997</v>
      </c>
      <c r="J20" s="300"/>
      <c r="K20" s="300"/>
      <c r="L20" s="315">
        <f>Ори!C6</f>
        <v>273</v>
      </c>
      <c r="M20" s="438">
        <f>Ори!D6</f>
        <v>282.48397999999997</v>
      </c>
      <c r="N20" s="300">
        <f t="shared" si="20"/>
        <v>103.47398534798533</v>
      </c>
      <c r="O20" s="293">
        <f t="shared" si="4"/>
        <v>550.81999999999994</v>
      </c>
      <c r="P20" s="293">
        <f t="shared" si="5"/>
        <v>597.65494000000001</v>
      </c>
      <c r="Q20" s="300"/>
      <c r="R20" s="300">
        <f>Ори!C8</f>
        <v>205.45599999999999</v>
      </c>
      <c r="S20" s="300">
        <f>Ори!D8</f>
        <v>298.6268</v>
      </c>
      <c r="T20" s="293">
        <f t="shared" si="21"/>
        <v>145.34829841912625</v>
      </c>
      <c r="U20" s="293">
        <f>Ори!C9</f>
        <v>2.2029999999999998</v>
      </c>
      <c r="V20" s="293">
        <f>Ори!D9</f>
        <v>1.6518299999999999</v>
      </c>
      <c r="W20" s="293">
        <f t="shared" si="22"/>
        <v>74.980935088515665</v>
      </c>
      <c r="X20" s="293">
        <f>Ори!C10</f>
        <v>343.161</v>
      </c>
      <c r="Y20" s="293">
        <f>Ори!D10</f>
        <v>332.39983999999998</v>
      </c>
      <c r="Z20" s="293">
        <f t="shared" si="23"/>
        <v>96.864107518045458</v>
      </c>
      <c r="AA20" s="293">
        <f>Ори!C11</f>
        <v>0</v>
      </c>
      <c r="AB20" s="297">
        <f>Ори!D11</f>
        <v>-35.023530000000001</v>
      </c>
      <c r="AC20" s="293" t="e">
        <f t="shared" si="24"/>
        <v>#DIV/0!</v>
      </c>
      <c r="AD20" s="307">
        <f>Ори!C13</f>
        <v>10</v>
      </c>
      <c r="AE20" s="307">
        <f>Ори!D13</f>
        <v>3.70086</v>
      </c>
      <c r="AF20" s="300">
        <f t="shared" si="25"/>
        <v>37.008600000000001</v>
      </c>
      <c r="AG20" s="307">
        <f>Ори!C15</f>
        <v>360</v>
      </c>
      <c r="AH20" s="299">
        <f>Ори!D15</f>
        <v>248.45908</v>
      </c>
      <c r="AI20" s="300">
        <f t="shared" si="26"/>
        <v>69.016411111111111</v>
      </c>
      <c r="AJ20" s="307">
        <f>Ори!C16</f>
        <v>1100</v>
      </c>
      <c r="AK20" s="307">
        <f>Ори!D16</f>
        <v>986.39571000000001</v>
      </c>
      <c r="AL20" s="300">
        <f t="shared" si="6"/>
        <v>89.672337272727276</v>
      </c>
      <c r="AM20" s="300">
        <f>Ори!C18</f>
        <v>8</v>
      </c>
      <c r="AN20" s="300">
        <f>Ори!D18</f>
        <v>4.09</v>
      </c>
      <c r="AO20" s="300">
        <f t="shared" si="27"/>
        <v>51.125</v>
      </c>
      <c r="AP20" s="300"/>
      <c r="AQ20" s="300"/>
      <c r="AR20" s="300" t="e">
        <f t="shared" si="7"/>
        <v>#DIV/0!</v>
      </c>
      <c r="AS20" s="307">
        <v>0</v>
      </c>
      <c r="AT20" s="307">
        <v>0</v>
      </c>
      <c r="AU20" s="300" t="e">
        <f t="shared" si="8"/>
        <v>#DIV/0!</v>
      </c>
      <c r="AV20" s="307">
        <f>Ори!C27</f>
        <v>100</v>
      </c>
      <c r="AW20" s="308">
        <f>Ори!D27</f>
        <v>34.890630000000002</v>
      </c>
      <c r="AX20" s="300">
        <f t="shared" si="28"/>
        <v>34.890630000000002</v>
      </c>
      <c r="AY20" s="302">
        <f>Ори!C28</f>
        <v>30</v>
      </c>
      <c r="AZ20" s="308">
        <f>Ори!D28</f>
        <v>49.5</v>
      </c>
      <c r="BA20" s="300">
        <f t="shared" si="29"/>
        <v>165</v>
      </c>
      <c r="BB20" s="307"/>
      <c r="BC20" s="307"/>
      <c r="BD20" s="300" t="e">
        <f t="shared" si="30"/>
        <v>#DIV/0!</v>
      </c>
      <c r="BE20" s="300">
        <f>Ори!C31</f>
        <v>50</v>
      </c>
      <c r="BF20" s="303">
        <f>Ори!D31</f>
        <v>43.820160000000001</v>
      </c>
      <c r="BG20" s="300">
        <f t="shared" si="31"/>
        <v>87.640320000000003</v>
      </c>
      <c r="BH20" s="300"/>
      <c r="BI20" s="300"/>
      <c r="BJ20" s="300"/>
      <c r="BK20" s="300">
        <f>Ори!C34</f>
        <v>0</v>
      </c>
      <c r="BL20" s="300">
        <f>SUM(Ори!D32)</f>
        <v>95.142499999999998</v>
      </c>
      <c r="BM20" s="300" t="e">
        <f t="shared" si="32"/>
        <v>#DIV/0!</v>
      </c>
      <c r="BN20" s="300"/>
      <c r="BO20" s="300"/>
      <c r="BP20" s="300" t="e">
        <f t="shared" si="33"/>
        <v>#DIV/0!</v>
      </c>
      <c r="BQ20" s="300"/>
      <c r="BR20" s="300"/>
      <c r="BS20" s="300"/>
      <c r="BT20" s="300">
        <f>Ори!C36</f>
        <v>0</v>
      </c>
      <c r="BU20" s="300">
        <f>Ори!D35</f>
        <v>45.154110000000003</v>
      </c>
      <c r="BV20" s="293" t="e">
        <f t="shared" si="34"/>
        <v>#DIV/0!</v>
      </c>
      <c r="BW20" s="300">
        <f>Ори!C37</f>
        <v>0</v>
      </c>
      <c r="BX20" s="300">
        <f>Ори!D37</f>
        <v>0</v>
      </c>
      <c r="BY20" s="300" t="e">
        <f t="shared" si="35"/>
        <v>#DIV/0!</v>
      </c>
      <c r="BZ20" s="300"/>
      <c r="CA20" s="300"/>
      <c r="CB20" s="309" t="e">
        <f t="shared" si="36"/>
        <v>#DIV/0!</v>
      </c>
      <c r="CC20" s="309"/>
      <c r="CD20" s="309"/>
      <c r="CE20" s="309" t="e">
        <f t="shared" si="37"/>
        <v>#DIV/0!</v>
      </c>
      <c r="CF20" s="298">
        <f t="shared" si="38"/>
        <v>11631.7129</v>
      </c>
      <c r="CG20" s="298">
        <f t="shared" si="39"/>
        <v>4953.662150000001</v>
      </c>
      <c r="CH20" s="300">
        <f t="shared" si="58"/>
        <v>42.587555182865636</v>
      </c>
      <c r="CI20" s="300">
        <f>Ори!C42</f>
        <v>3478.3</v>
      </c>
      <c r="CJ20" s="300">
        <f>Ори!D42</f>
        <v>3262.674</v>
      </c>
      <c r="CK20" s="300">
        <f t="shared" si="40"/>
        <v>93.800822240749781</v>
      </c>
      <c r="CL20" s="300">
        <f>Ори!C43</f>
        <v>0</v>
      </c>
      <c r="CM20" s="450">
        <f>Ори!D43</f>
        <v>0</v>
      </c>
      <c r="CN20" s="300" t="e">
        <f t="shared" si="41"/>
        <v>#DIV/0!</v>
      </c>
      <c r="CO20" s="300">
        <f>Ори!C44</f>
        <v>5305.0820800000001</v>
      </c>
      <c r="CP20" s="300">
        <f>Ори!D44</f>
        <v>1296.35699</v>
      </c>
      <c r="CQ20" s="300">
        <f t="shared" si="9"/>
        <v>24.436134454681234</v>
      </c>
      <c r="CR20" s="300">
        <f>Ори!C46</f>
        <v>266.11360000000002</v>
      </c>
      <c r="CS20" s="300">
        <f>Ори!D46</f>
        <v>209.71100000000001</v>
      </c>
      <c r="CT20" s="300">
        <f t="shared" si="10"/>
        <v>78.805066708353124</v>
      </c>
      <c r="CU20" s="300">
        <f>Ори!C47</f>
        <v>1805.5543700000001</v>
      </c>
      <c r="CV20" s="300">
        <f>Ори!D47</f>
        <v>121.086</v>
      </c>
      <c r="CW20" s="293">
        <f t="shared" si="42"/>
        <v>6.7063059419251934</v>
      </c>
      <c r="CX20" s="311">
        <f>Ори!C48</f>
        <v>776.66285000000005</v>
      </c>
      <c r="CY20" s="300">
        <f>Ори!D48</f>
        <v>63.834159999999997</v>
      </c>
      <c r="CZ20" s="300">
        <f t="shared" si="11"/>
        <v>8.2190309475984318</v>
      </c>
      <c r="DA20" s="300"/>
      <c r="DB20" s="300"/>
      <c r="DC20" s="300"/>
      <c r="DD20" s="307"/>
      <c r="DE20" s="307"/>
      <c r="DF20" s="300" t="e">
        <f t="shared" si="43"/>
        <v>#DIV/0!</v>
      </c>
      <c r="DG20" s="300"/>
      <c r="DH20" s="300"/>
      <c r="DI20" s="300"/>
      <c r="DJ20" s="300"/>
      <c r="DK20" s="300"/>
      <c r="DL20" s="300"/>
      <c r="DM20" s="302">
        <f t="shared" si="44"/>
        <v>14423.714160000001</v>
      </c>
      <c r="DN20" s="302">
        <f t="shared" si="44"/>
        <v>5941.3508300000003</v>
      </c>
      <c r="DO20" s="300">
        <f t="shared" si="45"/>
        <v>41.191545839674347</v>
      </c>
      <c r="DP20" s="307">
        <f t="shared" si="46"/>
        <v>1903.4680000000001</v>
      </c>
      <c r="DQ20" s="307">
        <f t="shared" si="46"/>
        <v>1528.0829699999999</v>
      </c>
      <c r="DR20" s="300">
        <f t="shared" si="47"/>
        <v>80.278889374552136</v>
      </c>
      <c r="DS20" s="300">
        <f>Ори!C59</f>
        <v>1883.566</v>
      </c>
      <c r="DT20" s="300">
        <f>Ори!D59</f>
        <v>1518.1809699999999</v>
      </c>
      <c r="DU20" s="300">
        <f t="shared" si="48"/>
        <v>80.601421452712557</v>
      </c>
      <c r="DV20" s="300">
        <f>Ори!C62</f>
        <v>0</v>
      </c>
      <c r="DW20" s="300">
        <f>Ори!D62</f>
        <v>0</v>
      </c>
      <c r="DX20" s="300" t="e">
        <f t="shared" si="49"/>
        <v>#DIV/0!</v>
      </c>
      <c r="DY20" s="300">
        <f>Ори!C63</f>
        <v>10</v>
      </c>
      <c r="DZ20" s="300">
        <f>Ори!D63</f>
        <v>0</v>
      </c>
      <c r="EA20" s="300">
        <f t="shared" si="50"/>
        <v>0</v>
      </c>
      <c r="EB20" s="300">
        <f>Ори!C64</f>
        <v>9.9019999999999992</v>
      </c>
      <c r="EC20" s="300">
        <f>Ори!D64</f>
        <v>9.9019999999999992</v>
      </c>
      <c r="ED20" s="300">
        <f t="shared" si="51"/>
        <v>100</v>
      </c>
      <c r="EE20" s="300">
        <f>Ори!C66</f>
        <v>251.821</v>
      </c>
      <c r="EF20" s="300">
        <f>Ори!D66</f>
        <v>186.78656000000001</v>
      </c>
      <c r="EG20" s="300">
        <f t="shared" si="52"/>
        <v>74.174338121125729</v>
      </c>
      <c r="EH20" s="300">
        <f>Ори!C67</f>
        <v>18.5</v>
      </c>
      <c r="EI20" s="300">
        <f>Ори!D67</f>
        <v>11.561340000000001</v>
      </c>
      <c r="EJ20" s="300">
        <f t="shared" si="53"/>
        <v>62.493729729729743</v>
      </c>
      <c r="EK20" s="307">
        <f>Ори!C73</f>
        <v>7945.85617</v>
      </c>
      <c r="EL20" s="307">
        <f>Ори!D73</f>
        <v>1078.3353999999999</v>
      </c>
      <c r="EM20" s="300">
        <f t="shared" si="54"/>
        <v>13.571041017219923</v>
      </c>
      <c r="EN20" s="307">
        <f>Ори!C78</f>
        <v>2440.9689900000003</v>
      </c>
      <c r="EO20" s="307">
        <f>Ори!D78</f>
        <v>1415.3251600000001</v>
      </c>
      <c r="EP20" s="300">
        <f t="shared" si="55"/>
        <v>57.982103246629116</v>
      </c>
      <c r="EQ20" s="307">
        <f>Ори!C83</f>
        <v>1819.1</v>
      </c>
      <c r="ER20" s="312">
        <f>Ори!D83</f>
        <v>1677.2593999999999</v>
      </c>
      <c r="ES20" s="300">
        <f t="shared" si="12"/>
        <v>92.202704634159744</v>
      </c>
      <c r="ET20" s="300">
        <f>Ори!C85</f>
        <v>0</v>
      </c>
      <c r="EU20" s="300">
        <f>Ори!D85</f>
        <v>0</v>
      </c>
      <c r="EV20" s="300" t="e">
        <f t="shared" si="13"/>
        <v>#DIV/0!</v>
      </c>
      <c r="EW20" s="313">
        <f>Ори!C90</f>
        <v>44</v>
      </c>
      <c r="EX20" s="313">
        <f>Ори!D90</f>
        <v>44</v>
      </c>
      <c r="EY20" s="300">
        <f t="shared" si="56"/>
        <v>100</v>
      </c>
      <c r="EZ20" s="300">
        <f>Ори!C96</f>
        <v>0</v>
      </c>
      <c r="FA20" s="300">
        <f>Ори!D96</f>
        <v>0</v>
      </c>
      <c r="FB20" s="293" t="e">
        <f t="shared" si="57"/>
        <v>#DIV/0!</v>
      </c>
      <c r="FC20" s="489">
        <f t="shared" si="14"/>
        <v>-310.1812600000012</v>
      </c>
      <c r="FD20" s="489">
        <f t="shared" si="15"/>
        <v>1403.60329</v>
      </c>
      <c r="FE20" s="293">
        <f t="shared" si="59"/>
        <v>-452.51066747230135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3">
        <v>8</v>
      </c>
      <c r="B21" s="335" t="s">
        <v>297</v>
      </c>
      <c r="C21" s="291">
        <f t="shared" si="16"/>
        <v>19212.965520000002</v>
      </c>
      <c r="D21" s="292">
        <f t="shared" si="0"/>
        <v>16578.8331</v>
      </c>
      <c r="E21" s="300">
        <f t="shared" si="1"/>
        <v>86.289818626604173</v>
      </c>
      <c r="F21" s="294">
        <f t="shared" si="17"/>
        <v>2171.1976100000002</v>
      </c>
      <c r="G21" s="294">
        <f t="shared" si="3"/>
        <v>2312.1854800000001</v>
      </c>
      <c r="H21" s="300">
        <f t="shared" si="18"/>
        <v>106.49355311329769</v>
      </c>
      <c r="I21" s="293">
        <f t="shared" si="19"/>
        <v>1933.92697</v>
      </c>
      <c r="J21" s="300"/>
      <c r="K21" s="300"/>
      <c r="L21" s="307">
        <f>Сят!C6</f>
        <v>162</v>
      </c>
      <c r="M21" s="439">
        <f>Сят!D6</f>
        <v>162.73076</v>
      </c>
      <c r="N21" s="300">
        <f t="shared" si="20"/>
        <v>100.45108641975308</v>
      </c>
      <c r="O21" s="293">
        <f t="shared" si="4"/>
        <v>779.92696999999998</v>
      </c>
      <c r="P21" s="293">
        <f t="shared" si="5"/>
        <v>742.44766000000004</v>
      </c>
      <c r="Q21" s="300"/>
      <c r="R21" s="300">
        <f>Сят!C8</f>
        <v>350.88997000000001</v>
      </c>
      <c r="S21" s="300">
        <f>Сят!D8</f>
        <v>370.97451000000001</v>
      </c>
      <c r="T21" s="293">
        <f t="shared" si="21"/>
        <v>105.72388546757263</v>
      </c>
      <c r="U21" s="293">
        <f>Сят!C9</f>
        <v>2.7370000000000001</v>
      </c>
      <c r="V21" s="293">
        <f>Сят!D9</f>
        <v>2.0520900000000002</v>
      </c>
      <c r="W21" s="293">
        <f t="shared" si="22"/>
        <v>74.975886006576559</v>
      </c>
      <c r="X21" s="293">
        <f>Сят!C10</f>
        <v>426.3</v>
      </c>
      <c r="Y21" s="293">
        <f>Сят!D10</f>
        <v>412.92966000000001</v>
      </c>
      <c r="Z21" s="293">
        <f t="shared" si="23"/>
        <v>96.863631245601695</v>
      </c>
      <c r="AA21" s="293">
        <f>Сят!C11</f>
        <v>0</v>
      </c>
      <c r="AB21" s="297">
        <f>Сят!D11</f>
        <v>-43.508600000000001</v>
      </c>
      <c r="AC21" s="293" t="e">
        <f t="shared" si="24"/>
        <v>#DIV/0!</v>
      </c>
      <c r="AD21" s="307">
        <f>Сят!C13</f>
        <v>30</v>
      </c>
      <c r="AE21" s="307">
        <f>Сят!D13</f>
        <v>2.0487000000000002</v>
      </c>
      <c r="AF21" s="300">
        <f t="shared" si="25"/>
        <v>6.8290000000000006</v>
      </c>
      <c r="AG21" s="307">
        <f>Сят!C15</f>
        <v>198</v>
      </c>
      <c r="AH21" s="299">
        <f>Сят!D15</f>
        <v>165.42121</v>
      </c>
      <c r="AI21" s="300">
        <f t="shared" si="26"/>
        <v>83.546065656565659</v>
      </c>
      <c r="AJ21" s="307">
        <f>Сят!C16</f>
        <v>760</v>
      </c>
      <c r="AK21" s="307">
        <f>Сят!D16</f>
        <v>624.23956999999996</v>
      </c>
      <c r="AL21" s="300">
        <f t="shared" si="6"/>
        <v>82.136785526315776</v>
      </c>
      <c r="AM21" s="300">
        <f>Сят!C18</f>
        <v>4</v>
      </c>
      <c r="AN21" s="300">
        <f>Сят!D18</f>
        <v>6.5</v>
      </c>
      <c r="AO21" s="300">
        <f t="shared" si="27"/>
        <v>162.5</v>
      </c>
      <c r="AP21" s="300">
        <f>Сят!C22</f>
        <v>0</v>
      </c>
      <c r="AQ21" s="300">
        <f>Сят!D20</f>
        <v>0</v>
      </c>
      <c r="AR21" s="300" t="e">
        <f t="shared" si="7"/>
        <v>#DIV/0!</v>
      </c>
      <c r="AS21" s="307">
        <v>0</v>
      </c>
      <c r="AT21" s="307">
        <v>0</v>
      </c>
      <c r="AU21" s="300" t="e">
        <f t="shared" si="8"/>
        <v>#DIV/0!</v>
      </c>
      <c r="AV21" s="307">
        <f>Сят!C27</f>
        <v>207.87064000000001</v>
      </c>
      <c r="AW21" s="308">
        <f>Сят!D27</f>
        <v>116.88</v>
      </c>
      <c r="AX21" s="300">
        <f t="shared" si="28"/>
        <v>56.227276733260645</v>
      </c>
      <c r="AY21" s="302">
        <f>Сят!C28</f>
        <v>6</v>
      </c>
      <c r="AZ21" s="308">
        <f>Сят!D28</f>
        <v>6.2092799999999997</v>
      </c>
      <c r="BA21" s="300">
        <f t="shared" si="29"/>
        <v>103.488</v>
      </c>
      <c r="BB21" s="307"/>
      <c r="BC21" s="307"/>
      <c r="BD21" s="300" t="e">
        <f t="shared" si="30"/>
        <v>#DIV/0!</v>
      </c>
      <c r="BE21" s="300">
        <f>Сят!C30</f>
        <v>10</v>
      </c>
      <c r="BF21" s="303">
        <f>Сят!D30</f>
        <v>5.7596999999999996</v>
      </c>
      <c r="BG21" s="300">
        <f t="shared" si="31"/>
        <v>57.597000000000001</v>
      </c>
      <c r="BH21" s="300"/>
      <c r="BI21" s="300"/>
      <c r="BJ21" s="300"/>
      <c r="BK21" s="300">
        <f>Сят!C31</f>
        <v>13.4</v>
      </c>
      <c r="BL21" s="300">
        <f>SUM(Сят!D31)</f>
        <v>64.994699999999995</v>
      </c>
      <c r="BM21" s="300">
        <f t="shared" si="32"/>
        <v>485.03507462686565</v>
      </c>
      <c r="BN21" s="300"/>
      <c r="BO21" s="300"/>
      <c r="BP21" s="300" t="e">
        <f t="shared" si="33"/>
        <v>#DIV/0!</v>
      </c>
      <c r="BQ21" s="300"/>
      <c r="BR21" s="300"/>
      <c r="BS21" s="300"/>
      <c r="BT21" s="300">
        <f>Сят!C34</f>
        <v>0</v>
      </c>
      <c r="BU21" s="300">
        <f>Сят!D34</f>
        <v>0</v>
      </c>
      <c r="BV21" s="293" t="e">
        <f t="shared" si="34"/>
        <v>#DIV/0!</v>
      </c>
      <c r="BW21" s="300">
        <f>Сят!C36</f>
        <v>0</v>
      </c>
      <c r="BX21" s="300">
        <f>Сят!D36</f>
        <v>414.95389999999998</v>
      </c>
      <c r="BY21" s="300" t="e">
        <f t="shared" si="35"/>
        <v>#DIV/0!</v>
      </c>
      <c r="BZ21" s="300"/>
      <c r="CA21" s="300"/>
      <c r="CB21" s="309" t="e">
        <f t="shared" si="36"/>
        <v>#DIV/0!</v>
      </c>
      <c r="CC21" s="309"/>
      <c r="CD21" s="309"/>
      <c r="CE21" s="309" t="e">
        <f t="shared" si="37"/>
        <v>#DIV/0!</v>
      </c>
      <c r="CF21" s="298">
        <f t="shared" si="38"/>
        <v>17041.767910000002</v>
      </c>
      <c r="CG21" s="298">
        <f t="shared" si="39"/>
        <v>14266.64762</v>
      </c>
      <c r="CH21" s="300">
        <f t="shared" si="58"/>
        <v>83.715772303344309</v>
      </c>
      <c r="CI21" s="300">
        <f>Сят!C41</f>
        <v>4849.2</v>
      </c>
      <c r="CJ21" s="300">
        <f>Сят!D41</f>
        <v>4548.5910000000003</v>
      </c>
      <c r="CK21" s="300">
        <f t="shared" si="40"/>
        <v>93.800853749072019</v>
      </c>
      <c r="CL21" s="300">
        <f>Сят!C42</f>
        <v>0</v>
      </c>
      <c r="CM21" s="450">
        <f>Сят!D42</f>
        <v>0</v>
      </c>
      <c r="CN21" s="300" t="e">
        <f t="shared" si="41"/>
        <v>#DIV/0!</v>
      </c>
      <c r="CO21" s="300">
        <f>Сят!C43</f>
        <v>10736.637360000001</v>
      </c>
      <c r="CP21" s="300">
        <f>Сят!D43</f>
        <v>8840.4196300000003</v>
      </c>
      <c r="CQ21" s="300">
        <f t="shared" si="9"/>
        <v>82.338811804667301</v>
      </c>
      <c r="CR21" s="300">
        <f>Сят!C44</f>
        <v>251.821</v>
      </c>
      <c r="CS21" s="300">
        <f>Сят!D44</f>
        <v>237.25700000000001</v>
      </c>
      <c r="CT21" s="300">
        <f t="shared" si="10"/>
        <v>94.216526818652937</v>
      </c>
      <c r="CU21" s="300">
        <f>Сят!C48</f>
        <v>766.32998999999995</v>
      </c>
      <c r="CV21" s="300">
        <f>Сят!D48</f>
        <v>640.37999000000002</v>
      </c>
      <c r="CW21" s="293">
        <f t="shared" si="42"/>
        <v>83.564521597282138</v>
      </c>
      <c r="CX21" s="311">
        <f>Сят!C49</f>
        <v>437.77956</v>
      </c>
      <c r="CY21" s="300">
        <f>Сят!D49</f>
        <v>0</v>
      </c>
      <c r="CZ21" s="300">
        <f t="shared" si="11"/>
        <v>0</v>
      </c>
      <c r="DA21" s="300"/>
      <c r="DB21" s="300">
        <f>Сят!D50</f>
        <v>0</v>
      </c>
      <c r="DC21" s="300"/>
      <c r="DD21" s="307"/>
      <c r="DE21" s="307"/>
      <c r="DF21" s="300" t="e">
        <f t="shared" si="43"/>
        <v>#DIV/0!</v>
      </c>
      <c r="DG21" s="300"/>
      <c r="DH21" s="300"/>
      <c r="DI21" s="300"/>
      <c r="DJ21" s="300"/>
      <c r="DK21" s="300"/>
      <c r="DL21" s="300"/>
      <c r="DM21" s="302">
        <f t="shared" si="44"/>
        <v>19872.294880000001</v>
      </c>
      <c r="DN21" s="302">
        <f t="shared" si="44"/>
        <v>16896.914680000002</v>
      </c>
      <c r="DO21" s="300">
        <f t="shared" si="45"/>
        <v>85.027495727257445</v>
      </c>
      <c r="DP21" s="307">
        <f t="shared" si="46"/>
        <v>1734.64084</v>
      </c>
      <c r="DQ21" s="307">
        <f>Сят!D56</f>
        <v>1524.06609</v>
      </c>
      <c r="DR21" s="300">
        <f t="shared" si="47"/>
        <v>87.860613843266833</v>
      </c>
      <c r="DS21" s="300">
        <f>Сят!C58</f>
        <v>1710.51</v>
      </c>
      <c r="DT21" s="300">
        <f>Сят!D58</f>
        <v>1509.93525</v>
      </c>
      <c r="DU21" s="300">
        <f t="shared" si="48"/>
        <v>88.273979690267808</v>
      </c>
      <c r="DV21" s="300">
        <f>Сят!C61</f>
        <v>0</v>
      </c>
      <c r="DW21" s="300">
        <f>Сят!D61</f>
        <v>0</v>
      </c>
      <c r="DX21" s="300" t="e">
        <f t="shared" si="49"/>
        <v>#DIV/0!</v>
      </c>
      <c r="DY21" s="300">
        <f>Сят!C62</f>
        <v>10</v>
      </c>
      <c r="DZ21" s="300">
        <f>Сят!D62</f>
        <v>0</v>
      </c>
      <c r="EA21" s="300">
        <f t="shared" si="50"/>
        <v>0</v>
      </c>
      <c r="EB21" s="300">
        <f>Сят!C63</f>
        <v>14.130839999999999</v>
      </c>
      <c r="EC21" s="300">
        <f>Сят!D63</f>
        <v>14.130839999999999</v>
      </c>
      <c r="ED21" s="300">
        <f t="shared" si="51"/>
        <v>100</v>
      </c>
      <c r="EE21" s="300">
        <f>Сят!C65</f>
        <v>251.821</v>
      </c>
      <c r="EF21" s="300">
        <f>Сят!D65</f>
        <v>205.46421000000001</v>
      </c>
      <c r="EG21" s="300">
        <f t="shared" si="52"/>
        <v>81.591372443124285</v>
      </c>
      <c r="EH21" s="300">
        <f>Сят!C66</f>
        <v>12.5</v>
      </c>
      <c r="EI21" s="300">
        <f>Сят!D66</f>
        <v>11.87134</v>
      </c>
      <c r="EJ21" s="300">
        <f t="shared" si="53"/>
        <v>94.97072</v>
      </c>
      <c r="EK21" s="307">
        <f>Сят!C72</f>
        <v>6575.8638799999999</v>
      </c>
      <c r="EL21" s="307">
        <f>Сят!D72</f>
        <v>6363.22138</v>
      </c>
      <c r="EM21" s="300">
        <f t="shared" si="54"/>
        <v>96.766318404997151</v>
      </c>
      <c r="EN21" s="307">
        <f>Сят!C77</f>
        <v>1092.86916</v>
      </c>
      <c r="EO21" s="307">
        <f>Сят!D77</f>
        <v>775.21158000000003</v>
      </c>
      <c r="EP21" s="300">
        <f t="shared" si="55"/>
        <v>70.933612949605063</v>
      </c>
      <c r="EQ21" s="307">
        <f>Сят!C81</f>
        <v>10189.6</v>
      </c>
      <c r="ER21" s="312">
        <f>Сят!D81</f>
        <v>8004.5800799999997</v>
      </c>
      <c r="ES21" s="300">
        <f t="shared" si="12"/>
        <v>78.556371987124123</v>
      </c>
      <c r="ET21" s="300">
        <f>Сят!C83</f>
        <v>0</v>
      </c>
      <c r="EU21" s="300">
        <f>Сят!D83</f>
        <v>0</v>
      </c>
      <c r="EV21" s="300" t="e">
        <f t="shared" si="13"/>
        <v>#DIV/0!</v>
      </c>
      <c r="EW21" s="313">
        <f>Сят!C88</f>
        <v>15</v>
      </c>
      <c r="EX21" s="313">
        <f>Сят!D88</f>
        <v>12.5</v>
      </c>
      <c r="EY21" s="300">
        <f t="shared" si="56"/>
        <v>83.333333333333343</v>
      </c>
      <c r="EZ21" s="300">
        <f>Сят!C94</f>
        <v>0</v>
      </c>
      <c r="FA21" s="300">
        <f>Сят!D94</f>
        <v>0</v>
      </c>
      <c r="FB21" s="293" t="e">
        <f t="shared" si="57"/>
        <v>#DIV/0!</v>
      </c>
      <c r="FC21" s="489">
        <f t="shared" si="14"/>
        <v>-659.32935999999972</v>
      </c>
      <c r="FD21" s="489">
        <f t="shared" si="15"/>
        <v>-318.08158000000185</v>
      </c>
      <c r="FE21" s="293">
        <f t="shared" si="59"/>
        <v>48.243199726461746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6">
        <v>9</v>
      </c>
      <c r="B22" s="337" t="s">
        <v>298</v>
      </c>
      <c r="C22" s="316">
        <f>F22+CF22</f>
        <v>11295.478010000001</v>
      </c>
      <c r="D22" s="317">
        <f t="shared" si="0"/>
        <v>11246.836739999999</v>
      </c>
      <c r="E22" s="303">
        <f t="shared" si="1"/>
        <v>99.569373956932679</v>
      </c>
      <c r="F22" s="294">
        <f t="shared" si="17"/>
        <v>2338.98675</v>
      </c>
      <c r="G22" s="318">
        <f t="shared" si="3"/>
        <v>3033.6343399999996</v>
      </c>
      <c r="H22" s="303">
        <f t="shared" si="18"/>
        <v>129.69865434252671</v>
      </c>
      <c r="I22" s="293">
        <f t="shared" si="19"/>
        <v>1816.1</v>
      </c>
      <c r="J22" s="303"/>
      <c r="K22" s="303"/>
      <c r="L22" s="302">
        <f>Тор!C6</f>
        <v>159</v>
      </c>
      <c r="M22" s="439">
        <f>Тор!D6</f>
        <v>146.11936</v>
      </c>
      <c r="N22" s="303">
        <f t="shared" si="20"/>
        <v>91.898968553459113</v>
      </c>
      <c r="O22" s="293">
        <f t="shared" si="4"/>
        <v>917.09999999999991</v>
      </c>
      <c r="P22" s="293">
        <f t="shared" si="5"/>
        <v>995.06467000000009</v>
      </c>
      <c r="Q22" s="303"/>
      <c r="R22" s="303">
        <f>Тор!C8</f>
        <v>342.07900000000001</v>
      </c>
      <c r="S22" s="303">
        <f>Тор!D8</f>
        <v>497.19817999999998</v>
      </c>
      <c r="T22" s="303">
        <f t="shared" si="21"/>
        <v>145.34601071682272</v>
      </c>
      <c r="U22" s="303">
        <f>Тор!C9</f>
        <v>3.6680000000000001</v>
      </c>
      <c r="V22" s="303">
        <f>Тор!D9</f>
        <v>2.75027</v>
      </c>
      <c r="W22" s="303">
        <f t="shared" si="22"/>
        <v>74.980098146128682</v>
      </c>
      <c r="X22" s="303">
        <f>Тор!C10</f>
        <v>571.35299999999995</v>
      </c>
      <c r="Y22" s="303">
        <f>Тор!D10</f>
        <v>553.42859999999996</v>
      </c>
      <c r="Z22" s="303">
        <f t="shared" si="23"/>
        <v>96.862815107297934</v>
      </c>
      <c r="AA22" s="303">
        <f>Тор!C11</f>
        <v>0</v>
      </c>
      <c r="AB22" s="319">
        <f>Тор!D11</f>
        <v>-58.312379999999997</v>
      </c>
      <c r="AC22" s="303" t="e">
        <f t="shared" si="24"/>
        <v>#DIV/0!</v>
      </c>
      <c r="AD22" s="302">
        <f>Тор!C13</f>
        <v>30</v>
      </c>
      <c r="AE22" s="302">
        <f>Тор!D13</f>
        <v>5.9820000000000002</v>
      </c>
      <c r="AF22" s="303">
        <f t="shared" si="25"/>
        <v>19.939999999999998</v>
      </c>
      <c r="AG22" s="302">
        <f>Тор!C15</f>
        <v>247</v>
      </c>
      <c r="AH22" s="299">
        <f>Тор!D15</f>
        <v>167.02949000000001</v>
      </c>
      <c r="AI22" s="303">
        <f t="shared" si="26"/>
        <v>67.623275303643723</v>
      </c>
      <c r="AJ22" s="302">
        <f>Тор!C16</f>
        <v>455</v>
      </c>
      <c r="AK22" s="302">
        <f>Тор!D16</f>
        <v>357.61297000000002</v>
      </c>
      <c r="AL22" s="303">
        <f t="shared" si="6"/>
        <v>78.596257142857155</v>
      </c>
      <c r="AM22" s="303">
        <f>Тор!C18</f>
        <v>8</v>
      </c>
      <c r="AN22" s="303">
        <f>Тор!D18</f>
        <v>5.7</v>
      </c>
      <c r="AO22" s="303">
        <f t="shared" si="27"/>
        <v>71.25</v>
      </c>
      <c r="AP22" s="303"/>
      <c r="AQ22" s="303">
        <f>Тор!D20</f>
        <v>0</v>
      </c>
      <c r="AR22" s="303" t="e">
        <f t="shared" si="7"/>
        <v>#DIV/0!</v>
      </c>
      <c r="AS22" s="302">
        <v>0</v>
      </c>
      <c r="AT22" s="302">
        <v>0</v>
      </c>
      <c r="AU22" s="303" t="e">
        <f t="shared" si="8"/>
        <v>#DIV/0!</v>
      </c>
      <c r="AV22" s="302">
        <f>Тор!C27</f>
        <v>320</v>
      </c>
      <c r="AW22" s="299">
        <f>Тор!D27</f>
        <v>476.90550000000002</v>
      </c>
      <c r="AX22" s="303">
        <f t="shared" si="28"/>
        <v>149.03296875000001</v>
      </c>
      <c r="AY22" s="302">
        <f>Тор!C28</f>
        <v>30</v>
      </c>
      <c r="AZ22" s="299">
        <f>Тор!D28</f>
        <v>61.246229999999997</v>
      </c>
      <c r="BA22" s="303">
        <f t="shared" si="29"/>
        <v>204.1541</v>
      </c>
      <c r="BB22" s="302"/>
      <c r="BC22" s="302"/>
      <c r="BD22" s="303" t="e">
        <f t="shared" si="30"/>
        <v>#DIV/0!</v>
      </c>
      <c r="BE22" s="303">
        <f>Тор!C29</f>
        <v>130</v>
      </c>
      <c r="BF22" s="303">
        <f>Тор!D29</f>
        <v>116.64832</v>
      </c>
      <c r="BG22" s="303">
        <f t="shared" si="31"/>
        <v>89.729476923076916</v>
      </c>
      <c r="BH22" s="303"/>
      <c r="BI22" s="303"/>
      <c r="BJ22" s="303"/>
      <c r="BK22" s="303">
        <f>Тор!C34+Тор!C33</f>
        <v>32.252499999999998</v>
      </c>
      <c r="BL22" s="303">
        <f>Тор!D32</f>
        <v>32.252499999999998</v>
      </c>
      <c r="BM22" s="303">
        <f t="shared" si="32"/>
        <v>100</v>
      </c>
      <c r="BN22" s="303"/>
      <c r="BO22" s="303"/>
      <c r="BP22" s="303" t="e">
        <f t="shared" si="33"/>
        <v>#DIV/0!</v>
      </c>
      <c r="BQ22" s="303"/>
      <c r="BR22" s="303"/>
      <c r="BS22" s="303"/>
      <c r="BT22" s="303">
        <f>Тор!C35</f>
        <v>10.63425</v>
      </c>
      <c r="BU22" s="303">
        <f>Тор!D35</f>
        <v>27.535329999999998</v>
      </c>
      <c r="BV22" s="293">
        <f t="shared" si="34"/>
        <v>258.93062510285165</v>
      </c>
      <c r="BW22" s="303">
        <f>Тор!C37</f>
        <v>0</v>
      </c>
      <c r="BX22" s="303">
        <f>Тор!D37</f>
        <v>641.53796999999997</v>
      </c>
      <c r="BY22" s="303" t="e">
        <f t="shared" si="35"/>
        <v>#DIV/0!</v>
      </c>
      <c r="BZ22" s="303"/>
      <c r="CA22" s="303"/>
      <c r="CB22" s="320" t="e">
        <f t="shared" si="36"/>
        <v>#DIV/0!</v>
      </c>
      <c r="CC22" s="320"/>
      <c r="CD22" s="320"/>
      <c r="CE22" s="320" t="e">
        <f t="shared" si="37"/>
        <v>#DIV/0!</v>
      </c>
      <c r="CF22" s="302">
        <f t="shared" si="38"/>
        <v>8956.4912600000007</v>
      </c>
      <c r="CG22" s="298">
        <f t="shared" si="39"/>
        <v>8213.2024000000001</v>
      </c>
      <c r="CH22" s="303">
        <f t="shared" si="58"/>
        <v>91.701115554932159</v>
      </c>
      <c r="CI22" s="303">
        <f>Тор!C42</f>
        <v>2338.6999999999998</v>
      </c>
      <c r="CJ22" s="303">
        <f>Тор!D42</f>
        <v>2193.723</v>
      </c>
      <c r="CK22" s="303">
        <f t="shared" si="40"/>
        <v>93.800957797066758</v>
      </c>
      <c r="CL22" s="303">
        <f>Тор!C43</f>
        <v>0</v>
      </c>
      <c r="CM22" s="451">
        <f>Тор!D43</f>
        <v>0</v>
      </c>
      <c r="CN22" s="303" t="e">
        <f t="shared" si="41"/>
        <v>#DIV/0!</v>
      </c>
      <c r="CO22" s="303">
        <f>Тор!C44</f>
        <v>4937.9274500000001</v>
      </c>
      <c r="CP22" s="303">
        <f>Тор!D44</f>
        <v>4937.9274500000001</v>
      </c>
      <c r="CQ22" s="303">
        <f t="shared" si="9"/>
        <v>100</v>
      </c>
      <c r="CR22" s="303">
        <f>Тор!C45</f>
        <v>100.729</v>
      </c>
      <c r="CS22" s="303">
        <f>Тор!D45</f>
        <v>100.352</v>
      </c>
      <c r="CT22" s="303">
        <f t="shared" si="10"/>
        <v>99.625728439674774</v>
      </c>
      <c r="CU22" s="303">
        <f>Тор!C46</f>
        <v>1065.2329999999999</v>
      </c>
      <c r="CV22" s="303">
        <f>Тор!D46</f>
        <v>981.19994999999994</v>
      </c>
      <c r="CW22" s="293">
        <f t="shared" si="42"/>
        <v>92.111298654848284</v>
      </c>
      <c r="CX22" s="319">
        <f>Тор!C48</f>
        <v>513.90180999999995</v>
      </c>
      <c r="CY22" s="303">
        <f>Тор!D48</f>
        <v>0</v>
      </c>
      <c r="CZ22" s="303">
        <f t="shared" si="11"/>
        <v>0</v>
      </c>
      <c r="DA22" s="303"/>
      <c r="DB22" s="303">
        <f>Тор!D49</f>
        <v>0</v>
      </c>
      <c r="DC22" s="303"/>
      <c r="DD22" s="302"/>
      <c r="DE22" s="302"/>
      <c r="DF22" s="303" t="e">
        <f t="shared" si="43"/>
        <v>#DIV/0!</v>
      </c>
      <c r="DG22" s="303"/>
      <c r="DH22" s="303"/>
      <c r="DI22" s="303"/>
      <c r="DJ22" s="303"/>
      <c r="DK22" s="303"/>
      <c r="DL22" s="303"/>
      <c r="DM22" s="302">
        <f t="shared" si="44"/>
        <v>11825.505490000001</v>
      </c>
      <c r="DN22" s="302">
        <f t="shared" si="44"/>
        <v>10937.58583</v>
      </c>
      <c r="DO22" s="303">
        <f t="shared" si="45"/>
        <v>92.491486636652837</v>
      </c>
      <c r="DP22" s="302">
        <f t="shared" si="46"/>
        <v>1331.4739999999999</v>
      </c>
      <c r="DQ22" s="302">
        <f t="shared" si="46"/>
        <v>1086.27082</v>
      </c>
      <c r="DR22" s="303">
        <f t="shared" si="47"/>
        <v>81.584080500257599</v>
      </c>
      <c r="DS22" s="303">
        <f>Тор!C58</f>
        <v>1326.518</v>
      </c>
      <c r="DT22" s="303">
        <f>Тор!D58</f>
        <v>1082.3148200000001</v>
      </c>
      <c r="DU22" s="303">
        <f t="shared" si="48"/>
        <v>81.590662169680328</v>
      </c>
      <c r="DV22" s="303">
        <f>Тор!C61</f>
        <v>0</v>
      </c>
      <c r="DW22" s="303">
        <f>Тор!D61</f>
        <v>0</v>
      </c>
      <c r="DX22" s="303" t="e">
        <f t="shared" si="49"/>
        <v>#DIV/0!</v>
      </c>
      <c r="DY22" s="303">
        <f>Тор!C62</f>
        <v>1</v>
      </c>
      <c r="DZ22" s="303">
        <f>Тор!D62</f>
        <v>0</v>
      </c>
      <c r="EA22" s="303">
        <f t="shared" si="50"/>
        <v>0</v>
      </c>
      <c r="EB22" s="303">
        <f>Тор!C63</f>
        <v>3.956</v>
      </c>
      <c r="EC22" s="303">
        <f>Тор!D63</f>
        <v>3.956</v>
      </c>
      <c r="ED22" s="303">
        <f t="shared" si="51"/>
        <v>100</v>
      </c>
      <c r="EE22" s="303">
        <f>Тор!C65</f>
        <v>100.729</v>
      </c>
      <c r="EF22" s="303">
        <f>+Тор!D64</f>
        <v>77.711770000000001</v>
      </c>
      <c r="EG22" s="303">
        <f t="shared" si="52"/>
        <v>77.149351229536677</v>
      </c>
      <c r="EH22" s="303">
        <f>Тор!C66</f>
        <v>7.8</v>
      </c>
      <c r="EI22" s="303">
        <f>Тор!D66</f>
        <v>5.6313399999999998</v>
      </c>
      <c r="EJ22" s="303">
        <f t="shared" si="53"/>
        <v>72.196666666666658</v>
      </c>
      <c r="EK22" s="302">
        <f>Тор!C72</f>
        <v>5323.0659500000002</v>
      </c>
      <c r="EL22" s="302">
        <f>Тор!D72</f>
        <v>5132.08367</v>
      </c>
      <c r="EM22" s="303">
        <f t="shared" si="54"/>
        <v>96.412175205155975</v>
      </c>
      <c r="EN22" s="302">
        <f>Тор!C78</f>
        <v>3855.8365400000002</v>
      </c>
      <c r="EO22" s="302">
        <f>Тор!D78</f>
        <v>3640.1882300000002</v>
      </c>
      <c r="EP22" s="303">
        <f t="shared" si="55"/>
        <v>94.407223756430298</v>
      </c>
      <c r="EQ22" s="302">
        <f>Тор!C82</f>
        <v>1195.5999999999999</v>
      </c>
      <c r="ER22" s="321">
        <f>Тор!D82</f>
        <v>986.7</v>
      </c>
      <c r="ES22" s="303">
        <f t="shared" si="12"/>
        <v>82.5276012044162</v>
      </c>
      <c r="ET22" s="303">
        <f>Тор!C84</f>
        <v>9</v>
      </c>
      <c r="EU22" s="303">
        <f>Тор!D84</f>
        <v>9</v>
      </c>
      <c r="EV22" s="303">
        <f t="shared" si="13"/>
        <v>100</v>
      </c>
      <c r="EW22" s="318">
        <f>Тор!C96</f>
        <v>2</v>
      </c>
      <c r="EX22" s="318">
        <f>Тор!D96</f>
        <v>0</v>
      </c>
      <c r="EY22" s="303">
        <f t="shared" si="56"/>
        <v>0</v>
      </c>
      <c r="EZ22" s="303">
        <f>Тор!C94</f>
        <v>0</v>
      </c>
      <c r="FA22" s="303">
        <f>Тор!D94</f>
        <v>0</v>
      </c>
      <c r="FB22" s="303" t="e">
        <f t="shared" si="57"/>
        <v>#DIV/0!</v>
      </c>
      <c r="FC22" s="490">
        <f t="shared" si="14"/>
        <v>-530.02748000000065</v>
      </c>
      <c r="FD22" s="490">
        <f t="shared" si="15"/>
        <v>309.25090999999884</v>
      </c>
      <c r="FE22" s="303">
        <f t="shared" si="59"/>
        <v>-58.346203106299029</v>
      </c>
      <c r="FF22" s="167"/>
      <c r="FG22" s="168"/>
      <c r="FI22" s="168"/>
      <c r="FL22" s="209"/>
      <c r="FM22" s="209"/>
      <c r="FN22" s="209"/>
      <c r="FO22" s="209"/>
      <c r="FP22" s="209"/>
      <c r="FQ22" s="209"/>
      <c r="FR22" s="209"/>
      <c r="FS22" s="209"/>
      <c r="FT22" s="209"/>
    </row>
    <row r="23" spans="1:176" s="157" customFormat="1" ht="23.25" customHeight="1">
      <c r="A23" s="333">
        <v>10</v>
      </c>
      <c r="B23" s="335" t="s">
        <v>299</v>
      </c>
      <c r="C23" s="291">
        <f t="shared" si="16"/>
        <v>12588.695599999999</v>
      </c>
      <c r="D23" s="292">
        <f t="shared" si="0"/>
        <v>12036.81518</v>
      </c>
      <c r="E23" s="300">
        <f t="shared" si="1"/>
        <v>95.616063510186081</v>
      </c>
      <c r="F23" s="294">
        <f t="shared" si="17"/>
        <v>1169.7299999999998</v>
      </c>
      <c r="G23" s="294">
        <f t="shared" si="3"/>
        <v>1810.6334300000003</v>
      </c>
      <c r="H23" s="300">
        <f t="shared" si="18"/>
        <v>154.79071495131359</v>
      </c>
      <c r="I23" s="293">
        <f t="shared" si="19"/>
        <v>1139.73</v>
      </c>
      <c r="J23" s="300"/>
      <c r="K23" s="300"/>
      <c r="L23" s="307">
        <f>Хор!C6</f>
        <v>111</v>
      </c>
      <c r="M23" s="439">
        <f>Хор!D6</f>
        <v>75.281859999999995</v>
      </c>
      <c r="N23" s="300">
        <f t="shared" si="20"/>
        <v>67.821495495495483</v>
      </c>
      <c r="O23" s="293">
        <f t="shared" si="4"/>
        <v>428.73</v>
      </c>
      <c r="P23" s="293">
        <f t="shared" si="5"/>
        <v>465.18507999999997</v>
      </c>
      <c r="Q23" s="300"/>
      <c r="R23" s="300">
        <f>Хор!C8</f>
        <v>159.916</v>
      </c>
      <c r="S23" s="300">
        <f>Хор!D8</f>
        <v>232.43631999999999</v>
      </c>
      <c r="T23" s="293">
        <f t="shared" si="21"/>
        <v>145.34900822932039</v>
      </c>
      <c r="U23" s="293">
        <f>Хор!C9</f>
        <v>1.7150000000000001</v>
      </c>
      <c r="V23" s="293">
        <f>Хор!D9</f>
        <v>1.28573</v>
      </c>
      <c r="W23" s="293">
        <f t="shared" si="22"/>
        <v>74.969679300291546</v>
      </c>
      <c r="X23" s="293">
        <f>Хор!C10</f>
        <v>267.09899999999999</v>
      </c>
      <c r="Y23" s="293">
        <f>Хор!D10</f>
        <v>258.72361000000001</v>
      </c>
      <c r="Z23" s="293">
        <f t="shared" si="23"/>
        <v>96.864312483386314</v>
      </c>
      <c r="AA23" s="293">
        <f>Хор!C11</f>
        <v>0</v>
      </c>
      <c r="AB23" s="297">
        <f>Хор!D11</f>
        <v>-27.260580000000001</v>
      </c>
      <c r="AC23" s="293" t="e">
        <f t="shared" si="24"/>
        <v>#DIV/0!</v>
      </c>
      <c r="AD23" s="307">
        <f>Хор!C13</f>
        <v>10</v>
      </c>
      <c r="AE23" s="307">
        <f>Хор!D13</f>
        <v>1.0918099999999999</v>
      </c>
      <c r="AF23" s="300">
        <f t="shared" si="25"/>
        <v>10.918100000000001</v>
      </c>
      <c r="AG23" s="307">
        <f>Хор!C15</f>
        <v>271</v>
      </c>
      <c r="AH23" s="299">
        <f>Хор!D15</f>
        <v>190.57731000000001</v>
      </c>
      <c r="AI23" s="300">
        <f t="shared" si="26"/>
        <v>70.323730627306276</v>
      </c>
      <c r="AJ23" s="307">
        <f>Хор!C16</f>
        <v>314</v>
      </c>
      <c r="AK23" s="307">
        <f>Хор!D16</f>
        <v>287.69254999999998</v>
      </c>
      <c r="AL23" s="300">
        <f t="shared" si="6"/>
        <v>91.621831210191075</v>
      </c>
      <c r="AM23" s="300">
        <f>Хор!C18</f>
        <v>5</v>
      </c>
      <c r="AN23" s="300">
        <f>Хор!D18</f>
        <v>5.5</v>
      </c>
      <c r="AO23" s="300">
        <f t="shared" si="27"/>
        <v>110.00000000000001</v>
      </c>
      <c r="AP23" s="300"/>
      <c r="AQ23" s="300"/>
      <c r="AR23" s="300" t="e">
        <f t="shared" si="7"/>
        <v>#DIV/0!</v>
      </c>
      <c r="AS23" s="307">
        <v>0</v>
      </c>
      <c r="AT23" s="307">
        <v>0</v>
      </c>
      <c r="AU23" s="300" t="e">
        <f t="shared" si="8"/>
        <v>#DIV/0!</v>
      </c>
      <c r="AV23" s="307">
        <f>Хор!C25</f>
        <v>30</v>
      </c>
      <c r="AW23" s="308">
        <f>Хор!D25</f>
        <v>18.443300000000001</v>
      </c>
      <c r="AX23" s="300">
        <f t="shared" si="28"/>
        <v>61.477666666666664</v>
      </c>
      <c r="AY23" s="302">
        <f>Хор!C26</f>
        <v>0</v>
      </c>
      <c r="AZ23" s="308">
        <f>Хор!D26</f>
        <v>0</v>
      </c>
      <c r="BA23" s="300" t="e">
        <f t="shared" si="29"/>
        <v>#DIV/0!</v>
      </c>
      <c r="BB23" s="307"/>
      <c r="BC23" s="307"/>
      <c r="BD23" s="300" t="e">
        <f t="shared" si="30"/>
        <v>#DIV/0!</v>
      </c>
      <c r="BE23" s="300">
        <f>Хор!C27</f>
        <v>0</v>
      </c>
      <c r="BF23" s="303">
        <f>Хор!D27</f>
        <v>0</v>
      </c>
      <c r="BG23" s="300" t="e">
        <f t="shared" si="31"/>
        <v>#DIV/0!</v>
      </c>
      <c r="BH23" s="300"/>
      <c r="BI23" s="300"/>
      <c r="BJ23" s="300"/>
      <c r="BK23" s="300">
        <f>Хор!C31</f>
        <v>0</v>
      </c>
      <c r="BL23" s="300">
        <f>Хор!D31</f>
        <v>0</v>
      </c>
      <c r="BM23" s="300" t="e">
        <f t="shared" si="32"/>
        <v>#DIV/0!</v>
      </c>
      <c r="BN23" s="300"/>
      <c r="BO23" s="300"/>
      <c r="BP23" s="300" t="e">
        <f t="shared" si="33"/>
        <v>#DIV/0!</v>
      </c>
      <c r="BQ23" s="300"/>
      <c r="BR23" s="300"/>
      <c r="BS23" s="300"/>
      <c r="BT23" s="300"/>
      <c r="BU23" s="300">
        <f>Хор!D32</f>
        <v>0.86636000000000002</v>
      </c>
      <c r="BV23" s="293" t="e">
        <f t="shared" si="34"/>
        <v>#DIV/0!</v>
      </c>
      <c r="BW23" s="300">
        <f>Хор!C33</f>
        <v>0</v>
      </c>
      <c r="BX23" s="300">
        <f>Хор!D33</f>
        <v>765.99516000000006</v>
      </c>
      <c r="BY23" s="300" t="e">
        <f t="shared" si="35"/>
        <v>#DIV/0!</v>
      </c>
      <c r="BZ23" s="300"/>
      <c r="CA23" s="300"/>
      <c r="CB23" s="309" t="e">
        <f t="shared" si="36"/>
        <v>#DIV/0!</v>
      </c>
      <c r="CC23" s="309"/>
      <c r="CD23" s="309"/>
      <c r="CE23" s="309" t="e">
        <f t="shared" si="37"/>
        <v>#DIV/0!</v>
      </c>
      <c r="CF23" s="298">
        <f t="shared" si="38"/>
        <v>11418.9656</v>
      </c>
      <c r="CG23" s="298">
        <f>CJ23+CM23+CP23+CS23+CY23+CV23+DB23</f>
        <v>10226.18175</v>
      </c>
      <c r="CH23" s="300">
        <f t="shared" si="58"/>
        <v>89.554361649009607</v>
      </c>
      <c r="CI23" s="300">
        <f>Хор!C38</f>
        <v>2095.3000000000002</v>
      </c>
      <c r="CJ23" s="300">
        <f>Хор!D38</f>
        <v>1965.4079999999999</v>
      </c>
      <c r="CK23" s="300">
        <f t="shared" si="40"/>
        <v>93.800792249319898</v>
      </c>
      <c r="CL23" s="300">
        <f>Хор!C40</f>
        <v>0</v>
      </c>
      <c r="CM23" s="450">
        <f>Хор!D40</f>
        <v>0</v>
      </c>
      <c r="CN23" s="300" t="e">
        <f t="shared" si="41"/>
        <v>#DIV/0!</v>
      </c>
      <c r="CO23" s="300">
        <f>Хор!C41</f>
        <v>5392.4809599999999</v>
      </c>
      <c r="CP23" s="300">
        <f>Хор!D41</f>
        <v>5302.3499599999996</v>
      </c>
      <c r="CQ23" s="300">
        <f t="shared" si="9"/>
        <v>98.328580097573479</v>
      </c>
      <c r="CR23" s="300">
        <f>Хор!C42</f>
        <v>100.72799999999999</v>
      </c>
      <c r="CS23" s="300">
        <f>Хор!D42</f>
        <v>100.352</v>
      </c>
      <c r="CT23" s="300">
        <f t="shared" si="10"/>
        <v>99.626717496624579</v>
      </c>
      <c r="CU23" s="300">
        <f>Хор!C43</f>
        <v>3064.4614799999999</v>
      </c>
      <c r="CV23" s="300">
        <f>Хор!D43</f>
        <v>2858.07179</v>
      </c>
      <c r="CW23" s="293">
        <f t="shared" si="42"/>
        <v>93.265058433692559</v>
      </c>
      <c r="CX23" s="311">
        <f>Хор!C44</f>
        <v>765.99516000000006</v>
      </c>
      <c r="CY23" s="300">
        <f>Хор!D44</f>
        <v>0</v>
      </c>
      <c r="CZ23" s="300">
        <f t="shared" si="11"/>
        <v>0</v>
      </c>
      <c r="DA23" s="300"/>
      <c r="DB23" s="300"/>
      <c r="DC23" s="300"/>
      <c r="DD23" s="307"/>
      <c r="DE23" s="307"/>
      <c r="DF23" s="300" t="e">
        <f t="shared" si="43"/>
        <v>#DIV/0!</v>
      </c>
      <c r="DG23" s="300"/>
      <c r="DH23" s="300"/>
      <c r="DI23" s="300"/>
      <c r="DJ23" s="300"/>
      <c r="DK23" s="300">
        <f>Хор!D47</f>
        <v>0</v>
      </c>
      <c r="DL23" s="300"/>
      <c r="DM23" s="302">
        <f t="shared" si="44"/>
        <v>12651.35188</v>
      </c>
      <c r="DN23" s="302">
        <f t="shared" si="44"/>
        <v>11798.0795</v>
      </c>
      <c r="DO23" s="300">
        <f t="shared" si="45"/>
        <v>93.25548456723503</v>
      </c>
      <c r="DP23" s="307">
        <f t="shared" si="46"/>
        <v>1383.6921199999999</v>
      </c>
      <c r="DQ23" s="307">
        <f t="shared" si="46"/>
        <v>1289.2810200000001</v>
      </c>
      <c r="DR23" s="300">
        <f t="shared" si="47"/>
        <v>93.17687087789443</v>
      </c>
      <c r="DS23" s="300">
        <f>Хор!C55</f>
        <v>1379.5401199999999</v>
      </c>
      <c r="DT23" s="300">
        <f>Хор!D55</f>
        <v>1286.1290200000001</v>
      </c>
      <c r="DU23" s="300">
        <f t="shared" si="48"/>
        <v>93.228823240022933</v>
      </c>
      <c r="DV23" s="300">
        <f>Хор!C58</f>
        <v>0</v>
      </c>
      <c r="DW23" s="300">
        <f>Хор!D58</f>
        <v>0</v>
      </c>
      <c r="DX23" s="300" t="e">
        <f t="shared" si="49"/>
        <v>#DIV/0!</v>
      </c>
      <c r="DY23" s="300">
        <f>Хор!C59</f>
        <v>1</v>
      </c>
      <c r="DZ23" s="300">
        <f>Хор!D59</f>
        <v>0</v>
      </c>
      <c r="EA23" s="300">
        <f t="shared" si="50"/>
        <v>0</v>
      </c>
      <c r="EB23" s="300">
        <f>Хор!C60</f>
        <v>3.1520000000000001</v>
      </c>
      <c r="EC23" s="300">
        <f>Хор!D60</f>
        <v>3.1520000000000001</v>
      </c>
      <c r="ED23" s="300">
        <f t="shared" si="51"/>
        <v>100</v>
      </c>
      <c r="EE23" s="300">
        <f>Хор!C62</f>
        <v>100.72799999999999</v>
      </c>
      <c r="EF23" s="300">
        <f>Хор!D62</f>
        <v>75.128410000000002</v>
      </c>
      <c r="EG23" s="300">
        <f t="shared" si="52"/>
        <v>74.585428083551747</v>
      </c>
      <c r="EH23" s="300">
        <f>Хор!C63</f>
        <v>7.6513399999999994</v>
      </c>
      <c r="EI23" s="300">
        <f>Хор!D63</f>
        <v>5.8513400000000004</v>
      </c>
      <c r="EJ23" s="300">
        <f t="shared" si="53"/>
        <v>76.474709005220006</v>
      </c>
      <c r="EK23" s="307">
        <f>Хор!C69</f>
        <v>1284.1821600000001</v>
      </c>
      <c r="EL23" s="307">
        <f>Хор!D69</f>
        <v>1147.3625500000001</v>
      </c>
      <c r="EM23" s="300">
        <f t="shared" si="54"/>
        <v>89.345778639379319</v>
      </c>
      <c r="EN23" s="307">
        <f>Хор!C74</f>
        <v>9001.0550600000006</v>
      </c>
      <c r="EO23" s="307">
        <f>Хор!D74</f>
        <v>8535.2202799999995</v>
      </c>
      <c r="EP23" s="300">
        <f t="shared" si="55"/>
        <v>94.82466469880697</v>
      </c>
      <c r="EQ23" s="307">
        <f>Хор!C78</f>
        <v>869.04319999999996</v>
      </c>
      <c r="ER23" s="312">
        <f>Хор!D78</f>
        <v>740.23590000000002</v>
      </c>
      <c r="ES23" s="300">
        <f t="shared" si="12"/>
        <v>85.178262714672883</v>
      </c>
      <c r="ET23" s="300">
        <f>Хор!C80</f>
        <v>0</v>
      </c>
      <c r="EU23" s="300">
        <f>Хор!D80</f>
        <v>0</v>
      </c>
      <c r="EV23" s="300" t="e">
        <f t="shared" si="13"/>
        <v>#DIV/0!</v>
      </c>
      <c r="EW23" s="313">
        <f>Хор!C85</f>
        <v>5</v>
      </c>
      <c r="EX23" s="313">
        <f>Хор!D85</f>
        <v>5</v>
      </c>
      <c r="EY23" s="300">
        <f t="shared" si="56"/>
        <v>100</v>
      </c>
      <c r="EZ23" s="300">
        <f>Хор!C91</f>
        <v>0</v>
      </c>
      <c r="FA23" s="300">
        <f>Хор!D91</f>
        <v>0</v>
      </c>
      <c r="FB23" s="293" t="e">
        <f t="shared" si="57"/>
        <v>#DIV/0!</v>
      </c>
      <c r="FC23" s="489">
        <f t="shared" si="14"/>
        <v>-62.656280000001061</v>
      </c>
      <c r="FD23" s="489">
        <f t="shared" si="15"/>
        <v>238.73567999999977</v>
      </c>
      <c r="FE23" s="293">
        <f t="shared" si="59"/>
        <v>-381.0243442476887</v>
      </c>
      <c r="FF23" s="159"/>
      <c r="FG23" s="160"/>
      <c r="FI23" s="160"/>
    </row>
    <row r="24" spans="1:176" s="252" customFormat="1" ht="25.5" customHeight="1">
      <c r="A24" s="338">
        <v>11</v>
      </c>
      <c r="B24" s="335" t="s">
        <v>300</v>
      </c>
      <c r="C24" s="314">
        <f t="shared" si="16"/>
        <v>8298.2663300000004</v>
      </c>
      <c r="D24" s="292">
        <f t="shared" si="0"/>
        <v>8018.5607</v>
      </c>
      <c r="E24" s="300">
        <f t="shared" si="1"/>
        <v>96.629348602746035</v>
      </c>
      <c r="F24" s="294">
        <f t="shared" si="17"/>
        <v>1258.6960000000001</v>
      </c>
      <c r="G24" s="313">
        <f t="shared" si="3"/>
        <v>1416.5352499999999</v>
      </c>
      <c r="H24" s="300">
        <f t="shared" si="18"/>
        <v>112.53990240693541</v>
      </c>
      <c r="I24" s="293">
        <f t="shared" si="19"/>
        <v>1122.556</v>
      </c>
      <c r="J24" s="300"/>
      <c r="K24" s="300"/>
      <c r="L24" s="307">
        <f>Чум!C6</f>
        <v>93</v>
      </c>
      <c r="M24" s="439">
        <f>Чум!D6</f>
        <v>92.196960000000004</v>
      </c>
      <c r="N24" s="300">
        <f t="shared" si="20"/>
        <v>99.136516129032259</v>
      </c>
      <c r="O24" s="293">
        <f t="shared" si="4"/>
        <v>528.86</v>
      </c>
      <c r="P24" s="293">
        <f t="shared" si="5"/>
        <v>443.62016999999997</v>
      </c>
      <c r="Q24" s="300"/>
      <c r="R24" s="300">
        <f>Чум!C8</f>
        <v>272.505</v>
      </c>
      <c r="S24" s="300">
        <f>Чум!D8</f>
        <v>221.66113000000001</v>
      </c>
      <c r="T24" s="300">
        <f t="shared" si="21"/>
        <v>81.342041430432474</v>
      </c>
      <c r="U24" s="300">
        <f>Чум!C9</f>
        <v>1.635</v>
      </c>
      <c r="V24" s="300">
        <f>Чум!D9</f>
        <v>1.2261500000000001</v>
      </c>
      <c r="W24" s="300">
        <f t="shared" si="22"/>
        <v>74.993883792048933</v>
      </c>
      <c r="X24" s="300">
        <f>Чум!C10</f>
        <v>254.72</v>
      </c>
      <c r="Y24" s="300">
        <f>Чум!D10</f>
        <v>246.72975</v>
      </c>
      <c r="Z24" s="300">
        <f t="shared" si="23"/>
        <v>96.863124214824111</v>
      </c>
      <c r="AA24" s="300">
        <f>Чум!C11</f>
        <v>0</v>
      </c>
      <c r="AB24" s="311">
        <f>Чум!D11</f>
        <v>-25.996860000000002</v>
      </c>
      <c r="AC24" s="300" t="e">
        <f t="shared" si="24"/>
        <v>#DIV/0!</v>
      </c>
      <c r="AD24" s="307">
        <f>Чум!C13</f>
        <v>40</v>
      </c>
      <c r="AE24" s="307">
        <f>Чум!D13</f>
        <v>143.49297999999999</v>
      </c>
      <c r="AF24" s="300">
        <f t="shared" si="25"/>
        <v>358.73244999999997</v>
      </c>
      <c r="AG24" s="307">
        <f>Чум!C15</f>
        <v>96</v>
      </c>
      <c r="AH24" s="299">
        <f>Чум!D15</f>
        <v>101.96807</v>
      </c>
      <c r="AI24" s="300">
        <f t="shared" si="26"/>
        <v>106.21673958333334</v>
      </c>
      <c r="AJ24" s="307">
        <f>Чум!C16</f>
        <v>359.69600000000003</v>
      </c>
      <c r="AK24" s="307">
        <f>Чум!D16</f>
        <v>309.30065000000002</v>
      </c>
      <c r="AL24" s="300">
        <f t="shared" si="6"/>
        <v>85.98946054445976</v>
      </c>
      <c r="AM24" s="300">
        <f>Чум!C18</f>
        <v>5</v>
      </c>
      <c r="AN24" s="300">
        <f>Чум!D18</f>
        <v>1.6</v>
      </c>
      <c r="AO24" s="300">
        <f t="shared" si="27"/>
        <v>32</v>
      </c>
      <c r="AP24" s="300">
        <f>Чум!C22</f>
        <v>0</v>
      </c>
      <c r="AQ24" s="300">
        <v>3.65E-3</v>
      </c>
      <c r="AR24" s="300" t="e">
        <f>AQ24/AP24*100</f>
        <v>#DIV/0!</v>
      </c>
      <c r="AS24" s="307">
        <v>0</v>
      </c>
      <c r="AT24" s="307"/>
      <c r="AU24" s="300" t="e">
        <f t="shared" si="8"/>
        <v>#DIV/0!</v>
      </c>
      <c r="AV24" s="307">
        <f>Чум!C27</f>
        <v>86.14</v>
      </c>
      <c r="AW24" s="308">
        <f>Чум!D27</f>
        <v>86.699160000000006</v>
      </c>
      <c r="AX24" s="300">
        <f t="shared" si="28"/>
        <v>100.6491293243557</v>
      </c>
      <c r="AY24" s="307">
        <f>Чум!C28</f>
        <v>0</v>
      </c>
      <c r="AZ24" s="308">
        <f>Чум!D28</f>
        <v>0</v>
      </c>
      <c r="BA24" s="300" t="e">
        <f t="shared" si="29"/>
        <v>#DIV/0!</v>
      </c>
      <c r="BB24" s="307"/>
      <c r="BC24" s="307"/>
      <c r="BD24" s="300" t="e">
        <f t="shared" si="30"/>
        <v>#DIV/0!</v>
      </c>
      <c r="BE24" s="300">
        <f>Чум!C30</f>
        <v>50</v>
      </c>
      <c r="BF24" s="303">
        <f>Чум!D30</f>
        <v>36.842089999999999</v>
      </c>
      <c r="BG24" s="300">
        <f t="shared" si="31"/>
        <v>73.684179999999998</v>
      </c>
      <c r="BH24" s="300"/>
      <c r="BI24" s="300"/>
      <c r="BJ24" s="300"/>
      <c r="BK24" s="300">
        <f>Чум!C33</f>
        <v>0</v>
      </c>
      <c r="BL24" s="300">
        <f>Чум!D31</f>
        <v>78.477000000000004</v>
      </c>
      <c r="BM24" s="300" t="e">
        <f t="shared" si="32"/>
        <v>#DIV/0!</v>
      </c>
      <c r="BN24" s="300"/>
      <c r="BO24" s="300"/>
      <c r="BP24" s="300" t="e">
        <f t="shared" si="33"/>
        <v>#DIV/0!</v>
      </c>
      <c r="BQ24" s="300"/>
      <c r="BR24" s="300"/>
      <c r="BS24" s="300"/>
      <c r="BT24" s="300"/>
      <c r="BU24" s="300">
        <f>Чум!D34</f>
        <v>0</v>
      </c>
      <c r="BV24" s="293" t="e">
        <f t="shared" si="34"/>
        <v>#DIV/0!</v>
      </c>
      <c r="BW24" s="300">
        <f>Чум!C37</f>
        <v>0</v>
      </c>
      <c r="BX24" s="300">
        <f>Чум!D37</f>
        <v>122.33452</v>
      </c>
      <c r="BY24" s="300" t="e">
        <f t="shared" si="35"/>
        <v>#DIV/0!</v>
      </c>
      <c r="BZ24" s="300"/>
      <c r="CA24" s="300"/>
      <c r="CB24" s="309" t="e">
        <f t="shared" si="36"/>
        <v>#DIV/0!</v>
      </c>
      <c r="CC24" s="309"/>
      <c r="CD24" s="309"/>
      <c r="CE24" s="309" t="e">
        <f t="shared" si="37"/>
        <v>#DIV/0!</v>
      </c>
      <c r="CF24" s="307">
        <f t="shared" si="38"/>
        <v>7039.5703300000005</v>
      </c>
      <c r="CG24" s="307">
        <f t="shared" si="39"/>
        <v>6602.0254500000001</v>
      </c>
      <c r="CH24" s="300">
        <f t="shared" si="58"/>
        <v>93.78449451473837</v>
      </c>
      <c r="CI24" s="300">
        <f>Чум!C42</f>
        <v>3395.5</v>
      </c>
      <c r="CJ24" s="300">
        <f>Чум!D42</f>
        <v>3185.0070000000001</v>
      </c>
      <c r="CK24" s="300">
        <f t="shared" si="40"/>
        <v>93.800824620821672</v>
      </c>
      <c r="CL24" s="300">
        <f>Чум!C43</f>
        <v>0</v>
      </c>
      <c r="CM24" s="450">
        <f>Чум!D43</f>
        <v>0</v>
      </c>
      <c r="CN24" s="300" t="e">
        <f t="shared" si="41"/>
        <v>#DIV/0!</v>
      </c>
      <c r="CO24" s="300">
        <f>Чум!C44</f>
        <v>2915.1730699999998</v>
      </c>
      <c r="CP24" s="300">
        <f>Чум!D44</f>
        <v>2915.1730699999998</v>
      </c>
      <c r="CQ24" s="300">
        <f t="shared" si="9"/>
        <v>100</v>
      </c>
      <c r="CR24" s="300">
        <f>Чум!C45</f>
        <v>100.729</v>
      </c>
      <c r="CS24" s="300">
        <f>Чум!D45</f>
        <v>100.352</v>
      </c>
      <c r="CT24" s="300">
        <f t="shared" si="10"/>
        <v>99.625728439674774</v>
      </c>
      <c r="CU24" s="300">
        <f>Чум!C46</f>
        <v>505.91838000000001</v>
      </c>
      <c r="CV24" s="300">
        <f>Чум!D46</f>
        <v>401.49338</v>
      </c>
      <c r="CW24" s="293">
        <f t="shared" si="42"/>
        <v>79.359318789722565</v>
      </c>
      <c r="CX24" s="311">
        <f>Чум!C50</f>
        <v>122.24988</v>
      </c>
      <c r="CY24" s="300">
        <f>Чум!D50</f>
        <v>0</v>
      </c>
      <c r="CZ24" s="300">
        <f t="shared" si="11"/>
        <v>0</v>
      </c>
      <c r="DA24" s="300"/>
      <c r="DB24" s="300"/>
      <c r="DC24" s="300"/>
      <c r="DD24" s="307"/>
      <c r="DE24" s="307"/>
      <c r="DF24" s="300" t="e">
        <f t="shared" si="43"/>
        <v>#DIV/0!</v>
      </c>
      <c r="DG24" s="300"/>
      <c r="DH24" s="300"/>
      <c r="DI24" s="300"/>
      <c r="DJ24" s="300"/>
      <c r="DK24" s="300"/>
      <c r="DL24" s="300"/>
      <c r="DM24" s="302">
        <f t="shared" si="44"/>
        <v>8626.4551500000016</v>
      </c>
      <c r="DN24" s="302">
        <f t="shared" si="44"/>
        <v>7366.4307900000003</v>
      </c>
      <c r="DO24" s="300">
        <f t="shared" si="45"/>
        <v>85.393486222437488</v>
      </c>
      <c r="DP24" s="307">
        <f t="shared" si="46"/>
        <v>1732.4080000000001</v>
      </c>
      <c r="DQ24" s="307">
        <f t="shared" si="46"/>
        <v>1339.8076600000002</v>
      </c>
      <c r="DR24" s="300">
        <f t="shared" si="47"/>
        <v>77.337882300243365</v>
      </c>
      <c r="DS24" s="300">
        <f>Чум!C58</f>
        <v>1713.48</v>
      </c>
      <c r="DT24" s="300">
        <f>Чум!D58</f>
        <v>1330.8796600000001</v>
      </c>
      <c r="DU24" s="300">
        <f t="shared" si="48"/>
        <v>77.671152274902539</v>
      </c>
      <c r="DV24" s="300">
        <f>Чум!C61</f>
        <v>0</v>
      </c>
      <c r="DW24" s="300">
        <f>Чум!D61</f>
        <v>0</v>
      </c>
      <c r="DX24" s="300" t="e">
        <f t="shared" si="49"/>
        <v>#DIV/0!</v>
      </c>
      <c r="DY24" s="300">
        <f>Чум!C62</f>
        <v>10</v>
      </c>
      <c r="DZ24" s="300">
        <f>Чум!D62</f>
        <v>0</v>
      </c>
      <c r="EA24" s="300">
        <f t="shared" si="50"/>
        <v>0</v>
      </c>
      <c r="EB24" s="300">
        <f>Чум!C63</f>
        <v>8.9280000000000008</v>
      </c>
      <c r="EC24" s="300">
        <f>Чум!D63</f>
        <v>8.9280000000000008</v>
      </c>
      <c r="ED24" s="300">
        <f t="shared" si="51"/>
        <v>100</v>
      </c>
      <c r="EE24" s="300">
        <f>Чум!C65</f>
        <v>100.729</v>
      </c>
      <c r="EF24" s="300">
        <f>Чум!D65</f>
        <v>76.797910000000002</v>
      </c>
      <c r="EG24" s="300">
        <f t="shared" si="52"/>
        <v>76.242105054155203</v>
      </c>
      <c r="EH24" s="300">
        <f>Чум!C66</f>
        <v>20.945999999999998</v>
      </c>
      <c r="EI24" s="300">
        <f>Чум!D66</f>
        <v>9.7313399999999994</v>
      </c>
      <c r="EJ24" s="300">
        <f t="shared" si="53"/>
        <v>46.459180750501289</v>
      </c>
      <c r="EK24" s="307">
        <f>Чум!C72</f>
        <v>1542.1851799999999</v>
      </c>
      <c r="EL24" s="307">
        <f>Чум!D72</f>
        <v>1399.90849</v>
      </c>
      <c r="EM24" s="300">
        <f t="shared" si="54"/>
        <v>90.774344621830693</v>
      </c>
      <c r="EN24" s="307">
        <f>Чум!C77</f>
        <v>4186.3569700000007</v>
      </c>
      <c r="EO24" s="307">
        <f>Чум!D77</f>
        <v>3582.88139</v>
      </c>
      <c r="EP24" s="300">
        <f t="shared" si="55"/>
        <v>85.584708033151784</v>
      </c>
      <c r="EQ24" s="307">
        <f>Чум!C81</f>
        <v>1038.4000000000001</v>
      </c>
      <c r="ER24" s="312">
        <f>Чум!D81</f>
        <v>951.87400000000002</v>
      </c>
      <c r="ES24" s="300">
        <f t="shared" si="12"/>
        <v>91.667372881355931</v>
      </c>
      <c r="ET24" s="300">
        <f>Чум!C83</f>
        <v>0</v>
      </c>
      <c r="EU24" s="300">
        <f>Чум!D83</f>
        <v>0</v>
      </c>
      <c r="EV24" s="300" t="e">
        <f t="shared" si="13"/>
        <v>#DIV/0!</v>
      </c>
      <c r="EW24" s="313">
        <f>Чум!C88</f>
        <v>5.43</v>
      </c>
      <c r="EX24" s="313">
        <f>Чум!D88</f>
        <v>5.43</v>
      </c>
      <c r="EY24" s="300">
        <f t="shared" si="56"/>
        <v>100</v>
      </c>
      <c r="EZ24" s="300">
        <f>Чум!C94</f>
        <v>0</v>
      </c>
      <c r="FA24" s="300">
        <f>Чум!D94</f>
        <v>0</v>
      </c>
      <c r="FB24" s="300" t="e">
        <f t="shared" si="57"/>
        <v>#DIV/0!</v>
      </c>
      <c r="FC24" s="491">
        <f t="shared" si="14"/>
        <v>-328.18882000000121</v>
      </c>
      <c r="FD24" s="491">
        <f t="shared" si="15"/>
        <v>652.12990999999965</v>
      </c>
      <c r="FE24" s="300">
        <f t="shared" si="59"/>
        <v>-198.70570545334155</v>
      </c>
      <c r="FF24" s="250"/>
      <c r="FG24" s="251"/>
      <c r="FI24" s="251"/>
    </row>
    <row r="25" spans="1:176" s="169" customFormat="1" ht="22.5" customHeight="1">
      <c r="A25" s="336">
        <v>12</v>
      </c>
      <c r="B25" s="337" t="s">
        <v>301</v>
      </c>
      <c r="C25" s="316">
        <f t="shared" si="16"/>
        <v>9377.26332</v>
      </c>
      <c r="D25" s="317">
        <f t="shared" si="0"/>
        <v>7561.0874400000002</v>
      </c>
      <c r="E25" s="303">
        <f t="shared" si="1"/>
        <v>80.632133085924693</v>
      </c>
      <c r="F25" s="294">
        <f t="shared" si="17"/>
        <v>2414.7599999999998</v>
      </c>
      <c r="G25" s="318">
        <f t="shared" si="3"/>
        <v>2772.1893200000004</v>
      </c>
      <c r="H25" s="303">
        <f t="shared" si="18"/>
        <v>114.80185691331646</v>
      </c>
      <c r="I25" s="293">
        <f t="shared" si="19"/>
        <v>890.2</v>
      </c>
      <c r="J25" s="303"/>
      <c r="K25" s="303"/>
      <c r="L25" s="302">
        <f>Шать!C6</f>
        <v>60</v>
      </c>
      <c r="M25" s="439">
        <f>Шать!D6</f>
        <v>44.21678</v>
      </c>
      <c r="N25" s="303">
        <f t="shared" si="20"/>
        <v>73.694633333333343</v>
      </c>
      <c r="O25" s="293">
        <f t="shared" si="4"/>
        <v>420.20000000000005</v>
      </c>
      <c r="P25" s="293">
        <f t="shared" si="5"/>
        <v>455.94294000000002</v>
      </c>
      <c r="Q25" s="303"/>
      <c r="R25" s="303">
        <f>Шать!C8</f>
        <v>156.73500000000001</v>
      </c>
      <c r="S25" s="303">
        <f>Шать!D8</f>
        <v>227.81836999999999</v>
      </c>
      <c r="T25" s="303">
        <f t="shared" si="21"/>
        <v>145.35258238427917</v>
      </c>
      <c r="U25" s="303">
        <f>Шать!C9</f>
        <v>1.68</v>
      </c>
      <c r="V25" s="303">
        <f>Шать!D9</f>
        <v>1.2602</v>
      </c>
      <c r="W25" s="303">
        <f t="shared" si="22"/>
        <v>75.011904761904773</v>
      </c>
      <c r="X25" s="303">
        <f>Шать!C10</f>
        <v>261.78500000000003</v>
      </c>
      <c r="Y25" s="303">
        <f>Шать!D10</f>
        <v>253.58339000000001</v>
      </c>
      <c r="Z25" s="303">
        <f t="shared" si="23"/>
        <v>96.867043566285304</v>
      </c>
      <c r="AA25" s="303">
        <f>Шать!C11</f>
        <v>0</v>
      </c>
      <c r="AB25" s="319">
        <f>Шать!D11</f>
        <v>-26.71902</v>
      </c>
      <c r="AC25" s="303" t="e">
        <f t="shared" si="24"/>
        <v>#DIV/0!</v>
      </c>
      <c r="AD25" s="302">
        <f>Шать!C13</f>
        <v>10</v>
      </c>
      <c r="AE25" s="302">
        <f>Шать!D13</f>
        <v>3.4327999999999999</v>
      </c>
      <c r="AF25" s="303">
        <f t="shared" si="25"/>
        <v>34.327999999999996</v>
      </c>
      <c r="AG25" s="302">
        <f>Шать!C15</f>
        <v>90</v>
      </c>
      <c r="AH25" s="299">
        <f>Шать!D15</f>
        <v>109.92648</v>
      </c>
      <c r="AI25" s="303">
        <f t="shared" si="26"/>
        <v>122.14053333333332</v>
      </c>
      <c r="AJ25" s="302">
        <f>Шать!C16</f>
        <v>307</v>
      </c>
      <c r="AK25" s="302">
        <f>Шать!D16</f>
        <v>267.92986000000002</v>
      </c>
      <c r="AL25" s="303">
        <f t="shared" si="6"/>
        <v>87.273570032573303</v>
      </c>
      <c r="AM25" s="303">
        <f>Шать!C18</f>
        <v>3</v>
      </c>
      <c r="AN25" s="303">
        <f>Шать!D18</f>
        <v>1.6</v>
      </c>
      <c r="AO25" s="303">
        <f t="shared" si="27"/>
        <v>53.333333333333336</v>
      </c>
      <c r="AP25" s="303"/>
      <c r="AQ25" s="303"/>
      <c r="AR25" s="303" t="e">
        <f>AP25/AQ25*100</f>
        <v>#DIV/0!</v>
      </c>
      <c r="AS25" s="302">
        <v>0</v>
      </c>
      <c r="AT25" s="302">
        <f>0</f>
        <v>0</v>
      </c>
      <c r="AU25" s="303" t="e">
        <f t="shared" si="8"/>
        <v>#DIV/0!</v>
      </c>
      <c r="AV25" s="302">
        <f>Шать!C27</f>
        <v>180</v>
      </c>
      <c r="AW25" s="308">
        <f>Шать!D27</f>
        <v>176.72774999999999</v>
      </c>
      <c r="AX25" s="303">
        <f t="shared" si="28"/>
        <v>98.182083333333324</v>
      </c>
      <c r="AY25" s="302">
        <f>Шать!C28</f>
        <v>20</v>
      </c>
      <c r="AZ25" s="299">
        <f>Шать!D28</f>
        <v>23.843599999999999</v>
      </c>
      <c r="BA25" s="303">
        <f t="shared" si="29"/>
        <v>119.218</v>
      </c>
      <c r="BB25" s="302"/>
      <c r="BC25" s="302"/>
      <c r="BD25" s="303" t="e">
        <f t="shared" si="30"/>
        <v>#DIV/0!</v>
      </c>
      <c r="BE25" s="303">
        <f>Шать!C29</f>
        <v>30</v>
      </c>
      <c r="BF25" s="303">
        <f>Шать!D29</f>
        <v>31.46621</v>
      </c>
      <c r="BG25" s="303">
        <f t="shared" si="31"/>
        <v>104.88736666666667</v>
      </c>
      <c r="BH25" s="303"/>
      <c r="BI25" s="303"/>
      <c r="BJ25" s="303"/>
      <c r="BK25" s="303">
        <f>Шать!C31</f>
        <v>1294.56</v>
      </c>
      <c r="BL25" s="303">
        <f>Шать!D31</f>
        <v>1320.396</v>
      </c>
      <c r="BM25" s="303">
        <f t="shared" si="32"/>
        <v>101.99573600296625</v>
      </c>
      <c r="BN25" s="303"/>
      <c r="BO25" s="303"/>
      <c r="BP25" s="303" t="e">
        <f t="shared" si="33"/>
        <v>#DIV/0!</v>
      </c>
      <c r="BQ25" s="303"/>
      <c r="BR25" s="303"/>
      <c r="BS25" s="303"/>
      <c r="BT25" s="303">
        <f>Шать!C34</f>
        <v>0</v>
      </c>
      <c r="BU25" s="303">
        <f>Шать!D34</f>
        <v>0</v>
      </c>
      <c r="BV25" s="293" t="e">
        <f t="shared" si="34"/>
        <v>#DIV/0!</v>
      </c>
      <c r="BW25" s="303">
        <f>Шать!C37</f>
        <v>0</v>
      </c>
      <c r="BX25" s="300">
        <f>SUM(Шать!D37)</f>
        <v>336.70689999999996</v>
      </c>
      <c r="BY25" s="303" t="e">
        <f t="shared" si="35"/>
        <v>#DIV/0!</v>
      </c>
      <c r="BZ25" s="303"/>
      <c r="CA25" s="303"/>
      <c r="CB25" s="320" t="e">
        <f t="shared" si="36"/>
        <v>#DIV/0!</v>
      </c>
      <c r="CC25" s="320"/>
      <c r="CD25" s="320"/>
      <c r="CE25" s="320" t="e">
        <f t="shared" si="37"/>
        <v>#DIV/0!</v>
      </c>
      <c r="CF25" s="302">
        <f t="shared" si="38"/>
        <v>6962.5033199999998</v>
      </c>
      <c r="CG25" s="298">
        <f t="shared" si="39"/>
        <v>4788.8981199999998</v>
      </c>
      <c r="CH25" s="303">
        <f t="shared" si="58"/>
        <v>68.78126874631063</v>
      </c>
      <c r="CI25" s="303">
        <f>Шать!C42</f>
        <v>1897.8</v>
      </c>
      <c r="CJ25" s="303">
        <f>Шать!D42</f>
        <v>1780.152</v>
      </c>
      <c r="CK25" s="303">
        <f t="shared" si="40"/>
        <v>93.80082200442618</v>
      </c>
      <c r="CL25" s="303">
        <f>Шать!C43</f>
        <v>0</v>
      </c>
      <c r="CM25" s="451">
        <f>Шать!D43</f>
        <v>0</v>
      </c>
      <c r="CN25" s="303" t="e">
        <f t="shared" si="41"/>
        <v>#DIV/0!</v>
      </c>
      <c r="CO25" s="303">
        <f>Шать!C44</f>
        <v>4040.3971200000001</v>
      </c>
      <c r="CP25" s="303">
        <f>Шать!D44</f>
        <v>2482.1821199999999</v>
      </c>
      <c r="CQ25" s="303">
        <f t="shared" si="9"/>
        <v>61.434112694348222</v>
      </c>
      <c r="CR25" s="303">
        <f>Шать!C45</f>
        <v>107.8753</v>
      </c>
      <c r="CS25" s="303">
        <f>Шать!D45</f>
        <v>100.352</v>
      </c>
      <c r="CT25" s="303">
        <f t="shared" si="10"/>
        <v>93.025929012480162</v>
      </c>
      <c r="CU25" s="303">
        <f>Шать!C46</f>
        <v>579.92399999999998</v>
      </c>
      <c r="CV25" s="303">
        <f>Шать!D46</f>
        <v>426.21199999999999</v>
      </c>
      <c r="CW25" s="293">
        <f t="shared" si="42"/>
        <v>73.494457894482721</v>
      </c>
      <c r="CX25" s="319">
        <f>Шать!C50</f>
        <v>336.50689999999997</v>
      </c>
      <c r="CY25" s="303">
        <f>Шать!D50</f>
        <v>0</v>
      </c>
      <c r="CZ25" s="303">
        <f t="shared" si="11"/>
        <v>0</v>
      </c>
      <c r="DA25" s="303"/>
      <c r="DB25" s="303"/>
      <c r="DC25" s="303"/>
      <c r="DD25" s="302"/>
      <c r="DE25" s="302"/>
      <c r="DF25" s="303" t="e">
        <f t="shared" si="43"/>
        <v>#DIV/0!</v>
      </c>
      <c r="DG25" s="303"/>
      <c r="DH25" s="303"/>
      <c r="DI25" s="303"/>
      <c r="DJ25" s="303"/>
      <c r="DK25" s="303"/>
      <c r="DL25" s="303"/>
      <c r="DM25" s="302">
        <f t="shared" si="44"/>
        <v>10074.333280000001</v>
      </c>
      <c r="DN25" s="302">
        <f t="shared" si="44"/>
        <v>7423.4870899999996</v>
      </c>
      <c r="DO25" s="303">
        <f>DN25/DM25*100</f>
        <v>73.687130291167009</v>
      </c>
      <c r="DP25" s="302">
        <f t="shared" si="46"/>
        <v>1522.413</v>
      </c>
      <c r="DQ25" s="302">
        <f t="shared" si="46"/>
        <v>1307.2409600000001</v>
      </c>
      <c r="DR25" s="303">
        <f t="shared" si="47"/>
        <v>85.866381855646267</v>
      </c>
      <c r="DS25" s="303">
        <f>Шать!C58</f>
        <v>1489.4369999999999</v>
      </c>
      <c r="DT25" s="303">
        <f>Шать!D58</f>
        <v>1284.26496</v>
      </c>
      <c r="DU25" s="303">
        <f t="shared" si="48"/>
        <v>86.224859460319564</v>
      </c>
      <c r="DV25" s="303">
        <f>Шать!C61</f>
        <v>0</v>
      </c>
      <c r="DW25" s="303">
        <f>Шать!D61</f>
        <v>0</v>
      </c>
      <c r="DX25" s="303" t="e">
        <f t="shared" si="49"/>
        <v>#DIV/0!</v>
      </c>
      <c r="DY25" s="303">
        <f>Шать!C62</f>
        <v>5</v>
      </c>
      <c r="DZ25" s="303">
        <f>Шать!D62</f>
        <v>0</v>
      </c>
      <c r="EA25" s="303">
        <f t="shared" si="50"/>
        <v>0</v>
      </c>
      <c r="EB25" s="303">
        <f>Шать!C63</f>
        <v>27.975999999999999</v>
      </c>
      <c r="EC25" s="303">
        <f>Шать!D63</f>
        <v>22.975999999999999</v>
      </c>
      <c r="ED25" s="303">
        <f t="shared" si="51"/>
        <v>82.127537889619674</v>
      </c>
      <c r="EE25" s="303">
        <f>Шать!C65</f>
        <v>100.729</v>
      </c>
      <c r="EF25" s="303">
        <f>Шать!D65</f>
        <v>78.474620000000002</v>
      </c>
      <c r="EG25" s="303">
        <f t="shared" si="52"/>
        <v>77.906680300608571</v>
      </c>
      <c r="EH25" s="303">
        <f>Шать!C66</f>
        <v>18.5</v>
      </c>
      <c r="EI25" s="303">
        <f>Шать!D66</f>
        <v>2.83134</v>
      </c>
      <c r="EJ25" s="303">
        <f t="shared" si="53"/>
        <v>15.30454054054054</v>
      </c>
      <c r="EK25" s="302">
        <f>Шать!C72</f>
        <v>2865.0158200000001</v>
      </c>
      <c r="EL25" s="302">
        <f>Шать!D72</f>
        <v>2775.6896299999999</v>
      </c>
      <c r="EM25" s="303">
        <f t="shared" si="54"/>
        <v>96.882174633157874</v>
      </c>
      <c r="EN25" s="302">
        <f>Шать!C77</f>
        <v>4692.5654599999998</v>
      </c>
      <c r="EO25" s="302">
        <f>Шать!D77</f>
        <v>2529.00054</v>
      </c>
      <c r="EP25" s="303">
        <f t="shared" si="55"/>
        <v>53.893772213888312</v>
      </c>
      <c r="EQ25" s="302">
        <f>Шать!C81</f>
        <v>846.5</v>
      </c>
      <c r="ER25" s="321">
        <f>Шать!D81</f>
        <v>705.42</v>
      </c>
      <c r="ES25" s="303">
        <f t="shared" si="12"/>
        <v>83.333727111636151</v>
      </c>
      <c r="ET25" s="303">
        <f>Шать!C83</f>
        <v>0</v>
      </c>
      <c r="EU25" s="303">
        <f>Шать!D83</f>
        <v>0</v>
      </c>
      <c r="EV25" s="303" t="e">
        <f t="shared" si="13"/>
        <v>#DIV/0!</v>
      </c>
      <c r="EW25" s="318">
        <f>Шать!C88</f>
        <v>28.61</v>
      </c>
      <c r="EX25" s="318">
        <f>Шать!D88</f>
        <v>24.83</v>
      </c>
      <c r="EY25" s="303">
        <f t="shared" si="56"/>
        <v>86.78783642083188</v>
      </c>
      <c r="EZ25" s="303">
        <f>Шать!C94</f>
        <v>0</v>
      </c>
      <c r="FA25" s="303">
        <f>Шать!D94</f>
        <v>0</v>
      </c>
      <c r="FB25" s="303" t="e">
        <f t="shared" si="57"/>
        <v>#DIV/0!</v>
      </c>
      <c r="FC25" s="490">
        <f t="shared" si="14"/>
        <v>-697.06996000000072</v>
      </c>
      <c r="FD25" s="490">
        <f t="shared" si="15"/>
        <v>137.60035000000062</v>
      </c>
      <c r="FE25" s="303">
        <f t="shared" si="59"/>
        <v>-19.739819228474641</v>
      </c>
      <c r="FF25" s="167"/>
      <c r="FG25" s="168"/>
      <c r="FI25" s="168"/>
    </row>
    <row r="26" spans="1:176" s="252" customFormat="1" ht="24.75" customHeight="1">
      <c r="A26" s="339">
        <v>13</v>
      </c>
      <c r="B26" s="335" t="s">
        <v>302</v>
      </c>
      <c r="C26" s="314">
        <f t="shared" si="16"/>
        <v>13496.361969999998</v>
      </c>
      <c r="D26" s="292">
        <f t="shared" si="0"/>
        <v>10515.898289999999</v>
      </c>
      <c r="E26" s="300">
        <f t="shared" si="1"/>
        <v>77.916540126702017</v>
      </c>
      <c r="F26" s="294">
        <f t="shared" si="17"/>
        <v>2642.75</v>
      </c>
      <c r="G26" s="313">
        <f t="shared" si="3"/>
        <v>2691.6288399999999</v>
      </c>
      <c r="H26" s="300">
        <f t="shared" si="18"/>
        <v>101.84954460315959</v>
      </c>
      <c r="I26" s="293">
        <f t="shared" si="19"/>
        <v>2252.75</v>
      </c>
      <c r="J26" s="300"/>
      <c r="K26" s="300"/>
      <c r="L26" s="307">
        <f>Юнг!C6</f>
        <v>126</v>
      </c>
      <c r="M26" s="439">
        <f>Юнг!D6</f>
        <v>149.08091999999999</v>
      </c>
      <c r="N26" s="300">
        <f t="shared" si="20"/>
        <v>118.31819047619048</v>
      </c>
      <c r="O26" s="293">
        <f t="shared" si="4"/>
        <v>675.75</v>
      </c>
      <c r="P26" s="293">
        <f t="shared" si="5"/>
        <v>733.20556999999997</v>
      </c>
      <c r="Q26" s="300"/>
      <c r="R26" s="300">
        <f>Юнг!C8</f>
        <v>252.05500000000001</v>
      </c>
      <c r="S26" s="300">
        <f>Юнг!D8</f>
        <v>366.35656</v>
      </c>
      <c r="T26" s="300">
        <f t="shared" si="21"/>
        <v>145.34786455337127</v>
      </c>
      <c r="U26" s="300">
        <f>Юнг!C9</f>
        <v>2.7029999999999998</v>
      </c>
      <c r="V26" s="300">
        <f>Юнг!D9</f>
        <v>2.0265300000000002</v>
      </c>
      <c r="W26" s="300">
        <f t="shared" si="22"/>
        <v>74.973362930077698</v>
      </c>
      <c r="X26" s="300">
        <f>Юнг!C10</f>
        <v>420.99200000000002</v>
      </c>
      <c r="Y26" s="300">
        <f>Юнг!D10</f>
        <v>407.78955000000002</v>
      </c>
      <c r="Z26" s="300">
        <f t="shared" si="23"/>
        <v>96.863966536181209</v>
      </c>
      <c r="AA26" s="300">
        <f>Юнг!C11</f>
        <v>0</v>
      </c>
      <c r="AB26" s="311">
        <f>Юнг!D11</f>
        <v>-42.96707</v>
      </c>
      <c r="AC26" s="300" t="e">
        <f t="shared" si="24"/>
        <v>#DIV/0!</v>
      </c>
      <c r="AD26" s="307">
        <f>Юнг!C13</f>
        <v>50</v>
      </c>
      <c r="AE26" s="307">
        <f>Юнг!D13</f>
        <v>81.321929999999995</v>
      </c>
      <c r="AF26" s="300">
        <f t="shared" si="25"/>
        <v>162.64385999999999</v>
      </c>
      <c r="AG26" s="307">
        <f>Юнг!C15</f>
        <v>433</v>
      </c>
      <c r="AH26" s="299">
        <f>Юнг!D15</f>
        <v>369.67210999999998</v>
      </c>
      <c r="AI26" s="300">
        <f t="shared" si="26"/>
        <v>85.374621247113154</v>
      </c>
      <c r="AJ26" s="307">
        <f>Юнг!C16</f>
        <v>960</v>
      </c>
      <c r="AK26" s="307">
        <f>Юнг!D16</f>
        <v>880.57011999999997</v>
      </c>
      <c r="AL26" s="300">
        <f t="shared" si="6"/>
        <v>91.726054166666657</v>
      </c>
      <c r="AM26" s="300">
        <f>Юнг!C18</f>
        <v>8</v>
      </c>
      <c r="AN26" s="300">
        <f>Юнг!D18</f>
        <v>3.2</v>
      </c>
      <c r="AO26" s="300">
        <f t="shared" si="27"/>
        <v>40</v>
      </c>
      <c r="AP26" s="300"/>
      <c r="AQ26" s="300"/>
      <c r="AR26" s="300" t="e">
        <f>AP26/AQ26*100</f>
        <v>#DIV/0!</v>
      </c>
      <c r="AS26" s="307">
        <v>0</v>
      </c>
      <c r="AT26" s="307"/>
      <c r="AU26" s="300" t="e">
        <f t="shared" si="8"/>
        <v>#DIV/0!</v>
      </c>
      <c r="AV26" s="307">
        <f>Юнг!C27</f>
        <v>320</v>
      </c>
      <c r="AW26" s="308">
        <f>Юнг!D27</f>
        <v>388.14470999999998</v>
      </c>
      <c r="AX26" s="300">
        <f t="shared" si="28"/>
        <v>121.295221875</v>
      </c>
      <c r="AY26" s="307">
        <f>Юнг!C28</f>
        <v>30</v>
      </c>
      <c r="AZ26" s="308">
        <f>Юнг!D28</f>
        <v>28.027249999999999</v>
      </c>
      <c r="BA26" s="300">
        <f t="shared" si="29"/>
        <v>93.424166666666665</v>
      </c>
      <c r="BB26" s="307"/>
      <c r="BC26" s="307"/>
      <c r="BD26" s="300" t="e">
        <f t="shared" si="30"/>
        <v>#DIV/0!</v>
      </c>
      <c r="BE26" s="300">
        <f>Юнг!C30</f>
        <v>40</v>
      </c>
      <c r="BF26" s="303">
        <f>Юнг!D30</f>
        <v>58.406230000000001</v>
      </c>
      <c r="BG26" s="300">
        <f t="shared" si="31"/>
        <v>146.01557499999998</v>
      </c>
      <c r="BH26" s="300"/>
      <c r="BI26" s="300"/>
      <c r="BJ26" s="300"/>
      <c r="BK26" s="300">
        <f>Юнг!C33</f>
        <v>0</v>
      </c>
      <c r="BL26" s="300">
        <f>Юнг!D31</f>
        <v>0</v>
      </c>
      <c r="BM26" s="300" t="e">
        <f t="shared" si="32"/>
        <v>#DIV/0!</v>
      </c>
      <c r="BN26" s="300"/>
      <c r="BO26" s="300"/>
      <c r="BP26" s="300" t="e">
        <f t="shared" si="33"/>
        <v>#DIV/0!</v>
      </c>
      <c r="BQ26" s="300"/>
      <c r="BR26" s="300"/>
      <c r="BS26" s="300"/>
      <c r="BT26" s="300">
        <f>Юнг!C34</f>
        <v>0</v>
      </c>
      <c r="BU26" s="300">
        <f>Юнг!D34</f>
        <v>0</v>
      </c>
      <c r="BV26" s="293" t="e">
        <f t="shared" si="34"/>
        <v>#DIV/0!</v>
      </c>
      <c r="BW26" s="300">
        <f>Юнг!C36</f>
        <v>0</v>
      </c>
      <c r="BX26" s="300">
        <f>Юнг!D36</f>
        <v>0</v>
      </c>
      <c r="BY26" s="300" t="e">
        <f t="shared" si="35"/>
        <v>#DIV/0!</v>
      </c>
      <c r="BZ26" s="300"/>
      <c r="CA26" s="300"/>
      <c r="CB26" s="309" t="e">
        <f t="shared" si="36"/>
        <v>#DIV/0!</v>
      </c>
      <c r="CC26" s="309"/>
      <c r="CD26" s="309"/>
      <c r="CE26" s="309" t="e">
        <f t="shared" si="37"/>
        <v>#DIV/0!</v>
      </c>
      <c r="CF26" s="307">
        <f t="shared" si="38"/>
        <v>10853.611969999998</v>
      </c>
      <c r="CG26" s="307">
        <f t="shared" si="39"/>
        <v>7824.2694499999998</v>
      </c>
      <c r="CH26" s="300">
        <f t="shared" si="58"/>
        <v>72.089083999195168</v>
      </c>
      <c r="CI26" s="300">
        <f>Юнг!C41</f>
        <v>2417.4</v>
      </c>
      <c r="CJ26" s="300">
        <f>Юнг!D41</f>
        <v>2267.5410000000002</v>
      </c>
      <c r="CK26" s="300">
        <f t="shared" si="40"/>
        <v>93.800819061801946</v>
      </c>
      <c r="CL26" s="300">
        <f>Юнг!C42</f>
        <v>0</v>
      </c>
      <c r="CM26" s="450">
        <f>Юнг!D42</f>
        <v>0</v>
      </c>
      <c r="CN26" s="300" t="e">
        <f t="shared" si="41"/>
        <v>#DIV/0!</v>
      </c>
      <c r="CO26" s="300">
        <f>Юнг!C43</f>
        <v>5986.0349999999999</v>
      </c>
      <c r="CP26" s="300">
        <f>Юнг!D43</f>
        <v>5025.0050000000001</v>
      </c>
      <c r="CQ26" s="300">
        <f t="shared" si="9"/>
        <v>83.945466406394218</v>
      </c>
      <c r="CR26" s="300">
        <f>Юнг!C44</f>
        <v>100.729</v>
      </c>
      <c r="CS26" s="300">
        <f>Юнг!D44</f>
        <v>100.352</v>
      </c>
      <c r="CT26" s="300">
        <f t="shared" si="10"/>
        <v>99.625728439674774</v>
      </c>
      <c r="CU26" s="300">
        <f>Юнг!C45</f>
        <v>2349.4479700000002</v>
      </c>
      <c r="CV26" s="300">
        <f>Юнг!D45</f>
        <v>431.37144999999998</v>
      </c>
      <c r="CW26" s="293">
        <f t="shared" si="42"/>
        <v>18.360544924091251</v>
      </c>
      <c r="CX26" s="311">
        <f>Юнг!C48</f>
        <v>0</v>
      </c>
      <c r="CY26" s="300">
        <f>Юнг!D48</f>
        <v>0</v>
      </c>
      <c r="CZ26" s="300" t="e">
        <f t="shared" si="11"/>
        <v>#DIV/0!</v>
      </c>
      <c r="DA26" s="300"/>
      <c r="DB26" s="300">
        <f>Юнг!D47</f>
        <v>0</v>
      </c>
      <c r="DC26" s="300"/>
      <c r="DD26" s="307"/>
      <c r="DE26" s="307"/>
      <c r="DF26" s="300" t="e">
        <f t="shared" si="43"/>
        <v>#DIV/0!</v>
      </c>
      <c r="DG26" s="300"/>
      <c r="DH26" s="300"/>
      <c r="DI26" s="300"/>
      <c r="DJ26" s="300"/>
      <c r="DK26" s="300"/>
      <c r="DL26" s="300"/>
      <c r="DM26" s="302">
        <f t="shared" si="44"/>
        <v>13881.227679999998</v>
      </c>
      <c r="DN26" s="302">
        <f t="shared" si="44"/>
        <v>9963.3439900000012</v>
      </c>
      <c r="DO26" s="300">
        <f t="shared" si="45"/>
        <v>71.775668692151314</v>
      </c>
      <c r="DP26" s="307">
        <f t="shared" si="46"/>
        <v>1979.1350000000002</v>
      </c>
      <c r="DQ26" s="307">
        <f t="shared" si="46"/>
        <v>1652.7638899999999</v>
      </c>
      <c r="DR26" s="300">
        <f t="shared" si="47"/>
        <v>83.509406382081053</v>
      </c>
      <c r="DS26" s="300">
        <f>Юнг!C57</f>
        <v>1909.8130000000001</v>
      </c>
      <c r="DT26" s="300">
        <f>Юнг!D57</f>
        <v>1643.4418900000001</v>
      </c>
      <c r="DU26" s="300">
        <f t="shared" si="48"/>
        <v>86.052503046109749</v>
      </c>
      <c r="DV26" s="300">
        <f>Юнг!C60</f>
        <v>0</v>
      </c>
      <c r="DW26" s="300">
        <f>Юнг!D60</f>
        <v>0</v>
      </c>
      <c r="DX26" s="300" t="e">
        <f t="shared" si="49"/>
        <v>#DIV/0!</v>
      </c>
      <c r="DY26" s="300">
        <f>Юнг!C61</f>
        <v>10</v>
      </c>
      <c r="DZ26" s="300">
        <f>Юнг!D61</f>
        <v>0</v>
      </c>
      <c r="EA26" s="300">
        <f t="shared" si="50"/>
        <v>0</v>
      </c>
      <c r="EB26" s="300">
        <f>Юнг!C62</f>
        <v>59.322000000000003</v>
      </c>
      <c r="EC26" s="300">
        <f>Юнг!D62</f>
        <v>9.3219999999999992</v>
      </c>
      <c r="ED26" s="300">
        <f t="shared" si="51"/>
        <v>15.714237550992886</v>
      </c>
      <c r="EE26" s="300">
        <f>Юнг!C64</f>
        <v>100.729</v>
      </c>
      <c r="EF26" s="300">
        <f>Юнг!D64</f>
        <v>78.734219999999993</v>
      </c>
      <c r="EG26" s="300">
        <f t="shared" si="52"/>
        <v>78.164401512970443</v>
      </c>
      <c r="EH26" s="300">
        <f>Юнг!C65</f>
        <v>232</v>
      </c>
      <c r="EI26" s="300">
        <f>Юнг!D65</f>
        <v>59.931339999999999</v>
      </c>
      <c r="EJ26" s="300">
        <f t="shared" si="53"/>
        <v>25.832474137931033</v>
      </c>
      <c r="EK26" s="307">
        <f>Юнг!C71</f>
        <v>2219.8817100000001</v>
      </c>
      <c r="EL26" s="307">
        <f>Юнг!D71</f>
        <v>975.26024000000007</v>
      </c>
      <c r="EM26" s="300">
        <f t="shared" si="54"/>
        <v>43.932982356974328</v>
      </c>
      <c r="EN26" s="307">
        <f>Юнг!C76</f>
        <v>6377.1964499999995</v>
      </c>
      <c r="EO26" s="307">
        <f>Юнг!D76</f>
        <v>6173.8213000000005</v>
      </c>
      <c r="EP26" s="300">
        <f t="shared" si="55"/>
        <v>96.810900344774566</v>
      </c>
      <c r="EQ26" s="307">
        <f>Юнг!C80</f>
        <v>2940.6515199999999</v>
      </c>
      <c r="ER26" s="312">
        <f>Юнг!D80</f>
        <v>991.19899999999996</v>
      </c>
      <c r="ES26" s="300">
        <f t="shared" si="12"/>
        <v>33.706782094329895</v>
      </c>
      <c r="ET26" s="300">
        <f>Юнг!C82</f>
        <v>0</v>
      </c>
      <c r="EU26" s="300">
        <f>Юнг!D82</f>
        <v>0</v>
      </c>
      <c r="EV26" s="300" t="e">
        <f t="shared" si="13"/>
        <v>#DIV/0!</v>
      </c>
      <c r="EW26" s="313">
        <f>Юнг!C87</f>
        <v>31.634</v>
      </c>
      <c r="EX26" s="313">
        <f>Юнг!D87</f>
        <v>31.634</v>
      </c>
      <c r="EY26" s="300">
        <f t="shared" si="56"/>
        <v>100</v>
      </c>
      <c r="EZ26" s="300">
        <f>Юнг!C93</f>
        <v>0</v>
      </c>
      <c r="FA26" s="300">
        <f>Юнг!D93</f>
        <v>0</v>
      </c>
      <c r="FB26" s="300" t="e">
        <f t="shared" si="57"/>
        <v>#DIV/0!</v>
      </c>
      <c r="FC26" s="491">
        <f t="shared" si="14"/>
        <v>-384.86571000000004</v>
      </c>
      <c r="FD26" s="491">
        <f t="shared" si="15"/>
        <v>552.55429999999797</v>
      </c>
      <c r="FE26" s="300">
        <f t="shared" si="59"/>
        <v>-143.57067560006786</v>
      </c>
      <c r="FF26" s="250"/>
      <c r="FG26" s="251"/>
      <c r="FI26" s="251"/>
    </row>
    <row r="27" spans="1:176" s="157" customFormat="1" ht="25.5" customHeight="1">
      <c r="A27" s="333">
        <v>14</v>
      </c>
      <c r="B27" s="335" t="s">
        <v>303</v>
      </c>
      <c r="C27" s="291">
        <f t="shared" si="16"/>
        <v>13585.189699999999</v>
      </c>
      <c r="D27" s="292">
        <f t="shared" si="0"/>
        <v>13089.5805</v>
      </c>
      <c r="E27" s="300">
        <f t="shared" si="1"/>
        <v>96.351841888523666</v>
      </c>
      <c r="F27" s="294">
        <f t="shared" si="17"/>
        <v>1414.1299999999999</v>
      </c>
      <c r="G27" s="294">
        <f t="shared" si="3"/>
        <v>1941.4233999999997</v>
      </c>
      <c r="H27" s="300">
        <f t="shared" si="18"/>
        <v>137.28747710606518</v>
      </c>
      <c r="I27" s="293">
        <f t="shared" si="19"/>
        <v>1274.1300000000001</v>
      </c>
      <c r="J27" s="300"/>
      <c r="K27" s="300"/>
      <c r="L27" s="307">
        <f>Юсь!C6</f>
        <v>171</v>
      </c>
      <c r="M27" s="439">
        <f>Юсь!D6</f>
        <v>181.24554000000001</v>
      </c>
      <c r="N27" s="300">
        <f t="shared" si="20"/>
        <v>105.99154385964913</v>
      </c>
      <c r="O27" s="293">
        <f t="shared" si="4"/>
        <v>616.13</v>
      </c>
      <c r="P27" s="293">
        <f t="shared" si="5"/>
        <v>668.51109999999994</v>
      </c>
      <c r="Q27" s="300"/>
      <c r="R27" s="300">
        <f>Юсь!C8</f>
        <v>229.816</v>
      </c>
      <c r="S27" s="300">
        <f>Юсь!D8</f>
        <v>334.03098999999997</v>
      </c>
      <c r="T27" s="293">
        <f t="shared" si="21"/>
        <v>145.34714293173667</v>
      </c>
      <c r="U27" s="293">
        <f>Юсь!C9</f>
        <v>2.4649999999999999</v>
      </c>
      <c r="V27" s="293">
        <f>Юсь!D9</f>
        <v>1.8477399999999999</v>
      </c>
      <c r="W27" s="293">
        <f t="shared" si="22"/>
        <v>74.959026369168356</v>
      </c>
      <c r="X27" s="293">
        <f>Юсь!C10</f>
        <v>383.84899999999999</v>
      </c>
      <c r="Y27" s="293">
        <f>Юсь!D10</f>
        <v>371.80813999999998</v>
      </c>
      <c r="Z27" s="293">
        <f t="shared" si="23"/>
        <v>96.863125864597805</v>
      </c>
      <c r="AA27" s="293">
        <f>Юсь!C11</f>
        <v>0</v>
      </c>
      <c r="AB27" s="297">
        <f>Юсь!D11</f>
        <v>-39.17577</v>
      </c>
      <c r="AC27" s="293" t="e">
        <f t="shared" si="24"/>
        <v>#DIV/0!</v>
      </c>
      <c r="AD27" s="307">
        <f>Юсь!C13</f>
        <v>10</v>
      </c>
      <c r="AE27" s="307">
        <f>Юсь!D13</f>
        <v>0</v>
      </c>
      <c r="AF27" s="300">
        <f t="shared" si="25"/>
        <v>0</v>
      </c>
      <c r="AG27" s="307">
        <f>Юсь!C15</f>
        <v>124</v>
      </c>
      <c r="AH27" s="299">
        <f>Юсь!D15</f>
        <v>107.92462</v>
      </c>
      <c r="AI27" s="300">
        <f t="shared" si="26"/>
        <v>87.035983870967755</v>
      </c>
      <c r="AJ27" s="307">
        <f>Юсь!C16</f>
        <v>345</v>
      </c>
      <c r="AK27" s="307">
        <f>Юсь!D16</f>
        <v>315.74144999999999</v>
      </c>
      <c r="AL27" s="300">
        <f t="shared" si="6"/>
        <v>91.519260869565215</v>
      </c>
      <c r="AM27" s="300">
        <f>Юсь!C18</f>
        <v>8</v>
      </c>
      <c r="AN27" s="300">
        <f>Юсь!D18</f>
        <v>7.05</v>
      </c>
      <c r="AO27" s="300">
        <f t="shared" si="27"/>
        <v>88.125</v>
      </c>
      <c r="AP27" s="300"/>
      <c r="AQ27" s="300"/>
      <c r="AR27" s="300" t="e">
        <f>AP27/AQ27*100</f>
        <v>#DIV/0!</v>
      </c>
      <c r="AS27" s="307">
        <v>0</v>
      </c>
      <c r="AT27" s="307">
        <v>0</v>
      </c>
      <c r="AU27" s="300" t="e">
        <f t="shared" si="8"/>
        <v>#DIV/0!</v>
      </c>
      <c r="AV27" s="307">
        <f>Юсь!C27</f>
        <v>0</v>
      </c>
      <c r="AW27" s="308">
        <f>Юсь!D27</f>
        <v>0</v>
      </c>
      <c r="AX27" s="300" t="e">
        <f t="shared" si="28"/>
        <v>#DIV/0!</v>
      </c>
      <c r="AY27" s="302">
        <f>Юсь!C28</f>
        <v>40</v>
      </c>
      <c r="AZ27" s="308">
        <f>Юсь!D28</f>
        <v>62</v>
      </c>
      <c r="BA27" s="300">
        <f t="shared" si="29"/>
        <v>155</v>
      </c>
      <c r="BB27" s="307"/>
      <c r="BC27" s="307"/>
      <c r="BD27" s="300" t="e">
        <f t="shared" si="30"/>
        <v>#DIV/0!</v>
      </c>
      <c r="BE27" s="300">
        <f>Юсь!C30</f>
        <v>100</v>
      </c>
      <c r="BF27" s="303">
        <f>Юсь!D30</f>
        <v>300.19256000000001</v>
      </c>
      <c r="BG27" s="300">
        <f t="shared" si="31"/>
        <v>300.19256000000001</v>
      </c>
      <c r="BH27" s="300"/>
      <c r="BI27" s="300"/>
      <c r="BJ27" s="300"/>
      <c r="BK27" s="300">
        <f>Юсь!C31</f>
        <v>0</v>
      </c>
      <c r="BL27" s="300">
        <f>Юсь!D31</f>
        <v>0</v>
      </c>
      <c r="BM27" s="300" t="e">
        <f t="shared" si="32"/>
        <v>#DIV/0!</v>
      </c>
      <c r="BN27" s="300"/>
      <c r="BO27" s="300"/>
      <c r="BP27" s="300" t="e">
        <f t="shared" si="33"/>
        <v>#DIV/0!</v>
      </c>
      <c r="BQ27" s="300"/>
      <c r="BR27" s="300"/>
      <c r="BS27" s="300"/>
      <c r="BT27" s="300"/>
      <c r="BU27" s="300">
        <f>Юсь!D34</f>
        <v>5.9382900000000003</v>
      </c>
      <c r="BV27" s="293" t="e">
        <f t="shared" si="34"/>
        <v>#DIV/0!</v>
      </c>
      <c r="BW27" s="300">
        <f>Юсь!C36</f>
        <v>0</v>
      </c>
      <c r="BX27" s="300">
        <f>Юсь!D36</f>
        <v>292.81984</v>
      </c>
      <c r="BY27" s="300" t="e">
        <f t="shared" si="35"/>
        <v>#DIV/0!</v>
      </c>
      <c r="BZ27" s="300"/>
      <c r="CA27" s="300"/>
      <c r="CB27" s="309" t="e">
        <f t="shared" si="36"/>
        <v>#DIV/0!</v>
      </c>
      <c r="CC27" s="309"/>
      <c r="CD27" s="309"/>
      <c r="CE27" s="309" t="e">
        <f t="shared" si="37"/>
        <v>#DIV/0!</v>
      </c>
      <c r="CF27" s="298">
        <f t="shared" si="38"/>
        <v>12171.0597</v>
      </c>
      <c r="CG27" s="298">
        <f t="shared" si="39"/>
        <v>11148.1571</v>
      </c>
      <c r="CH27" s="300">
        <f t="shared" si="58"/>
        <v>91.595615951173087</v>
      </c>
      <c r="CI27" s="300">
        <f>Юсь!C41</f>
        <v>4903.5</v>
      </c>
      <c r="CJ27" s="300">
        <f>Юсь!D41</f>
        <v>4599.5249999999996</v>
      </c>
      <c r="CK27" s="300">
        <f t="shared" si="40"/>
        <v>93.800856531049249</v>
      </c>
      <c r="CL27" s="300">
        <f>Юсь!C42</f>
        <v>0</v>
      </c>
      <c r="CM27" s="450">
        <f>Юсь!D42</f>
        <v>0</v>
      </c>
      <c r="CN27" s="300" t="e">
        <f t="shared" si="41"/>
        <v>#DIV/0!</v>
      </c>
      <c r="CO27" s="300">
        <f>Юсь!C43</f>
        <v>5918.9191000000001</v>
      </c>
      <c r="CP27" s="300">
        <f>Юсь!D43</f>
        <v>5893.1500999999998</v>
      </c>
      <c r="CQ27" s="300">
        <f t="shared" si="9"/>
        <v>99.564633346652769</v>
      </c>
      <c r="CR27" s="300">
        <f>Юсь!C44</f>
        <v>266.11360000000002</v>
      </c>
      <c r="CS27" s="300">
        <f>Юсь!D44</f>
        <v>237.25700000000001</v>
      </c>
      <c r="CT27" s="300">
        <f t="shared" si="10"/>
        <v>89.156285135370752</v>
      </c>
      <c r="CU27" s="300">
        <f>Юсь!C51</f>
        <v>678.92499999999995</v>
      </c>
      <c r="CV27" s="300">
        <f>Юсь!D51</f>
        <v>418.22500000000002</v>
      </c>
      <c r="CW27" s="293">
        <f t="shared" si="42"/>
        <v>61.60106050005524</v>
      </c>
      <c r="CX27" s="311">
        <f>Юсь!C52</f>
        <v>403.60199999999998</v>
      </c>
      <c r="CY27" s="300">
        <f>Юсь!D52</f>
        <v>0</v>
      </c>
      <c r="CZ27" s="300">
        <f t="shared" si="11"/>
        <v>0</v>
      </c>
      <c r="DA27" s="300"/>
      <c r="DB27" s="300"/>
      <c r="DC27" s="300"/>
      <c r="DD27" s="307"/>
      <c r="DE27" s="307"/>
      <c r="DF27" s="300" t="e">
        <f t="shared" si="43"/>
        <v>#DIV/0!</v>
      </c>
      <c r="DG27" s="300"/>
      <c r="DH27" s="300"/>
      <c r="DI27" s="300"/>
      <c r="DJ27" s="300"/>
      <c r="DK27" s="300"/>
      <c r="DL27" s="300"/>
      <c r="DM27" s="302">
        <f t="shared" si="44"/>
        <v>14587.330539999999</v>
      </c>
      <c r="DN27" s="302">
        <f t="shared" si="44"/>
        <v>13224.820269999998</v>
      </c>
      <c r="DO27" s="300">
        <f t="shared" si="45"/>
        <v>90.659632574556028</v>
      </c>
      <c r="DP27" s="307">
        <f t="shared" si="46"/>
        <v>1694.3889999999999</v>
      </c>
      <c r="DQ27" s="307">
        <f t="shared" si="46"/>
        <v>1302.1202000000001</v>
      </c>
      <c r="DR27" s="300">
        <f t="shared" si="47"/>
        <v>76.84895263130251</v>
      </c>
      <c r="DS27" s="300">
        <f>Юсь!C60</f>
        <v>1684.2249999999999</v>
      </c>
      <c r="DT27" s="300">
        <f>Юсь!D60</f>
        <v>1296.9562000000001</v>
      </c>
      <c r="DU27" s="300">
        <f t="shared" si="48"/>
        <v>77.006112603719828</v>
      </c>
      <c r="DV27" s="300">
        <f>Юсь!C63</f>
        <v>0</v>
      </c>
      <c r="DW27" s="300">
        <f>Юсь!D63</f>
        <v>0</v>
      </c>
      <c r="DX27" s="300" t="e">
        <f t="shared" si="49"/>
        <v>#DIV/0!</v>
      </c>
      <c r="DY27" s="300">
        <f>Юсь!C64</f>
        <v>5</v>
      </c>
      <c r="DZ27" s="300">
        <f>Юсь!D64</f>
        <v>0</v>
      </c>
      <c r="EA27" s="300">
        <f t="shared" si="50"/>
        <v>0</v>
      </c>
      <c r="EB27" s="300">
        <f>Юсь!C65</f>
        <v>5.1639999999999997</v>
      </c>
      <c r="EC27" s="300">
        <f>Юсь!D65</f>
        <v>5.1639999999999997</v>
      </c>
      <c r="ED27" s="300">
        <f t="shared" si="51"/>
        <v>100</v>
      </c>
      <c r="EE27" s="300">
        <f>Юсь!C67</f>
        <v>251.821</v>
      </c>
      <c r="EF27" s="300">
        <f>Юсь!D67</f>
        <v>215.72805</v>
      </c>
      <c r="EG27" s="300">
        <f t="shared" si="52"/>
        <v>85.667219969740401</v>
      </c>
      <c r="EH27" s="300">
        <f>Юсь!C68</f>
        <v>329.38</v>
      </c>
      <c r="EI27" s="300">
        <f>Юсь!D68</f>
        <v>329.18939</v>
      </c>
      <c r="EJ27" s="300">
        <f t="shared" si="53"/>
        <v>99.94213066974315</v>
      </c>
      <c r="EK27" s="307">
        <f>Юсь!C74</f>
        <v>3108.0144400000004</v>
      </c>
      <c r="EL27" s="307">
        <f>Юсь!D74</f>
        <v>2864.2873399999999</v>
      </c>
      <c r="EM27" s="300">
        <f t="shared" si="54"/>
        <v>92.158109149582955</v>
      </c>
      <c r="EN27" s="307">
        <f>Юсь!C79</f>
        <v>7121.0261</v>
      </c>
      <c r="EO27" s="307">
        <f>Юсь!D79</f>
        <v>6870.7435399999995</v>
      </c>
      <c r="EP27" s="300">
        <f t="shared" si="55"/>
        <v>96.485302026908727</v>
      </c>
      <c r="EQ27" s="307">
        <f>Юсь!C83</f>
        <v>2072.6999999999998</v>
      </c>
      <c r="ER27" s="312">
        <f>Юсь!D83</f>
        <v>1632.7617499999999</v>
      </c>
      <c r="ES27" s="300">
        <f t="shared" si="12"/>
        <v>78.774629710040045</v>
      </c>
      <c r="ET27" s="300">
        <f>Юсь!C85</f>
        <v>0</v>
      </c>
      <c r="EU27" s="300">
        <f>Юсь!D85</f>
        <v>0</v>
      </c>
      <c r="EV27" s="300" t="e">
        <f t="shared" si="13"/>
        <v>#DIV/0!</v>
      </c>
      <c r="EW27" s="313">
        <f>Юсь!C90</f>
        <v>10</v>
      </c>
      <c r="EX27" s="313">
        <f>Юсь!D90</f>
        <v>9.99</v>
      </c>
      <c r="EY27" s="300">
        <f t="shared" si="56"/>
        <v>99.9</v>
      </c>
      <c r="EZ27" s="300">
        <f>Юсь!C96</f>
        <v>0</v>
      </c>
      <c r="FA27" s="300">
        <f>Юсь!D96</f>
        <v>0</v>
      </c>
      <c r="FB27" s="293" t="e">
        <f t="shared" si="57"/>
        <v>#DIV/0!</v>
      </c>
      <c r="FC27" s="489">
        <f t="shared" si="14"/>
        <v>-1002.14084</v>
      </c>
      <c r="FD27" s="489">
        <f t="shared" si="15"/>
        <v>-135.23976999999832</v>
      </c>
      <c r="FE27" s="293">
        <f t="shared" si="59"/>
        <v>13.495086179702875</v>
      </c>
      <c r="FF27" s="159"/>
      <c r="FG27" s="160"/>
      <c r="FI27" s="160"/>
    </row>
    <row r="28" spans="1:176" s="157" customFormat="1" ht="23.25" customHeight="1">
      <c r="A28" s="333">
        <v>15</v>
      </c>
      <c r="B28" s="335" t="s">
        <v>304</v>
      </c>
      <c r="C28" s="314">
        <f t="shared" si="16"/>
        <v>14979.385379999998</v>
      </c>
      <c r="D28" s="292">
        <f>G28+CG28+DE28</f>
        <v>13975.672009999998</v>
      </c>
      <c r="E28" s="300">
        <f>D28/C28*100</f>
        <v>93.29936880227325</v>
      </c>
      <c r="F28" s="294">
        <f t="shared" si="17"/>
        <v>2813.2739999999999</v>
      </c>
      <c r="G28" s="294">
        <f>M28+AE28+AH28+AK28+AN28+AT28+AZ28+BL28+AQ28+BX28+BU28+BF28+S28+Y28+V28+AB28+AW28</f>
        <v>2816.0352899999993</v>
      </c>
      <c r="H28" s="300">
        <f>G28/F28*100</f>
        <v>100.0981521885177</v>
      </c>
      <c r="I28" s="293">
        <f t="shared" si="19"/>
        <v>2606</v>
      </c>
      <c r="J28" s="300"/>
      <c r="K28" s="300"/>
      <c r="L28" s="307">
        <f>Яра!C6</f>
        <v>189</v>
      </c>
      <c r="M28" s="439">
        <f>Яра!D6</f>
        <v>232.28894</v>
      </c>
      <c r="N28" s="300">
        <f t="shared" si="20"/>
        <v>122.90420105820105</v>
      </c>
      <c r="O28" s="293">
        <f t="shared" si="4"/>
        <v>954</v>
      </c>
      <c r="P28" s="293">
        <f t="shared" si="5"/>
        <v>1035.1138000000003</v>
      </c>
      <c r="Q28" s="300"/>
      <c r="R28" s="300">
        <f>Яра!C8</f>
        <v>355.84199999999998</v>
      </c>
      <c r="S28" s="300">
        <f>Яра!D8</f>
        <v>517.20928000000004</v>
      </c>
      <c r="T28" s="293">
        <f t="shared" si="21"/>
        <v>145.34801400621626</v>
      </c>
      <c r="U28" s="293">
        <f>Яра!C9</f>
        <v>3.8159999999999998</v>
      </c>
      <c r="V28" s="293">
        <f>Яра!D9</f>
        <v>2.8609800000000001</v>
      </c>
      <c r="W28" s="293">
        <f t="shared" si="22"/>
        <v>74.973270440251582</v>
      </c>
      <c r="X28" s="293">
        <f>Яра!C10</f>
        <v>594.34199999999998</v>
      </c>
      <c r="Y28" s="293">
        <f>Яра!D10</f>
        <v>575.70288000000005</v>
      </c>
      <c r="Z28" s="293">
        <f t="shared" si="23"/>
        <v>96.863906639611557</v>
      </c>
      <c r="AA28" s="293">
        <f>Яра!C11</f>
        <v>0</v>
      </c>
      <c r="AB28" s="297">
        <f>Яра!D11</f>
        <v>-60.65934</v>
      </c>
      <c r="AC28" s="293" t="e">
        <f t="shared" si="24"/>
        <v>#DIV/0!</v>
      </c>
      <c r="AD28" s="307">
        <f>Яра!C13</f>
        <v>20</v>
      </c>
      <c r="AE28" s="307">
        <f>Яра!D13</f>
        <v>10.15326</v>
      </c>
      <c r="AF28" s="300">
        <f t="shared" si="25"/>
        <v>50.766300000000001</v>
      </c>
      <c r="AG28" s="307">
        <f>Яра!C15</f>
        <v>385</v>
      </c>
      <c r="AH28" s="299">
        <f>Яра!D15</f>
        <v>287.57729</v>
      </c>
      <c r="AI28" s="300">
        <f t="shared" si="26"/>
        <v>74.695400000000006</v>
      </c>
      <c r="AJ28" s="307">
        <f>Яра!C16</f>
        <v>1050</v>
      </c>
      <c r="AK28" s="307">
        <f>Яра!D16</f>
        <v>879.61461999999995</v>
      </c>
      <c r="AL28" s="300">
        <f t="shared" si="6"/>
        <v>83.77282095238094</v>
      </c>
      <c r="AM28" s="300">
        <f>Яра!C18</f>
        <v>8</v>
      </c>
      <c r="AN28" s="300">
        <f>Яра!D18</f>
        <v>2.78</v>
      </c>
      <c r="AO28" s="300">
        <f t="shared" si="27"/>
        <v>34.75</v>
      </c>
      <c r="AP28" s="300"/>
      <c r="AQ28" s="300"/>
      <c r="AR28" s="300" t="e">
        <f>AP28/AQ28*100</f>
        <v>#DIV/0!</v>
      </c>
      <c r="AS28" s="307">
        <v>0</v>
      </c>
      <c r="AT28" s="307">
        <v>0</v>
      </c>
      <c r="AU28" s="300" t="e">
        <f t="shared" si="8"/>
        <v>#DIV/0!</v>
      </c>
      <c r="AV28" s="307">
        <f>Яра!C27</f>
        <v>20</v>
      </c>
      <c r="AW28" s="308">
        <f>Яра!D27</f>
        <v>17.930520000000001</v>
      </c>
      <c r="AX28" s="300">
        <f t="shared" si="28"/>
        <v>89.652600000000007</v>
      </c>
      <c r="AY28" s="302">
        <f>Яра!C28</f>
        <v>0</v>
      </c>
      <c r="AZ28" s="308">
        <f>Яра!D28</f>
        <v>0</v>
      </c>
      <c r="BA28" s="300" t="e">
        <f t="shared" si="29"/>
        <v>#DIV/0!</v>
      </c>
      <c r="BB28" s="307"/>
      <c r="BC28" s="307"/>
      <c r="BD28" s="300" t="e">
        <f t="shared" si="30"/>
        <v>#DIV/0!</v>
      </c>
      <c r="BE28" s="300">
        <f>Яра!C31</f>
        <v>50</v>
      </c>
      <c r="BF28" s="303">
        <f>Яра!D31</f>
        <v>44.679259999999999</v>
      </c>
      <c r="BG28" s="300">
        <f t="shared" si="31"/>
        <v>89.358519999999999</v>
      </c>
      <c r="BH28" s="300"/>
      <c r="BI28" s="300"/>
      <c r="BJ28" s="300"/>
      <c r="BK28" s="300">
        <f>Яра!C32</f>
        <v>137.274</v>
      </c>
      <c r="BL28" s="300">
        <f>SUM(Яра!D32)</f>
        <v>12.273999999999999</v>
      </c>
      <c r="BM28" s="300">
        <f t="shared" si="32"/>
        <v>8.9412416043824763</v>
      </c>
      <c r="BN28" s="300"/>
      <c r="BO28" s="300"/>
      <c r="BP28" s="300" t="e">
        <f t="shared" si="33"/>
        <v>#DIV/0!</v>
      </c>
      <c r="BQ28" s="300"/>
      <c r="BR28" s="300"/>
      <c r="BS28" s="300"/>
      <c r="BT28" s="300">
        <f>Яра!C35</f>
        <v>0</v>
      </c>
      <c r="BU28" s="300">
        <f>Яра!D35</f>
        <v>31.630479999999999</v>
      </c>
      <c r="BV28" s="293" t="e">
        <f t="shared" si="34"/>
        <v>#DIV/0!</v>
      </c>
      <c r="BW28" s="300">
        <f>Яра!C37</f>
        <v>0</v>
      </c>
      <c r="BX28" s="300">
        <f>Яра!D37</f>
        <v>261.99311999999998</v>
      </c>
      <c r="BY28" s="300" t="e">
        <f t="shared" si="35"/>
        <v>#DIV/0!</v>
      </c>
      <c r="BZ28" s="300"/>
      <c r="CA28" s="300"/>
      <c r="CB28" s="309" t="e">
        <f t="shared" si="36"/>
        <v>#DIV/0!</v>
      </c>
      <c r="CC28" s="309"/>
      <c r="CD28" s="309"/>
      <c r="CE28" s="309" t="e">
        <f t="shared" si="37"/>
        <v>#DIV/0!</v>
      </c>
      <c r="CF28" s="298">
        <f t="shared" si="38"/>
        <v>12166.111379999998</v>
      </c>
      <c r="CG28" s="298">
        <f t="shared" si="39"/>
        <v>11159.636719999999</v>
      </c>
      <c r="CH28" s="300">
        <f t="shared" si="58"/>
        <v>91.72722796493089</v>
      </c>
      <c r="CI28" s="300">
        <f>Яра!C42</f>
        <v>3431.9</v>
      </c>
      <c r="CJ28" s="300">
        <f>Яра!D42</f>
        <v>3219.1559999999999</v>
      </c>
      <c r="CK28" s="300">
        <f t="shared" si="40"/>
        <v>93.800984877181733</v>
      </c>
      <c r="CL28" s="300">
        <f>Яра!C43</f>
        <v>0</v>
      </c>
      <c r="CM28" s="450">
        <f>Яра!D43</f>
        <v>0</v>
      </c>
      <c r="CN28" s="300" t="e">
        <f t="shared" si="41"/>
        <v>#DIV/0!</v>
      </c>
      <c r="CO28" s="300">
        <f>Яра!C44</f>
        <v>4194.3995699999996</v>
      </c>
      <c r="CP28" s="300">
        <f>Яра!D44</f>
        <v>4125.1595699999998</v>
      </c>
      <c r="CQ28" s="300">
        <f t="shared" si="9"/>
        <v>98.349227372250567</v>
      </c>
      <c r="CR28" s="300">
        <f>Яра!C45</f>
        <v>251.821</v>
      </c>
      <c r="CS28" s="300">
        <f>Яра!D45</f>
        <v>237.25700000000001</v>
      </c>
      <c r="CT28" s="300">
        <f t="shared" si="10"/>
        <v>94.216526818652937</v>
      </c>
      <c r="CU28" s="300">
        <f>Яра!C47</f>
        <v>4000.9084499999999</v>
      </c>
      <c r="CV28" s="300">
        <f>Яра!D47</f>
        <v>3578.0641500000002</v>
      </c>
      <c r="CW28" s="293">
        <f t="shared" si="42"/>
        <v>89.431292785517257</v>
      </c>
      <c r="CX28" s="311">
        <f>SUM(Яра!C51)</f>
        <v>287.08235999999999</v>
      </c>
      <c r="CY28" s="300">
        <f>Яра!D51</f>
        <v>0</v>
      </c>
      <c r="CZ28" s="300">
        <f t="shared" si="11"/>
        <v>0</v>
      </c>
      <c r="DA28" s="300"/>
      <c r="DB28" s="300"/>
      <c r="DC28" s="300"/>
      <c r="DD28" s="307"/>
      <c r="DE28" s="307"/>
      <c r="DF28" s="300" t="e">
        <f t="shared" si="43"/>
        <v>#DIV/0!</v>
      </c>
      <c r="DG28" s="300"/>
      <c r="DH28" s="300">
        <f>Яра!D46</f>
        <v>0</v>
      </c>
      <c r="DI28" s="300" t="e">
        <f>DH28/DG28</f>
        <v>#DIV/0!</v>
      </c>
      <c r="DJ28" s="300"/>
      <c r="DK28" s="300"/>
      <c r="DL28" s="300"/>
      <c r="DM28" s="302">
        <f t="shared" si="44"/>
        <v>15922.07229</v>
      </c>
      <c r="DN28" s="302">
        <f t="shared" si="44"/>
        <v>14272.10507</v>
      </c>
      <c r="DO28" s="300">
        <f t="shared" si="45"/>
        <v>89.637233207160619</v>
      </c>
      <c r="DP28" s="307">
        <f t="shared" si="46"/>
        <v>2247.93217</v>
      </c>
      <c r="DQ28" s="307">
        <f t="shared" si="46"/>
        <v>1988.8295000000001</v>
      </c>
      <c r="DR28" s="300">
        <f t="shared" si="47"/>
        <v>88.47373272833228</v>
      </c>
      <c r="DS28" s="300">
        <f>Яра!C59</f>
        <v>1827.3200400000001</v>
      </c>
      <c r="DT28" s="300">
        <f>Яра!D59</f>
        <v>1574.2173700000001</v>
      </c>
      <c r="DU28" s="300">
        <f t="shared" si="48"/>
        <v>86.148968737846275</v>
      </c>
      <c r="DV28" s="300">
        <f>Яра!C62</f>
        <v>0</v>
      </c>
      <c r="DW28" s="300">
        <f>Яра!D62</f>
        <v>0</v>
      </c>
      <c r="DX28" s="300" t="e">
        <f t="shared" si="49"/>
        <v>#DIV/0!</v>
      </c>
      <c r="DY28" s="300">
        <f>Яра!C63</f>
        <v>1</v>
      </c>
      <c r="DZ28" s="300">
        <f>Яра!D63</f>
        <v>0</v>
      </c>
      <c r="EA28" s="300">
        <f t="shared" si="50"/>
        <v>0</v>
      </c>
      <c r="EB28" s="300">
        <f>Яра!C64</f>
        <v>419.61212999999998</v>
      </c>
      <c r="EC28" s="300">
        <f>Яра!D64</f>
        <v>414.61212999999998</v>
      </c>
      <c r="ED28" s="300">
        <f t="shared" si="51"/>
        <v>98.80842338852311</v>
      </c>
      <c r="EE28" s="300">
        <f>Яра!C66</f>
        <v>251.821</v>
      </c>
      <c r="EF28" s="300">
        <f>Яра!D65</f>
        <v>206.30186</v>
      </c>
      <c r="EG28" s="300">
        <f t="shared" si="52"/>
        <v>81.924009514694959</v>
      </c>
      <c r="EH28" s="300">
        <f>Яра!C67</f>
        <v>24.831340000000001</v>
      </c>
      <c r="EI28" s="300">
        <f>Яра!D67</f>
        <v>18.097239999999999</v>
      </c>
      <c r="EJ28" s="300">
        <f t="shared" si="53"/>
        <v>72.880641962938768</v>
      </c>
      <c r="EK28" s="307">
        <f>Яра!C73</f>
        <v>5609.7911999999997</v>
      </c>
      <c r="EL28" s="307">
        <f>Яра!D73</f>
        <v>5287.4053199999998</v>
      </c>
      <c r="EM28" s="300">
        <f t="shared" si="54"/>
        <v>94.253157229809204</v>
      </c>
      <c r="EN28" s="307">
        <f>Яра!C78</f>
        <v>5539.6355800000001</v>
      </c>
      <c r="EO28" s="307">
        <f>Яра!D78</f>
        <v>5017.4824800000006</v>
      </c>
      <c r="EP28" s="300">
        <f t="shared" si="55"/>
        <v>90.574233765752524</v>
      </c>
      <c r="EQ28" s="307">
        <f>Яра!C82</f>
        <v>2226.0610000000001</v>
      </c>
      <c r="ER28" s="312">
        <f>Яра!D82</f>
        <v>1732.1336699999999</v>
      </c>
      <c r="ES28" s="300">
        <f t="shared" si="12"/>
        <v>77.811599502439492</v>
      </c>
      <c r="ET28" s="300">
        <f>Яра!C84</f>
        <v>0</v>
      </c>
      <c r="EU28" s="300">
        <f>Яра!D84</f>
        <v>0</v>
      </c>
      <c r="EV28" s="300" t="e">
        <f t="shared" si="13"/>
        <v>#DIV/0!</v>
      </c>
      <c r="EW28" s="313">
        <f>Яра!C89</f>
        <v>22</v>
      </c>
      <c r="EX28" s="313">
        <f>Яра!D89</f>
        <v>21.855</v>
      </c>
      <c r="EY28" s="300">
        <f t="shared" si="56"/>
        <v>99.340909090909093</v>
      </c>
      <c r="EZ28" s="300">
        <f>Яра!C95</f>
        <v>0</v>
      </c>
      <c r="FA28" s="300">
        <f>Яра!D95</f>
        <v>0</v>
      </c>
      <c r="FB28" s="293" t="e">
        <f t="shared" si="57"/>
        <v>#DIV/0!</v>
      </c>
      <c r="FC28" s="489">
        <f t="shared" si="14"/>
        <v>-942.68691000000217</v>
      </c>
      <c r="FD28" s="489">
        <f t="shared" si="15"/>
        <v>-296.43306000000121</v>
      </c>
      <c r="FE28" s="293">
        <f t="shared" si="59"/>
        <v>31.445547493600024</v>
      </c>
      <c r="FF28" s="159"/>
      <c r="FG28" s="160"/>
      <c r="FI28" s="160"/>
    </row>
    <row r="29" spans="1:176" s="157" customFormat="1" ht="25.5" customHeight="1">
      <c r="A29" s="333">
        <v>16</v>
      </c>
      <c r="B29" s="334" t="s">
        <v>305</v>
      </c>
      <c r="C29" s="291">
        <f t="shared" si="16"/>
        <v>15079.61025</v>
      </c>
      <c r="D29" s="292">
        <f t="shared" si="0"/>
        <v>12740.539779999999</v>
      </c>
      <c r="E29" s="293">
        <f t="shared" si="1"/>
        <v>84.48852171096398</v>
      </c>
      <c r="F29" s="294">
        <f t="shared" si="17"/>
        <v>1845.98</v>
      </c>
      <c r="G29" s="294">
        <f t="shared" si="3"/>
        <v>2756.10122</v>
      </c>
      <c r="H29" s="293">
        <f t="shared" si="18"/>
        <v>149.30287543743702</v>
      </c>
      <c r="I29" s="293">
        <f t="shared" si="19"/>
        <v>1525.98</v>
      </c>
      <c r="J29" s="293"/>
      <c r="K29" s="293"/>
      <c r="L29" s="298">
        <f>Яро!C6</f>
        <v>120</v>
      </c>
      <c r="M29" s="439">
        <f>Яро!D6</f>
        <v>79.521789999999996</v>
      </c>
      <c r="N29" s="293">
        <f t="shared" si="20"/>
        <v>66.268158333333332</v>
      </c>
      <c r="O29" s="293">
        <f t="shared" si="4"/>
        <v>547.98</v>
      </c>
      <c r="P29" s="293">
        <f t="shared" si="5"/>
        <v>594.57433999999989</v>
      </c>
      <c r="Q29" s="293"/>
      <c r="R29" s="293">
        <f>Яро!C8</f>
        <v>204.39599999999999</v>
      </c>
      <c r="S29" s="293">
        <f>Яро!D8</f>
        <v>297.08744999999999</v>
      </c>
      <c r="T29" s="293">
        <f t="shared" si="21"/>
        <v>145.34895496976458</v>
      </c>
      <c r="U29" s="293">
        <f>Яро!C9</f>
        <v>2.1920000000000002</v>
      </c>
      <c r="V29" s="293">
        <f>Яро!D9</f>
        <v>1.6434</v>
      </c>
      <c r="W29" s="293">
        <f t="shared" si="22"/>
        <v>74.972627737226276</v>
      </c>
      <c r="X29" s="293">
        <f>Яро!C10</f>
        <v>341.392</v>
      </c>
      <c r="Y29" s="293">
        <f>Яро!D10</f>
        <v>330.68651999999997</v>
      </c>
      <c r="Z29" s="293">
        <f t="shared" si="23"/>
        <v>96.864167877396071</v>
      </c>
      <c r="AA29" s="293">
        <f>Яро!C11</f>
        <v>0</v>
      </c>
      <c r="AB29" s="297">
        <f>Яро!D11</f>
        <v>-34.843029999999999</v>
      </c>
      <c r="AC29" s="293" t="e">
        <f t="shared" si="24"/>
        <v>#DIV/0!</v>
      </c>
      <c r="AD29" s="298">
        <f>Яро!C13</f>
        <v>10</v>
      </c>
      <c r="AE29" s="298">
        <f>Яро!D13</f>
        <v>0</v>
      </c>
      <c r="AF29" s="293">
        <f t="shared" si="25"/>
        <v>0</v>
      </c>
      <c r="AG29" s="298">
        <f>Яро!C15</f>
        <v>323</v>
      </c>
      <c r="AH29" s="299">
        <f>Яро!D15</f>
        <v>284.32472000000001</v>
      </c>
      <c r="AI29" s="293">
        <f t="shared" si="26"/>
        <v>88.026229102167193</v>
      </c>
      <c r="AJ29" s="298">
        <f>Яро!C16</f>
        <v>520</v>
      </c>
      <c r="AK29" s="298">
        <f>Яро!D16</f>
        <v>485.15069</v>
      </c>
      <c r="AL29" s="293">
        <f t="shared" si="6"/>
        <v>93.298209615384621</v>
      </c>
      <c r="AM29" s="293">
        <f>Яро!C18</f>
        <v>5</v>
      </c>
      <c r="AN29" s="293">
        <f>Яро!D18</f>
        <v>1.0900000000000001</v>
      </c>
      <c r="AO29" s="293">
        <f t="shared" si="27"/>
        <v>21.800000000000004</v>
      </c>
      <c r="AP29" s="293"/>
      <c r="AQ29" s="293"/>
      <c r="AR29" s="293" t="e">
        <f>AP29/AQ29*100</f>
        <v>#DIV/0!</v>
      </c>
      <c r="AS29" s="298">
        <v>0</v>
      </c>
      <c r="AT29" s="298">
        <v>0</v>
      </c>
      <c r="AU29" s="293" t="e">
        <f t="shared" si="8"/>
        <v>#DIV/0!</v>
      </c>
      <c r="AV29" s="298">
        <f>Яро!C26</f>
        <v>320</v>
      </c>
      <c r="AW29" s="301">
        <f>Яро!D27</f>
        <v>471.12439000000001</v>
      </c>
      <c r="AX29" s="293">
        <f t="shared" si="28"/>
        <v>147.22637187500001</v>
      </c>
      <c r="AY29" s="302">
        <v>0</v>
      </c>
      <c r="AZ29" s="301">
        <f>Яро!D28</f>
        <v>0</v>
      </c>
      <c r="BA29" s="293" t="e">
        <f t="shared" si="29"/>
        <v>#DIV/0!</v>
      </c>
      <c r="BB29" s="298"/>
      <c r="BC29" s="298"/>
      <c r="BD29" s="293" t="e">
        <f t="shared" si="30"/>
        <v>#DIV/0!</v>
      </c>
      <c r="BE29" s="293"/>
      <c r="BF29" s="303">
        <f>Яро!D29</f>
        <v>0</v>
      </c>
      <c r="BG29" s="293" t="e">
        <f t="shared" si="31"/>
        <v>#DIV/0!</v>
      </c>
      <c r="BH29" s="293"/>
      <c r="BI29" s="293"/>
      <c r="BJ29" s="293"/>
      <c r="BK29" s="293">
        <f>Яро!C31</f>
        <v>0</v>
      </c>
      <c r="BL29" s="293">
        <f>Яро!D31</f>
        <v>0</v>
      </c>
      <c r="BM29" s="293" t="e">
        <f t="shared" si="32"/>
        <v>#DIV/0!</v>
      </c>
      <c r="BN29" s="293"/>
      <c r="BO29" s="293"/>
      <c r="BP29" s="293" t="e">
        <f t="shared" si="33"/>
        <v>#DIV/0!</v>
      </c>
      <c r="BQ29" s="293"/>
      <c r="BR29" s="293"/>
      <c r="BS29" s="293"/>
      <c r="BT29" s="293">
        <f>Яро!C34</f>
        <v>0</v>
      </c>
      <c r="BU29" s="293">
        <f>Яро!D34</f>
        <v>35.236109999999996</v>
      </c>
      <c r="BV29" s="293" t="e">
        <f t="shared" si="34"/>
        <v>#DIV/0!</v>
      </c>
      <c r="BW29" s="293">
        <v>0</v>
      </c>
      <c r="BX29" s="293">
        <f>SUM(Яро!D36)</f>
        <v>805.07917999999995</v>
      </c>
      <c r="BY29" s="293" t="e">
        <f t="shared" si="35"/>
        <v>#DIV/0!</v>
      </c>
      <c r="BZ29" s="293"/>
      <c r="CA29" s="293"/>
      <c r="CB29" s="305" t="e">
        <f t="shared" si="36"/>
        <v>#DIV/0!</v>
      </c>
      <c r="CC29" s="305"/>
      <c r="CD29" s="305"/>
      <c r="CE29" s="305" t="e">
        <f t="shared" si="37"/>
        <v>#DIV/0!</v>
      </c>
      <c r="CF29" s="298">
        <f t="shared" si="38"/>
        <v>13233.63025</v>
      </c>
      <c r="CG29" s="298">
        <f t="shared" si="39"/>
        <v>9984.4385599999987</v>
      </c>
      <c r="CH29" s="293">
        <f t="shared" si="58"/>
        <v>75.447465067266776</v>
      </c>
      <c r="CI29" s="300">
        <f>Яро!C40</f>
        <v>2129.1</v>
      </c>
      <c r="CJ29" s="300">
        <f>Яро!D40</f>
        <v>1997.115</v>
      </c>
      <c r="CK29" s="293">
        <f t="shared" si="40"/>
        <v>93.80090178948852</v>
      </c>
      <c r="CL29" s="293">
        <f>Яро!C41</f>
        <v>0</v>
      </c>
      <c r="CM29" s="449">
        <f>Яро!D41</f>
        <v>0</v>
      </c>
      <c r="CN29" s="293" t="e">
        <f t="shared" si="41"/>
        <v>#DIV/0!</v>
      </c>
      <c r="CO29" s="293">
        <f>Яро!C42</f>
        <v>6715.9963699999998</v>
      </c>
      <c r="CP29" s="293">
        <f>Яро!D42</f>
        <v>5027.3715199999997</v>
      </c>
      <c r="CQ29" s="293">
        <f t="shared" si="9"/>
        <v>74.856674170596676</v>
      </c>
      <c r="CR29" s="293">
        <f>Яро!C43</f>
        <v>94.305999999999997</v>
      </c>
      <c r="CS29" s="293">
        <f>Яро!D43</f>
        <v>66.573999999999998</v>
      </c>
      <c r="CT29" s="293">
        <f t="shared" si="10"/>
        <v>70.593599558882786</v>
      </c>
      <c r="CU29" s="293">
        <f>Яро!C45</f>
        <v>3468.3816400000001</v>
      </c>
      <c r="CV29" s="293">
        <f>Яро!D45</f>
        <v>2893.3780400000001</v>
      </c>
      <c r="CW29" s="293">
        <f t="shared" si="42"/>
        <v>83.421559110778816</v>
      </c>
      <c r="CX29" s="297">
        <f>Яро!C46</f>
        <v>825.84623999999997</v>
      </c>
      <c r="CY29" s="293">
        <f>Яро!D46</f>
        <v>0</v>
      </c>
      <c r="CZ29" s="293">
        <f t="shared" si="11"/>
        <v>0</v>
      </c>
      <c r="DA29" s="293"/>
      <c r="DB29" s="293"/>
      <c r="DC29" s="293"/>
      <c r="DD29" s="298"/>
      <c r="DE29" s="298"/>
      <c r="DF29" s="293" t="e">
        <f t="shared" si="43"/>
        <v>#DIV/0!</v>
      </c>
      <c r="DG29" s="293"/>
      <c r="DH29" s="293"/>
      <c r="DI29" s="293"/>
      <c r="DJ29" s="293"/>
      <c r="DK29" s="293"/>
      <c r="DL29" s="293"/>
      <c r="DM29" s="302">
        <f t="shared" si="44"/>
        <v>15458.201599999999</v>
      </c>
      <c r="DN29" s="302">
        <f t="shared" si="44"/>
        <v>11622.322389999998</v>
      </c>
      <c r="DO29" s="293">
        <f t="shared" si="45"/>
        <v>75.185475585982772</v>
      </c>
      <c r="DP29" s="298">
        <f t="shared" si="46"/>
        <v>1664.9279999999999</v>
      </c>
      <c r="DQ29" s="298">
        <f t="shared" si="46"/>
        <v>1064.5215699999999</v>
      </c>
      <c r="DR29" s="293">
        <f t="shared" si="47"/>
        <v>63.937994315670096</v>
      </c>
      <c r="DS29" s="293">
        <f>Яро!C56</f>
        <v>1601.308</v>
      </c>
      <c r="DT29" s="293">
        <f>Яро!D56</f>
        <v>1010.90157</v>
      </c>
      <c r="DU29" s="293">
        <f t="shared" si="48"/>
        <v>63.129739562907325</v>
      </c>
      <c r="DV29" s="293">
        <f>Яро!C59</f>
        <v>0</v>
      </c>
      <c r="DW29" s="293">
        <f>Яро!D59</f>
        <v>0</v>
      </c>
      <c r="DX29" s="293" t="e">
        <f t="shared" si="49"/>
        <v>#DIV/0!</v>
      </c>
      <c r="DY29" s="293">
        <f>Яро!C60</f>
        <v>5</v>
      </c>
      <c r="DZ29" s="293">
        <f>Яро!D60</f>
        <v>0</v>
      </c>
      <c r="EA29" s="293">
        <f t="shared" si="50"/>
        <v>0</v>
      </c>
      <c r="EB29" s="293">
        <f>Яро!C61</f>
        <v>58.62</v>
      </c>
      <c r="EC29" s="293">
        <f>Яро!D61</f>
        <v>53.62</v>
      </c>
      <c r="ED29" s="293">
        <f t="shared" si="51"/>
        <v>91.470487888092805</v>
      </c>
      <c r="EE29" s="293">
        <f>Яро!C62</f>
        <v>94.305999999999997</v>
      </c>
      <c r="EF29" s="293">
        <f>Яро!D62</f>
        <v>37.070979999999999</v>
      </c>
      <c r="EG29" s="293">
        <f t="shared" si="52"/>
        <v>39.309248616206816</v>
      </c>
      <c r="EH29" s="293">
        <f>Яро!C64</f>
        <v>16.831340000000001</v>
      </c>
      <c r="EI29" s="293">
        <f>Яро!D64</f>
        <v>10.831340000000001</v>
      </c>
      <c r="EJ29" s="293">
        <f t="shared" si="53"/>
        <v>64.352214381029668</v>
      </c>
      <c r="EK29" s="298">
        <f>Яро!C70</f>
        <v>1560.3113499999999</v>
      </c>
      <c r="EL29" s="298">
        <f>Яро!D70</f>
        <v>517.29</v>
      </c>
      <c r="EM29" s="293">
        <f t="shared" si="54"/>
        <v>33.15299859864507</v>
      </c>
      <c r="EN29" s="298">
        <f>Яро!C75</f>
        <v>10894.321910000001</v>
      </c>
      <c r="EO29" s="298">
        <f>Яро!D75</f>
        <v>8935.0391199999995</v>
      </c>
      <c r="EP29" s="293">
        <f t="shared" si="55"/>
        <v>82.015559975315611</v>
      </c>
      <c r="EQ29" s="298">
        <f>Яро!C80</f>
        <v>1224.953</v>
      </c>
      <c r="ER29" s="306">
        <f>Яро!D79</f>
        <v>1055.01938</v>
      </c>
      <c r="ES29" s="293">
        <f t="shared" si="12"/>
        <v>86.127335497770119</v>
      </c>
      <c r="ET29" s="293">
        <f>Яро!C81</f>
        <v>0</v>
      </c>
      <c r="EU29" s="293">
        <f>Яро!D81</f>
        <v>0</v>
      </c>
      <c r="EV29" s="293" t="e">
        <f t="shared" si="13"/>
        <v>#DIV/0!</v>
      </c>
      <c r="EW29" s="294">
        <f>Яро!C86</f>
        <v>2.5499999999999998</v>
      </c>
      <c r="EX29" s="294">
        <f>Яро!D86</f>
        <v>2.5499999999999998</v>
      </c>
      <c r="EY29" s="293">
        <f t="shared" si="56"/>
        <v>100</v>
      </c>
      <c r="EZ29" s="293">
        <f>Яро!C92</f>
        <v>0</v>
      </c>
      <c r="FA29" s="293">
        <f>Яро!D92</f>
        <v>0</v>
      </c>
      <c r="FB29" s="293" t="e">
        <f t="shared" si="57"/>
        <v>#DIV/0!</v>
      </c>
      <c r="FC29" s="489">
        <f t="shared" si="14"/>
        <v>-378.59134999999878</v>
      </c>
      <c r="FD29" s="489">
        <f t="shared" si="15"/>
        <v>1118.2173900000016</v>
      </c>
      <c r="FE29" s="293">
        <f t="shared" si="59"/>
        <v>-295.36263572847218</v>
      </c>
      <c r="FF29" s="159"/>
      <c r="FG29" s="160"/>
      <c r="FI29" s="160"/>
    </row>
    <row r="30" spans="1:176" s="157" customFormat="1" ht="17.25" customHeight="1">
      <c r="A30" s="340"/>
      <c r="B30" s="341"/>
      <c r="C30" s="322"/>
      <c r="D30" s="323"/>
      <c r="E30" s="293"/>
      <c r="F30" s="294"/>
      <c r="G30" s="298"/>
      <c r="H30" s="293"/>
      <c r="I30" s="293"/>
      <c r="J30" s="293"/>
      <c r="K30" s="293"/>
      <c r="L30" s="298"/>
      <c r="M30" s="440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  <c r="AB30" s="325"/>
      <c r="AC30" s="293"/>
      <c r="AD30" s="298"/>
      <c r="AE30" s="298"/>
      <c r="AF30" s="293"/>
      <c r="AG30" s="298"/>
      <c r="AH30" s="298"/>
      <c r="AI30" s="293"/>
      <c r="AJ30" s="298"/>
      <c r="AK30" s="298"/>
      <c r="AL30" s="293"/>
      <c r="AM30" s="293"/>
      <c r="AN30" s="293"/>
      <c r="AO30" s="293"/>
      <c r="AP30" s="293"/>
      <c r="AQ30" s="293"/>
      <c r="AR30" s="293"/>
      <c r="AS30" s="298"/>
      <c r="AT30" s="298"/>
      <c r="AU30" s="293"/>
      <c r="AV30" s="298"/>
      <c r="AW30" s="298"/>
      <c r="AX30" s="293"/>
      <c r="AY30" s="298"/>
      <c r="AZ30" s="301"/>
      <c r="BA30" s="293"/>
      <c r="BB30" s="298"/>
      <c r="BC30" s="298"/>
      <c r="BD30" s="293"/>
      <c r="BE30" s="293"/>
      <c r="BF30" s="303"/>
      <c r="BG30" s="293"/>
      <c r="BH30" s="293"/>
      <c r="BI30" s="293"/>
      <c r="BJ30" s="293"/>
      <c r="BK30" s="293"/>
      <c r="BL30" s="293"/>
      <c r="BM30" s="293"/>
      <c r="BN30" s="293"/>
      <c r="BO30" s="293"/>
      <c r="BP30" s="293"/>
      <c r="BQ30" s="293"/>
      <c r="BR30" s="293"/>
      <c r="BS30" s="293"/>
      <c r="BT30" s="293"/>
      <c r="BU30" s="293"/>
      <c r="BV30" s="293"/>
      <c r="BW30" s="293"/>
      <c r="BX30" s="293"/>
      <c r="BY30" s="293"/>
      <c r="BZ30" s="293"/>
      <c r="CA30" s="293"/>
      <c r="CB30" s="305"/>
      <c r="CC30" s="305"/>
      <c r="CD30" s="305"/>
      <c r="CE30" s="305"/>
      <c r="CF30" s="298"/>
      <c r="CG30" s="298"/>
      <c r="CH30" s="293"/>
      <c r="CI30" s="293"/>
      <c r="CJ30" s="293"/>
      <c r="CK30" s="293"/>
      <c r="CL30" s="293"/>
      <c r="CM30" s="449"/>
      <c r="CN30" s="449"/>
      <c r="CO30" s="293"/>
      <c r="CP30" s="293"/>
      <c r="CQ30" s="293"/>
      <c r="CR30" s="293"/>
      <c r="CS30" s="293"/>
      <c r="CT30" s="293"/>
      <c r="CU30" s="293"/>
      <c r="CV30" s="293"/>
      <c r="CW30" s="293"/>
      <c r="CX30" s="325"/>
      <c r="CY30" s="293"/>
      <c r="CZ30" s="293"/>
      <c r="DA30" s="293"/>
      <c r="DB30" s="293"/>
      <c r="DC30" s="293"/>
      <c r="DD30" s="298"/>
      <c r="DE30" s="298"/>
      <c r="DF30" s="293"/>
      <c r="DG30" s="293"/>
      <c r="DH30" s="293"/>
      <c r="DI30" s="293"/>
      <c r="DJ30" s="293"/>
      <c r="DK30" s="293"/>
      <c r="DL30" s="293"/>
      <c r="DM30" s="298"/>
      <c r="DN30" s="298"/>
      <c r="DO30" s="293"/>
      <c r="DP30" s="298"/>
      <c r="DQ30" s="324"/>
      <c r="DR30" s="293"/>
      <c r="DS30" s="293"/>
      <c r="DT30" s="293"/>
      <c r="DU30" s="293"/>
      <c r="DV30" s="293"/>
      <c r="DW30" s="293"/>
      <c r="DX30" s="293"/>
      <c r="DY30" s="293"/>
      <c r="DZ30" s="293"/>
      <c r="EA30" s="293"/>
      <c r="EB30" s="293"/>
      <c r="EC30" s="293"/>
      <c r="ED30" s="293"/>
      <c r="EE30" s="293"/>
      <c r="EF30" s="304"/>
      <c r="EG30" s="293"/>
      <c r="EH30" s="293"/>
      <c r="EI30" s="293"/>
      <c r="EJ30" s="293"/>
      <c r="EK30" s="298"/>
      <c r="EL30" s="298"/>
      <c r="EM30" s="293"/>
      <c r="EN30" s="298"/>
      <c r="EO30" s="298"/>
      <c r="EP30" s="293"/>
      <c r="EQ30" s="298"/>
      <c r="ER30" s="298"/>
      <c r="ES30" s="293"/>
      <c r="ET30" s="293"/>
      <c r="EU30" s="293"/>
      <c r="EV30" s="293"/>
      <c r="EW30" s="294"/>
      <c r="EX30" s="294"/>
      <c r="EY30" s="293"/>
      <c r="EZ30" s="293"/>
      <c r="FA30" s="293"/>
      <c r="FB30" s="293"/>
      <c r="FC30" s="489"/>
      <c r="FD30" s="489"/>
      <c r="FE30" s="293"/>
      <c r="FG30" s="160"/>
      <c r="FI30" s="160"/>
    </row>
    <row r="31" spans="1:176" s="163" customFormat="1" ht="18.75">
      <c r="A31" s="525" t="s">
        <v>176</v>
      </c>
      <c r="B31" s="526"/>
      <c r="C31" s="326">
        <f>SUM(C14:C29)</f>
        <v>283415.84087000001</v>
      </c>
      <c r="D31" s="326">
        <f>SUM(D14:D29)</f>
        <v>210706.14513000002</v>
      </c>
      <c r="E31" s="327">
        <f>D31/C31*100</f>
        <v>74.345225193904668</v>
      </c>
      <c r="F31" s="328">
        <f>SUM(F14:F29)</f>
        <v>45702.626520000005</v>
      </c>
      <c r="G31" s="329">
        <f>SUM(G14:G29)</f>
        <v>50460.670699999995</v>
      </c>
      <c r="H31" s="327">
        <f>G31/F31*100</f>
        <v>110.41087688454363</v>
      </c>
      <c r="I31" s="327"/>
      <c r="J31" s="327"/>
      <c r="K31" s="327"/>
      <c r="L31" s="329">
        <f>SUM(L14:L29)</f>
        <v>6540</v>
      </c>
      <c r="M31" s="441">
        <f>SUM(M14:M29)</f>
        <v>6379.7717500000008</v>
      </c>
      <c r="N31" s="327">
        <f>M31/L31*100</f>
        <v>97.5500267584098</v>
      </c>
      <c r="O31" s="327"/>
      <c r="P31" s="327"/>
      <c r="Q31" s="327"/>
      <c r="R31" s="327">
        <f>SUM(R14:R29)</f>
        <v>4270.6143700000002</v>
      </c>
      <c r="S31" s="327">
        <f>SUM(S14:S29)</f>
        <v>5603.1004499999999</v>
      </c>
      <c r="T31" s="327">
        <f>S31/R31*100</f>
        <v>131.20127374085521</v>
      </c>
      <c r="U31" s="327">
        <f>SUM(U14:U29)</f>
        <v>41.338000000000001</v>
      </c>
      <c r="V31" s="327">
        <f>SUM(V14:V29)</f>
        <v>30.993780000000005</v>
      </c>
      <c r="W31" s="327">
        <f>V31/U31*100</f>
        <v>74.976486525714847</v>
      </c>
      <c r="X31" s="327">
        <f>SUM(X14:X29)</f>
        <v>6438.7049999999999</v>
      </c>
      <c r="Y31" s="327">
        <f>SUM(Y14:Y29)</f>
        <v>6236.7808200000009</v>
      </c>
      <c r="Z31" s="327">
        <f>Y31/X31*100</f>
        <v>96.863900737803661</v>
      </c>
      <c r="AA31" s="327">
        <f>SUM(AA14:AA29)</f>
        <v>0</v>
      </c>
      <c r="AB31" s="327">
        <f>SUM(AB14:AB29)</f>
        <v>-657.14270000000022</v>
      </c>
      <c r="AC31" s="327" t="e">
        <f>AB31/AA31*100</f>
        <v>#DIV/0!</v>
      </c>
      <c r="AD31" s="329">
        <f>SUM(AD14:AD29)</f>
        <v>465</v>
      </c>
      <c r="AE31" s="329">
        <f>SUM(AE14:AE29)</f>
        <v>548.42898000000002</v>
      </c>
      <c r="AF31" s="327">
        <f>AE31/AD31*100</f>
        <v>117.94171612903226</v>
      </c>
      <c r="AG31" s="329">
        <f>SUM(AG14:AG29)</f>
        <v>6780</v>
      </c>
      <c r="AH31" s="329">
        <f>SUM(AH14:AH29)</f>
        <v>4976.3540399999993</v>
      </c>
      <c r="AI31" s="327">
        <f>AH31/AG31*100</f>
        <v>73.397552212389371</v>
      </c>
      <c r="AJ31" s="329">
        <f>SUM(AJ14:AJ29)</f>
        <v>15060.696</v>
      </c>
      <c r="AK31" s="329">
        <f>SUM(AK14:AK29)</f>
        <v>13367.112800000001</v>
      </c>
      <c r="AL31" s="327">
        <f>AK31/AJ31*100</f>
        <v>88.754947314519868</v>
      </c>
      <c r="AM31" s="330">
        <f>SUM(AM14:AM29)</f>
        <v>97</v>
      </c>
      <c r="AN31" s="327">
        <f>SUM(AN14:AN29)</f>
        <v>59.980000000000011</v>
      </c>
      <c r="AO31" s="293">
        <f t="shared" si="27"/>
        <v>61.83505154639176</v>
      </c>
      <c r="AP31" s="329">
        <f>AP14+AP15+AP16+AP17+AP18+AP19+AP20+AP21+AP22+AP23+AP24+AP25+AP26+AP27+AP28+AP29</f>
        <v>0</v>
      </c>
      <c r="AQ31" s="329">
        <f>AQ14+AQ15+AQ16+AQ17+AQ18+AQ19+AQ20+AQ21+AQ22+AQ23+AQ24+AQ25+AQ26+AQ27+AQ28+AQ29</f>
        <v>3.65E-3</v>
      </c>
      <c r="AR31" s="293" t="e">
        <f>AQ31/AP31*100</f>
        <v>#DIV/0!</v>
      </c>
      <c r="AS31" s="329">
        <f>SUM(AS14:AS29)</f>
        <v>0</v>
      </c>
      <c r="AT31" s="329">
        <f>SUM(AT14:AT29)</f>
        <v>0</v>
      </c>
      <c r="AU31" s="327" t="e">
        <f>AT31/AS31*100</f>
        <v>#DIV/0!</v>
      </c>
      <c r="AV31" s="329">
        <f>SUM(AV14:AV29)</f>
        <v>2284.0106400000004</v>
      </c>
      <c r="AW31" s="329">
        <f>SUM(AW14:AW29)</f>
        <v>2460.3091999999997</v>
      </c>
      <c r="AX31" s="327">
        <f>AW31/AV31*100</f>
        <v>107.71881518030054</v>
      </c>
      <c r="AY31" s="329">
        <f>SUM(AY14:AY29)</f>
        <v>238</v>
      </c>
      <c r="AZ31" s="457">
        <f>SUM(AZ14:AZ29)</f>
        <v>328.93701000000004</v>
      </c>
      <c r="BA31" s="327">
        <f>AZ31/AY31*100</f>
        <v>138.20882773109247</v>
      </c>
      <c r="BB31" s="329">
        <f>SUM(BB14:BB29)</f>
        <v>0</v>
      </c>
      <c r="BC31" s="329">
        <f>SUM(BC14:BC29)</f>
        <v>0</v>
      </c>
      <c r="BD31" s="327" t="e">
        <f>BC31/BB31*100</f>
        <v>#DIV/0!</v>
      </c>
      <c r="BE31" s="327">
        <f>SUM(BE14:BE29)</f>
        <v>550</v>
      </c>
      <c r="BF31" s="327">
        <f>SUM(BF14:BF29)</f>
        <v>896.79854000000012</v>
      </c>
      <c r="BG31" s="293">
        <f t="shared" si="31"/>
        <v>163.05428000000001</v>
      </c>
      <c r="BH31" s="293">
        <f>SUM(BH14:BH29)</f>
        <v>0</v>
      </c>
      <c r="BI31" s="293">
        <f>SUM(BI14:BI29)</f>
        <v>0.35255999999999998</v>
      </c>
      <c r="BJ31" s="293" t="e">
        <f>BI31/BH31*100</f>
        <v>#DIV/0!</v>
      </c>
      <c r="BK31" s="328">
        <f>SUM(BK14:BK29)</f>
        <v>2843.7265000000002</v>
      </c>
      <c r="BL31" s="329">
        <f>SUM(BL14:BL29)</f>
        <v>3005.8766999999998</v>
      </c>
      <c r="BM31" s="329">
        <f t="shared" si="32"/>
        <v>105.70203217503511</v>
      </c>
      <c r="BN31" s="329">
        <f>SUM(BN14:BN29)</f>
        <v>0</v>
      </c>
      <c r="BO31" s="329">
        <f>SUM(BO14:BO29)</f>
        <v>0</v>
      </c>
      <c r="BP31" s="327" t="e">
        <f>BO31/BN31*100</f>
        <v>#DIV/0!</v>
      </c>
      <c r="BQ31" s="327">
        <f>SUM(BQ14:BQ29)</f>
        <v>0</v>
      </c>
      <c r="BR31" s="327">
        <f>BR15+BR27+BR28+BR19+BR22+BR26+BR18</f>
        <v>142.35317000000001</v>
      </c>
      <c r="BS31" s="327" t="e">
        <f>BR31/BQ31*100</f>
        <v>#DIV/0!</v>
      </c>
      <c r="BT31" s="327">
        <f>BT14+BT15+BT16+BT17+BT18+BT19+BT20+BT21+BT22+BT23+BT24+BT25+BT26+BT27+BT28+BT29</f>
        <v>93.53600999999999</v>
      </c>
      <c r="BU31" s="327">
        <f>BU14+BU15+BU16+BU17+BU18+BU19+BU20+BU21+BU22+BU23+BU24+BU25+BU26+BU27+BU28+BU29</f>
        <v>397.37947999999994</v>
      </c>
      <c r="BV31" s="327">
        <f>BU31/BT31*100</f>
        <v>424.84117079614572</v>
      </c>
      <c r="BW31" s="329">
        <f>SUM(BW14:BW29)</f>
        <v>0</v>
      </c>
      <c r="BX31" s="329">
        <f>SUM(BX14:BX29)</f>
        <v>6825.9862000000003</v>
      </c>
      <c r="BY31" s="327" t="e">
        <f>BX31/BW31*100</f>
        <v>#DIV/0!</v>
      </c>
      <c r="BZ31" s="327">
        <f t="shared" ref="BZ31:CE31" si="60">SUM(BZ14:BZ29)</f>
        <v>0</v>
      </c>
      <c r="CA31" s="327"/>
      <c r="CB31" s="327" t="e">
        <f t="shared" si="60"/>
        <v>#DIV/0!</v>
      </c>
      <c r="CC31" s="327">
        <f t="shared" si="60"/>
        <v>0</v>
      </c>
      <c r="CD31" s="327">
        <f t="shared" si="60"/>
        <v>0</v>
      </c>
      <c r="CE31" s="331" t="e">
        <f t="shared" si="60"/>
        <v>#DIV/0!</v>
      </c>
      <c r="CF31" s="469">
        <f>SUM(CF14:CF29)</f>
        <v>237713.21434999997</v>
      </c>
      <c r="CG31" s="457">
        <f>SUM(CG14:CG29)</f>
        <v>160245.47443000003</v>
      </c>
      <c r="CH31" s="329">
        <f t="shared" si="58"/>
        <v>67.411260610047805</v>
      </c>
      <c r="CI31" s="329">
        <f>SUM(CI14:CI29)</f>
        <v>53257.100000000006</v>
      </c>
      <c r="CJ31" s="329">
        <f>SUM(CJ14:CJ29)</f>
        <v>49955.628000000004</v>
      </c>
      <c r="CK31" s="329">
        <f>CJ31/CI31*100</f>
        <v>93.800879131608738</v>
      </c>
      <c r="CL31" s="328">
        <f>SUM(CL14:CL29)</f>
        <v>0</v>
      </c>
      <c r="CM31" s="452">
        <f>SUM(CM14:CM29)</f>
        <v>0</v>
      </c>
      <c r="CN31" s="452" t="e">
        <f>CM31/CL31*100</f>
        <v>#DIV/0!</v>
      </c>
      <c r="CO31" s="329">
        <f>SUM(CO14:CO29)</f>
        <v>143724.88544000001</v>
      </c>
      <c r="CP31" s="329">
        <f>SUM(CP14:CP29)</f>
        <v>87089.930740000011</v>
      </c>
      <c r="CQ31" s="329">
        <f>CP31/CO31*100</f>
        <v>60.594886176727499</v>
      </c>
      <c r="CR31" s="329">
        <f>SUM(CR14:CR29)</f>
        <v>2696.2000000000003</v>
      </c>
      <c r="CS31" s="329">
        <f>SUM(CS14:CS29)</f>
        <v>2367.8604000000005</v>
      </c>
      <c r="CT31" s="329">
        <f t="shared" si="10"/>
        <v>87.822134856464658</v>
      </c>
      <c r="CU31" s="457">
        <f>SUM(CU14:CU29)</f>
        <v>30159.66475</v>
      </c>
      <c r="CV31" s="442">
        <f>SUM(CV14:CV29)</f>
        <v>20768.221130000002</v>
      </c>
      <c r="CW31" s="329">
        <f>CV31/CU31*100</f>
        <v>68.860915073666391</v>
      </c>
      <c r="CX31" s="329">
        <f>SUM(CX14:CX29)</f>
        <v>7875.364160000001</v>
      </c>
      <c r="CY31" s="329">
        <f>SUM(CY14:CY29)</f>
        <v>63.834159999999997</v>
      </c>
      <c r="CZ31" s="329">
        <f t="shared" si="11"/>
        <v>0.81055502581356165</v>
      </c>
      <c r="DA31" s="329">
        <f>SUM(DA14:DA29)</f>
        <v>0</v>
      </c>
      <c r="DB31" s="329">
        <f>SUM(DB14:DB29)</f>
        <v>0</v>
      </c>
      <c r="DC31" s="329" t="e">
        <f>DB31/DA31*100</f>
        <v>#DIV/0!</v>
      </c>
      <c r="DD31" s="329">
        <f>SUM(DD14:DD29)</f>
        <v>0</v>
      </c>
      <c r="DE31" s="329">
        <f>SUM(DE14:DE29)</f>
        <v>0</v>
      </c>
      <c r="DF31" s="327" t="e">
        <f>DE31/DD31*100</f>
        <v>#DIV/0!</v>
      </c>
      <c r="DG31" s="327">
        <f>DG14+DG15+DG16+DG17+DG18+DG19+DG20+DG21+DG22+DG23+DG24+DG25+DG26+DG27+DG28+DG29</f>
        <v>0</v>
      </c>
      <c r="DH31" s="327">
        <f>DH14+DH15+DH16+DH17+DH18+DH19+DH20+DH21+DH22+DH23+DH24+DH25+DH26+DH27+DH28+DH29</f>
        <v>0</v>
      </c>
      <c r="DI31" s="327" t="e">
        <f>DH31/DG31*100</f>
        <v>#DIV/0!</v>
      </c>
      <c r="DJ31" s="327">
        <f>DJ14+DJ15+DJ16+DJ17+DJ18+DJ19+DJ20+DJ21+DJ22+DJ23+DJ24+DJ25+DJ26+DJ27+DJ28+DJ29</f>
        <v>0</v>
      </c>
      <c r="DK31" s="327">
        <f>DK14+DK15+DK16+DK17+DK18+DK19+DK20+DK21+DK22+DK23+DK24+DK25+DK26+DK27+DK28+DK29</f>
        <v>0</v>
      </c>
      <c r="DL31" s="327">
        <v>0</v>
      </c>
      <c r="DM31" s="328">
        <f>SUM(DM14:DM29)</f>
        <v>297495.26371999999</v>
      </c>
      <c r="DN31" s="328">
        <f>SUM(DN14:DN29)</f>
        <v>206811.76175999996</v>
      </c>
      <c r="DO31" s="327">
        <f>DN31/DM31*100</f>
        <v>69.517665314715543</v>
      </c>
      <c r="DP31" s="328">
        <f>SUM(DP14:DP29)</f>
        <v>29866.60036</v>
      </c>
      <c r="DQ31" s="448">
        <f>SUM(DQ14:DQ29)</f>
        <v>24248.753639999999</v>
      </c>
      <c r="DR31" s="327">
        <f>DQ31/DP31*100</f>
        <v>81.190203597715396</v>
      </c>
      <c r="DS31" s="329">
        <f>SUM(DS14:DS29)</f>
        <v>28865.872720000003</v>
      </c>
      <c r="DT31" s="328">
        <f>SUM(DT14:DT29)</f>
        <v>23414.809500000003</v>
      </c>
      <c r="DU31" s="327">
        <f>DT31/DS31*100</f>
        <v>81.115889781419369</v>
      </c>
      <c r="DV31" s="329">
        <f>SUM(DV14:DV29)</f>
        <v>0</v>
      </c>
      <c r="DW31" s="329">
        <f>SUM(DW14:DW29)</f>
        <v>0</v>
      </c>
      <c r="DX31" s="327" t="e">
        <f>DW31/DV31*100</f>
        <v>#DIV/0!</v>
      </c>
      <c r="DY31" s="332">
        <f>SUM(DY14:DY29)</f>
        <v>91</v>
      </c>
      <c r="DZ31" s="327">
        <f>SUM(DZ14:DZ29)</f>
        <v>0</v>
      </c>
      <c r="EA31" s="327">
        <f>DZ31/DY31*100</f>
        <v>0</v>
      </c>
      <c r="EB31" s="327">
        <f>SUM(EB14:EB29)</f>
        <v>909.72763999999995</v>
      </c>
      <c r="EC31" s="327">
        <f>SUM(EC14:EC29)</f>
        <v>833.94413999999995</v>
      </c>
      <c r="ED31" s="293">
        <f>EC31/EB31*100</f>
        <v>91.669649610734041</v>
      </c>
      <c r="EE31" s="327">
        <f>SUM(EE14:EE29)</f>
        <v>2546.1</v>
      </c>
      <c r="EF31" s="332">
        <f>SUM(EF14:EF29)</f>
        <v>1829.9714899999999</v>
      </c>
      <c r="EG31" s="329">
        <f t="shared" si="52"/>
        <v>71.87351203801893</v>
      </c>
      <c r="EH31" s="332">
        <f>SUM(EH14:EH29)</f>
        <v>799.51655999999991</v>
      </c>
      <c r="EI31" s="332">
        <f>SUM(EI14:EI29)</f>
        <v>533.97271000000001</v>
      </c>
      <c r="EJ31" s="293">
        <f t="shared" si="53"/>
        <v>66.786948102738492</v>
      </c>
      <c r="EK31" s="329">
        <f>SUM(EK14:EK29)</f>
        <v>66012.182789999992</v>
      </c>
      <c r="EL31" s="328">
        <f>SUM(EL14:EL29)</f>
        <v>51018.487760000004</v>
      </c>
      <c r="EM31" s="327">
        <f>EL31/EK31*100</f>
        <v>77.286472895922259</v>
      </c>
      <c r="EN31" s="329">
        <f>SUM(EN14:EN29)</f>
        <v>158561.98966999998</v>
      </c>
      <c r="EO31" s="328">
        <f>SUM(EO14:EO29)</f>
        <v>97722.487059999999</v>
      </c>
      <c r="EP31" s="327">
        <f>EO31/EN31*100</f>
        <v>61.63046217027204</v>
      </c>
      <c r="EQ31" s="328">
        <f>SUM(EQ14:EQ29)</f>
        <v>39481.075339999996</v>
      </c>
      <c r="ER31" s="328">
        <f>SUM(ER14:ER29)</f>
        <v>31259.713100000001</v>
      </c>
      <c r="ES31" s="327">
        <f>ER31/EQ31*100</f>
        <v>79.176448034406562</v>
      </c>
      <c r="ET31" s="328">
        <f>SUM(ET14:ET29)</f>
        <v>13</v>
      </c>
      <c r="EU31" s="328">
        <f>SUM(EU14:EU29)</f>
        <v>13</v>
      </c>
      <c r="EV31" s="327">
        <f>EU31/ET31*100</f>
        <v>100</v>
      </c>
      <c r="EW31" s="329">
        <f>SUM(EW14:EW29)</f>
        <v>214.79900000000004</v>
      </c>
      <c r="EX31" s="329">
        <f>SUM(EX14:EX29)</f>
        <v>185.376</v>
      </c>
      <c r="EY31" s="327">
        <f>EX31/EW31*100</f>
        <v>86.302077756414121</v>
      </c>
      <c r="EZ31" s="327">
        <f>SUM(EZ14:EZ29)</f>
        <v>0</v>
      </c>
      <c r="FA31" s="330">
        <f>SUM(FA14:FA29)</f>
        <v>0</v>
      </c>
      <c r="FB31" s="293" t="e">
        <f>FA31/EZ31*100</f>
        <v>#DIV/0!</v>
      </c>
      <c r="FC31" s="332">
        <f>SUM(FC14:FC29)</f>
        <v>-14079.422850000014</v>
      </c>
      <c r="FD31" s="327">
        <f>SUM(FD14:FD29)</f>
        <v>3894.3833700000005</v>
      </c>
      <c r="FE31" s="293">
        <f>FD31/FC31*100</f>
        <v>-27.660106607281818</v>
      </c>
    </row>
    <row r="32" spans="1:176" s="165" customFormat="1" ht="27.75" customHeight="1">
      <c r="C32" s="164">
        <v>283415.84087000001</v>
      </c>
      <c r="D32" s="164">
        <v>210706.14588</v>
      </c>
      <c r="E32" s="164"/>
      <c r="F32" s="164">
        <v>45702.626519999998</v>
      </c>
      <c r="G32" s="164">
        <v>50460.671450000002</v>
      </c>
      <c r="H32" s="164"/>
      <c r="I32" s="164"/>
      <c r="J32" s="164"/>
      <c r="K32" s="164"/>
      <c r="L32" s="164">
        <v>6540</v>
      </c>
      <c r="M32" s="164">
        <v>6379.7717499999999</v>
      </c>
      <c r="N32" s="164"/>
      <c r="O32" s="164"/>
      <c r="P32" s="164"/>
      <c r="Q32" s="164"/>
      <c r="R32" s="164">
        <v>4270.6143700000002</v>
      </c>
      <c r="S32" s="164">
        <v>5603.1004499999999</v>
      </c>
      <c r="T32" s="164"/>
      <c r="U32" s="164">
        <v>41.338000000000001</v>
      </c>
      <c r="V32" s="164">
        <v>30.993780000000001</v>
      </c>
      <c r="W32" s="164"/>
      <c r="X32" s="164">
        <v>6438.7049999999999</v>
      </c>
      <c r="Y32" s="164">
        <v>6236.7808199999999</v>
      </c>
      <c r="Z32" s="164"/>
      <c r="AA32" s="164" t="e">
        <f>#REF!-AA31</f>
        <v>#REF!</v>
      </c>
      <c r="AB32" s="164">
        <v>-657.14269999999999</v>
      </c>
      <c r="AC32" s="164"/>
      <c r="AD32" s="164">
        <v>465</v>
      </c>
      <c r="AE32" s="164">
        <v>548.42898000000002</v>
      </c>
      <c r="AF32" s="164"/>
      <c r="AG32" s="164">
        <v>6780</v>
      </c>
      <c r="AH32" s="164">
        <v>4976.3540400000002</v>
      </c>
      <c r="AI32" s="164"/>
      <c r="AJ32" s="164">
        <v>15060.696</v>
      </c>
      <c r="AK32" s="164">
        <v>13367.112800000001</v>
      </c>
      <c r="AL32" s="164"/>
      <c r="AM32" s="164">
        <v>97</v>
      </c>
      <c r="AN32" s="164">
        <v>59.98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2284.01064</v>
      </c>
      <c r="AW32" s="164">
        <v>2460.3092000000001</v>
      </c>
      <c r="AX32" s="164"/>
      <c r="AY32" s="164">
        <v>238</v>
      </c>
      <c r="AZ32" s="164">
        <v>328.93700999999999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550</v>
      </c>
      <c r="BF32" s="164">
        <v>896.79854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3005.8766999999998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93.536010000000005</v>
      </c>
      <c r="BU32" s="164">
        <v>397.37948</v>
      </c>
      <c r="BV32" s="164"/>
      <c r="BW32" s="164" t="e">
        <f>#REF!-BW31</f>
        <v>#REF!</v>
      </c>
      <c r="BX32" s="164">
        <v>6825.9862000000003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237713.21434999999</v>
      </c>
      <c r="CG32" s="164">
        <v>160245.47443</v>
      </c>
      <c r="CH32" s="164"/>
      <c r="CI32" s="164">
        <v>53257.1</v>
      </c>
      <c r="CJ32" s="164">
        <v>49955.627999999997</v>
      </c>
      <c r="CK32" s="164"/>
      <c r="CL32" s="164">
        <v>0</v>
      </c>
      <c r="CM32" s="164">
        <v>0</v>
      </c>
      <c r="CN32" s="164"/>
      <c r="CO32" s="164">
        <v>143724.88544000001</v>
      </c>
      <c r="CP32" s="164">
        <v>87089.930739999996</v>
      </c>
      <c r="CQ32" s="164"/>
      <c r="CR32" s="164">
        <v>2696.2</v>
      </c>
      <c r="CS32" s="164">
        <v>2367.8604</v>
      </c>
      <c r="CT32" s="164"/>
      <c r="CU32" s="164">
        <v>30159.66475</v>
      </c>
      <c r="CV32" s="164">
        <v>20768.221130000002</v>
      </c>
      <c r="CW32" s="164"/>
      <c r="CX32" s="164">
        <v>7875.3641600000001</v>
      </c>
      <c r="CY32" s="164">
        <v>63.834159999999997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297495.26371999999</v>
      </c>
      <c r="DN32" s="164">
        <v>206811.76175999999</v>
      </c>
      <c r="DO32" s="164"/>
      <c r="DP32" s="164">
        <v>29866.60036</v>
      </c>
      <c r="DQ32" s="164">
        <v>24248.753639999999</v>
      </c>
      <c r="DR32" s="164"/>
      <c r="DS32" s="164">
        <v>28865.872719999999</v>
      </c>
      <c r="DT32" s="164">
        <v>23414.809499999999</v>
      </c>
      <c r="DU32" s="164"/>
      <c r="DV32" s="164"/>
      <c r="DW32" s="164">
        <v>0</v>
      </c>
      <c r="DX32" s="164"/>
      <c r="DY32" s="164">
        <v>91</v>
      </c>
      <c r="DZ32" s="164" t="e">
        <f>#REF!-DZ31</f>
        <v>#REF!</v>
      </c>
      <c r="EA32" s="164"/>
      <c r="EB32" s="164">
        <v>909.72763999999995</v>
      </c>
      <c r="EC32" s="164">
        <v>833.94413999999995</v>
      </c>
      <c r="ED32" s="164"/>
      <c r="EE32" s="164">
        <v>2546.1</v>
      </c>
      <c r="EF32" s="164">
        <v>1829.9714899999999</v>
      </c>
      <c r="EG32" s="164"/>
      <c r="EH32" s="164">
        <v>799.51656000000003</v>
      </c>
      <c r="EI32" s="164">
        <v>533.97271000000001</v>
      </c>
      <c r="EJ32" s="164"/>
      <c r="EK32" s="164">
        <v>66012.182790000006</v>
      </c>
      <c r="EL32" s="164">
        <v>51018.487760000004</v>
      </c>
      <c r="EM32" s="164"/>
      <c r="EN32" s="164">
        <v>158561.98967000001</v>
      </c>
      <c r="EO32" s="164">
        <v>97722.487059999999</v>
      </c>
      <c r="EP32" s="164"/>
      <c r="EQ32" s="164">
        <v>39481.075340000003</v>
      </c>
      <c r="ER32" s="164">
        <v>31259.713100000001</v>
      </c>
      <c r="ES32" s="164"/>
      <c r="ET32" s="164">
        <v>13</v>
      </c>
      <c r="EU32" s="164">
        <v>13</v>
      </c>
      <c r="EV32" s="164"/>
      <c r="EW32" s="164">
        <v>214.79900000000001</v>
      </c>
      <c r="EX32" s="164">
        <v>185.376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-14079.422855000001</v>
      </c>
      <c r="FD32" s="164">
        <v>3894.3841200000002</v>
      </c>
    </row>
    <row r="33" spans="3:161">
      <c r="C33" s="164">
        <f>C32-C31</f>
        <v>0</v>
      </c>
      <c r="D33" s="164">
        <f>D32-D31</f>
        <v>7.4999997741542757E-4</v>
      </c>
      <c r="E33" s="164"/>
      <c r="F33" s="164">
        <f>F32-F31</f>
        <v>0</v>
      </c>
      <c r="G33" s="164">
        <f>G32-G31</f>
        <v>7.5000000651925802E-4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0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 t="e">
        <f>BW32-BW31</f>
        <v>#REF!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-2.9103830456733704E-11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0</v>
      </c>
      <c r="DZ33" s="164" t="e">
        <f>DZ32-DZ31</f>
        <v>#REF!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-4.999987140763551E-6</v>
      </c>
      <c r="FD33" s="164">
        <f>FD32-FD31</f>
        <v>7.4999999969804776E-4</v>
      </c>
      <c r="FE33" s="166"/>
    </row>
  </sheetData>
  <customSheetViews>
    <customSheetView guid="{61528DAC-5C4C-48F4-ADE2-8A724B05A086}" scale="70" showPageBreaks="1" printArea="1" hiddenColumns="1" view="pageBreakPreview">
      <selection activeCell="FC14" sqref="FC14:FD29"/>
      <colBreaks count="1" manualBreakCount="1"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10" fitToWidth="5" orientation="landscape" r:id="rId1"/>
    </customSheetView>
    <customSheetView guid="{F85EE840-0C31-454A-8951-832C2E9E0600}" scale="70" showPageBreaks="1" printArea="1" hiddenColumns="1" view="pageBreakPreview" topLeftCell="A4">
      <selection activeCell="O1" sqref="O1:Q1048576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2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3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10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1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10" fitToWidth="5" orientation="landscape" r:id="rId12"/>
  <colBreaks count="1" manualBreakCount="1"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8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9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</customSheetViews>
  <pageMargins left="0.7" right="0.7" top="0.75" bottom="0.75" header="0.3" footer="0.3"/>
  <pageSetup paperSize="9" orientation="portrait" verticalDpi="0" r:id="rId11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  <customSheetView guid="{1718F1EE-9F48-4DBE-9531-3B70F9C4A5DD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87"/>
    </row>
    <row r="30" spans="12:12" ht="18">
      <c r="L30" s="487"/>
    </row>
    <row r="31" spans="12:12" ht="18">
      <c r="L31" s="487"/>
    </row>
    <row r="32" spans="12:12" ht="18">
      <c r="L32" s="487"/>
    </row>
    <row r="33" spans="12:12" ht="18">
      <c r="L33" s="488"/>
    </row>
    <row r="34" spans="12:12" ht="18">
      <c r="L34" s="487"/>
    </row>
    <row r="35" spans="12:12" ht="18">
      <c r="L35" s="487"/>
    </row>
    <row r="36" spans="12:12" ht="18">
      <c r="L36" s="487"/>
    </row>
    <row r="37" spans="12:12" ht="18">
      <c r="L37" s="488"/>
    </row>
    <row r="38" spans="12:12" ht="18">
      <c r="L38" s="487"/>
    </row>
    <row r="39" spans="12:12" ht="18">
      <c r="L39" s="487"/>
    </row>
    <row r="40" spans="12:12" ht="18">
      <c r="L40" s="488"/>
    </row>
    <row r="41" spans="12:12" ht="18">
      <c r="L41" s="487"/>
    </row>
    <row r="42" spans="12:12" ht="18">
      <c r="L42" s="487"/>
    </row>
    <row r="43" spans="12:12" ht="18">
      <c r="L43" s="487"/>
    </row>
    <row r="44" spans="12:12" ht="18">
      <c r="L44" s="487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  <customSheetView guid="{1718F1EE-9F48-4DBE-9531-3B70F9C4A5DD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7"/>
  <sheetViews>
    <sheetView view="pageBreakPreview" topLeftCell="A69" zoomScale="60" workbookViewId="0">
      <selection activeCell="A3" sqref="A3"/>
    </sheetView>
  </sheetViews>
  <sheetFormatPr defaultRowHeight="15.75"/>
  <cols>
    <col min="1" max="1" width="18.8554687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3" t="s">
        <v>398</v>
      </c>
      <c r="B1" s="423"/>
      <c r="C1" s="423"/>
      <c r="D1" s="423"/>
      <c r="E1" s="423"/>
      <c r="F1" s="423"/>
    </row>
    <row r="2" spans="1:6" ht="20.25">
      <c r="A2" s="423" t="s">
        <v>441</v>
      </c>
      <c r="B2" s="423"/>
      <c r="C2" s="423"/>
      <c r="D2" s="423"/>
      <c r="E2" s="423"/>
      <c r="F2" s="423"/>
    </row>
    <row r="3" spans="1:6" ht="81">
      <c r="A3" s="349" t="s">
        <v>0</v>
      </c>
      <c r="B3" s="349" t="s">
        <v>1</v>
      </c>
      <c r="C3" s="350" t="s">
        <v>408</v>
      </c>
      <c r="D3" s="351" t="s">
        <v>422</v>
      </c>
      <c r="E3" s="350" t="s">
        <v>2</v>
      </c>
      <c r="F3" s="352" t="s">
        <v>3</v>
      </c>
    </row>
    <row r="4" spans="1:6" s="6" customFormat="1" ht="20.25">
      <c r="A4" s="353"/>
      <c r="B4" s="354" t="s">
        <v>4</v>
      </c>
      <c r="C4" s="355">
        <f>C5+C12+C17+C22+C24+C28+C7</f>
        <v>181094.91455000002</v>
      </c>
      <c r="D4" s="355">
        <f>D5+D12+D17+D22+D24+D28+D7</f>
        <v>169650.25759000002</v>
      </c>
      <c r="E4" s="355">
        <f>SUM(D4/C4*100)</f>
        <v>93.680299091535147</v>
      </c>
      <c r="F4" s="355">
        <f>SUM(D4-C4)</f>
        <v>-11444.656959999993</v>
      </c>
    </row>
    <row r="5" spans="1:6" s="6" customFormat="1" ht="20.25">
      <c r="A5" s="353">
        <v>1010000</v>
      </c>
      <c r="B5" s="354" t="s">
        <v>5</v>
      </c>
      <c r="C5" s="355">
        <f>C6</f>
        <v>144138.20000000001</v>
      </c>
      <c r="D5" s="355">
        <f>D6</f>
        <v>131880.92456000001</v>
      </c>
      <c r="E5" s="355">
        <f t="shared" ref="E5:E72" si="0">SUM(D5/C5*100)</f>
        <v>91.496164486583027</v>
      </c>
      <c r="F5" s="355">
        <f t="shared" ref="F5:F72" si="1">SUM(D5-C5)</f>
        <v>-12257.275439999998</v>
      </c>
    </row>
    <row r="6" spans="1:6" ht="20.25">
      <c r="A6" s="356">
        <v>1010200001</v>
      </c>
      <c r="B6" s="357" t="s">
        <v>225</v>
      </c>
      <c r="C6" s="358">
        <v>144138.20000000001</v>
      </c>
      <c r="D6" s="359">
        <v>131880.92456000001</v>
      </c>
      <c r="E6" s="358">
        <f t="shared" si="0"/>
        <v>91.496164486583027</v>
      </c>
      <c r="F6" s="358">
        <f t="shared" si="1"/>
        <v>-12257.275439999998</v>
      </c>
    </row>
    <row r="7" spans="1:6" ht="40.5">
      <c r="A7" s="353">
        <v>1030000</v>
      </c>
      <c r="B7" s="360" t="s">
        <v>267</v>
      </c>
      <c r="C7" s="355">
        <f>C8+C10+C9</f>
        <v>6355.5145499999999</v>
      </c>
      <c r="D7" s="355">
        <f>D8+D10+D9+D11</f>
        <v>6438.6538</v>
      </c>
      <c r="E7" s="358">
        <f t="shared" si="0"/>
        <v>101.30814349248874</v>
      </c>
      <c r="F7" s="358">
        <f t="shared" si="1"/>
        <v>83.139250000000175</v>
      </c>
    </row>
    <row r="8" spans="1:6" ht="20.25">
      <c r="A8" s="356">
        <v>1030223001</v>
      </c>
      <c r="B8" s="357" t="s">
        <v>269</v>
      </c>
      <c r="C8" s="358">
        <v>2921.3145500000001</v>
      </c>
      <c r="D8" s="359">
        <v>3217.1648500000001</v>
      </c>
      <c r="E8" s="358">
        <f t="shared" si="0"/>
        <v>110.12730039632331</v>
      </c>
      <c r="F8" s="358">
        <f>SUM(D8-C8)</f>
        <v>295.85030000000006</v>
      </c>
    </row>
    <row r="9" spans="1:6" ht="20.25">
      <c r="A9" s="356">
        <v>1030224001</v>
      </c>
      <c r="B9" s="357" t="s">
        <v>275</v>
      </c>
      <c r="C9" s="358">
        <v>21.5</v>
      </c>
      <c r="D9" s="359">
        <v>17.795870000000001</v>
      </c>
      <c r="E9" s="358">
        <f t="shared" si="0"/>
        <v>82.771488372093032</v>
      </c>
      <c r="F9" s="358">
        <f>SUM(D9-C9)</f>
        <v>-3.7041299999999993</v>
      </c>
    </row>
    <row r="10" spans="1:6" ht="20.25">
      <c r="A10" s="356">
        <v>1030225001</v>
      </c>
      <c r="B10" s="357" t="s">
        <v>268</v>
      </c>
      <c r="C10" s="358">
        <v>3412.7</v>
      </c>
      <c r="D10" s="359">
        <v>3581.00866</v>
      </c>
      <c r="E10" s="358">
        <f t="shared" si="0"/>
        <v>104.93183285961263</v>
      </c>
      <c r="F10" s="358">
        <f t="shared" si="1"/>
        <v>168.30866000000015</v>
      </c>
    </row>
    <row r="11" spans="1:6" ht="20.25">
      <c r="A11" s="356">
        <v>1030226001</v>
      </c>
      <c r="B11" s="357" t="s">
        <v>277</v>
      </c>
      <c r="C11" s="358">
        <v>0</v>
      </c>
      <c r="D11" s="359">
        <v>-377.31558000000001</v>
      </c>
      <c r="E11" s="358"/>
      <c r="F11" s="358">
        <f t="shared" si="1"/>
        <v>-377.31558000000001</v>
      </c>
    </row>
    <row r="12" spans="1:6" s="6" customFormat="1" ht="20.25">
      <c r="A12" s="353">
        <v>1050000</v>
      </c>
      <c r="B12" s="354" t="s">
        <v>6</v>
      </c>
      <c r="C12" s="355">
        <f>SUM(C13:C16)</f>
        <v>19000</v>
      </c>
      <c r="D12" s="355">
        <f>SUM(D13:D16)</f>
        <v>20413.555830000001</v>
      </c>
      <c r="E12" s="355">
        <f t="shared" si="0"/>
        <v>107.43976752631579</v>
      </c>
      <c r="F12" s="355">
        <f t="shared" si="1"/>
        <v>1413.5558300000012</v>
      </c>
    </row>
    <row r="13" spans="1:6" s="6" customFormat="1" ht="20.25">
      <c r="A13" s="356">
        <v>1050100000</v>
      </c>
      <c r="B13" s="361" t="s">
        <v>402</v>
      </c>
      <c r="C13" s="358">
        <v>15600</v>
      </c>
      <c r="D13" s="358">
        <v>17378.436099999999</v>
      </c>
      <c r="E13" s="358">
        <f t="shared" si="0"/>
        <v>111.40023141025641</v>
      </c>
      <c r="F13" s="358">
        <f t="shared" si="1"/>
        <v>1778.436099999999</v>
      </c>
    </row>
    <row r="14" spans="1:6" ht="20.25">
      <c r="A14" s="356">
        <v>1050200000</v>
      </c>
      <c r="B14" s="361" t="s">
        <v>233</v>
      </c>
      <c r="C14" s="362">
        <v>0</v>
      </c>
      <c r="D14" s="359">
        <v>58.375079999999997</v>
      </c>
      <c r="E14" s="358"/>
      <c r="F14" s="358">
        <f t="shared" si="1"/>
        <v>58.375079999999997</v>
      </c>
    </row>
    <row r="15" spans="1:6" ht="23.25" customHeight="1">
      <c r="A15" s="356">
        <v>1050300000</v>
      </c>
      <c r="B15" s="361" t="s">
        <v>226</v>
      </c>
      <c r="C15" s="362">
        <v>1500</v>
      </c>
      <c r="D15" s="359">
        <v>1279.66759</v>
      </c>
      <c r="E15" s="358">
        <f t="shared" si="0"/>
        <v>85.311172666666664</v>
      </c>
      <c r="F15" s="358">
        <f t="shared" si="1"/>
        <v>-220.33240999999998</v>
      </c>
    </row>
    <row r="16" spans="1:6" ht="40.5">
      <c r="A16" s="356">
        <v>1050400002</v>
      </c>
      <c r="B16" s="357" t="s">
        <v>254</v>
      </c>
      <c r="C16" s="362">
        <v>1900</v>
      </c>
      <c r="D16" s="359">
        <v>1697.0770600000001</v>
      </c>
      <c r="E16" s="358">
        <f t="shared" si="0"/>
        <v>89.319845263157887</v>
      </c>
      <c r="F16" s="358">
        <f t="shared" si="1"/>
        <v>-202.92293999999993</v>
      </c>
    </row>
    <row r="17" spans="1:6" s="6" customFormat="1" ht="24" customHeight="1">
      <c r="A17" s="353">
        <v>1060000</v>
      </c>
      <c r="B17" s="354" t="s">
        <v>133</v>
      </c>
      <c r="C17" s="355">
        <f>SUM(C18:C21)</f>
        <v>2731.2</v>
      </c>
      <c r="D17" s="355">
        <f>SUM(D18:D21)</f>
        <v>2321.3846600000002</v>
      </c>
      <c r="E17" s="355">
        <f t="shared" si="0"/>
        <v>84.995044669009971</v>
      </c>
      <c r="F17" s="355">
        <f t="shared" si="1"/>
        <v>-409.81533999999965</v>
      </c>
    </row>
    <row r="18" spans="1:6" s="6" customFormat="1" ht="18" customHeight="1">
      <c r="A18" s="356">
        <v>1060100000</v>
      </c>
      <c r="B18" s="361" t="s">
        <v>8</v>
      </c>
      <c r="C18" s="358"/>
      <c r="D18" s="359"/>
      <c r="E18" s="355"/>
      <c r="F18" s="355">
        <f t="shared" si="1"/>
        <v>0</v>
      </c>
    </row>
    <row r="19" spans="1:6" s="6" customFormat="1" ht="2.25" hidden="1" customHeight="1">
      <c r="A19" s="356">
        <v>1060200000</v>
      </c>
      <c r="B19" s="361" t="s">
        <v>120</v>
      </c>
      <c r="C19" s="358"/>
      <c r="D19" s="359"/>
      <c r="E19" s="355" t="e">
        <f t="shared" si="0"/>
        <v>#DIV/0!</v>
      </c>
      <c r="F19" s="355">
        <f t="shared" si="1"/>
        <v>0</v>
      </c>
    </row>
    <row r="20" spans="1:6" s="6" customFormat="1" ht="21.75" customHeight="1">
      <c r="A20" s="356">
        <v>1060400000</v>
      </c>
      <c r="B20" s="361" t="s">
        <v>266</v>
      </c>
      <c r="C20" s="358">
        <v>2731.2</v>
      </c>
      <c r="D20" s="359">
        <v>2321.3846600000002</v>
      </c>
      <c r="E20" s="358">
        <f t="shared" si="0"/>
        <v>84.995044669009971</v>
      </c>
      <c r="F20" s="358">
        <f t="shared" si="1"/>
        <v>-409.81533999999965</v>
      </c>
    </row>
    <row r="21" spans="1:6" ht="31.5" customHeight="1">
      <c r="A21" s="356">
        <v>1060600000</v>
      </c>
      <c r="B21" s="361" t="s">
        <v>7</v>
      </c>
      <c r="C21" s="358"/>
      <c r="D21" s="359"/>
      <c r="E21" s="358"/>
      <c r="F21" s="358">
        <f t="shared" si="1"/>
        <v>0</v>
      </c>
    </row>
    <row r="22" spans="1:6" s="6" customFormat="1" ht="42" customHeight="1">
      <c r="A22" s="353">
        <v>1070000</v>
      </c>
      <c r="B22" s="360" t="s">
        <v>9</v>
      </c>
      <c r="C22" s="355">
        <f>SUM(C23)</f>
        <v>6370</v>
      </c>
      <c r="D22" s="355">
        <f>SUM(D23)</f>
        <v>6269.0050199999996</v>
      </c>
      <c r="E22" s="355">
        <f t="shared" si="0"/>
        <v>98.41452150706435</v>
      </c>
      <c r="F22" s="355">
        <f t="shared" si="1"/>
        <v>-100.9949800000004</v>
      </c>
    </row>
    <row r="23" spans="1:6" ht="41.25" customHeight="1">
      <c r="A23" s="356">
        <v>1070102001</v>
      </c>
      <c r="B23" s="357" t="s">
        <v>234</v>
      </c>
      <c r="C23" s="358">
        <v>6370</v>
      </c>
      <c r="D23" s="359">
        <v>6269.0050199999996</v>
      </c>
      <c r="E23" s="358">
        <f t="shared" si="0"/>
        <v>98.41452150706435</v>
      </c>
      <c r="F23" s="358">
        <f t="shared" si="1"/>
        <v>-100.9949800000004</v>
      </c>
    </row>
    <row r="24" spans="1:6" s="6" customFormat="1" ht="20.25">
      <c r="A24" s="353">
        <v>1080000</v>
      </c>
      <c r="B24" s="354" t="s">
        <v>10</v>
      </c>
      <c r="C24" s="355">
        <f>C25+C26+C27</f>
        <v>2500</v>
      </c>
      <c r="D24" s="355">
        <f>D25+D26+D27</f>
        <v>2326.7337200000002</v>
      </c>
      <c r="E24" s="355">
        <f t="shared" si="0"/>
        <v>93.0693488</v>
      </c>
      <c r="F24" s="355">
        <f t="shared" si="1"/>
        <v>-173.26627999999982</v>
      </c>
    </row>
    <row r="25" spans="1:6" ht="34.5" customHeight="1">
      <c r="A25" s="356">
        <v>1080300001</v>
      </c>
      <c r="B25" s="357" t="s">
        <v>235</v>
      </c>
      <c r="C25" s="358">
        <v>2500</v>
      </c>
      <c r="D25" s="359">
        <v>2326.7337200000002</v>
      </c>
      <c r="E25" s="358">
        <f t="shared" si="0"/>
        <v>93.0693488</v>
      </c>
      <c r="F25" s="358">
        <f t="shared" si="1"/>
        <v>-173.26627999999982</v>
      </c>
    </row>
    <row r="26" spans="1:6" ht="33.75" hidden="1" customHeight="1">
      <c r="A26" s="356">
        <v>1080600001</v>
      </c>
      <c r="B26" s="357" t="s">
        <v>224</v>
      </c>
      <c r="C26" s="358">
        <v>0</v>
      </c>
      <c r="D26" s="359">
        <v>0</v>
      </c>
      <c r="E26" s="358"/>
      <c r="F26" s="358">
        <f t="shared" si="1"/>
        <v>0</v>
      </c>
    </row>
    <row r="27" spans="1:6" ht="87.75" hidden="1" customHeight="1">
      <c r="A27" s="356">
        <v>1080700001</v>
      </c>
      <c r="B27" s="357" t="s">
        <v>223</v>
      </c>
      <c r="C27" s="358">
        <v>0</v>
      </c>
      <c r="D27" s="359"/>
      <c r="E27" s="358"/>
      <c r="F27" s="358">
        <f t="shared" si="1"/>
        <v>0</v>
      </c>
    </row>
    <row r="28" spans="1:6" s="15" customFormat="1" ht="40.5">
      <c r="A28" s="353">
        <v>109000000</v>
      </c>
      <c r="B28" s="360" t="s">
        <v>227</v>
      </c>
      <c r="C28" s="355">
        <f>C29+C30+C31+C32</f>
        <v>0</v>
      </c>
      <c r="D28" s="355">
        <f>D29+D30+D31+D32</f>
        <v>0</v>
      </c>
      <c r="E28" s="358"/>
      <c r="F28" s="355">
        <f t="shared" si="1"/>
        <v>0</v>
      </c>
    </row>
    <row r="29" spans="1:6" s="15" customFormat="1" ht="17.25" customHeight="1">
      <c r="A29" s="356">
        <v>1090100000</v>
      </c>
      <c r="B29" s="357" t="s">
        <v>122</v>
      </c>
      <c r="C29" s="358">
        <v>0</v>
      </c>
      <c r="D29" s="359">
        <v>0</v>
      </c>
      <c r="E29" s="358"/>
      <c r="F29" s="358">
        <f t="shared" si="1"/>
        <v>0</v>
      </c>
    </row>
    <row r="30" spans="1:6" s="15" customFormat="1" ht="17.25" customHeight="1">
      <c r="A30" s="356">
        <v>1090400000</v>
      </c>
      <c r="B30" s="357" t="s">
        <v>123</v>
      </c>
      <c r="C30" s="358">
        <v>0</v>
      </c>
      <c r="D30" s="359">
        <v>0</v>
      </c>
      <c r="E30" s="358"/>
      <c r="F30" s="358">
        <f t="shared" si="1"/>
        <v>0</v>
      </c>
    </row>
    <row r="31" spans="1:6" s="15" customFormat="1" ht="33.75" customHeight="1">
      <c r="A31" s="356">
        <v>1090600000</v>
      </c>
      <c r="B31" s="357" t="s">
        <v>124</v>
      </c>
      <c r="C31" s="358">
        <v>0</v>
      </c>
      <c r="D31" s="359">
        <v>0</v>
      </c>
      <c r="E31" s="358"/>
      <c r="F31" s="358">
        <f t="shared" si="1"/>
        <v>0</v>
      </c>
    </row>
    <row r="32" spans="1:6" s="15" customFormat="1" ht="1.5" customHeight="1">
      <c r="A32" s="356">
        <v>1090700000</v>
      </c>
      <c r="B32" s="357" t="s">
        <v>125</v>
      </c>
      <c r="C32" s="358">
        <v>0</v>
      </c>
      <c r="D32" s="359">
        <v>0</v>
      </c>
      <c r="E32" s="358" t="e">
        <f t="shared" si="0"/>
        <v>#DIV/0!</v>
      </c>
      <c r="F32" s="358">
        <f t="shared" si="1"/>
        <v>0</v>
      </c>
    </row>
    <row r="33" spans="1:6" s="6" customFormat="1" ht="33.75" customHeight="1">
      <c r="A33" s="353"/>
      <c r="B33" s="354" t="s">
        <v>12</v>
      </c>
      <c r="C33" s="355">
        <f>C34+C43+C45+C48+C51+C53+C58</f>
        <v>15740</v>
      </c>
      <c r="D33" s="355">
        <f>D34+D43+D45+D48+D51+D53+D58</f>
        <v>19310.843449999997</v>
      </c>
      <c r="E33" s="355">
        <f t="shared" si="0"/>
        <v>122.68642598475222</v>
      </c>
      <c r="F33" s="355">
        <f t="shared" si="1"/>
        <v>3570.8434499999967</v>
      </c>
    </row>
    <row r="34" spans="1:6" s="6" customFormat="1" ht="60.75" customHeight="1">
      <c r="A34" s="353">
        <v>1110000</v>
      </c>
      <c r="B34" s="360" t="s">
        <v>126</v>
      </c>
      <c r="C34" s="355">
        <f>SUM(C35:C42)</f>
        <v>9140</v>
      </c>
      <c r="D34" s="355">
        <f>SUM(D35+D37+D38+D40+D41+D42)</f>
        <v>8897.0953099999988</v>
      </c>
      <c r="E34" s="355">
        <f t="shared" si="0"/>
        <v>97.342399452954027</v>
      </c>
      <c r="F34" s="355">
        <f t="shared" si="1"/>
        <v>-242.90469000000121</v>
      </c>
    </row>
    <row r="35" spans="1:6" s="6" customFormat="1" ht="34.5" customHeight="1">
      <c r="A35" s="356">
        <v>1110105005</v>
      </c>
      <c r="B35" s="357" t="s">
        <v>306</v>
      </c>
      <c r="C35" s="358">
        <v>45</v>
      </c>
      <c r="D35" s="358">
        <v>44.585999999999999</v>
      </c>
      <c r="E35" s="358">
        <f t="shared" si="0"/>
        <v>99.08</v>
      </c>
      <c r="F35" s="358">
        <f t="shared" si="1"/>
        <v>-0.41400000000000148</v>
      </c>
    </row>
    <row r="36" spans="1:6" ht="27.75" hidden="1" customHeight="1">
      <c r="A36" s="356">
        <v>1110305005</v>
      </c>
      <c r="B36" s="361" t="s">
        <v>236</v>
      </c>
      <c r="C36" s="358">
        <v>0</v>
      </c>
      <c r="D36" s="359">
        <v>0</v>
      </c>
      <c r="E36" s="358"/>
      <c r="F36" s="358">
        <f t="shared" si="1"/>
        <v>0</v>
      </c>
    </row>
    <row r="37" spans="1:6" ht="20.25">
      <c r="A37" s="363">
        <v>1110501101</v>
      </c>
      <c r="B37" s="364" t="s">
        <v>222</v>
      </c>
      <c r="C37" s="362">
        <v>8300</v>
      </c>
      <c r="D37" s="359">
        <v>8093.2185099999997</v>
      </c>
      <c r="E37" s="358">
        <f t="shared" si="0"/>
        <v>97.508656746987938</v>
      </c>
      <c r="F37" s="358">
        <f t="shared" si="1"/>
        <v>-206.7814900000003</v>
      </c>
    </row>
    <row r="38" spans="1:6" ht="18.75" customHeight="1">
      <c r="A38" s="356">
        <v>1110503505</v>
      </c>
      <c r="B38" s="361" t="s">
        <v>221</v>
      </c>
      <c r="C38" s="362">
        <v>250</v>
      </c>
      <c r="D38" s="359">
        <v>251.08772999999999</v>
      </c>
      <c r="E38" s="358">
        <f t="shared" si="0"/>
        <v>100.435092</v>
      </c>
      <c r="F38" s="358">
        <f t="shared" si="1"/>
        <v>1.0877299999999934</v>
      </c>
    </row>
    <row r="39" spans="1:6" ht="131.25" hidden="1" customHeight="1">
      <c r="A39" s="356">
        <v>1110502000</v>
      </c>
      <c r="B39" s="357" t="s">
        <v>263</v>
      </c>
      <c r="C39" s="365">
        <v>0</v>
      </c>
      <c r="D39" s="359">
        <v>0</v>
      </c>
      <c r="E39" s="358" t="e">
        <f t="shared" si="0"/>
        <v>#DIV/0!</v>
      </c>
      <c r="F39" s="358">
        <f t="shared" si="1"/>
        <v>0</v>
      </c>
    </row>
    <row r="40" spans="1:6" s="15" customFormat="1" ht="20.25">
      <c r="A40" s="356">
        <v>1110701505</v>
      </c>
      <c r="B40" s="361" t="s">
        <v>237</v>
      </c>
      <c r="C40" s="362">
        <v>15</v>
      </c>
      <c r="D40" s="359">
        <v>13.106999999999999</v>
      </c>
      <c r="E40" s="358">
        <f t="shared" si="0"/>
        <v>87.38</v>
      </c>
      <c r="F40" s="358">
        <f t="shared" si="1"/>
        <v>-1.8930000000000007</v>
      </c>
    </row>
    <row r="41" spans="1:6" s="15" customFormat="1" ht="20.25">
      <c r="A41" s="356">
        <v>1110903000</v>
      </c>
      <c r="B41" s="361" t="s">
        <v>391</v>
      </c>
      <c r="C41" s="362">
        <v>0</v>
      </c>
      <c r="D41" s="359">
        <v>0</v>
      </c>
      <c r="E41" s="358"/>
      <c r="F41" s="358">
        <f>SUM(D41-C41)</f>
        <v>0</v>
      </c>
    </row>
    <row r="42" spans="1:6" s="15" customFormat="1" ht="20.25">
      <c r="A42" s="356">
        <v>1110904505</v>
      </c>
      <c r="B42" s="361" t="s">
        <v>318</v>
      </c>
      <c r="C42" s="362">
        <v>530</v>
      </c>
      <c r="D42" s="359">
        <v>495.09607</v>
      </c>
      <c r="E42" s="358">
        <f t="shared" si="0"/>
        <v>93.414352830188676</v>
      </c>
      <c r="F42" s="358">
        <f t="shared" si="1"/>
        <v>-34.903930000000003</v>
      </c>
    </row>
    <row r="43" spans="1:6" s="15" customFormat="1" ht="40.5">
      <c r="A43" s="353">
        <v>1120000</v>
      </c>
      <c r="B43" s="360" t="s">
        <v>127</v>
      </c>
      <c r="C43" s="366">
        <f>C44</f>
        <v>1100</v>
      </c>
      <c r="D43" s="366">
        <f>D44</f>
        <v>1020.6917099999999</v>
      </c>
      <c r="E43" s="355">
        <f t="shared" si="0"/>
        <v>92.790155454545456</v>
      </c>
      <c r="F43" s="355">
        <f t="shared" si="1"/>
        <v>-79.308290000000056</v>
      </c>
    </row>
    <row r="44" spans="1:6" s="15" customFormat="1" ht="40.5">
      <c r="A44" s="356">
        <v>1120100001</v>
      </c>
      <c r="B44" s="357" t="s">
        <v>238</v>
      </c>
      <c r="C44" s="358">
        <v>1100</v>
      </c>
      <c r="D44" s="359">
        <v>1020.6917099999999</v>
      </c>
      <c r="E44" s="358">
        <f t="shared" si="0"/>
        <v>92.790155454545456</v>
      </c>
      <c r="F44" s="358">
        <f t="shared" si="1"/>
        <v>-79.308290000000056</v>
      </c>
    </row>
    <row r="45" spans="1:6" s="182" customFormat="1" ht="21.75" customHeight="1">
      <c r="A45" s="367">
        <v>1130000</v>
      </c>
      <c r="B45" s="368" t="s">
        <v>128</v>
      </c>
      <c r="C45" s="355">
        <f>C46+C47</f>
        <v>100</v>
      </c>
      <c r="D45" s="355">
        <f>D46+D47</f>
        <v>127.67863</v>
      </c>
      <c r="E45" s="355">
        <f t="shared" si="0"/>
        <v>127.67863</v>
      </c>
      <c r="F45" s="355">
        <f t="shared" si="1"/>
        <v>27.678629999999998</v>
      </c>
    </row>
    <row r="46" spans="1:6" s="15" customFormat="1" ht="36" customHeight="1">
      <c r="A46" s="356">
        <v>1130200000</v>
      </c>
      <c r="B46" s="357" t="s">
        <v>316</v>
      </c>
      <c r="C46" s="358">
        <v>100</v>
      </c>
      <c r="D46" s="358">
        <v>127.67863</v>
      </c>
      <c r="E46" s="358">
        <f>SUM(D46/C46*100)</f>
        <v>127.67863</v>
      </c>
      <c r="F46" s="358">
        <f>SUM(D46-C46)</f>
        <v>27.678629999999998</v>
      </c>
    </row>
    <row r="47" spans="1:6" ht="25.5" customHeight="1">
      <c r="A47" s="356">
        <v>1130305005</v>
      </c>
      <c r="B47" s="357" t="s">
        <v>220</v>
      </c>
      <c r="C47" s="358">
        <v>0</v>
      </c>
      <c r="D47" s="359">
        <v>0</v>
      </c>
      <c r="E47" s="358"/>
      <c r="F47" s="358">
        <f t="shared" si="1"/>
        <v>0</v>
      </c>
    </row>
    <row r="48" spans="1:6" ht="20.25" customHeight="1">
      <c r="A48" s="369">
        <v>1140000</v>
      </c>
      <c r="B48" s="370" t="s">
        <v>129</v>
      </c>
      <c r="C48" s="355">
        <f>C49+C50</f>
        <v>3800</v>
      </c>
      <c r="D48" s="355">
        <f>D49+D50</f>
        <v>7703.5939399999997</v>
      </c>
      <c r="E48" s="355">
        <f t="shared" si="0"/>
        <v>202.72615631578947</v>
      </c>
      <c r="F48" s="355">
        <f t="shared" si="1"/>
        <v>3903.5939399999997</v>
      </c>
    </row>
    <row r="49" spans="1:8" ht="20.25">
      <c r="A49" s="363">
        <v>1140200000</v>
      </c>
      <c r="B49" s="371" t="s">
        <v>218</v>
      </c>
      <c r="C49" s="358">
        <v>1000</v>
      </c>
      <c r="D49" s="359">
        <v>0</v>
      </c>
      <c r="E49" s="358">
        <f t="shared" si="0"/>
        <v>0</v>
      </c>
      <c r="F49" s="358">
        <f t="shared" si="1"/>
        <v>-1000</v>
      </c>
    </row>
    <row r="50" spans="1:8" ht="24" customHeight="1">
      <c r="A50" s="356">
        <v>1140600000</v>
      </c>
      <c r="B50" s="357" t="s">
        <v>219</v>
      </c>
      <c r="C50" s="358">
        <v>2800</v>
      </c>
      <c r="D50" s="359">
        <v>7703.5939399999997</v>
      </c>
      <c r="E50" s="358">
        <f t="shared" si="0"/>
        <v>275.12835499999994</v>
      </c>
      <c r="F50" s="358">
        <f t="shared" si="1"/>
        <v>4903.5939399999997</v>
      </c>
    </row>
    <row r="51" spans="1:8" ht="0.75" hidden="1" customHeight="1">
      <c r="A51" s="353">
        <v>1150000000</v>
      </c>
      <c r="B51" s="360" t="s">
        <v>231</v>
      </c>
      <c r="C51" s="355">
        <f>C52</f>
        <v>0</v>
      </c>
      <c r="D51" s="355">
        <f>D52</f>
        <v>0</v>
      </c>
      <c r="E51" s="355" t="e">
        <f t="shared" si="0"/>
        <v>#DIV/0!</v>
      </c>
      <c r="F51" s="355">
        <f t="shared" si="1"/>
        <v>0</v>
      </c>
    </row>
    <row r="52" spans="1:8" ht="61.5" hidden="1" customHeight="1">
      <c r="A52" s="356">
        <v>1150205005</v>
      </c>
      <c r="B52" s="357" t="s">
        <v>232</v>
      </c>
      <c r="C52" s="358">
        <v>0</v>
      </c>
      <c r="D52" s="359">
        <v>0</v>
      </c>
      <c r="E52" s="358" t="e">
        <f t="shared" si="0"/>
        <v>#DIV/0!</v>
      </c>
      <c r="F52" s="358">
        <f t="shared" si="1"/>
        <v>0</v>
      </c>
    </row>
    <row r="53" spans="1:8" ht="40.5">
      <c r="A53" s="353">
        <v>1160000</v>
      </c>
      <c r="B53" s="360" t="s">
        <v>131</v>
      </c>
      <c r="C53" s="355">
        <f>SUM(C54:C57)</f>
        <v>1600</v>
      </c>
      <c r="D53" s="355">
        <f>SUM(D54:D57)</f>
        <v>1556.66723</v>
      </c>
      <c r="E53" s="355">
        <f>SUM(D53/C53*100)</f>
        <v>97.291701875000001</v>
      </c>
      <c r="F53" s="355">
        <f t="shared" si="1"/>
        <v>-43.332769999999982</v>
      </c>
      <c r="H53" s="147"/>
    </row>
    <row r="54" spans="1:8" ht="36.75" customHeight="1">
      <c r="A54" s="356">
        <v>1160100001</v>
      </c>
      <c r="B54" s="357" t="s">
        <v>404</v>
      </c>
      <c r="C54" s="358">
        <v>1215</v>
      </c>
      <c r="D54" s="372">
        <v>1191.6848500000001</v>
      </c>
      <c r="E54" s="358">
        <f>SUM(D54/C54*100)</f>
        <v>98.081057613168738</v>
      </c>
      <c r="F54" s="358">
        <f t="shared" si="1"/>
        <v>-23.315149999999903</v>
      </c>
    </row>
    <row r="55" spans="1:8" ht="39.75" customHeight="1">
      <c r="A55" s="356">
        <v>1160709000</v>
      </c>
      <c r="B55" s="357" t="s">
        <v>403</v>
      </c>
      <c r="C55" s="358">
        <v>260</v>
      </c>
      <c r="D55" s="373">
        <v>131.69221999999999</v>
      </c>
      <c r="E55" s="358">
        <f t="shared" si="0"/>
        <v>50.650853846153844</v>
      </c>
      <c r="F55" s="358">
        <f t="shared" si="1"/>
        <v>-128.30778000000001</v>
      </c>
    </row>
    <row r="56" spans="1:8" ht="41.25" customHeight="1">
      <c r="A56" s="356">
        <v>1161012000</v>
      </c>
      <c r="B56" s="357" t="s">
        <v>405</v>
      </c>
      <c r="C56" s="374">
        <v>85</v>
      </c>
      <c r="D56" s="373">
        <v>93.29016</v>
      </c>
      <c r="E56" s="358">
        <f t="shared" si="0"/>
        <v>109.75312941176472</v>
      </c>
      <c r="F56" s="358">
        <f t="shared" si="1"/>
        <v>8.2901600000000002</v>
      </c>
    </row>
    <row r="57" spans="1:8" ht="41.25" customHeight="1">
      <c r="A57" s="356">
        <v>1161100001</v>
      </c>
      <c r="B57" s="357" t="s">
        <v>406</v>
      </c>
      <c r="C57" s="374">
        <v>40</v>
      </c>
      <c r="D57" s="373">
        <v>140</v>
      </c>
      <c r="E57" s="358">
        <f t="shared" si="0"/>
        <v>350</v>
      </c>
      <c r="F57" s="358">
        <f t="shared" si="1"/>
        <v>100</v>
      </c>
    </row>
    <row r="58" spans="1:8" ht="25.5" customHeight="1">
      <c r="A58" s="353">
        <v>1170000</v>
      </c>
      <c r="B58" s="360" t="s">
        <v>132</v>
      </c>
      <c r="C58" s="355">
        <f>C59+C60</f>
        <v>0</v>
      </c>
      <c r="D58" s="355">
        <f>D59+D60</f>
        <v>5.1166299999999998</v>
      </c>
      <c r="E58" s="358" t="e">
        <f t="shared" si="0"/>
        <v>#DIV/0!</v>
      </c>
      <c r="F58" s="355">
        <f t="shared" si="1"/>
        <v>5.1166299999999998</v>
      </c>
    </row>
    <row r="59" spans="1:8" ht="20.25">
      <c r="A59" s="356">
        <v>1170105005</v>
      </c>
      <c r="B59" s="357" t="s">
        <v>15</v>
      </c>
      <c r="C59" s="358">
        <v>0</v>
      </c>
      <c r="D59" s="358">
        <v>5.1166299999999998</v>
      </c>
      <c r="E59" s="358" t="e">
        <f t="shared" si="0"/>
        <v>#DIV/0!</v>
      </c>
      <c r="F59" s="358">
        <f t="shared" si="1"/>
        <v>5.1166299999999998</v>
      </c>
    </row>
    <row r="60" spans="1:8" ht="20.25">
      <c r="A60" s="356">
        <v>1170505005</v>
      </c>
      <c r="B60" s="361" t="s">
        <v>217</v>
      </c>
      <c r="C60" s="358">
        <v>0</v>
      </c>
      <c r="D60" s="359">
        <v>0</v>
      </c>
      <c r="E60" s="358" t="e">
        <f t="shared" si="0"/>
        <v>#DIV/0!</v>
      </c>
      <c r="F60" s="358">
        <f t="shared" si="1"/>
        <v>0</v>
      </c>
    </row>
    <row r="61" spans="1:8" s="6" customFormat="1" ht="20.25">
      <c r="A61" s="353">
        <v>100000</v>
      </c>
      <c r="B61" s="354" t="s">
        <v>16</v>
      </c>
      <c r="C61" s="459">
        <f>SUM(C4,C33)</f>
        <v>196834.91455000002</v>
      </c>
      <c r="D61" s="475">
        <f>SUM(D4,D33)</f>
        <v>188961.10104000001</v>
      </c>
      <c r="E61" s="355">
        <f>SUM(D61/C61*100)</f>
        <v>95.999788183920032</v>
      </c>
      <c r="F61" s="355">
        <f>SUM(D61-C61)</f>
        <v>-7873.8135100000072</v>
      </c>
      <c r="G61" s="93"/>
      <c r="H61" s="93"/>
    </row>
    <row r="62" spans="1:8" s="6" customFormat="1" ht="30" customHeight="1">
      <c r="A62" s="353">
        <v>200000</v>
      </c>
      <c r="B62" s="354" t="s">
        <v>17</v>
      </c>
      <c r="C62" s="467">
        <f>C63+C66+C67+C68+C71+C65+C70</f>
        <v>828870.63422999997</v>
      </c>
      <c r="D62" s="355">
        <f>SUM(D63+D65+D66+D67+D68+D69+D70+D71)</f>
        <v>684908.03179000004</v>
      </c>
      <c r="E62" s="355">
        <f t="shared" si="0"/>
        <v>82.631475106638618</v>
      </c>
      <c r="F62" s="355">
        <f t="shared" si="1"/>
        <v>-143962.60243999993</v>
      </c>
      <c r="G62" s="93"/>
      <c r="H62" s="93"/>
    </row>
    <row r="63" spans="1:8" ht="26.25" customHeight="1">
      <c r="A63" s="363">
        <v>2021000000</v>
      </c>
      <c r="B63" s="364" t="s">
        <v>18</v>
      </c>
      <c r="C63" s="362">
        <v>1796.8</v>
      </c>
      <c r="D63" s="375">
        <v>1646.7</v>
      </c>
      <c r="E63" s="358">
        <f t="shared" si="0"/>
        <v>91.646260017809439</v>
      </c>
      <c r="F63" s="358">
        <f t="shared" si="1"/>
        <v>-150.09999999999991</v>
      </c>
    </row>
    <row r="64" spans="1:8" ht="0.75" hidden="1" customHeight="1">
      <c r="A64" s="363">
        <v>2020100905</v>
      </c>
      <c r="B64" s="371" t="s">
        <v>262</v>
      </c>
      <c r="C64" s="362">
        <v>0</v>
      </c>
      <c r="D64" s="375" t="s">
        <v>399</v>
      </c>
      <c r="E64" s="358" t="e">
        <f t="shared" si="0"/>
        <v>#VALUE!</v>
      </c>
      <c r="F64" s="358" t="e">
        <f t="shared" si="1"/>
        <v>#VALUE!</v>
      </c>
    </row>
    <row r="65" spans="1:8" ht="20.25" hidden="1" customHeight="1">
      <c r="A65" s="363">
        <v>2021500200</v>
      </c>
      <c r="B65" s="364" t="s">
        <v>228</v>
      </c>
      <c r="C65" s="362"/>
      <c r="D65" s="375"/>
      <c r="E65" s="358" t="e">
        <f t="shared" si="0"/>
        <v>#DIV/0!</v>
      </c>
      <c r="F65" s="358">
        <f t="shared" si="1"/>
        <v>0</v>
      </c>
    </row>
    <row r="66" spans="1:8" ht="20.25">
      <c r="A66" s="363">
        <v>2022000000</v>
      </c>
      <c r="B66" s="364" t="s">
        <v>19</v>
      </c>
      <c r="C66" s="362">
        <v>329580.14305000001</v>
      </c>
      <c r="D66" s="359">
        <v>209413.94811999999</v>
      </c>
      <c r="E66" s="358">
        <f t="shared" si="0"/>
        <v>63.53961321275056</v>
      </c>
      <c r="F66" s="358">
        <f t="shared" si="1"/>
        <v>-120166.19493000003</v>
      </c>
    </row>
    <row r="67" spans="1:8" ht="20.25">
      <c r="A67" s="363">
        <v>2023000000</v>
      </c>
      <c r="B67" s="364" t="s">
        <v>20</v>
      </c>
      <c r="C67" s="362">
        <v>455233.32699999999</v>
      </c>
      <c r="D67" s="376">
        <v>436654.99797000003</v>
      </c>
      <c r="E67" s="358">
        <f t="shared" si="0"/>
        <v>95.918943555290284</v>
      </c>
      <c r="F67" s="358">
        <f t="shared" si="1"/>
        <v>-18578.329029999964</v>
      </c>
    </row>
    <row r="68" spans="1:8" ht="19.5" customHeight="1">
      <c r="A68" s="363">
        <v>2024000000</v>
      </c>
      <c r="B68" s="371" t="s">
        <v>21</v>
      </c>
      <c r="C68" s="362">
        <v>50645.729420000003</v>
      </c>
      <c r="D68" s="377">
        <v>45607.165419999998</v>
      </c>
      <c r="E68" s="358">
        <f t="shared" si="0"/>
        <v>90.051354659707457</v>
      </c>
      <c r="F68" s="358">
        <f t="shared" si="1"/>
        <v>-5038.5640000000058</v>
      </c>
    </row>
    <row r="69" spans="1:8" ht="19.5" customHeight="1">
      <c r="A69" s="363">
        <v>208000000</v>
      </c>
      <c r="B69" s="371" t="s">
        <v>415</v>
      </c>
      <c r="C69" s="362"/>
      <c r="D69" s="377"/>
      <c r="E69" s="358"/>
      <c r="F69" s="358"/>
    </row>
    <row r="70" spans="1:8" ht="20.25">
      <c r="A70" s="363">
        <v>2180500005</v>
      </c>
      <c r="B70" s="371" t="s">
        <v>311</v>
      </c>
      <c r="C70" s="362">
        <v>0</v>
      </c>
      <c r="D70" s="377">
        <v>1902.50998</v>
      </c>
      <c r="E70" s="358" t="e">
        <f t="shared" si="0"/>
        <v>#DIV/0!</v>
      </c>
      <c r="F70" s="358">
        <f t="shared" si="1"/>
        <v>1902.50998</v>
      </c>
    </row>
    <row r="71" spans="1:8" ht="24" customHeight="1">
      <c r="A71" s="356">
        <v>2196001005</v>
      </c>
      <c r="B71" s="361" t="s">
        <v>23</v>
      </c>
      <c r="C71" s="359">
        <v>-8385.3652399999992</v>
      </c>
      <c r="D71" s="359">
        <v>-10317.289699999999</v>
      </c>
      <c r="E71" s="358">
        <f t="shared" si="0"/>
        <v>123.0392404469671</v>
      </c>
      <c r="F71" s="358">
        <f>SUM(D71-C71)</f>
        <v>-1931.9244600000002</v>
      </c>
    </row>
    <row r="72" spans="1:8" s="6" customFormat="1" ht="22.5" customHeight="1">
      <c r="A72" s="356">
        <v>3000000000</v>
      </c>
      <c r="B72" s="360" t="s">
        <v>24</v>
      </c>
      <c r="C72" s="366">
        <v>0</v>
      </c>
      <c r="D72" s="378">
        <v>0</v>
      </c>
      <c r="E72" s="358" t="e">
        <f t="shared" si="0"/>
        <v>#DIV/0!</v>
      </c>
      <c r="F72" s="355">
        <f t="shared" si="1"/>
        <v>0</v>
      </c>
    </row>
    <row r="73" spans="1:8" s="6" customFormat="1" ht="22.5" customHeight="1">
      <c r="A73" s="353"/>
      <c r="B73" s="354" t="s">
        <v>25</v>
      </c>
      <c r="C73" s="470">
        <f>C61+C62</f>
        <v>1025705.54878</v>
      </c>
      <c r="D73" s="470">
        <f>D61+D62</f>
        <v>873869.13283000002</v>
      </c>
      <c r="E73" s="358">
        <f>SUM(D73/C73*100)</f>
        <v>85.196880710005132</v>
      </c>
      <c r="F73" s="355">
        <f>SUM(D74-C73)</f>
        <v>-1028871.6736899999</v>
      </c>
      <c r="G73" s="207"/>
      <c r="H73" s="93"/>
    </row>
    <row r="74" spans="1:8" s="6" customFormat="1" ht="20.25">
      <c r="A74" s="353"/>
      <c r="B74" s="379" t="s">
        <v>307</v>
      </c>
      <c r="C74" s="482">
        <f>C73-C134</f>
        <v>-45349.11950999999</v>
      </c>
      <c r="D74" s="471">
        <f>D73-D134</f>
        <v>-3166.1249099998968</v>
      </c>
      <c r="E74" s="380"/>
      <c r="F74" s="380"/>
      <c r="G74" s="93"/>
      <c r="H74" s="93"/>
    </row>
    <row r="75" spans="1:8" ht="20.25">
      <c r="A75" s="381"/>
      <c r="B75" s="382"/>
      <c r="C75" s="383"/>
      <c r="D75" s="383"/>
      <c r="E75" s="384"/>
      <c r="F75" s="384"/>
    </row>
    <row r="76" spans="1:8" ht="81">
      <c r="A76" s="385" t="s">
        <v>0</v>
      </c>
      <c r="B76" s="385" t="s">
        <v>26</v>
      </c>
      <c r="C76" s="350" t="s">
        <v>408</v>
      </c>
      <c r="D76" s="351" t="s">
        <v>422</v>
      </c>
      <c r="E76" s="350" t="s">
        <v>2</v>
      </c>
      <c r="F76" s="352" t="s">
        <v>3</v>
      </c>
    </row>
    <row r="77" spans="1:8" ht="20.25">
      <c r="A77" s="386">
        <v>1</v>
      </c>
      <c r="B77" s="385">
        <v>2</v>
      </c>
      <c r="C77" s="387">
        <v>3</v>
      </c>
      <c r="D77" s="468">
        <v>4</v>
      </c>
      <c r="E77" s="387">
        <v>5</v>
      </c>
      <c r="F77" s="387">
        <v>6</v>
      </c>
    </row>
    <row r="78" spans="1:8" s="6" customFormat="1" ht="22.5" customHeight="1">
      <c r="A78" s="388" t="s">
        <v>27</v>
      </c>
      <c r="B78" s="389" t="s">
        <v>28</v>
      </c>
      <c r="C78" s="380">
        <f>SUM(C79+C80+C81+C82+C83+C84+C85)</f>
        <v>52281.585230000004</v>
      </c>
      <c r="D78" s="380">
        <f>SUM(D79:D85)</f>
        <v>41695.613469999997</v>
      </c>
      <c r="E78" s="390">
        <f>SUM(D78/C78*100)</f>
        <v>79.752006919014363</v>
      </c>
      <c r="F78" s="390">
        <f>SUM(D78-C78)</f>
        <v>-10585.971760000008</v>
      </c>
    </row>
    <row r="79" spans="1:8" s="6" customFormat="1" ht="40.5">
      <c r="A79" s="391" t="s">
        <v>29</v>
      </c>
      <c r="B79" s="392" t="s">
        <v>30</v>
      </c>
      <c r="C79" s="393">
        <v>50</v>
      </c>
      <c r="D79" s="393">
        <v>41.714619999999996</v>
      </c>
      <c r="E79" s="390">
        <f>SUM(D79/C79*100)</f>
        <v>83.429239999999993</v>
      </c>
      <c r="F79" s="390">
        <f>SUM(D79-C79)</f>
        <v>-8.2853800000000035</v>
      </c>
    </row>
    <row r="80" spans="1:8" ht="21.75" customHeight="1">
      <c r="A80" s="391" t="s">
        <v>31</v>
      </c>
      <c r="B80" s="394" t="s">
        <v>32</v>
      </c>
      <c r="C80" s="393">
        <v>29036.177</v>
      </c>
      <c r="D80" s="393">
        <v>23545.658960000001</v>
      </c>
      <c r="E80" s="395">
        <f t="shared" ref="E80:E134" si="2">SUM(D80/C80*100)</f>
        <v>81.090768113171379</v>
      </c>
      <c r="F80" s="395">
        <f t="shared" ref="F80:F134" si="3">SUM(D80-C80)</f>
        <v>-5490.518039999999</v>
      </c>
    </row>
    <row r="81" spans="1:7" ht="19.5" customHeight="1">
      <c r="A81" s="391" t="s">
        <v>33</v>
      </c>
      <c r="B81" s="394" t="s">
        <v>34</v>
      </c>
      <c r="C81" s="393">
        <v>91.7</v>
      </c>
      <c r="D81" s="393">
        <v>91.7</v>
      </c>
      <c r="E81" s="395">
        <f t="shared" si="2"/>
        <v>100</v>
      </c>
      <c r="F81" s="395">
        <f t="shared" si="3"/>
        <v>0</v>
      </c>
    </row>
    <row r="82" spans="1:7" ht="38.25" customHeight="1">
      <c r="A82" s="391" t="s">
        <v>35</v>
      </c>
      <c r="B82" s="394" t="s">
        <v>36</v>
      </c>
      <c r="C82" s="396">
        <v>6399.1938200000004</v>
      </c>
      <c r="D82" s="396">
        <v>4743.7021699999996</v>
      </c>
      <c r="E82" s="395">
        <f t="shared" si="2"/>
        <v>74.129684198251084</v>
      </c>
      <c r="F82" s="395">
        <f t="shared" si="3"/>
        <v>-1655.4916500000008</v>
      </c>
    </row>
    <row r="83" spans="1:7" ht="18.75" customHeight="1">
      <c r="A83" s="391" t="s">
        <v>37</v>
      </c>
      <c r="B83" s="394" t="s">
        <v>38</v>
      </c>
      <c r="C83" s="393"/>
      <c r="D83" s="393">
        <v>0</v>
      </c>
      <c r="E83" s="395" t="e">
        <f t="shared" si="2"/>
        <v>#DIV/0!</v>
      </c>
      <c r="F83" s="395">
        <f t="shared" si="3"/>
        <v>0</v>
      </c>
    </row>
    <row r="84" spans="1:7" ht="24.75" customHeight="1">
      <c r="A84" s="391" t="s">
        <v>39</v>
      </c>
      <c r="B84" s="394" t="s">
        <v>40</v>
      </c>
      <c r="C84" s="396">
        <v>1975.3580300000001</v>
      </c>
      <c r="D84" s="396">
        <v>0</v>
      </c>
      <c r="E84" s="395">
        <f t="shared" si="2"/>
        <v>0</v>
      </c>
      <c r="F84" s="395">
        <f t="shared" si="3"/>
        <v>-1975.3580300000001</v>
      </c>
    </row>
    <row r="85" spans="1:7" ht="24" customHeight="1">
      <c r="A85" s="391" t="s">
        <v>41</v>
      </c>
      <c r="B85" s="394" t="s">
        <v>42</v>
      </c>
      <c r="C85" s="393">
        <v>14729.15638</v>
      </c>
      <c r="D85" s="393">
        <v>13272.83772</v>
      </c>
      <c r="E85" s="395">
        <f t="shared" si="2"/>
        <v>90.112681117450393</v>
      </c>
      <c r="F85" s="395">
        <f t="shared" si="3"/>
        <v>-1456.3186600000008</v>
      </c>
    </row>
    <row r="86" spans="1:7" s="6" customFormat="1" ht="20.25">
      <c r="A86" s="397" t="s">
        <v>43</v>
      </c>
      <c r="B86" s="398" t="s">
        <v>44</v>
      </c>
      <c r="C86" s="380">
        <f>C87</f>
        <v>2546.1</v>
      </c>
      <c r="D86" s="380">
        <f>D87</f>
        <v>2317.8530000000001</v>
      </c>
      <c r="E86" s="390">
        <f t="shared" si="2"/>
        <v>91.0354267310789</v>
      </c>
      <c r="F86" s="390">
        <f t="shared" si="3"/>
        <v>-228.24699999999984</v>
      </c>
    </row>
    <row r="87" spans="1:7" ht="20.25">
      <c r="A87" s="399" t="s">
        <v>45</v>
      </c>
      <c r="B87" s="400" t="s">
        <v>46</v>
      </c>
      <c r="C87" s="393">
        <v>2546.1</v>
      </c>
      <c r="D87" s="393">
        <v>2317.8530000000001</v>
      </c>
      <c r="E87" s="395">
        <f t="shared" si="2"/>
        <v>91.0354267310789</v>
      </c>
      <c r="F87" s="395">
        <f t="shared" si="3"/>
        <v>-228.24699999999984</v>
      </c>
    </row>
    <row r="88" spans="1:7" s="6" customFormat="1" ht="21" customHeight="1">
      <c r="A88" s="388" t="s">
        <v>47</v>
      </c>
      <c r="B88" s="389" t="s">
        <v>48</v>
      </c>
      <c r="C88" s="380">
        <f>SUM(C90:C93)</f>
        <v>5654.2959999999994</v>
      </c>
      <c r="D88" s="380">
        <f>SUM(D90:D93)</f>
        <v>4581.5157600000002</v>
      </c>
      <c r="E88" s="390">
        <f t="shared" si="2"/>
        <v>81.02716518555097</v>
      </c>
      <c r="F88" s="390">
        <f t="shared" si="3"/>
        <v>-1072.7802399999991</v>
      </c>
    </row>
    <row r="89" spans="1:7" ht="23.25" customHeight="1">
      <c r="A89" s="391" t="s">
        <v>49</v>
      </c>
      <c r="B89" s="394" t="s">
        <v>50</v>
      </c>
      <c r="C89" s="393"/>
      <c r="D89" s="393"/>
      <c r="E89" s="395" t="e">
        <f t="shared" si="2"/>
        <v>#DIV/0!</v>
      </c>
      <c r="F89" s="395">
        <f t="shared" si="3"/>
        <v>0</v>
      </c>
    </row>
    <row r="90" spans="1:7" ht="20.25">
      <c r="A90" s="401" t="s">
        <v>51</v>
      </c>
      <c r="B90" s="394" t="s">
        <v>313</v>
      </c>
      <c r="C90" s="393">
        <v>1264.8</v>
      </c>
      <c r="D90" s="393">
        <v>1095.3968299999999</v>
      </c>
      <c r="E90" s="395">
        <f t="shared" si="2"/>
        <v>86.606327482605934</v>
      </c>
      <c r="F90" s="395">
        <f t="shared" si="3"/>
        <v>-169.40317000000005</v>
      </c>
    </row>
    <row r="91" spans="1:7" ht="36.75" customHeight="1">
      <c r="A91" s="402" t="s">
        <v>53</v>
      </c>
      <c r="B91" s="403" t="s">
        <v>54</v>
      </c>
      <c r="C91" s="393">
        <v>3517.0859999999998</v>
      </c>
      <c r="D91" s="393">
        <v>2879.9139300000002</v>
      </c>
      <c r="E91" s="395">
        <f t="shared" si="2"/>
        <v>81.883523177994519</v>
      </c>
      <c r="F91" s="395">
        <f t="shared" si="3"/>
        <v>-637.17206999999962</v>
      </c>
    </row>
    <row r="92" spans="1:7" ht="21" customHeight="1">
      <c r="A92" s="402" t="s">
        <v>215</v>
      </c>
      <c r="B92" s="403" t="s">
        <v>216</v>
      </c>
      <c r="C92" s="393">
        <v>0</v>
      </c>
      <c r="D92" s="393">
        <v>0</v>
      </c>
      <c r="E92" s="395" t="e">
        <f t="shared" si="2"/>
        <v>#DIV/0!</v>
      </c>
      <c r="F92" s="395">
        <f t="shared" si="3"/>
        <v>0</v>
      </c>
    </row>
    <row r="93" spans="1:7" ht="34.5" customHeight="1">
      <c r="A93" s="402" t="s">
        <v>339</v>
      </c>
      <c r="B93" s="403" t="s">
        <v>340</v>
      </c>
      <c r="C93" s="404">
        <v>872.41</v>
      </c>
      <c r="D93" s="393">
        <v>606.20500000000004</v>
      </c>
      <c r="E93" s="395">
        <f t="shared" si="2"/>
        <v>69.486250730734412</v>
      </c>
      <c r="F93" s="395">
        <f t="shared" si="3"/>
        <v>-266.20499999999993</v>
      </c>
    </row>
    <row r="94" spans="1:7" s="6" customFormat="1" ht="27" customHeight="1">
      <c r="A94" s="388" t="s">
        <v>55</v>
      </c>
      <c r="B94" s="389" t="s">
        <v>56</v>
      </c>
      <c r="C94" s="405">
        <f>SUM(C95:C99)</f>
        <v>131721.36520999999</v>
      </c>
      <c r="D94" s="405">
        <f>SUM(D95:D99)</f>
        <v>92899.210160000002</v>
      </c>
      <c r="E94" s="390">
        <f t="shared" si="2"/>
        <v>70.527062949805583</v>
      </c>
      <c r="F94" s="390">
        <f t="shared" si="3"/>
        <v>-38822.155049999987</v>
      </c>
    </row>
    <row r="95" spans="1:7" ht="27" customHeight="1">
      <c r="A95" s="391" t="s">
        <v>396</v>
      </c>
      <c r="B95" s="392" t="s">
        <v>397</v>
      </c>
      <c r="C95" s="406">
        <v>200</v>
      </c>
      <c r="D95" s="406">
        <v>200</v>
      </c>
      <c r="E95" s="395">
        <f t="shared" si="2"/>
        <v>100</v>
      </c>
      <c r="F95" s="395">
        <f t="shared" si="3"/>
        <v>0</v>
      </c>
    </row>
    <row r="96" spans="1:7" s="6" customFormat="1" ht="20.25" customHeight="1">
      <c r="A96" s="391" t="s">
        <v>57</v>
      </c>
      <c r="B96" s="394" t="s">
        <v>310</v>
      </c>
      <c r="C96" s="406">
        <v>16542.587309999999</v>
      </c>
      <c r="D96" s="393">
        <v>1482.15328</v>
      </c>
      <c r="E96" s="395">
        <f t="shared" si="2"/>
        <v>8.9596219274843296</v>
      </c>
      <c r="F96" s="395">
        <f t="shared" si="3"/>
        <v>-15060.434029999999</v>
      </c>
      <c r="G96" s="50"/>
    </row>
    <row r="97" spans="1:7" s="6" customFormat="1" ht="20.25" customHeight="1">
      <c r="A97" s="391" t="s">
        <v>59</v>
      </c>
      <c r="B97" s="394" t="s">
        <v>392</v>
      </c>
      <c r="C97" s="406">
        <v>496</v>
      </c>
      <c r="D97" s="393">
        <v>446.65273999999999</v>
      </c>
      <c r="E97" s="395">
        <f t="shared" si="2"/>
        <v>90.050955645161295</v>
      </c>
      <c r="F97" s="395">
        <f t="shared" si="3"/>
        <v>-49.347260000000006</v>
      </c>
      <c r="G97" s="50"/>
    </row>
    <row r="98" spans="1:7" ht="26.25" customHeight="1">
      <c r="A98" s="391" t="s">
        <v>61</v>
      </c>
      <c r="B98" s="394" t="s">
        <v>62</v>
      </c>
      <c r="C98" s="406">
        <v>111990.79083</v>
      </c>
      <c r="D98" s="393">
        <v>89566.290309999997</v>
      </c>
      <c r="E98" s="395">
        <f t="shared" si="2"/>
        <v>79.976478106990072</v>
      </c>
      <c r="F98" s="395">
        <f t="shared" si="3"/>
        <v>-22424.500520000001</v>
      </c>
    </row>
    <row r="99" spans="1:7" ht="20.25">
      <c r="A99" s="391" t="s">
        <v>63</v>
      </c>
      <c r="B99" s="394" t="s">
        <v>64</v>
      </c>
      <c r="C99" s="406">
        <v>2491.9870700000001</v>
      </c>
      <c r="D99" s="393">
        <v>1204.11383</v>
      </c>
      <c r="E99" s="395">
        <f t="shared" si="2"/>
        <v>48.319425268928057</v>
      </c>
      <c r="F99" s="395">
        <f t="shared" si="3"/>
        <v>-1287.8732400000001</v>
      </c>
    </row>
    <row r="100" spans="1:7" s="6" customFormat="1" ht="20.25">
      <c r="A100" s="388" t="s">
        <v>65</v>
      </c>
      <c r="B100" s="389" t="s">
        <v>66</v>
      </c>
      <c r="C100" s="380">
        <f>SUM(C101:C103)</f>
        <v>145043.27565999998</v>
      </c>
      <c r="D100" s="380">
        <f>SUM(D101:D103)</f>
        <v>68509.452999999994</v>
      </c>
      <c r="E100" s="390">
        <f t="shared" si="2"/>
        <v>47.233801559056708</v>
      </c>
      <c r="F100" s="390">
        <f t="shared" si="3"/>
        <v>-76533.822659999991</v>
      </c>
    </row>
    <row r="101" spans="1:7" ht="20.25">
      <c r="A101" s="391" t="s">
        <v>67</v>
      </c>
      <c r="B101" s="407" t="s">
        <v>68</v>
      </c>
      <c r="C101" s="393">
        <v>36074.857409999997</v>
      </c>
      <c r="D101" s="393">
        <v>7911.6523500000003</v>
      </c>
      <c r="E101" s="395">
        <f t="shared" si="2"/>
        <v>21.93120893059131</v>
      </c>
      <c r="F101" s="395">
        <f t="shared" si="3"/>
        <v>-28163.205059999997</v>
      </c>
    </row>
    <row r="102" spans="1:7" ht="23.25" customHeight="1">
      <c r="A102" s="391" t="s">
        <v>69</v>
      </c>
      <c r="B102" s="407" t="s">
        <v>70</v>
      </c>
      <c r="C102" s="393">
        <v>73057.903879999998</v>
      </c>
      <c r="D102" s="393">
        <v>37155.388910000001</v>
      </c>
      <c r="E102" s="395">
        <f t="shared" si="2"/>
        <v>50.857452700845272</v>
      </c>
      <c r="F102" s="395">
        <f t="shared" si="3"/>
        <v>-35902.514969999997</v>
      </c>
    </row>
    <row r="103" spans="1:7" ht="19.5" customHeight="1">
      <c r="A103" s="391" t="s">
        <v>71</v>
      </c>
      <c r="B103" s="394" t="s">
        <v>72</v>
      </c>
      <c r="C103" s="393">
        <v>35910.514369999997</v>
      </c>
      <c r="D103" s="393">
        <v>23442.41174</v>
      </c>
      <c r="E103" s="395">
        <f t="shared" si="2"/>
        <v>65.280077858155167</v>
      </c>
      <c r="F103" s="395">
        <f t="shared" si="3"/>
        <v>-12468.102629999998</v>
      </c>
    </row>
    <row r="104" spans="1:7" s="6" customFormat="1" ht="20.25">
      <c r="A104" s="388" t="s">
        <v>73</v>
      </c>
      <c r="B104" s="408" t="s">
        <v>74</v>
      </c>
      <c r="C104" s="405">
        <f>SUM(C105)</f>
        <v>100</v>
      </c>
      <c r="D104" s="405">
        <f>SUM(D105)</f>
        <v>62</v>
      </c>
      <c r="E104" s="390">
        <f t="shared" si="2"/>
        <v>62</v>
      </c>
      <c r="F104" s="390">
        <f t="shared" si="3"/>
        <v>-38</v>
      </c>
    </row>
    <row r="105" spans="1:7" ht="40.5">
      <c r="A105" s="391" t="s">
        <v>75</v>
      </c>
      <c r="B105" s="407" t="s">
        <v>76</v>
      </c>
      <c r="C105" s="395">
        <v>100</v>
      </c>
      <c r="D105" s="396">
        <v>62</v>
      </c>
      <c r="E105" s="395">
        <f t="shared" si="2"/>
        <v>62</v>
      </c>
      <c r="F105" s="395">
        <f t="shared" si="3"/>
        <v>-38</v>
      </c>
    </row>
    <row r="106" spans="1:7" s="6" customFormat="1" ht="20.25">
      <c r="A106" s="388" t="s">
        <v>77</v>
      </c>
      <c r="B106" s="408" t="s">
        <v>78</v>
      </c>
      <c r="C106" s="405">
        <f>SUM(C107:C111)</f>
        <v>545827.88370000001</v>
      </c>
      <c r="D106" s="405">
        <f>D107+D108+D110+D111+D109</f>
        <v>502559.19141999993</v>
      </c>
      <c r="E106" s="390">
        <f t="shared" si="2"/>
        <v>92.072832192687756</v>
      </c>
      <c r="F106" s="390">
        <f t="shared" si="3"/>
        <v>-43268.692280000076</v>
      </c>
    </row>
    <row r="107" spans="1:7" ht="20.25">
      <c r="A107" s="391" t="s">
        <v>79</v>
      </c>
      <c r="B107" s="407" t="s">
        <v>247</v>
      </c>
      <c r="C107" s="406">
        <v>120386.14761</v>
      </c>
      <c r="D107" s="393">
        <v>107935.51151</v>
      </c>
      <c r="E107" s="395">
        <f t="shared" si="2"/>
        <v>89.657750208657916</v>
      </c>
      <c r="F107" s="395">
        <f t="shared" si="3"/>
        <v>-12450.636100000003</v>
      </c>
    </row>
    <row r="108" spans="1:7" ht="20.25">
      <c r="A108" s="391" t="s">
        <v>80</v>
      </c>
      <c r="B108" s="407" t="s">
        <v>248</v>
      </c>
      <c r="C108" s="406">
        <v>393657.17508999998</v>
      </c>
      <c r="D108" s="393">
        <v>367411.60920000001</v>
      </c>
      <c r="E108" s="395">
        <f t="shared" si="2"/>
        <v>93.332887712766933</v>
      </c>
      <c r="F108" s="395">
        <f t="shared" si="3"/>
        <v>-26245.565889999969</v>
      </c>
    </row>
    <row r="109" spans="1:7" ht="20.25">
      <c r="A109" s="391" t="s">
        <v>319</v>
      </c>
      <c r="B109" s="407" t="s">
        <v>320</v>
      </c>
      <c r="C109" s="406">
        <v>24635.166000000001</v>
      </c>
      <c r="D109" s="393">
        <v>21562.090690000001</v>
      </c>
      <c r="E109" s="395">
        <f t="shared" si="2"/>
        <v>87.525656169720961</v>
      </c>
      <c r="F109" s="395">
        <f t="shared" si="3"/>
        <v>-3073.0753100000002</v>
      </c>
    </row>
    <row r="110" spans="1:7" ht="20.25">
      <c r="A110" s="391" t="s">
        <v>81</v>
      </c>
      <c r="B110" s="407" t="s">
        <v>249</v>
      </c>
      <c r="C110" s="406">
        <v>3810</v>
      </c>
      <c r="D110" s="393">
        <v>3065.3391000000001</v>
      </c>
      <c r="E110" s="395">
        <f t="shared" si="2"/>
        <v>80.455094488188976</v>
      </c>
      <c r="F110" s="395">
        <f t="shared" si="3"/>
        <v>-744.66089999999986</v>
      </c>
    </row>
    <row r="111" spans="1:7" ht="20.25">
      <c r="A111" s="391" t="s">
        <v>82</v>
      </c>
      <c r="B111" s="407" t="s">
        <v>250</v>
      </c>
      <c r="C111" s="406">
        <v>3339.395</v>
      </c>
      <c r="D111" s="393">
        <v>2584.6409199999998</v>
      </c>
      <c r="E111" s="395">
        <f t="shared" si="2"/>
        <v>77.398478466907932</v>
      </c>
      <c r="F111" s="395">
        <f t="shared" si="3"/>
        <v>-754.75408000000016</v>
      </c>
    </row>
    <row r="112" spans="1:7" s="6" customFormat="1" ht="20.25">
      <c r="A112" s="388" t="s">
        <v>83</v>
      </c>
      <c r="B112" s="389" t="s">
        <v>84</v>
      </c>
      <c r="C112" s="380">
        <f>SUM(C113:C114)</f>
        <v>60698.276000000005</v>
      </c>
      <c r="D112" s="380">
        <f>SUM(D113:D114)</f>
        <v>50990.440029999998</v>
      </c>
      <c r="E112" s="390">
        <f t="shared" si="2"/>
        <v>84.00640576677992</v>
      </c>
      <c r="F112" s="390">
        <f t="shared" si="3"/>
        <v>-9707.8359700000074</v>
      </c>
    </row>
    <row r="113" spans="1:7" ht="20.25">
      <c r="A113" s="391" t="s">
        <v>85</v>
      </c>
      <c r="B113" s="394" t="s">
        <v>230</v>
      </c>
      <c r="C113" s="393">
        <v>59420.01</v>
      </c>
      <c r="D113" s="493">
        <v>49735.42641</v>
      </c>
      <c r="E113" s="395">
        <f t="shared" si="2"/>
        <v>83.701477684032696</v>
      </c>
      <c r="F113" s="395">
        <f t="shared" si="3"/>
        <v>-9684.583590000002</v>
      </c>
    </row>
    <row r="114" spans="1:7" ht="40.5">
      <c r="A114" s="391" t="s">
        <v>259</v>
      </c>
      <c r="B114" s="394" t="s">
        <v>260</v>
      </c>
      <c r="C114" s="393">
        <v>1278.2660000000001</v>
      </c>
      <c r="D114" s="493">
        <v>1255.0136199999999</v>
      </c>
      <c r="E114" s="395">
        <f t="shared" si="2"/>
        <v>98.180943559478223</v>
      </c>
      <c r="F114" s="395">
        <f t="shared" si="3"/>
        <v>-23.25238000000013</v>
      </c>
    </row>
    <row r="115" spans="1:7" s="6" customFormat="1" ht="20.25">
      <c r="A115" s="409">
        <v>1000</v>
      </c>
      <c r="B115" s="389" t="s">
        <v>86</v>
      </c>
      <c r="C115" s="380">
        <f>SUM(C116:C119)</f>
        <v>50086.623759999995</v>
      </c>
      <c r="D115" s="443">
        <f>D116+D117+D118+D119</f>
        <v>47981.292969999995</v>
      </c>
      <c r="E115" s="390">
        <f t="shared" si="2"/>
        <v>95.796620670444639</v>
      </c>
      <c r="F115" s="390">
        <f t="shared" si="3"/>
        <v>-2105.33079</v>
      </c>
      <c r="G115" s="93"/>
    </row>
    <row r="116" spans="1:7" ht="20.25">
      <c r="A116" s="410">
        <v>1001</v>
      </c>
      <c r="B116" s="411" t="s">
        <v>87</v>
      </c>
      <c r="C116" s="393">
        <v>60</v>
      </c>
      <c r="D116" s="393">
        <v>11.88325</v>
      </c>
      <c r="E116" s="395">
        <f t="shared" si="2"/>
        <v>19.805416666666666</v>
      </c>
      <c r="F116" s="395">
        <f t="shared" si="3"/>
        <v>-48.116749999999996</v>
      </c>
    </row>
    <row r="117" spans="1:7" ht="20.25">
      <c r="A117" s="410">
        <v>1003</v>
      </c>
      <c r="B117" s="411" t="s">
        <v>88</v>
      </c>
      <c r="C117" s="393">
        <v>9751.3021499999995</v>
      </c>
      <c r="D117" s="393">
        <v>8009.9840999999997</v>
      </c>
      <c r="E117" s="395">
        <f t="shared" si="2"/>
        <v>82.142712601721612</v>
      </c>
      <c r="F117" s="395">
        <f t="shared" si="3"/>
        <v>-1741.3180499999999</v>
      </c>
    </row>
    <row r="118" spans="1:7" ht="20.25">
      <c r="A118" s="410">
        <v>1004</v>
      </c>
      <c r="B118" s="411" t="s">
        <v>89</v>
      </c>
      <c r="C118" s="393">
        <v>39797.326999999997</v>
      </c>
      <c r="D118" s="444">
        <v>39580.344259999998</v>
      </c>
      <c r="E118" s="395">
        <f t="shared" si="2"/>
        <v>99.454780618808897</v>
      </c>
      <c r="F118" s="395">
        <f t="shared" si="3"/>
        <v>-216.98273999999947</v>
      </c>
    </row>
    <row r="119" spans="1:7" ht="33.75" customHeight="1">
      <c r="A119" s="391" t="s">
        <v>90</v>
      </c>
      <c r="B119" s="394" t="s">
        <v>91</v>
      </c>
      <c r="C119" s="393">
        <v>477.99461000000002</v>
      </c>
      <c r="D119" s="393">
        <v>379.08136000000002</v>
      </c>
      <c r="E119" s="395">
        <f t="shared" si="2"/>
        <v>79.306618122744098</v>
      </c>
      <c r="F119" s="395">
        <f t="shared" si="3"/>
        <v>-98.913250000000005</v>
      </c>
    </row>
    <row r="120" spans="1:7" ht="20.25">
      <c r="A120" s="388" t="s">
        <v>92</v>
      </c>
      <c r="B120" s="389" t="s">
        <v>93</v>
      </c>
      <c r="C120" s="380">
        <f>C121+C122</f>
        <v>8169.8789999999999</v>
      </c>
      <c r="D120" s="380">
        <f>D121+D122</f>
        <v>6827.3956399999997</v>
      </c>
      <c r="E120" s="395">
        <f t="shared" si="2"/>
        <v>83.567891764370074</v>
      </c>
      <c r="F120" s="380">
        <f>F121+F122+F123+F124+F125</f>
        <v>-1342.4833599999997</v>
      </c>
    </row>
    <row r="121" spans="1:7" ht="20.25">
      <c r="A121" s="391" t="s">
        <v>94</v>
      </c>
      <c r="B121" s="394" t="s">
        <v>95</v>
      </c>
      <c r="C121" s="393">
        <v>475</v>
      </c>
      <c r="D121" s="393">
        <v>421.92700000000002</v>
      </c>
      <c r="E121" s="395">
        <f t="shared" si="2"/>
        <v>88.826736842105277</v>
      </c>
      <c r="F121" s="395">
        <f t="shared" ref="F121:F129" si="4">SUM(D121-C121)</f>
        <v>-53.072999999999979</v>
      </c>
    </row>
    <row r="122" spans="1:7" ht="18" customHeight="1">
      <c r="A122" s="391" t="s">
        <v>96</v>
      </c>
      <c r="B122" s="394" t="s">
        <v>97</v>
      </c>
      <c r="C122" s="393">
        <v>7694.8789999999999</v>
      </c>
      <c r="D122" s="393">
        <v>6405.4686400000001</v>
      </c>
      <c r="E122" s="395">
        <f t="shared" si="2"/>
        <v>83.243266593275862</v>
      </c>
      <c r="F122" s="395">
        <f t="shared" si="4"/>
        <v>-1289.4103599999999</v>
      </c>
    </row>
    <row r="123" spans="1:7" ht="15.75" hidden="1" customHeight="1">
      <c r="A123" s="391" t="s">
        <v>98</v>
      </c>
      <c r="B123" s="394" t="s">
        <v>99</v>
      </c>
      <c r="C123" s="393"/>
      <c r="D123" s="393"/>
      <c r="E123" s="395" t="e">
        <f t="shared" si="2"/>
        <v>#DIV/0!</v>
      </c>
      <c r="F123" s="395"/>
    </row>
    <row r="124" spans="1:7" ht="15.75" hidden="1" customHeight="1">
      <c r="A124" s="391" t="s">
        <v>100</v>
      </c>
      <c r="B124" s="394" t="s">
        <v>101</v>
      </c>
      <c r="C124" s="393"/>
      <c r="D124" s="393"/>
      <c r="E124" s="395" t="e">
        <f t="shared" si="2"/>
        <v>#DIV/0!</v>
      </c>
      <c r="F124" s="395"/>
    </row>
    <row r="125" spans="1:7" ht="0.75" customHeight="1">
      <c r="A125" s="391" t="s">
        <v>102</v>
      </c>
      <c r="B125" s="394" t="s">
        <v>103</v>
      </c>
      <c r="C125" s="393"/>
      <c r="D125" s="393"/>
      <c r="E125" s="395" t="e">
        <f t="shared" si="2"/>
        <v>#DIV/0!</v>
      </c>
      <c r="F125" s="395"/>
    </row>
    <row r="126" spans="1:7" ht="20.25" customHeight="1">
      <c r="A126" s="388" t="s">
        <v>104</v>
      </c>
      <c r="B126" s="389" t="s">
        <v>105</v>
      </c>
      <c r="C126" s="380">
        <f>C127</f>
        <v>45</v>
      </c>
      <c r="D126" s="445">
        <f>D127</f>
        <v>0</v>
      </c>
      <c r="E126" s="395">
        <f>SUM(D126/C126*100)</f>
        <v>0</v>
      </c>
      <c r="F126" s="395">
        <f t="shared" si="4"/>
        <v>-45</v>
      </c>
    </row>
    <row r="127" spans="1:7" ht="22.5" customHeight="1">
      <c r="A127" s="391" t="s">
        <v>106</v>
      </c>
      <c r="B127" s="394" t="s">
        <v>107</v>
      </c>
      <c r="C127" s="393">
        <v>45</v>
      </c>
      <c r="D127" s="393">
        <v>0</v>
      </c>
      <c r="E127" s="395">
        <f t="shared" si="2"/>
        <v>0</v>
      </c>
      <c r="F127" s="395">
        <f t="shared" si="4"/>
        <v>-45</v>
      </c>
    </row>
    <row r="128" spans="1:7" ht="19.5" customHeight="1">
      <c r="A128" s="388" t="s">
        <v>108</v>
      </c>
      <c r="B128" s="398" t="s">
        <v>109</v>
      </c>
      <c r="C128" s="412">
        <f>C129</f>
        <v>0</v>
      </c>
      <c r="D128" s="412">
        <v>0</v>
      </c>
      <c r="E128" s="395"/>
      <c r="F128" s="390">
        <f t="shared" si="4"/>
        <v>0</v>
      </c>
    </row>
    <row r="129" spans="1:8" ht="37.5" customHeight="1">
      <c r="A129" s="391" t="s">
        <v>110</v>
      </c>
      <c r="B129" s="400" t="s">
        <v>111</v>
      </c>
      <c r="C129" s="396">
        <v>0</v>
      </c>
      <c r="D129" s="396">
        <v>0</v>
      </c>
      <c r="E129" s="390"/>
      <c r="F129" s="395">
        <f t="shared" si="4"/>
        <v>0</v>
      </c>
    </row>
    <row r="130" spans="1:8" s="6" customFormat="1" ht="19.5" customHeight="1">
      <c r="A130" s="409">
        <v>1400</v>
      </c>
      <c r="B130" s="413" t="s">
        <v>112</v>
      </c>
      <c r="C130" s="405">
        <f>C131+C132+C133</f>
        <v>68880.383730000001</v>
      </c>
      <c r="D130" s="405">
        <f>D131+D132+D133</f>
        <v>58611.292289999998</v>
      </c>
      <c r="E130" s="390">
        <f t="shared" si="2"/>
        <v>85.091413717651193</v>
      </c>
      <c r="F130" s="390">
        <f t="shared" si="3"/>
        <v>-10269.091440000004</v>
      </c>
    </row>
    <row r="131" spans="1:8" ht="40.5" customHeight="1">
      <c r="A131" s="410">
        <v>1401</v>
      </c>
      <c r="B131" s="411" t="s">
        <v>113</v>
      </c>
      <c r="C131" s="406">
        <v>53257.1</v>
      </c>
      <c r="D131" s="393">
        <v>49955.627999999997</v>
      </c>
      <c r="E131" s="395">
        <f t="shared" si="2"/>
        <v>93.800879131608738</v>
      </c>
      <c r="F131" s="395">
        <f t="shared" si="3"/>
        <v>-3301.4720000000016</v>
      </c>
    </row>
    <row r="132" spans="1:8" ht="24.75" customHeight="1">
      <c r="A132" s="410">
        <v>1402</v>
      </c>
      <c r="B132" s="411" t="s">
        <v>114</v>
      </c>
      <c r="C132" s="406">
        <v>0</v>
      </c>
      <c r="D132" s="393">
        <v>0</v>
      </c>
      <c r="E132" s="395" t="e">
        <f t="shared" si="2"/>
        <v>#DIV/0!</v>
      </c>
      <c r="F132" s="395">
        <f t="shared" si="3"/>
        <v>0</v>
      </c>
    </row>
    <row r="133" spans="1:8" ht="27" customHeight="1">
      <c r="A133" s="410">
        <v>1403</v>
      </c>
      <c r="B133" s="411" t="s">
        <v>115</v>
      </c>
      <c r="C133" s="406">
        <v>15623.283729999999</v>
      </c>
      <c r="D133" s="393">
        <v>8655.6642900000006</v>
      </c>
      <c r="E133" s="395">
        <f t="shared" si="2"/>
        <v>55.402336919602249</v>
      </c>
      <c r="F133" s="395">
        <f t="shared" si="3"/>
        <v>-6967.6194399999986</v>
      </c>
    </row>
    <row r="134" spans="1:8" s="6" customFormat="1" ht="20.25">
      <c r="A134" s="409"/>
      <c r="B134" s="414" t="s">
        <v>116</v>
      </c>
      <c r="C134" s="470">
        <f>C78+C86+C88+C94+C100+C104+C106+C112+C115+C120+C126+C128+C130</f>
        <v>1071054.6682899999</v>
      </c>
      <c r="D134" s="470">
        <f>D78+D86+D88+D94+D100+D104+D106+D112+D115+D120+D126+D128+D130</f>
        <v>877035.25773999991</v>
      </c>
      <c r="E134" s="390">
        <f t="shared" si="2"/>
        <v>81.885200046813381</v>
      </c>
      <c r="F134" s="390">
        <f t="shared" si="3"/>
        <v>-194019.41055000003</v>
      </c>
      <c r="G134" s="93"/>
      <c r="H134" s="93"/>
    </row>
    <row r="135" spans="1:8" ht="20.25">
      <c r="A135" s="415"/>
      <c r="B135" s="416"/>
      <c r="C135" s="417"/>
      <c r="D135" s="429"/>
      <c r="E135" s="418"/>
      <c r="F135" s="418"/>
    </row>
    <row r="136" spans="1:8" s="65" customFormat="1" ht="20.25">
      <c r="A136" s="419" t="s">
        <v>117</v>
      </c>
      <c r="B136" s="419"/>
      <c r="C136" s="420"/>
      <c r="D136" s="420"/>
      <c r="E136" s="421"/>
      <c r="F136" s="421"/>
    </row>
    <row r="137" spans="1:8" s="65" customFormat="1" ht="20.25">
      <c r="A137" s="422" t="s">
        <v>118</v>
      </c>
      <c r="B137" s="422"/>
      <c r="C137" s="420" t="s">
        <v>119</v>
      </c>
      <c r="D137" s="420"/>
      <c r="E137" s="421"/>
      <c r="F137" s="421"/>
    </row>
  </sheetData>
  <customSheetViews>
    <customSheetView guid="{61528DAC-5C4C-48F4-ADE2-8A724B05A086}" scale="60" showPageBreaks="1" printArea="1" hiddenRows="1" view="pageBreakPreview" topLeftCell="A69">
      <selection activeCell="A3" sqref="A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"/>
      <headerFooter alignWithMargins="0"/>
    </customSheetView>
    <customSheetView guid="{F85EE840-0C31-454A-8951-832C2E9E0600}" scale="60" showPageBreaks="1" printArea="1" hiddenRows="1" view="pageBreakPreview" topLeftCell="A50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3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4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5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7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8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9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0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1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42" orientation="portrait" r:id="rId12"/>
  <headerFooter alignWithMargins="0"/>
  <rowBreaks count="1" manualBreakCount="1">
    <brk id="74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zoomScale="70" zoomScaleSheetLayoutView="70" workbookViewId="0">
      <selection activeCell="B36" sqref="B36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39" t="s">
        <v>421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540.82650000000001</v>
      </c>
      <c r="E4" s="5">
        <f>SUM(D4/C4*100)</f>
        <v>88.115499291265465</v>
      </c>
      <c r="F4" s="5">
        <f>SUM(D4-C4)</f>
        <v>-72.943499999999972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69.073759999999993</v>
      </c>
      <c r="E5" s="5">
        <f t="shared" ref="E5:E47" si="0">SUM(D5/C5*100)</f>
        <v>85.276246913580238</v>
      </c>
      <c r="F5" s="5">
        <f t="shared" ref="F5:F47" si="1">SUM(D5-C5)</f>
        <v>-11.926240000000007</v>
      </c>
    </row>
    <row r="6" spans="1:6">
      <c r="A6" s="7">
        <v>1010200001</v>
      </c>
      <c r="B6" s="8" t="s">
        <v>225</v>
      </c>
      <c r="C6" s="9">
        <v>81</v>
      </c>
      <c r="D6" s="10">
        <v>69.073759999999993</v>
      </c>
      <c r="E6" s="9">
        <f t="shared" ref="E6:E11" si="2">SUM(D6/C6*100)</f>
        <v>85.276246913580238</v>
      </c>
      <c r="F6" s="9">
        <f t="shared" si="1"/>
        <v>-11.926240000000007</v>
      </c>
    </row>
    <row r="7" spans="1:6" ht="31.5">
      <c r="A7" s="3">
        <v>1030000000</v>
      </c>
      <c r="B7" s="13" t="s">
        <v>267</v>
      </c>
      <c r="C7" s="5">
        <f>C8+C10+C9</f>
        <v>286.77</v>
      </c>
      <c r="D7" s="5">
        <f>D8+D10+D9+D11</f>
        <v>311.15028999999998</v>
      </c>
      <c r="E7" s="9">
        <f t="shared" si="2"/>
        <v>108.50168776371308</v>
      </c>
      <c r="F7" s="9">
        <f t="shared" si="1"/>
        <v>24.380290000000002</v>
      </c>
    </row>
    <row r="8" spans="1:6">
      <c r="A8" s="7">
        <v>1030223001</v>
      </c>
      <c r="B8" s="8" t="s">
        <v>269</v>
      </c>
      <c r="C8" s="9">
        <v>106.965</v>
      </c>
      <c r="D8" s="10">
        <v>155.47064</v>
      </c>
      <c r="E8" s="9">
        <f t="shared" si="2"/>
        <v>145.34720703033705</v>
      </c>
      <c r="F8" s="9">
        <f t="shared" si="1"/>
        <v>48.50564</v>
      </c>
    </row>
    <row r="9" spans="1:6">
      <c r="A9" s="7">
        <v>1030224001</v>
      </c>
      <c r="B9" s="8" t="s">
        <v>273</v>
      </c>
      <c r="C9" s="9">
        <v>1.147</v>
      </c>
      <c r="D9" s="10">
        <v>0.85997000000000001</v>
      </c>
      <c r="E9" s="9">
        <f t="shared" si="2"/>
        <v>74.975588491717531</v>
      </c>
      <c r="F9" s="9">
        <f t="shared" si="1"/>
        <v>-0.28703000000000001</v>
      </c>
    </row>
    <row r="10" spans="1:6">
      <c r="A10" s="7">
        <v>1030225001</v>
      </c>
      <c r="B10" s="8" t="s">
        <v>268</v>
      </c>
      <c r="C10" s="9">
        <v>178.65799999999999</v>
      </c>
      <c r="D10" s="10">
        <v>173.05354</v>
      </c>
      <c r="E10" s="9">
        <f t="shared" si="2"/>
        <v>96.863023206349567</v>
      </c>
      <c r="F10" s="9">
        <f t="shared" si="1"/>
        <v>-5.6044599999999889</v>
      </c>
    </row>
    <row r="11" spans="1:6">
      <c r="A11" s="7">
        <v>1030226001</v>
      </c>
      <c r="B11" s="8" t="s">
        <v>274</v>
      </c>
      <c r="C11" s="9">
        <v>0</v>
      </c>
      <c r="D11" s="10">
        <v>-18.23386</v>
      </c>
      <c r="E11" s="9" t="e">
        <f t="shared" si="2"/>
        <v>#DIV/0!</v>
      </c>
      <c r="F11" s="9">
        <f t="shared" si="1"/>
        <v>-18.23386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233</v>
      </c>
      <c r="D14" s="5">
        <f>D15+D16</f>
        <v>159.70245</v>
      </c>
      <c r="E14" s="5">
        <f t="shared" si="0"/>
        <v>68.541824034334766</v>
      </c>
      <c r="F14" s="5">
        <f t="shared" si="1"/>
        <v>-73.297550000000001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34.843420000000002</v>
      </c>
      <c r="E15" s="9">
        <f t="shared" si="0"/>
        <v>40.515604651162796</v>
      </c>
      <c r="F15" s="9">
        <f>SUM(D15-C15)</f>
        <v>-51.156579999999998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124.85903</v>
      </c>
      <c r="E16" s="9">
        <f t="shared" si="0"/>
        <v>84.93811564625851</v>
      </c>
      <c r="F16" s="9">
        <f t="shared" si="1"/>
        <v>-22.140969999999996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0.9</v>
      </c>
      <c r="E17" s="9">
        <f t="shared" si="0"/>
        <v>30</v>
      </c>
      <c r="F17" s="5">
        <f t="shared" si="1"/>
        <v>-2.1</v>
      </c>
    </row>
    <row r="18" spans="1:6" ht="18.75" customHeight="1">
      <c r="A18" s="7">
        <v>1080402001</v>
      </c>
      <c r="B18" s="8" t="s">
        <v>224</v>
      </c>
      <c r="C18" s="9">
        <v>3</v>
      </c>
      <c r="D18" s="10">
        <v>0.9</v>
      </c>
      <c r="E18" s="9">
        <f t="shared" si="0"/>
        <v>30</v>
      </c>
      <c r="F18" s="9">
        <f t="shared" si="1"/>
        <v>-2.1</v>
      </c>
    </row>
    <row r="19" spans="1:6" ht="15" hidden="1" customHeight="1">
      <c r="A19" s="7">
        <v>1080714001</v>
      </c>
      <c r="B19" s="8" t="s">
        <v>223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227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50</v>
      </c>
      <c r="D25" s="5">
        <f>D26+D31+D34+D29</f>
        <v>489.48823999999996</v>
      </c>
      <c r="E25" s="5">
        <f t="shared" si="0"/>
        <v>978.97647999999981</v>
      </c>
      <c r="F25" s="5">
        <f t="shared" si="1"/>
        <v>439.48823999999996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222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128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412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132</v>
      </c>
      <c r="C34" s="5">
        <v>0</v>
      </c>
      <c r="D34" s="244">
        <f>D35+D36</f>
        <v>434.851</v>
      </c>
      <c r="E34" s="9" t="e">
        <f t="shared" si="0"/>
        <v>#DIV/0!</v>
      </c>
      <c r="F34" s="5">
        <f t="shared" si="1"/>
        <v>434.851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424</v>
      </c>
      <c r="C36" s="9">
        <v>0</v>
      </c>
      <c r="D36" s="10">
        <v>434.851</v>
      </c>
      <c r="E36" s="9" t="e">
        <f t="shared" si="0"/>
        <v>#DIV/0!</v>
      </c>
      <c r="F36" s="9">
        <f t="shared" si="1"/>
        <v>434.851</v>
      </c>
    </row>
    <row r="37" spans="1:11" s="6" customFormat="1">
      <c r="A37" s="3">
        <v>1000000000</v>
      </c>
      <c r="B37" s="4" t="s">
        <v>16</v>
      </c>
      <c r="C37" s="125">
        <f>C25+C4</f>
        <v>663.77</v>
      </c>
      <c r="D37" s="125">
        <f>SUM(D4,D25)</f>
        <v>1030.31474</v>
      </c>
      <c r="E37" s="5">
        <f t="shared" si="0"/>
        <v>155.22164906518825</v>
      </c>
      <c r="F37" s="5">
        <f t="shared" si="1"/>
        <v>366.54474000000005</v>
      </c>
    </row>
    <row r="38" spans="1:11" s="6" customFormat="1">
      <c r="A38" s="3">
        <v>2000000000</v>
      </c>
      <c r="B38" s="4" t="s">
        <v>17</v>
      </c>
      <c r="C38" s="187">
        <f>C39+C40+C41+C42+C43+C44</f>
        <v>6480.5887399999992</v>
      </c>
      <c r="D38" s="187">
        <f>D39+D40+D41+D42+D43+D45+D44</f>
        <v>5875.4997400000002</v>
      </c>
      <c r="E38" s="5">
        <f t="shared" si="0"/>
        <v>90.663055097676221</v>
      </c>
      <c r="F38" s="5">
        <f t="shared" si="1"/>
        <v>-605.08899999999903</v>
      </c>
      <c r="G38" s="19"/>
    </row>
    <row r="39" spans="1:11" ht="13.5" customHeight="1">
      <c r="A39" s="16">
        <v>2021000000</v>
      </c>
      <c r="B39" s="17" t="s">
        <v>18</v>
      </c>
      <c r="C39" s="218">
        <v>1839.6</v>
      </c>
      <c r="D39" s="20">
        <v>1725.5609999999999</v>
      </c>
      <c r="E39" s="9">
        <f t="shared" si="0"/>
        <v>93.800880626223091</v>
      </c>
      <c r="F39" s="9">
        <f t="shared" si="1"/>
        <v>-114.03899999999999</v>
      </c>
    </row>
    <row r="40" spans="1:11" ht="15" hidden="1" customHeight="1">
      <c r="A40" s="16">
        <v>2021500200</v>
      </c>
      <c r="B40" s="17" t="s">
        <v>228</v>
      </c>
      <c r="C40" s="215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5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5">
        <v>100.72799999999999</v>
      </c>
      <c r="D42" s="180">
        <v>100.354</v>
      </c>
      <c r="E42" s="9">
        <f t="shared" si="0"/>
        <v>99.628703041855289</v>
      </c>
      <c r="F42" s="9">
        <f t="shared" si="1"/>
        <v>-0.37399999999999523</v>
      </c>
    </row>
    <row r="43" spans="1:11">
      <c r="A43" s="7">
        <v>2070500010</v>
      </c>
      <c r="B43" s="17" t="s">
        <v>289</v>
      </c>
      <c r="C43" s="215">
        <v>434.851</v>
      </c>
      <c r="D43" s="181"/>
      <c r="E43" s="9">
        <f t="shared" si="0"/>
        <v>0</v>
      </c>
      <c r="F43" s="9">
        <f t="shared" si="1"/>
        <v>-434.851</v>
      </c>
    </row>
    <row r="44" spans="1:11" ht="15.75" customHeight="1">
      <c r="A44" s="16">
        <v>2024000000</v>
      </c>
      <c r="B44" s="18" t="s">
        <v>21</v>
      </c>
      <c r="C44" s="215">
        <v>1304.44525</v>
      </c>
      <c r="D44" s="181">
        <v>1248.6202499999999</v>
      </c>
      <c r="E44" s="9">
        <f t="shared" si="0"/>
        <v>95.720402983567155</v>
      </c>
      <c r="F44" s="9">
        <f t="shared" si="1"/>
        <v>-55.825000000000045</v>
      </c>
    </row>
    <row r="45" spans="1:11" ht="17.25" customHeight="1">
      <c r="A45" s="7">
        <v>2190000010</v>
      </c>
      <c r="B45" s="11" t="s">
        <v>23</v>
      </c>
      <c r="C45" s="223">
        <v>0</v>
      </c>
      <c r="D45" s="212">
        <v>0</v>
      </c>
      <c r="E45" s="5" t="e">
        <f t="shared" si="0"/>
        <v>#DIV/0!</v>
      </c>
      <c r="F45" s="5">
        <f>SUM(D45-C45)</f>
        <v>0</v>
      </c>
    </row>
    <row r="46" spans="1:11" s="428" customFormat="1" ht="17.25" customHeight="1">
      <c r="A46" s="3">
        <v>3000000000</v>
      </c>
      <c r="B46" s="13" t="s">
        <v>24</v>
      </c>
      <c r="C46" s="224">
        <v>0</v>
      </c>
      <c r="D46" s="225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9"/>
      <c r="B47" s="270" t="s">
        <v>25</v>
      </c>
      <c r="C47" s="462">
        <f>C37+C38</f>
        <v>7144.3587399999997</v>
      </c>
      <c r="D47" s="453">
        <f>D37+D38</f>
        <v>6905.81448</v>
      </c>
      <c r="E47" s="271">
        <f t="shared" si="0"/>
        <v>96.661082279303358</v>
      </c>
      <c r="F47" s="271">
        <f t="shared" si="1"/>
        <v>-238.54425999999967</v>
      </c>
      <c r="G47" s="193"/>
      <c r="H47" s="193"/>
      <c r="K47" s="128"/>
    </row>
    <row r="48" spans="1:11" s="6" customFormat="1">
      <c r="A48" s="3"/>
      <c r="B48" s="21" t="s">
        <v>308</v>
      </c>
      <c r="C48" s="458">
        <f>C47-C94</f>
        <v>-743.03895999999986</v>
      </c>
      <c r="D48" s="5">
        <f>D47-D94</f>
        <v>-428.74611999999979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408</v>
      </c>
      <c r="D50" s="461" t="s">
        <v>422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1350.1848100000002</v>
      </c>
      <c r="D52" s="22">
        <f>D54+D57+D58+D59</f>
        <v>1201.7161100000001</v>
      </c>
      <c r="E52" s="34">
        <f>SUM(D52/C52*100)</f>
        <v>89.003823854306276</v>
      </c>
      <c r="F52" s="34">
        <f>SUM(D52-C52)</f>
        <v>-148.46870000000013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1346.5348100000001</v>
      </c>
      <c r="D54" s="91">
        <v>1199.06611</v>
      </c>
      <c r="E54" s="38">
        <f>SUM(D54/C54*100)</f>
        <v>89.04828164078431</v>
      </c>
      <c r="F54" s="38">
        <f t="shared" ref="F54:F94" si="3">SUM(D54-C54)</f>
        <v>-147.46870000000013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100.72799999999999</v>
      </c>
      <c r="D60" s="22">
        <f>D61</f>
        <v>78.119389999999996</v>
      </c>
      <c r="E60" s="34">
        <f t="shared" si="4"/>
        <v>77.554791120641724</v>
      </c>
      <c r="F60" s="34">
        <f t="shared" si="3"/>
        <v>-22.608609999999999</v>
      </c>
    </row>
    <row r="61" spans="1:6">
      <c r="A61" s="43" t="s">
        <v>45</v>
      </c>
      <c r="B61" s="44" t="s">
        <v>46</v>
      </c>
      <c r="C61" s="91">
        <v>100.72799999999999</v>
      </c>
      <c r="D61" s="91">
        <v>78.119389999999996</v>
      </c>
      <c r="E61" s="38">
        <f t="shared" si="4"/>
        <v>77.554791120641724</v>
      </c>
      <c r="F61" s="38">
        <f t="shared" si="3"/>
        <v>-22.608609999999999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10.831340000000001</v>
      </c>
      <c r="E62" s="34">
        <f t="shared" si="4"/>
        <v>60.174111111111117</v>
      </c>
      <c r="F62" s="34">
        <f t="shared" si="3"/>
        <v>-7.1686599999999991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215</v>
      </c>
      <c r="B66" s="47" t="s">
        <v>216</v>
      </c>
      <c r="C66" s="91">
        <v>13</v>
      </c>
      <c r="D66" s="91">
        <v>8</v>
      </c>
      <c r="E66" s="38">
        <f t="shared" si="4"/>
        <v>61.53846153846154</v>
      </c>
      <c r="F66" s="38">
        <f t="shared" si="3"/>
        <v>-5</v>
      </c>
    </row>
    <row r="67" spans="1:7" ht="15.75" customHeight="1">
      <c r="A67" s="46" t="s">
        <v>339</v>
      </c>
      <c r="B67" s="47" t="s">
        <v>393</v>
      </c>
      <c r="C67" s="91">
        <v>2</v>
      </c>
      <c r="D67" s="91">
        <v>0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660.63850000000002</v>
      </c>
      <c r="E68" s="34">
        <f t="shared" si="4"/>
        <v>77.570689128088162</v>
      </c>
      <c r="F68" s="34">
        <f t="shared" si="3"/>
        <v>-191.02145999999993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660.63850000000002</v>
      </c>
      <c r="E71" s="38">
        <f t="shared" si="4"/>
        <v>77.570689128088162</v>
      </c>
      <c r="F71" s="38">
        <f t="shared" si="3"/>
        <v>-191.02145999999993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5274.6899299999995</v>
      </c>
      <c r="D73" s="22">
        <f>D76+D75</f>
        <v>5113.7202600000001</v>
      </c>
      <c r="E73" s="34">
        <f t="shared" si="4"/>
        <v>96.948262890592332</v>
      </c>
      <c r="F73" s="34">
        <f t="shared" si="3"/>
        <v>-160.9696699999995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227.22678999999999</v>
      </c>
      <c r="D76" s="91">
        <v>123.28237</v>
      </c>
      <c r="E76" s="38">
        <f t="shared" si="4"/>
        <v>54.255209079880061</v>
      </c>
      <c r="F76" s="38">
        <f t="shared" si="3"/>
        <v>-103.94441999999999</v>
      </c>
    </row>
    <row r="77" spans="1:7" s="6" customFormat="1">
      <c r="A77" s="30" t="s">
        <v>83</v>
      </c>
      <c r="B77" s="31" t="s">
        <v>84</v>
      </c>
      <c r="C77" s="22">
        <f>C78</f>
        <v>286.60000000000002</v>
      </c>
      <c r="D77" s="22">
        <f>D78</f>
        <v>264</v>
      </c>
      <c r="E77" s="34">
        <f t="shared" si="4"/>
        <v>92.114445219818549</v>
      </c>
      <c r="F77" s="34">
        <f t="shared" si="3"/>
        <v>-22.600000000000023</v>
      </c>
    </row>
    <row r="78" spans="1:7" ht="14.25" customHeight="1">
      <c r="A78" s="35" t="s">
        <v>85</v>
      </c>
      <c r="B78" s="39" t="s">
        <v>230</v>
      </c>
      <c r="C78" s="91">
        <v>286.60000000000002</v>
      </c>
      <c r="D78" s="91">
        <v>264</v>
      </c>
      <c r="E78" s="38">
        <f t="shared" si="4"/>
        <v>92.114445219818549</v>
      </c>
      <c r="F78" s="38">
        <f t="shared" si="3"/>
        <v>-22.600000000000023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92</v>
      </c>
      <c r="B84" s="31" t="s">
        <v>93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94</v>
      </c>
      <c r="B85" s="39" t="s">
        <v>95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96</v>
      </c>
      <c r="B86" s="39" t="s">
        <v>97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46">
        <f>C52+C60+C62+C68+C73+C77+C84</f>
        <v>7887.3976999999995</v>
      </c>
      <c r="D94" s="446">
        <f>D52+D60+D62+D68+D73+D77+D79+D84+D90</f>
        <v>7334.5605999999998</v>
      </c>
      <c r="E94" s="126">
        <f t="shared" si="4"/>
        <v>92.990880883310851</v>
      </c>
      <c r="F94" s="34">
        <f t="shared" si="3"/>
        <v>-552.83709999999974</v>
      </c>
      <c r="G94" s="193"/>
    </row>
    <row r="95" spans="1:7">
      <c r="C95" s="124"/>
      <c r="D95" s="100"/>
    </row>
    <row r="96" spans="1:7" s="65" customFormat="1" ht="16.5" customHeight="1">
      <c r="A96" s="63" t="s">
        <v>117</v>
      </c>
      <c r="B96" s="63"/>
      <c r="C96" s="178"/>
      <c r="D96" s="178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>
      <selection activeCell="B36" sqref="B36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F85EE840-0C31-454A-8951-832C2E9E0600}" scale="70" showPageBreaks="1" printArea="1" hiddenRows="1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4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5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7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8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9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10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zoomScale="7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9" t="s">
        <v>425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3617.56466</v>
      </c>
      <c r="E4" s="5">
        <f>SUM(D4/C4*100)</f>
        <v>97.973260210161399</v>
      </c>
      <c r="F4" s="5">
        <f>SUM(D4-C4)</f>
        <v>-74.835340000000087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826.64692000000002</v>
      </c>
      <c r="E5" s="5">
        <f t="shared" ref="E5:E53" si="0">SUM(D5/C5*100)</f>
        <v>208.74922222222222</v>
      </c>
      <c r="F5" s="5">
        <f t="shared" ref="F5:F53" si="1">SUM(D5-C5)</f>
        <v>430.64692000000002</v>
      </c>
    </row>
    <row r="6" spans="1:6">
      <c r="A6" s="7">
        <v>1010200001</v>
      </c>
      <c r="B6" s="8" t="s">
        <v>225</v>
      </c>
      <c r="C6" s="9">
        <v>396</v>
      </c>
      <c r="D6" s="10">
        <v>826.64692000000002</v>
      </c>
      <c r="E6" s="9">
        <f t="shared" ref="E6:E11" si="2">SUM(D6/C6*100)</f>
        <v>208.74922222222222</v>
      </c>
      <c r="F6" s="9">
        <f t="shared" si="1"/>
        <v>430.64692000000002</v>
      </c>
    </row>
    <row r="7" spans="1:6" ht="31.5">
      <c r="A7" s="3">
        <v>1030000000</v>
      </c>
      <c r="B7" s="13" t="s">
        <v>267</v>
      </c>
      <c r="C7" s="5">
        <f>C8+C10+C9</f>
        <v>823.4</v>
      </c>
      <c r="D7" s="5">
        <f>D8+D10+D9+D11</f>
        <v>893.40168999999992</v>
      </c>
      <c r="E7" s="5">
        <f t="shared" si="2"/>
        <v>108.50154117075539</v>
      </c>
      <c r="F7" s="5">
        <f t="shared" si="1"/>
        <v>70.00168999999994</v>
      </c>
    </row>
    <row r="8" spans="1:6">
      <c r="A8" s="7">
        <v>1030223001</v>
      </c>
      <c r="B8" s="8" t="s">
        <v>269</v>
      </c>
      <c r="C8" s="9">
        <v>307.12799999999999</v>
      </c>
      <c r="D8" s="10">
        <v>446.40087</v>
      </c>
      <c r="E8" s="9">
        <f t="shared" si="2"/>
        <v>145.34684887082912</v>
      </c>
      <c r="F8" s="9">
        <f t="shared" si="1"/>
        <v>139.27287000000001</v>
      </c>
    </row>
    <row r="9" spans="1:6">
      <c r="A9" s="7">
        <v>1030224001</v>
      </c>
      <c r="B9" s="8" t="s">
        <v>275</v>
      </c>
      <c r="C9" s="9">
        <v>3.294</v>
      </c>
      <c r="D9" s="10">
        <v>2.46922</v>
      </c>
      <c r="E9" s="9">
        <f t="shared" si="2"/>
        <v>74.961141469338187</v>
      </c>
      <c r="F9" s="9">
        <f t="shared" si="1"/>
        <v>-0.82478000000000007</v>
      </c>
    </row>
    <row r="10" spans="1:6">
      <c r="A10" s="7">
        <v>1030225001</v>
      </c>
      <c r="B10" s="8" t="s">
        <v>268</v>
      </c>
      <c r="C10" s="9">
        <v>512.97799999999995</v>
      </c>
      <c r="D10" s="10">
        <v>496.88637999999997</v>
      </c>
      <c r="E10" s="9">
        <f t="shared" si="2"/>
        <v>96.863097442775327</v>
      </c>
      <c r="F10" s="9">
        <f t="shared" si="1"/>
        <v>-16.091619999999978</v>
      </c>
    </row>
    <row r="11" spans="1:6">
      <c r="A11" s="7">
        <v>1030226001</v>
      </c>
      <c r="B11" s="8" t="s">
        <v>277</v>
      </c>
      <c r="C11" s="9">
        <v>0</v>
      </c>
      <c r="D11" s="10">
        <v>-52.354779999999998</v>
      </c>
      <c r="E11" s="9" t="e">
        <f t="shared" si="2"/>
        <v>#DIV/0!</v>
      </c>
      <c r="F11" s="9">
        <f t="shared" si="1"/>
        <v>-52.354779999999998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226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2418</v>
      </c>
      <c r="D14" s="5">
        <f>D15+D16</f>
        <v>1847.58908</v>
      </c>
      <c r="E14" s="5">
        <f t="shared" si="0"/>
        <v>76.409804797353189</v>
      </c>
      <c r="F14" s="5">
        <f t="shared" si="1"/>
        <v>-570.41092000000003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419.44589000000002</v>
      </c>
      <c r="E15" s="5">
        <f t="shared" si="0"/>
        <v>41.001553274682308</v>
      </c>
      <c r="F15" s="9">
        <f>SUM(D15-C15)</f>
        <v>-603.55411000000004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1428.14319</v>
      </c>
      <c r="E16" s="5">
        <f t="shared" si="0"/>
        <v>102.37585591397848</v>
      </c>
      <c r="F16" s="9">
        <f t="shared" si="1"/>
        <v>33.143190000000004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7.42</v>
      </c>
      <c r="E17" s="5">
        <f t="shared" si="0"/>
        <v>74.2</v>
      </c>
      <c r="F17" s="5">
        <f t="shared" si="1"/>
        <v>-2.58</v>
      </c>
    </row>
    <row r="18" spans="1:6" ht="18" customHeight="1">
      <c r="A18" s="7">
        <v>1080400001</v>
      </c>
      <c r="B18" s="8" t="s">
        <v>224</v>
      </c>
      <c r="C18" s="9">
        <v>10</v>
      </c>
      <c r="D18" s="10">
        <v>7.42</v>
      </c>
      <c r="E18" s="9">
        <f t="shared" si="0"/>
        <v>74.2</v>
      </c>
      <c r="F18" s="9">
        <f t="shared" si="1"/>
        <v>-2.58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338.92966000000001</v>
      </c>
      <c r="E25" s="5">
        <f t="shared" si="0"/>
        <v>121.04630714285716</v>
      </c>
      <c r="F25" s="5">
        <f t="shared" si="1"/>
        <v>58.929660000000013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250</v>
      </c>
      <c r="D26" s="5">
        <f>D28+D29</f>
        <v>104.40300000000001</v>
      </c>
      <c r="E26" s="5">
        <f t="shared" si="0"/>
        <v>41.761200000000002</v>
      </c>
      <c r="F26" s="5">
        <f t="shared" si="1"/>
        <v>-145.59699999999998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314</v>
      </c>
      <c r="C28" s="12">
        <v>200</v>
      </c>
      <c r="D28" s="10">
        <v>66.900000000000006</v>
      </c>
      <c r="E28" s="9">
        <f t="shared" si="0"/>
        <v>33.450000000000003</v>
      </c>
      <c r="F28" s="9">
        <f t="shared" si="1"/>
        <v>-133.1</v>
      </c>
    </row>
    <row r="29" spans="1:6">
      <c r="A29" s="7">
        <v>1110503000</v>
      </c>
      <c r="B29" s="11" t="s">
        <v>221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30</v>
      </c>
      <c r="D30" s="5">
        <f>D31+D32</f>
        <v>69.373490000000004</v>
      </c>
      <c r="E30" s="5">
        <f t="shared" si="0"/>
        <v>231.24496666666667</v>
      </c>
      <c r="F30" s="5">
        <f t="shared" si="1"/>
        <v>39.373490000000004</v>
      </c>
    </row>
    <row r="31" spans="1:6" ht="30" customHeight="1">
      <c r="A31" s="7">
        <v>1130206510</v>
      </c>
      <c r="B31" s="8" t="s">
        <v>409</v>
      </c>
      <c r="C31" s="9">
        <v>30</v>
      </c>
      <c r="D31" s="10">
        <v>50.985489999999999</v>
      </c>
      <c r="E31" s="9">
        <f>SUM(D31/C31*100)</f>
        <v>169.95163333333332</v>
      </c>
      <c r="F31" s="9">
        <f t="shared" si="1"/>
        <v>20.985489999999999</v>
      </c>
    </row>
    <row r="32" spans="1:6" ht="18" customHeight="1">
      <c r="A32" s="7">
        <v>1130299000</v>
      </c>
      <c r="B32" s="8" t="s">
        <v>316</v>
      </c>
      <c r="C32" s="9"/>
      <c r="D32" s="10">
        <v>18.388000000000002</v>
      </c>
      <c r="E32" s="9"/>
      <c r="F32" s="9"/>
    </row>
    <row r="33" spans="1:7" ht="18.75" customHeight="1">
      <c r="A33" s="70">
        <v>1140000000</v>
      </c>
      <c r="B33" s="71" t="s">
        <v>129</v>
      </c>
      <c r="C33" s="5">
        <f>C34+C35</f>
        <v>0</v>
      </c>
      <c r="D33" s="5">
        <f>D34+D35</f>
        <v>22.8</v>
      </c>
      <c r="E33" s="5" t="e">
        <f t="shared" si="0"/>
        <v>#DIV/0!</v>
      </c>
      <c r="F33" s="5">
        <f t="shared" si="1"/>
        <v>22.8</v>
      </c>
    </row>
    <row r="34" spans="1:7" ht="15" customHeight="1">
      <c r="A34" s="16">
        <v>1140200000</v>
      </c>
      <c r="B34" s="18" t="s">
        <v>130</v>
      </c>
      <c r="C34" s="9">
        <v>0</v>
      </c>
      <c r="D34" s="10">
        <v>22.8</v>
      </c>
      <c r="E34" s="9" t="e">
        <f t="shared" si="0"/>
        <v>#DIV/0!</v>
      </c>
      <c r="F34" s="9">
        <f t="shared" si="1"/>
        <v>22.8</v>
      </c>
    </row>
    <row r="35" spans="1:7" ht="15" customHeight="1">
      <c r="A35" s="7">
        <v>1140600000</v>
      </c>
      <c r="B35" s="8" t="s">
        <v>219</v>
      </c>
      <c r="C35" s="9">
        <v>0</v>
      </c>
      <c r="D35" s="10"/>
      <c r="E35" s="9" t="e">
        <f t="shared" si="0"/>
        <v>#DIV/0!</v>
      </c>
      <c r="F35" s="9">
        <f t="shared" si="1"/>
        <v>0</v>
      </c>
    </row>
    <row r="36" spans="1:7" ht="25.5" customHeight="1">
      <c r="A36" s="99">
        <v>1160000000</v>
      </c>
      <c r="B36" s="13" t="s">
        <v>241</v>
      </c>
      <c r="C36" s="5">
        <f>C37</f>
        <v>0</v>
      </c>
      <c r="D36" s="14">
        <f>D37</f>
        <v>142.35317000000001</v>
      </c>
      <c r="E36" s="9" t="e">
        <f t="shared" si="0"/>
        <v>#DIV/0!</v>
      </c>
      <c r="F36" s="9">
        <f t="shared" si="1"/>
        <v>142.35317000000001</v>
      </c>
    </row>
    <row r="37" spans="1:7" ht="47.25" customHeight="1">
      <c r="A37" s="7">
        <v>1160701010</v>
      </c>
      <c r="B37" s="8" t="s">
        <v>401</v>
      </c>
      <c r="C37" s="9">
        <v>0</v>
      </c>
      <c r="D37" s="10">
        <v>142.35317000000001</v>
      </c>
      <c r="E37" s="9" t="e">
        <f t="shared" si="0"/>
        <v>#DIV/0!</v>
      </c>
      <c r="F37" s="9">
        <f t="shared" si="1"/>
        <v>142.35317000000001</v>
      </c>
    </row>
    <row r="38" spans="1:7" ht="28.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217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3956.4943199999998</v>
      </c>
      <c r="E41" s="5">
        <f t="shared" si="0"/>
        <v>99.599595206927788</v>
      </c>
      <c r="F41" s="5">
        <f t="shared" si="1"/>
        <v>-15.905680000000302</v>
      </c>
    </row>
    <row r="42" spans="1:7" s="6" customFormat="1" ht="20.25" customHeight="1">
      <c r="A42" s="3">
        <v>2000000000</v>
      </c>
      <c r="B42" s="4" t="s">
        <v>17</v>
      </c>
      <c r="C42" s="432">
        <f>C43+C44+C45+C47+C48+C46+C49</f>
        <v>55290.86075</v>
      </c>
      <c r="D42" s="492">
        <f>D43+D44+D45+D47+D48+D46+D49</f>
        <v>24647.417070000003</v>
      </c>
      <c r="E42" s="5">
        <f t="shared" si="0"/>
        <v>44.577741665922616</v>
      </c>
      <c r="F42" s="5">
        <f t="shared" si="1"/>
        <v>-30643.443679999997</v>
      </c>
      <c r="G42" s="19"/>
    </row>
    <row r="43" spans="1:7" ht="17.25" customHeight="1">
      <c r="A43" s="16">
        <v>2021000000</v>
      </c>
      <c r="B43" s="17" t="s">
        <v>18</v>
      </c>
      <c r="C43" s="433">
        <v>5604.2</v>
      </c>
      <c r="D43" s="434">
        <v>5256.7920000000004</v>
      </c>
      <c r="E43" s="9">
        <f t="shared" si="0"/>
        <v>93.800935013025949</v>
      </c>
      <c r="F43" s="9">
        <f t="shared" si="1"/>
        <v>-347.40799999999945</v>
      </c>
    </row>
    <row r="44" spans="1:7" ht="27.75" hidden="1" customHeight="1">
      <c r="A44" s="16">
        <v>2021500200</v>
      </c>
      <c r="B44" s="17" t="s">
        <v>228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19014.885170000001</v>
      </c>
      <c r="E45" s="9">
        <f t="shared" si="0"/>
        <v>40.356775726285342</v>
      </c>
      <c r="F45" s="9">
        <f t="shared" si="1"/>
        <v>-28102.073080000002</v>
      </c>
    </row>
    <row r="46" spans="1:7" ht="23.25" hidden="1" customHeight="1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287.55349999999999</v>
      </c>
      <c r="D47" s="180">
        <v>258.69690000000003</v>
      </c>
      <c r="E47" s="9">
        <f t="shared" si="0"/>
        <v>89.964789160973538</v>
      </c>
      <c r="F47" s="9">
        <f t="shared" si="1"/>
        <v>-28.856599999999958</v>
      </c>
    </row>
    <row r="48" spans="1:7" ht="15.75" customHeight="1">
      <c r="A48" s="16">
        <v>2024000000</v>
      </c>
      <c r="B48" s="17" t="s">
        <v>21</v>
      </c>
      <c r="C48" s="12">
        <v>2282.1489999999999</v>
      </c>
      <c r="D48" s="181">
        <v>117.04300000000001</v>
      </c>
      <c r="E48" s="9">
        <f t="shared" si="0"/>
        <v>5.1286309526678586</v>
      </c>
      <c r="F48" s="9">
        <f t="shared" si="1"/>
        <v>-2165.1059999999998</v>
      </c>
    </row>
    <row r="49" spans="1:8" ht="16.5" customHeight="1">
      <c r="A49" s="7">
        <v>2070500010</v>
      </c>
      <c r="B49" s="17" t="s">
        <v>332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5"/>
      <c r="D50" s="264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3">
        <v>0</v>
      </c>
      <c r="D51" s="263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6">
        <v>0</v>
      </c>
      <c r="D52" s="263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6">
        <f>SUM(C41,C42,C52)</f>
        <v>59263.260750000001</v>
      </c>
      <c r="D53" s="454">
        <f>D41+D42</f>
        <v>28603.911390000001</v>
      </c>
      <c r="E53" s="5">
        <f t="shared" si="0"/>
        <v>48.265841312148858</v>
      </c>
      <c r="F53" s="5">
        <f t="shared" si="1"/>
        <v>-30659.34936</v>
      </c>
      <c r="G53" s="93"/>
      <c r="H53" s="93"/>
    </row>
    <row r="54" spans="1:8" s="6" customFormat="1">
      <c r="A54" s="3"/>
      <c r="B54" s="21" t="s">
        <v>307</v>
      </c>
      <c r="C54" s="5">
        <f>C53-C102</f>
        <v>-1794.7397899999996</v>
      </c>
      <c r="D54" s="5">
        <f>D53-D102</f>
        <v>-144.22360000000117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61" t="s">
        <v>422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63">
        <f>C59+C60+C61+C62+C63+C65+C64</f>
        <v>2130.05521</v>
      </c>
      <c r="D58" s="101">
        <f>D59+D60+D61+D62+D63+D65+D64</f>
        <v>1663.1209699999999</v>
      </c>
      <c r="E58" s="34">
        <f>SUM(D58/C58*100)</f>
        <v>78.078772897158842</v>
      </c>
      <c r="F58" s="34">
        <f>SUM(D58-C58)</f>
        <v>-466.93424000000005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2116.7432100000001</v>
      </c>
      <c r="D60" s="91">
        <v>1650.80897</v>
      </c>
      <c r="E60" s="38">
        <f t="shared" ref="E60:E102" si="3">SUM(D60/C60*100)</f>
        <v>77.988154737012238</v>
      </c>
      <c r="F60" s="38">
        <f t="shared" ref="F60:F102" si="4">SUM(D60-C60)</f>
        <v>-465.93424000000005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12.311999999999999</v>
      </c>
      <c r="D65" s="91">
        <v>12.311999999999999</v>
      </c>
      <c r="E65" s="38">
        <f t="shared" si="3"/>
        <v>100</v>
      </c>
      <c r="F65" s="38">
        <f t="shared" si="4"/>
        <v>0</v>
      </c>
    </row>
    <row r="66" spans="1:7" s="6" customFormat="1" ht="15.75" customHeight="1">
      <c r="A66" s="41" t="s">
        <v>43</v>
      </c>
      <c r="B66" s="42" t="s">
        <v>44</v>
      </c>
      <c r="C66" s="464">
        <f>C67</f>
        <v>251.822</v>
      </c>
      <c r="D66" s="22">
        <f>D67</f>
        <v>193.91372000000001</v>
      </c>
      <c r="E66" s="34">
        <f t="shared" si="3"/>
        <v>77.004280801518533</v>
      </c>
      <c r="F66" s="34">
        <f t="shared" si="4"/>
        <v>-57.908279999999991</v>
      </c>
    </row>
    <row r="67" spans="1:7">
      <c r="A67" s="43" t="s">
        <v>45</v>
      </c>
      <c r="B67" s="44" t="s">
        <v>46</v>
      </c>
      <c r="C67" s="91">
        <v>251.822</v>
      </c>
      <c r="D67" s="91">
        <v>193.91372000000001</v>
      </c>
      <c r="E67" s="38">
        <f t="shared" si="3"/>
        <v>77.004280801518533</v>
      </c>
      <c r="F67" s="38">
        <f t="shared" si="4"/>
        <v>-57.908279999999991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14.53134</v>
      </c>
      <c r="E68" s="34">
        <f t="shared" si="3"/>
        <v>87.373236311686242</v>
      </c>
      <c r="F68" s="34">
        <f t="shared" si="4"/>
        <v>-2.1000000000000014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215</v>
      </c>
      <c r="B72" s="47" t="s">
        <v>216</v>
      </c>
      <c r="C72" s="91">
        <v>7</v>
      </c>
      <c r="D72" s="91">
        <v>4.9000000000000004</v>
      </c>
      <c r="E72" s="38">
        <f t="shared" ref="E72" si="5">SUM(D72/C72*100)</f>
        <v>70</v>
      </c>
      <c r="F72" s="38">
        <f t="shared" ref="F72" si="6">SUM(D72-C72)</f>
        <v>-2.0999999999999996</v>
      </c>
    </row>
    <row r="73" spans="1:7" ht="15.75" customHeight="1">
      <c r="A73" s="46" t="s">
        <v>339</v>
      </c>
      <c r="B73" s="47" t="s">
        <v>340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430" t="s">
        <v>55</v>
      </c>
      <c r="B74" s="31" t="s">
        <v>56</v>
      </c>
      <c r="C74" s="465">
        <f>C76+C77+C78+C75</f>
        <v>2942.4681499999997</v>
      </c>
      <c r="D74" s="103">
        <f>SUM(D75:D78)</f>
        <v>1348.7935500000001</v>
      </c>
      <c r="E74" s="34">
        <f t="shared" si="3"/>
        <v>45.838849606579437</v>
      </c>
      <c r="F74" s="34">
        <f t="shared" si="4"/>
        <v>-1593.6745999999996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21.4389</v>
      </c>
      <c r="E75" s="38">
        <f t="shared" si="3"/>
        <v>60.000000000000007</v>
      </c>
      <c r="F75" s="38">
        <f t="shared" si="4"/>
        <v>-14.292599999999997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1239.85465</v>
      </c>
      <c r="E77" s="38">
        <f t="shared" si="3"/>
        <v>45.679479291626436</v>
      </c>
      <c r="F77" s="38">
        <f t="shared" si="4"/>
        <v>-1474.394</v>
      </c>
    </row>
    <row r="78" spans="1:7">
      <c r="A78" s="35" t="s">
        <v>63</v>
      </c>
      <c r="B78" s="39" t="s">
        <v>64</v>
      </c>
      <c r="C78" s="104">
        <v>132.488</v>
      </c>
      <c r="D78" s="91">
        <v>27.5</v>
      </c>
      <c r="E78" s="38">
        <f t="shared" si="3"/>
        <v>20.756596823863294</v>
      </c>
      <c r="F78" s="38">
        <f t="shared" si="4"/>
        <v>-104.988</v>
      </c>
    </row>
    <row r="79" spans="1:7" s="6" customFormat="1" ht="24" customHeight="1">
      <c r="A79" s="30" t="s">
        <v>65</v>
      </c>
      <c r="B79" s="31" t="s">
        <v>66</v>
      </c>
      <c r="C79" s="466">
        <f>SUM(C80:C83)</f>
        <v>52505.473539999999</v>
      </c>
      <c r="D79" s="22">
        <f>SUM(D80:D83)</f>
        <v>22629.608270000001</v>
      </c>
      <c r="E79" s="34">
        <f t="shared" si="3"/>
        <v>43.09952228649113</v>
      </c>
      <c r="F79" s="34">
        <f t="shared" si="4"/>
        <v>-29875.865269999998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31821.656429999999</v>
      </c>
      <c r="D81" s="91">
        <v>2763.5810700000002</v>
      </c>
      <c r="E81" s="38">
        <f t="shared" si="3"/>
        <v>8.6845921301400981</v>
      </c>
      <c r="F81" s="38">
        <f t="shared" si="4"/>
        <v>-29058.075359999999</v>
      </c>
    </row>
    <row r="82" spans="1:6" ht="15" customHeight="1">
      <c r="A82" s="35" t="s">
        <v>71</v>
      </c>
      <c r="B82" s="39" t="s">
        <v>72</v>
      </c>
      <c r="C82" s="91">
        <v>20683.81711</v>
      </c>
      <c r="D82" s="91">
        <v>19866.0272</v>
      </c>
      <c r="E82" s="38">
        <f t="shared" si="3"/>
        <v>96.046233122006171</v>
      </c>
      <c r="F82" s="38">
        <f t="shared" si="4"/>
        <v>-817.78990999999951</v>
      </c>
    </row>
    <row r="83" spans="1:6" ht="18" hidden="1" customHeight="1">
      <c r="A83" s="35" t="s">
        <v>252</v>
      </c>
      <c r="B83" s="39" t="s">
        <v>253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83</v>
      </c>
      <c r="B84" s="31" t="s">
        <v>84</v>
      </c>
      <c r="C84" s="22">
        <f>C85+C86</f>
        <v>3211.5502999999999</v>
      </c>
      <c r="D84" s="22">
        <f>D85+D86</f>
        <v>2898.16714</v>
      </c>
      <c r="E84" s="34">
        <f t="shared" si="3"/>
        <v>90.241997455247713</v>
      </c>
      <c r="F84" s="34">
        <f t="shared" si="4"/>
        <v>-313.38315999999986</v>
      </c>
    </row>
    <row r="85" spans="1:6" ht="14.25" customHeight="1">
      <c r="A85" s="35" t="s">
        <v>85</v>
      </c>
      <c r="B85" s="39" t="s">
        <v>230</v>
      </c>
      <c r="C85" s="91">
        <v>3211.5502999999999</v>
      </c>
      <c r="D85" s="91">
        <v>2898.16714</v>
      </c>
      <c r="E85" s="38">
        <f t="shared" si="3"/>
        <v>90.241997455247713</v>
      </c>
      <c r="F85" s="38">
        <f t="shared" si="4"/>
        <v>-313.38315999999986</v>
      </c>
    </row>
    <row r="86" spans="1:6" ht="14.25" hidden="1" customHeight="1">
      <c r="A86" s="35" t="s">
        <v>259</v>
      </c>
      <c r="B86" s="39" t="s">
        <v>260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87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88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89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90</v>
      </c>
      <c r="B91" s="39" t="s">
        <v>91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94</v>
      </c>
      <c r="B93" s="39" t="s">
        <v>95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96</v>
      </c>
      <c r="B94" s="39" t="s">
        <v>97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102</v>
      </c>
      <c r="B97" s="39" t="s">
        <v>103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112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113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114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115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116</v>
      </c>
      <c r="C102" s="446">
        <f>C58+C66+C68+C74+C79+C84+C92+C87+C98</f>
        <v>61058.000540000001</v>
      </c>
      <c r="D102" s="446">
        <f>D58+D66+D68+D74+D79+D84+D92+D87+D98</f>
        <v>28748.134990000002</v>
      </c>
      <c r="E102" s="34">
        <f t="shared" si="3"/>
        <v>47.083321981968069</v>
      </c>
      <c r="F102" s="34">
        <f t="shared" si="4"/>
        <v>-32309.865549999999</v>
      </c>
      <c r="G102" s="93"/>
    </row>
    <row r="103" spans="1:7" ht="5.25" customHeight="1">
      <c r="D103" s="61"/>
    </row>
    <row r="104" spans="1:7" s="65" customFormat="1" ht="12.75">
      <c r="A104" s="63" t="s">
        <v>117</v>
      </c>
      <c r="B104" s="63"/>
      <c r="C104" s="131"/>
      <c r="D104" s="64"/>
    </row>
    <row r="105" spans="1:7" s="65" customFormat="1" ht="12.75">
      <c r="A105" s="66" t="s">
        <v>118</v>
      </c>
      <c r="B105" s="66"/>
      <c r="C105" s="131" t="s">
        <v>119</v>
      </c>
    </row>
    <row r="143" hidden="1"/>
  </sheetData>
  <customSheetViews>
    <customSheetView guid="{61528DAC-5C4C-48F4-ADE2-8A724B05A086}" scale="70" showPageBreaks="1" printArea="1" hiddenRows="1" view="pageBreakPreview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F85EE840-0C31-454A-8951-832C2E9E0600}" scale="70" showPageBreaks="1" printArea="1" hiddenRows="1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3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4"/>
      <headerFooter alignWithMargins="0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5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6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7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8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9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10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zoomScale="70" zoomScaleSheetLayoutView="70" workbookViewId="0">
      <selection activeCell="D93" sqref="D93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9" t="s">
        <v>420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1900.76196</v>
      </c>
      <c r="E4" s="5">
        <f>SUM(D4/C4*100)</f>
        <v>86.086403347871581</v>
      </c>
      <c r="F4" s="5">
        <f>SUM(D4-C4)</f>
        <v>-307.20803999999976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47.871000000000002</v>
      </c>
      <c r="E5" s="5">
        <f t="shared" ref="E5:E51" si="0">SUM(D5/C5*100)</f>
        <v>39.892500000000005</v>
      </c>
      <c r="F5" s="5">
        <f t="shared" ref="F5:F51" si="1">SUM(D5-C5)</f>
        <v>-72.128999999999991</v>
      </c>
    </row>
    <row r="6" spans="1:6">
      <c r="A6" s="7">
        <v>1010200001</v>
      </c>
      <c r="B6" s="8" t="s">
        <v>225</v>
      </c>
      <c r="C6" s="9">
        <v>120</v>
      </c>
      <c r="D6" s="10">
        <v>47.871000000000002</v>
      </c>
      <c r="E6" s="9">
        <f t="shared" ref="E6:E11" si="2">SUM(D6/C6*100)</f>
        <v>39.892500000000005</v>
      </c>
      <c r="F6" s="9">
        <f t="shared" si="1"/>
        <v>-72.128999999999991</v>
      </c>
    </row>
    <row r="7" spans="1:6" ht="31.5">
      <c r="A7" s="3">
        <v>1030000000</v>
      </c>
      <c r="B7" s="13" t="s">
        <v>267</v>
      </c>
      <c r="C7" s="5">
        <f>C8+C10+C9</f>
        <v>777.96999999999991</v>
      </c>
      <c r="D7" s="5">
        <f>D8+D10+D9+D11</f>
        <v>844.11056000000008</v>
      </c>
      <c r="E7" s="9">
        <f t="shared" si="2"/>
        <v>108.50168515495457</v>
      </c>
      <c r="F7" s="9">
        <f t="shared" si="1"/>
        <v>66.140560000000164</v>
      </c>
    </row>
    <row r="8" spans="1:6">
      <c r="A8" s="7">
        <v>1030223001</v>
      </c>
      <c r="B8" s="8" t="s">
        <v>269</v>
      </c>
      <c r="C8" s="9">
        <v>290.18299999999999</v>
      </c>
      <c r="D8" s="10">
        <v>421.77184</v>
      </c>
      <c r="E8" s="9">
        <f t="shared" si="2"/>
        <v>145.34684664504815</v>
      </c>
      <c r="F8" s="9">
        <f t="shared" si="1"/>
        <v>131.58884</v>
      </c>
    </row>
    <row r="9" spans="1:6">
      <c r="A9" s="7">
        <v>1030224001</v>
      </c>
      <c r="B9" s="8" t="s">
        <v>275</v>
      </c>
      <c r="C9" s="9">
        <v>3.1120000000000001</v>
      </c>
      <c r="D9" s="10">
        <v>2.3330299999999999</v>
      </c>
      <c r="E9" s="9">
        <f t="shared" si="2"/>
        <v>74.96883033419023</v>
      </c>
      <c r="F9" s="9">
        <f t="shared" si="1"/>
        <v>-0.77897000000000016</v>
      </c>
    </row>
    <row r="10" spans="1:6">
      <c r="A10" s="7">
        <v>1030225001</v>
      </c>
      <c r="B10" s="8" t="s">
        <v>268</v>
      </c>
      <c r="C10" s="9">
        <v>484.67500000000001</v>
      </c>
      <c r="D10" s="10">
        <v>469.47192999999999</v>
      </c>
      <c r="E10" s="9">
        <f t="shared" si="2"/>
        <v>96.863244442151952</v>
      </c>
      <c r="F10" s="9">
        <f t="shared" si="1"/>
        <v>-15.203070000000025</v>
      </c>
    </row>
    <row r="11" spans="1:6">
      <c r="A11" s="7">
        <v>1030226001</v>
      </c>
      <c r="B11" s="8" t="s">
        <v>277</v>
      </c>
      <c r="C11" s="9">
        <v>0</v>
      </c>
      <c r="D11" s="10">
        <v>-49.466239999999999</v>
      </c>
      <c r="E11" s="9" t="e">
        <f t="shared" si="2"/>
        <v>#DIV/0!</v>
      </c>
      <c r="F11" s="9">
        <f t="shared" si="1"/>
        <v>-49.466239999999999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1296</v>
      </c>
      <c r="D14" s="5">
        <f>D15+D16</f>
        <v>1002.9374</v>
      </c>
      <c r="E14" s="5">
        <f t="shared" si="0"/>
        <v>77.387145061728404</v>
      </c>
      <c r="F14" s="5">
        <f t="shared" si="1"/>
        <v>-293.06259999999997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295.07164</v>
      </c>
      <c r="E15" s="9">
        <f t="shared" si="0"/>
        <v>72.677743842364535</v>
      </c>
      <c r="F15" s="9">
        <f>SUM(D15-C15)</f>
        <v>-110.92836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707.86576000000002</v>
      </c>
      <c r="E16" s="9">
        <f t="shared" si="0"/>
        <v>79.535478651685395</v>
      </c>
      <c r="F16" s="9">
        <f t="shared" si="1"/>
        <v>-182.13423999999998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224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382.90175999999997</v>
      </c>
      <c r="D25" s="5">
        <f>D26+D30+D33+D39+D36</f>
        <v>1246.3590999999999</v>
      </c>
      <c r="E25" s="5">
        <f t="shared" si="0"/>
        <v>325.50362265245269</v>
      </c>
      <c r="F25" s="5">
        <f t="shared" si="1"/>
        <v>863.45733999999993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270</v>
      </c>
      <c r="D26" s="5">
        <f>D27+D28+D29</f>
        <v>322.45220999999998</v>
      </c>
      <c r="E26" s="5">
        <f t="shared" si="0"/>
        <v>119.42674444444444</v>
      </c>
      <c r="F26" s="5">
        <f t="shared" si="1"/>
        <v>52.45220999999998</v>
      </c>
    </row>
    <row r="27" spans="1:6">
      <c r="A27" s="16">
        <v>1110501101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286</v>
      </c>
      <c r="C28" s="12">
        <v>250</v>
      </c>
      <c r="D28" s="10">
        <v>276.24455999999998</v>
      </c>
      <c r="E28" s="9">
        <f t="shared" si="0"/>
        <v>110.49782399999999</v>
      </c>
      <c r="F28" s="9">
        <f t="shared" si="1"/>
        <v>26.244559999999979</v>
      </c>
    </row>
    <row r="29" spans="1:6" ht="18" customHeight="1">
      <c r="A29" s="7">
        <v>1110503505</v>
      </c>
      <c r="B29" s="11" t="s">
        <v>221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30</v>
      </c>
      <c r="D30" s="5">
        <f>D31+D32</f>
        <v>69.461010000000002</v>
      </c>
      <c r="E30" s="5">
        <f t="shared" si="0"/>
        <v>231.53670000000002</v>
      </c>
      <c r="F30" s="5">
        <f t="shared" si="1"/>
        <v>39.461010000000002</v>
      </c>
    </row>
    <row r="31" spans="1:6" ht="15" customHeight="1">
      <c r="A31" s="7">
        <v>1130206510</v>
      </c>
      <c r="B31" s="8" t="s">
        <v>409</v>
      </c>
      <c r="C31" s="9">
        <v>30</v>
      </c>
      <c r="D31" s="10">
        <v>67.301010000000005</v>
      </c>
      <c r="E31" s="9">
        <f t="shared" si="0"/>
        <v>224.33670000000001</v>
      </c>
      <c r="F31" s="9">
        <f t="shared" si="1"/>
        <v>37.301010000000005</v>
      </c>
    </row>
    <row r="32" spans="1:6" ht="14.25" customHeight="1">
      <c r="A32" s="7">
        <v>1130299000</v>
      </c>
      <c r="B32" s="8" t="s">
        <v>316</v>
      </c>
      <c r="C32" s="9">
        <v>0</v>
      </c>
      <c r="D32" s="10">
        <v>2.16</v>
      </c>
      <c r="E32" s="9" t="e">
        <f t="shared" si="0"/>
        <v>#DIV/0!</v>
      </c>
      <c r="F32" s="9">
        <f t="shared" si="1"/>
        <v>2.16</v>
      </c>
    </row>
    <row r="33" spans="1:7" ht="14.25" customHeight="1">
      <c r="A33" s="70">
        <v>1140000000</v>
      </c>
      <c r="B33" s="71" t="s">
        <v>129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130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241</v>
      </c>
      <c r="C36" s="5">
        <f>C38+C37</f>
        <v>82.901759999999996</v>
      </c>
      <c r="D36" s="5">
        <f>D38+D37</f>
        <v>82.901759999999996</v>
      </c>
      <c r="E36" s="5">
        <f t="shared" si="0"/>
        <v>100</v>
      </c>
      <c r="F36" s="5">
        <f t="shared" si="1"/>
        <v>0</v>
      </c>
    </row>
    <row r="37" spans="1:7" ht="15" customHeight="1">
      <c r="A37" s="7">
        <v>1160701000</v>
      </c>
      <c r="B37" s="8" t="s">
        <v>419</v>
      </c>
      <c r="C37" s="9">
        <v>82.901759999999996</v>
      </c>
      <c r="D37" s="9">
        <v>82.901759999999996</v>
      </c>
      <c r="E37" s="9">
        <f>SUM(D37/C37*100)</f>
        <v>100</v>
      </c>
      <c r="F37" s="9">
        <f>SUM(D37-C37)</f>
        <v>0</v>
      </c>
    </row>
    <row r="38" spans="1:7" ht="17.25" hidden="1" customHeight="1">
      <c r="A38" s="7">
        <v>1169005010</v>
      </c>
      <c r="B38" s="8" t="s">
        <v>309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132</v>
      </c>
      <c r="C39" s="5">
        <f>SUM(C40)</f>
        <v>0</v>
      </c>
      <c r="D39" s="5">
        <f>SUM(D40)</f>
        <v>771.54412000000002</v>
      </c>
      <c r="E39" s="9" t="e">
        <f t="shared" si="0"/>
        <v>#DIV/0!</v>
      </c>
      <c r="F39" s="5">
        <f t="shared" si="1"/>
        <v>771.54412000000002</v>
      </c>
    </row>
    <row r="40" spans="1:7" ht="31.5">
      <c r="A40" s="7">
        <v>1171503010</v>
      </c>
      <c r="B40" s="8" t="s">
        <v>424</v>
      </c>
      <c r="C40" s="9">
        <v>0</v>
      </c>
      <c r="D40" s="9">
        <v>771.54412000000002</v>
      </c>
      <c r="E40" s="9" t="e">
        <f t="shared" si="0"/>
        <v>#DIV/0!</v>
      </c>
      <c r="F40" s="9">
        <f t="shared" si="1"/>
        <v>771.54412000000002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2590.87176</v>
      </c>
      <c r="D41" s="125">
        <f>D4+D25</f>
        <v>3147.1210599999999</v>
      </c>
      <c r="E41" s="5">
        <f t="shared" si="0"/>
        <v>121.46958057082686</v>
      </c>
      <c r="F41" s="5">
        <f t="shared" si="1"/>
        <v>556.24929999999995</v>
      </c>
    </row>
    <row r="42" spans="1:7" s="6" customFormat="1">
      <c r="A42" s="3">
        <v>2000000000</v>
      </c>
      <c r="B42" s="4" t="s">
        <v>17</v>
      </c>
      <c r="C42" s="226">
        <f>C43+C45+C47+C48+C49+C50+C44+C46</f>
        <v>16886.609560000001</v>
      </c>
      <c r="D42" s="249">
        <f>D43+D45+D47+D48+D49+D50+D44+D46</f>
        <v>9774.5457999999999</v>
      </c>
      <c r="E42" s="5">
        <f t="shared" si="0"/>
        <v>57.883412092107363</v>
      </c>
      <c r="F42" s="5">
        <f t="shared" si="1"/>
        <v>-7112.0637600000009</v>
      </c>
      <c r="G42" s="19"/>
    </row>
    <row r="43" spans="1:7">
      <c r="A43" s="16">
        <v>2021000000</v>
      </c>
      <c r="B43" s="17" t="s">
        <v>18</v>
      </c>
      <c r="C43" s="431">
        <v>2693</v>
      </c>
      <c r="D43" s="20">
        <v>2526.06</v>
      </c>
      <c r="E43" s="9">
        <f t="shared" si="0"/>
        <v>93.80096546602303</v>
      </c>
      <c r="F43" s="9">
        <f t="shared" si="1"/>
        <v>-166.94000000000005</v>
      </c>
    </row>
    <row r="44" spans="1:7" hidden="1">
      <c r="A44" s="16">
        <v>2021500200</v>
      </c>
      <c r="B44" s="17" t="s">
        <v>228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11163.91</v>
      </c>
      <c r="D45" s="10">
        <v>5707.5463200000004</v>
      </c>
      <c r="E45" s="9">
        <f t="shared" si="0"/>
        <v>51.124976106041707</v>
      </c>
      <c r="F45" s="9">
        <f t="shared" si="1"/>
        <v>-5456.3636799999995</v>
      </c>
    </row>
    <row r="46" spans="1:7" ht="15" hidden="1" customHeight="1">
      <c r="A46" s="16">
        <v>2022999910</v>
      </c>
      <c r="B46" s="18" t="s">
        <v>331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115.02160000000001</v>
      </c>
      <c r="D47" s="180">
        <v>114.6279</v>
      </c>
      <c r="E47" s="9">
        <f>SUM(D47/C47*100)</f>
        <v>99.657716463690292</v>
      </c>
      <c r="F47" s="9">
        <f>SUM(D47-C47)</f>
        <v>-0.39370000000000971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1426.31158</v>
      </c>
      <c r="E48" s="9">
        <f t="shared" si="0"/>
        <v>75.929771212036187</v>
      </c>
      <c r="F48" s="9">
        <f t="shared" si="1"/>
        <v>-452.14999999999986</v>
      </c>
    </row>
    <row r="49" spans="1:8" ht="30" customHeight="1">
      <c r="A49" s="16">
        <v>2020700000</v>
      </c>
      <c r="B49" s="18" t="s">
        <v>22</v>
      </c>
      <c r="C49" s="12">
        <v>1036.2163800000001</v>
      </c>
      <c r="D49" s="181"/>
      <c r="E49" s="9">
        <f t="shared" si="0"/>
        <v>0</v>
      </c>
      <c r="F49" s="9">
        <f t="shared" si="1"/>
        <v>-1036.2163800000001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6">
        <f>C41+C42</f>
        <v>19477.481319999999</v>
      </c>
      <c r="D51" s="455">
        <f>D41+D42</f>
        <v>12921.666859999999</v>
      </c>
      <c r="E51" s="5">
        <f t="shared" si="0"/>
        <v>66.341569773355076</v>
      </c>
      <c r="F51" s="5">
        <f t="shared" si="1"/>
        <v>-6555.8144599999996</v>
      </c>
      <c r="G51" s="93"/>
      <c r="H51" s="93"/>
    </row>
    <row r="52" spans="1:8" s="6" customFormat="1">
      <c r="A52" s="3"/>
      <c r="B52" s="21" t="s">
        <v>307</v>
      </c>
      <c r="C52" s="5">
        <f>C51-C100</f>
        <v>-1106.9668700000038</v>
      </c>
      <c r="D52" s="5">
        <f>D51-D100</f>
        <v>116.762679999998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408</v>
      </c>
      <c r="D54" s="461" t="s">
        <v>422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1678.7010400000001</v>
      </c>
      <c r="D56" s="101">
        <f>D57+D58+D59+D60+D61+D63+D62</f>
        <v>1136.8838300000002</v>
      </c>
      <c r="E56" s="34">
        <f>SUM(D56/C56*100)</f>
        <v>67.724020114981286</v>
      </c>
      <c r="F56" s="34">
        <f>SUM(D56-C56)</f>
        <v>-541.81720999999993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1657.27304</v>
      </c>
      <c r="D58" s="91">
        <v>1125.4558300000001</v>
      </c>
      <c r="E58" s="38">
        <f t="shared" ref="E58:E100" si="3">SUM(D58/C58*100)</f>
        <v>67.91010309321149</v>
      </c>
      <c r="F58" s="38">
        <f t="shared" ref="F58:F100" si="4">SUM(D58-C58)</f>
        <v>-531.81720999999993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10</v>
      </c>
      <c r="D62" s="102">
        <v>0</v>
      </c>
      <c r="E62" s="38">
        <f t="shared" si="3"/>
        <v>0</v>
      </c>
      <c r="F62" s="38">
        <f t="shared" si="4"/>
        <v>-10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100.729</v>
      </c>
      <c r="D64" s="22">
        <f>D65</f>
        <v>85.375860000000003</v>
      </c>
      <c r="E64" s="34">
        <f t="shared" si="3"/>
        <v>84.757974366865554</v>
      </c>
      <c r="F64" s="34">
        <f t="shared" si="4"/>
        <v>-15.353139999999996</v>
      </c>
    </row>
    <row r="65" spans="1:7" ht="15" customHeight="1">
      <c r="A65" s="43" t="s">
        <v>45</v>
      </c>
      <c r="B65" s="44" t="s">
        <v>46</v>
      </c>
      <c r="C65" s="91">
        <v>100.729</v>
      </c>
      <c r="D65" s="91">
        <v>85.375860000000003</v>
      </c>
      <c r="E65" s="38">
        <f t="shared" si="3"/>
        <v>84.757974366865554</v>
      </c>
      <c r="F65" s="38">
        <f t="shared" si="4"/>
        <v>-15.353139999999996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27.545200000000001</v>
      </c>
      <c r="D66" s="22">
        <f>D69+D70+D71</f>
        <v>20.951340000000002</v>
      </c>
      <c r="E66" s="34">
        <f t="shared" si="3"/>
        <v>76.06167317717788</v>
      </c>
      <c r="F66" s="34">
        <f t="shared" si="4"/>
        <v>-6.5938599999999994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215</v>
      </c>
      <c r="B70" s="47" t="s">
        <v>216</v>
      </c>
      <c r="C70" s="91">
        <v>22.71386</v>
      </c>
      <c r="D70" s="91">
        <v>16.12</v>
      </c>
      <c r="E70" s="38">
        <f t="shared" si="3"/>
        <v>70.969883586497403</v>
      </c>
      <c r="F70" s="38">
        <f t="shared" si="4"/>
        <v>-6.5938599999999994</v>
      </c>
    </row>
    <row r="71" spans="1:7" ht="17.25" customHeight="1">
      <c r="A71" s="46" t="s">
        <v>339</v>
      </c>
      <c r="B71" s="47" t="s">
        <v>390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10753.030580000001</v>
      </c>
      <c r="D72" s="103">
        <f>SUM(D73:D76)</f>
        <v>9015.8811800000003</v>
      </c>
      <c r="E72" s="34">
        <f t="shared" si="3"/>
        <v>83.845025018054017</v>
      </c>
      <c r="F72" s="34">
        <f t="shared" si="4"/>
        <v>-1737.1494000000002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10513.77152</v>
      </c>
      <c r="D75" s="91">
        <v>8860.0885799999996</v>
      </c>
      <c r="E75" s="38">
        <f t="shared" si="3"/>
        <v>84.27126805205674</v>
      </c>
      <c r="F75" s="38">
        <f t="shared" si="4"/>
        <v>-1653.6829400000006</v>
      </c>
    </row>
    <row r="76" spans="1:7" ht="16.5" customHeight="1">
      <c r="A76" s="35" t="s">
        <v>63</v>
      </c>
      <c r="B76" s="39" t="s">
        <v>64</v>
      </c>
      <c r="C76" s="104">
        <v>224.94976</v>
      </c>
      <c r="D76" s="91">
        <v>141.5</v>
      </c>
      <c r="E76" s="38">
        <f t="shared" si="3"/>
        <v>62.902934415222312</v>
      </c>
      <c r="F76" s="38">
        <f t="shared" si="4"/>
        <v>-83.449759999999998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215</v>
      </c>
      <c r="B78" s="47" t="s">
        <v>216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5918.9500500000004</v>
      </c>
      <c r="D79" s="22">
        <f>SUM(D80:D82)</f>
        <v>890.75561999999991</v>
      </c>
      <c r="E79" s="34">
        <f t="shared" si="3"/>
        <v>15.049216710318408</v>
      </c>
      <c r="F79" s="34">
        <f t="shared" si="4"/>
        <v>-5028.1944300000005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5314.0602500000005</v>
      </c>
      <c r="D81" s="91">
        <v>427.27875999999998</v>
      </c>
      <c r="E81" s="38">
        <f t="shared" si="3"/>
        <v>8.040532848681945</v>
      </c>
      <c r="F81" s="38">
        <f t="shared" si="4"/>
        <v>-4886.7814900000003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463.47685999999999</v>
      </c>
      <c r="E82" s="38">
        <f t="shared" si="3"/>
        <v>76.621702002579639</v>
      </c>
      <c r="F82" s="38">
        <f t="shared" si="4"/>
        <v>-141.41294000000005</v>
      </c>
    </row>
    <row r="83" spans="1:6" s="6" customFormat="1" ht="16.5" customHeight="1">
      <c r="A83" s="30" t="s">
        <v>83</v>
      </c>
      <c r="B83" s="31" t="s">
        <v>84</v>
      </c>
      <c r="C83" s="22">
        <f>C84</f>
        <v>2099.4523199999999</v>
      </c>
      <c r="D83" s="22">
        <f>SUM(D84)</f>
        <v>1649.0543500000001</v>
      </c>
      <c r="E83" s="34">
        <f t="shared" si="3"/>
        <v>78.546882646041709</v>
      </c>
      <c r="F83" s="34">
        <f t="shared" si="4"/>
        <v>-450.39796999999976</v>
      </c>
    </row>
    <row r="84" spans="1:6" ht="14.25" customHeight="1">
      <c r="A84" s="35" t="s">
        <v>85</v>
      </c>
      <c r="B84" s="39" t="s">
        <v>230</v>
      </c>
      <c r="C84" s="91">
        <v>2099.4523199999999</v>
      </c>
      <c r="D84" s="91">
        <v>1649.0543500000001</v>
      </c>
      <c r="E84" s="38">
        <f t="shared" si="3"/>
        <v>78.546882646041709</v>
      </c>
      <c r="F84" s="38">
        <f t="shared" si="4"/>
        <v>-450.39796999999976</v>
      </c>
    </row>
    <row r="85" spans="1:6" s="6" customFormat="1" ht="12" hidden="1" customHeight="1">
      <c r="A85" s="52">
        <v>1000</v>
      </c>
      <c r="B85" s="31" t="s">
        <v>86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87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88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89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90</v>
      </c>
      <c r="B89" s="39" t="s">
        <v>91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92</v>
      </c>
      <c r="B90" s="31" t="s">
        <v>93</v>
      </c>
      <c r="C90" s="22">
        <f>C91+C92+C93+C94+C95</f>
        <v>6.04</v>
      </c>
      <c r="D90" s="22">
        <f>D91+D92+D93+D94+D95</f>
        <v>6.0019999999999998</v>
      </c>
      <c r="E90" s="38">
        <f t="shared" si="3"/>
        <v>99.370860927152322</v>
      </c>
      <c r="F90" s="22">
        <f>F91+F92+F93+F94+F95</f>
        <v>-3.8000000000000256E-2</v>
      </c>
    </row>
    <row r="91" spans="1:6" ht="19.5" customHeight="1">
      <c r="A91" s="35" t="s">
        <v>94</v>
      </c>
      <c r="B91" s="39" t="s">
        <v>95</v>
      </c>
      <c r="C91" s="91">
        <v>6.04</v>
      </c>
      <c r="D91" s="91">
        <v>6.0019999999999998</v>
      </c>
      <c r="E91" s="38">
        <f t="shared" si="3"/>
        <v>99.370860927152322</v>
      </c>
      <c r="F91" s="38">
        <f>SUM(D91-C91)</f>
        <v>-3.8000000000000256E-2</v>
      </c>
    </row>
    <row r="92" spans="1:6" ht="15" hidden="1" customHeight="1">
      <c r="A92" s="35" t="s">
        <v>96</v>
      </c>
      <c r="B92" s="39" t="s">
        <v>97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98</v>
      </c>
      <c r="B93" s="39" t="s">
        <v>99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102</v>
      </c>
      <c r="B95" s="39" t="s">
        <v>103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112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113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114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115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116</v>
      </c>
      <c r="C100" s="446">
        <f>C56+C64+C66+C72+C79+C83+C85+C90+C77</f>
        <v>20584.448190000003</v>
      </c>
      <c r="D100" s="446">
        <f>D56+D64+D66+D72+D79+D83+D90+D85</f>
        <v>12804.904180000001</v>
      </c>
      <c r="E100" s="34">
        <f t="shared" si="3"/>
        <v>62.206691487706088</v>
      </c>
      <c r="F100" s="34">
        <f t="shared" si="4"/>
        <v>-7779.5440100000014</v>
      </c>
    </row>
    <row r="101" spans="1:6" ht="5.25" customHeight="1">
      <c r="C101" s="118"/>
      <c r="D101" s="61"/>
    </row>
    <row r="102" spans="1:6" s="65" customFormat="1" ht="12.75">
      <c r="A102" s="63" t="s">
        <v>117</v>
      </c>
      <c r="B102" s="63"/>
      <c r="C102" s="114"/>
      <c r="D102" s="64"/>
    </row>
    <row r="103" spans="1:6" s="65" customFormat="1" ht="12.75">
      <c r="A103" s="66" t="s">
        <v>118</v>
      </c>
      <c r="B103" s="66"/>
      <c r="C103" s="65" t="s">
        <v>119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view="pageBreakPreview">
      <selection activeCell="D93" sqref="D93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85EE840-0C31-454A-8951-832C2E9E0600}" scale="70" showPageBreaks="1" fitToPage="1" printArea="1" hiddenRows="1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5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7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8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9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zoomScale="70" zoomScaleSheetLayoutView="70" workbookViewId="0">
      <selection activeCell="A2" sqref="A2:F2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9" t="s">
        <v>442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5077.6099999999997</v>
      </c>
      <c r="D4" s="187">
        <f>D5+D12+D14+D17+D20+D7</f>
        <v>5010.3189300000004</v>
      </c>
      <c r="E4" s="5">
        <f>SUM(D4/C4*100)</f>
        <v>98.674749143790109</v>
      </c>
      <c r="F4" s="5">
        <f>SUM(D4-C4)</f>
        <v>-67.291069999999308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645.70689000000004</v>
      </c>
      <c r="E5" s="5">
        <f t="shared" ref="E5:E50" si="0">SUM(D5/C5*100)</f>
        <v>108.70486363636364</v>
      </c>
      <c r="F5" s="5">
        <f t="shared" ref="F5:F50" si="1">SUM(D5-C5)</f>
        <v>51.706890000000044</v>
      </c>
    </row>
    <row r="6" spans="1:6">
      <c r="A6" s="7">
        <v>1010200001</v>
      </c>
      <c r="B6" s="8" t="s">
        <v>225</v>
      </c>
      <c r="C6" s="213">
        <v>594</v>
      </c>
      <c r="D6" s="214">
        <v>645.70689000000004</v>
      </c>
      <c r="E6" s="9">
        <f t="shared" ref="E6:E11" si="2">SUM(D6/C6*100)</f>
        <v>108.70486363636364</v>
      </c>
      <c r="F6" s="9">
        <f t="shared" si="1"/>
        <v>51.706890000000044</v>
      </c>
    </row>
    <row r="7" spans="1:6" ht="31.5">
      <c r="A7" s="3">
        <v>1030000000</v>
      </c>
      <c r="B7" s="13" t="s">
        <v>267</v>
      </c>
      <c r="C7" s="258">
        <f>C8+C10+C9</f>
        <v>925.6099999999999</v>
      </c>
      <c r="D7" s="187">
        <f>D8+D10+D9+D11</f>
        <v>1004.3067600000001</v>
      </c>
      <c r="E7" s="5">
        <f t="shared" si="2"/>
        <v>108.50215101392597</v>
      </c>
      <c r="F7" s="5">
        <f t="shared" si="1"/>
        <v>78.696760000000154</v>
      </c>
    </row>
    <row r="8" spans="1:6">
      <c r="A8" s="7">
        <v>1030223001</v>
      </c>
      <c r="B8" s="8" t="s">
        <v>269</v>
      </c>
      <c r="C8" s="213">
        <v>345.25299999999999</v>
      </c>
      <c r="D8" s="214">
        <v>501.81614999999999</v>
      </c>
      <c r="E8" s="9">
        <f t="shared" si="2"/>
        <v>145.34736845154134</v>
      </c>
      <c r="F8" s="9">
        <f t="shared" si="1"/>
        <v>156.56315000000001</v>
      </c>
    </row>
    <row r="9" spans="1:6">
      <c r="A9" s="7">
        <v>1030224001</v>
      </c>
      <c r="B9" s="8" t="s">
        <v>275</v>
      </c>
      <c r="C9" s="213">
        <v>3.702</v>
      </c>
      <c r="D9" s="214">
        <v>2.7758099999999999</v>
      </c>
      <c r="E9" s="9">
        <f t="shared" si="2"/>
        <v>74.981361426256072</v>
      </c>
      <c r="F9" s="9">
        <f t="shared" si="1"/>
        <v>-0.92619000000000007</v>
      </c>
    </row>
    <row r="10" spans="1:6">
      <c r="A10" s="7">
        <v>1030225001</v>
      </c>
      <c r="B10" s="8" t="s">
        <v>268</v>
      </c>
      <c r="C10" s="213">
        <v>576.65499999999997</v>
      </c>
      <c r="D10" s="214">
        <v>558.56879000000004</v>
      </c>
      <c r="E10" s="9">
        <f t="shared" si="2"/>
        <v>96.86359955259212</v>
      </c>
      <c r="F10" s="9">
        <f t="shared" si="1"/>
        <v>-18.086209999999937</v>
      </c>
    </row>
    <row r="11" spans="1:6">
      <c r="A11" s="7">
        <v>1030226001</v>
      </c>
      <c r="B11" s="8" t="s">
        <v>276</v>
      </c>
      <c r="C11" s="213">
        <v>0</v>
      </c>
      <c r="D11" s="212">
        <v>-58.853990000000003</v>
      </c>
      <c r="E11" s="9" t="e">
        <f t="shared" si="2"/>
        <v>#DIV/0!</v>
      </c>
      <c r="F11" s="9">
        <f t="shared" si="1"/>
        <v>-58.853990000000003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226</v>
      </c>
      <c r="C13" s="215">
        <v>75</v>
      </c>
      <c r="D13" s="214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133</v>
      </c>
      <c r="C14" s="187">
        <f>C15+C16</f>
        <v>3473</v>
      </c>
      <c r="D14" s="187">
        <f>D15+D16</f>
        <v>3214.7971100000004</v>
      </c>
      <c r="E14" s="5">
        <f t="shared" si="0"/>
        <v>92.565422113446601</v>
      </c>
      <c r="F14" s="5">
        <f t="shared" si="1"/>
        <v>-258.20288999999957</v>
      </c>
    </row>
    <row r="15" spans="1:6" s="6" customFormat="1" ht="15.75" customHeight="1">
      <c r="A15" s="7">
        <v>1060100000</v>
      </c>
      <c r="B15" s="11" t="s">
        <v>8</v>
      </c>
      <c r="C15" s="213">
        <v>473</v>
      </c>
      <c r="D15" s="214">
        <v>430.00152000000003</v>
      </c>
      <c r="E15" s="9">
        <f t="shared" si="0"/>
        <v>90.909412262156451</v>
      </c>
      <c r="F15" s="9">
        <f>SUM(D15-C15)</f>
        <v>-42.998479999999972</v>
      </c>
    </row>
    <row r="16" spans="1:6" ht="15.75" customHeight="1">
      <c r="A16" s="7">
        <v>1060600000</v>
      </c>
      <c r="B16" s="11" t="s">
        <v>7</v>
      </c>
      <c r="C16" s="213">
        <v>3000</v>
      </c>
      <c r="D16" s="214">
        <v>2784.7955900000002</v>
      </c>
      <c r="E16" s="9">
        <f t="shared" si="0"/>
        <v>92.82651966666667</v>
      </c>
      <c r="F16" s="9">
        <f t="shared" si="1"/>
        <v>-215.20440999999983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6</v>
      </c>
      <c r="E17" s="5">
        <f t="shared" si="0"/>
        <v>60</v>
      </c>
      <c r="F17" s="5">
        <f t="shared" si="1"/>
        <v>-4</v>
      </c>
    </row>
    <row r="18" spans="1:6" ht="18" customHeight="1">
      <c r="A18" s="7">
        <v>1080400001</v>
      </c>
      <c r="B18" s="8" t="s">
        <v>224</v>
      </c>
      <c r="C18" s="213">
        <v>10</v>
      </c>
      <c r="D18" s="214">
        <v>6</v>
      </c>
      <c r="E18" s="9">
        <f t="shared" si="0"/>
        <v>60</v>
      </c>
      <c r="F18" s="9">
        <f t="shared" si="1"/>
        <v>-4</v>
      </c>
    </row>
    <row r="19" spans="1:6" ht="47.25" hidden="1" customHeight="1">
      <c r="A19" s="7">
        <v>1080714001</v>
      </c>
      <c r="B19" s="8" t="s">
        <v>11</v>
      </c>
      <c r="C19" s="213"/>
      <c r="D19" s="214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87"/>
      <c r="D21" s="216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87"/>
      <c r="D22" s="216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87"/>
      <c r="D23" s="216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87"/>
      <c r="D24" s="216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242</v>
      </c>
      <c r="D25" s="92">
        <f>D26+D29+D31+D36+D34</f>
        <v>1136.81431</v>
      </c>
      <c r="E25" s="5">
        <f t="shared" si="0"/>
        <v>469.75797933884297</v>
      </c>
      <c r="F25" s="5">
        <f t="shared" si="1"/>
        <v>894.81430999999998</v>
      </c>
    </row>
    <row r="26" spans="1:6" s="6" customFormat="1" ht="30" customHeight="1">
      <c r="A26" s="68">
        <v>1110000000</v>
      </c>
      <c r="B26" s="69" t="s">
        <v>126</v>
      </c>
      <c r="C26" s="187">
        <f>C27+C28</f>
        <v>212</v>
      </c>
      <c r="D26" s="92">
        <f>D27+D28</f>
        <v>262.23399999999998</v>
      </c>
      <c r="E26" s="5">
        <f t="shared" si="0"/>
        <v>123.69528301886791</v>
      </c>
      <c r="F26" s="5">
        <f t="shared" si="1"/>
        <v>50.23399999999998</v>
      </c>
    </row>
    <row r="27" spans="1:6" ht="15" customHeight="1">
      <c r="A27" s="16">
        <v>1110502510</v>
      </c>
      <c r="B27" s="17" t="s">
        <v>222</v>
      </c>
      <c r="C27" s="215">
        <v>200</v>
      </c>
      <c r="D27" s="212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221</v>
      </c>
      <c r="C28" s="12">
        <v>12</v>
      </c>
      <c r="D28" s="10">
        <v>14.4</v>
      </c>
      <c r="E28" s="9">
        <f t="shared" si="0"/>
        <v>120</v>
      </c>
      <c r="F28" s="9">
        <f t="shared" si="1"/>
        <v>2.4000000000000004</v>
      </c>
    </row>
    <row r="29" spans="1:6" s="15" customFormat="1" ht="29.25">
      <c r="A29" s="68">
        <v>1130000000</v>
      </c>
      <c r="B29" s="69" t="s">
        <v>128</v>
      </c>
      <c r="C29" s="5">
        <f>C30</f>
        <v>30</v>
      </c>
      <c r="D29" s="5">
        <f>D30</f>
        <v>49.404580000000003</v>
      </c>
      <c r="E29" s="5">
        <f t="shared" si="0"/>
        <v>164.68193333333335</v>
      </c>
      <c r="F29" s="5">
        <f t="shared" si="1"/>
        <v>19.404580000000003</v>
      </c>
    </row>
    <row r="30" spans="1:6" ht="17.25" customHeight="1">
      <c r="A30" s="7">
        <v>1130206000</v>
      </c>
      <c r="B30" s="8" t="s">
        <v>220</v>
      </c>
      <c r="C30" s="9">
        <v>30</v>
      </c>
      <c r="D30" s="10">
        <v>49.404580000000003</v>
      </c>
      <c r="E30" s="9">
        <f t="shared" si="0"/>
        <v>164.68193333333335</v>
      </c>
      <c r="F30" s="9">
        <f t="shared" si="1"/>
        <v>19.404580000000003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417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809.89250000000004</v>
      </c>
      <c r="E36" s="5" t="e">
        <f t="shared" si="0"/>
        <v>#DIV/0!</v>
      </c>
      <c r="F36" s="5">
        <f t="shared" si="1"/>
        <v>809.89250000000004</v>
      </c>
    </row>
    <row r="37" spans="1:7" ht="30" customHeight="1">
      <c r="A37" s="7">
        <v>1171503010</v>
      </c>
      <c r="B37" s="8" t="s">
        <v>424</v>
      </c>
      <c r="C37" s="9">
        <f>C38</f>
        <v>0</v>
      </c>
      <c r="D37" s="9">
        <v>809.89250000000004</v>
      </c>
      <c r="E37" s="9" t="e">
        <f t="shared" si="0"/>
        <v>#DIV/0!</v>
      </c>
      <c r="F37" s="9">
        <f t="shared" si="1"/>
        <v>809.89250000000004</v>
      </c>
    </row>
    <row r="38" spans="1:7" ht="17.25" hidden="1" customHeight="1">
      <c r="A38" s="7">
        <v>1170505005</v>
      </c>
      <c r="B38" s="11" t="s">
        <v>217</v>
      </c>
      <c r="C38" s="213">
        <v>0</v>
      </c>
      <c r="D38" s="214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7">
        <f>SUM(C4,C25)</f>
        <v>5319.61</v>
      </c>
      <c r="D39" s="217">
        <f>D4+D25</f>
        <v>6147.1332400000001</v>
      </c>
      <c r="E39" s="5">
        <f t="shared" si="0"/>
        <v>115.55608851024795</v>
      </c>
      <c r="F39" s="5">
        <f t="shared" si="1"/>
        <v>827.52324000000044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7685.5902599999999</v>
      </c>
      <c r="D40" s="187">
        <f>D41+D43+D45+D46+D47+D48+D42+D44</f>
        <v>6506.4079200000006</v>
      </c>
      <c r="E40" s="5">
        <f t="shared" si="0"/>
        <v>84.657231258643762</v>
      </c>
      <c r="F40" s="5">
        <f t="shared" si="1"/>
        <v>-1179.1823399999994</v>
      </c>
      <c r="G40" s="19"/>
    </row>
    <row r="41" spans="1:7">
      <c r="A41" s="16">
        <v>2021000000</v>
      </c>
      <c r="B41" s="17" t="s">
        <v>18</v>
      </c>
      <c r="C41" s="218">
        <v>2418.1</v>
      </c>
      <c r="D41" s="219">
        <v>2268.1950000000002</v>
      </c>
      <c r="E41" s="9">
        <f t="shared" si="0"/>
        <v>93.800711302262116</v>
      </c>
      <c r="F41" s="9">
        <f t="shared" si="1"/>
        <v>-149.90499999999975</v>
      </c>
    </row>
    <row r="42" spans="1:7" ht="17.25" hidden="1" customHeight="1">
      <c r="A42" s="16">
        <v>2021500200</v>
      </c>
      <c r="B42" s="17" t="s">
        <v>228</v>
      </c>
      <c r="C42" s="218">
        <v>0</v>
      </c>
      <c r="D42" s="219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8">
        <v>3859.5329999999999</v>
      </c>
      <c r="D43" s="214">
        <v>3774.8609999999999</v>
      </c>
      <c r="E43" s="9">
        <f t="shared" si="0"/>
        <v>97.8061594498609</v>
      </c>
      <c r="F43" s="9">
        <f t="shared" si="1"/>
        <v>-84.672000000000025</v>
      </c>
    </row>
    <row r="44" spans="1:7" ht="15.75" hidden="1" customHeight="1">
      <c r="A44" s="16">
        <v>2022999910</v>
      </c>
      <c r="B44" s="18" t="s">
        <v>331</v>
      </c>
      <c r="C44" s="435">
        <v>0</v>
      </c>
      <c r="D44" s="436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5">
        <v>251.822</v>
      </c>
      <c r="D45" s="220">
        <v>237.25800000000001</v>
      </c>
      <c r="E45" s="9">
        <f t="shared" si="0"/>
        <v>94.216549785165711</v>
      </c>
      <c r="F45" s="9">
        <f t="shared" si="1"/>
        <v>-14.563999999999993</v>
      </c>
    </row>
    <row r="46" spans="1:7" ht="17.25" customHeight="1">
      <c r="A46" s="16">
        <v>2020400000</v>
      </c>
      <c r="B46" s="17" t="s">
        <v>21</v>
      </c>
      <c r="C46" s="215">
        <v>332.13299999999998</v>
      </c>
      <c r="D46" s="221">
        <v>226.09392</v>
      </c>
      <c r="E46" s="9">
        <f t="shared" si="0"/>
        <v>68.073307982043346</v>
      </c>
      <c r="F46" s="9">
        <f t="shared" si="1"/>
        <v>-106.03907999999998</v>
      </c>
    </row>
    <row r="47" spans="1:7" ht="17.25" customHeight="1">
      <c r="A47" s="7">
        <v>2070500010</v>
      </c>
      <c r="B47" s="17" t="s">
        <v>332</v>
      </c>
      <c r="C47" s="215">
        <v>824.00225999999998</v>
      </c>
      <c r="D47" s="221"/>
      <c r="E47" s="9">
        <f t="shared" si="0"/>
        <v>0</v>
      </c>
      <c r="F47" s="9">
        <f t="shared" si="1"/>
        <v>-824.00225999999998</v>
      </c>
    </row>
    <row r="48" spans="1:7" ht="21" hidden="1" customHeight="1">
      <c r="A48" s="7">
        <v>2190500005</v>
      </c>
      <c r="B48" s="11" t="s">
        <v>23</v>
      </c>
      <c r="C48" s="216"/>
      <c r="D48" s="216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2">
        <v>0</v>
      </c>
      <c r="D49" s="216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5">
        <f>C39+C40</f>
        <v>13005.20026</v>
      </c>
      <c r="D50" s="243">
        <f>D39+D40</f>
        <v>12653.541160000001</v>
      </c>
      <c r="E50" s="187">
        <f t="shared" si="0"/>
        <v>97.296011649420009</v>
      </c>
      <c r="F50" s="92">
        <f t="shared" si="1"/>
        <v>-351.65909999999894</v>
      </c>
      <c r="G50" s="146"/>
      <c r="H50" s="193"/>
    </row>
    <row r="51" spans="1:8" s="6" customFormat="1">
      <c r="A51" s="3"/>
      <c r="B51" s="21" t="s">
        <v>307</v>
      </c>
      <c r="C51" s="92">
        <f>C50-C97</f>
        <v>-2080.3982800000031</v>
      </c>
      <c r="D51" s="92">
        <f>D50-D97</f>
        <v>-375.54068000000007</v>
      </c>
      <c r="E51" s="32"/>
      <c r="F51" s="32"/>
    </row>
    <row r="52" spans="1:8">
      <c r="A52" s="23"/>
      <c r="B52" s="24"/>
      <c r="C52" s="210"/>
      <c r="D52" s="210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408</v>
      </c>
      <c r="D53" s="461" t="s">
        <v>422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2306.4079999999999</v>
      </c>
      <c r="D55" s="32">
        <f>D56+D57+D58+D59+D60+D62+D61</f>
        <v>1904.9750299999998</v>
      </c>
      <c r="E55" s="34">
        <f>SUM(D55/C55*100)</f>
        <v>82.594884773205777</v>
      </c>
      <c r="F55" s="34">
        <f>SUM(D55-C55)</f>
        <v>-401.43297000000007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1832.6585299999999</v>
      </c>
      <c r="E57" s="38">
        <f t="shared" ref="E57:E69" si="3">SUM(D57/C57*100)</f>
        <v>82.429358865258422</v>
      </c>
      <c r="F57" s="38">
        <f t="shared" ref="F57:F69" si="4">SUM(D57-C57)</f>
        <v>-390.64947000000006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73.099999999999994</v>
      </c>
      <c r="D62" s="37">
        <v>72.316500000000005</v>
      </c>
      <c r="E62" s="38">
        <f t="shared" si="3"/>
        <v>98.928180574555412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251.822</v>
      </c>
      <c r="D63" s="32">
        <f>D64</f>
        <v>196.09948</v>
      </c>
      <c r="E63" s="34">
        <f t="shared" si="3"/>
        <v>77.872258976578692</v>
      </c>
      <c r="F63" s="34">
        <f t="shared" si="4"/>
        <v>-55.722520000000003</v>
      </c>
    </row>
    <row r="64" spans="1:8">
      <c r="A64" s="43" t="s">
        <v>45</v>
      </c>
      <c r="B64" s="44" t="s">
        <v>46</v>
      </c>
      <c r="C64" s="37">
        <v>251.822</v>
      </c>
      <c r="D64" s="37">
        <v>196.09948</v>
      </c>
      <c r="E64" s="38">
        <f t="shared" si="3"/>
        <v>77.872258976578692</v>
      </c>
      <c r="F64" s="38">
        <f t="shared" si="4"/>
        <v>-55.722520000000003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22.9</v>
      </c>
      <c r="D65" s="32">
        <f>SUM(D68+D69+D70)</f>
        <v>6.9313400000000005</v>
      </c>
      <c r="E65" s="34">
        <f t="shared" si="3"/>
        <v>30.267860262008739</v>
      </c>
      <c r="F65" s="34">
        <f t="shared" si="4"/>
        <v>-15.968659999999998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215</v>
      </c>
      <c r="B69" s="47" t="s">
        <v>216</v>
      </c>
      <c r="C69" s="37">
        <v>17.899999999999999</v>
      </c>
      <c r="D69" s="37">
        <v>2.1</v>
      </c>
      <c r="E69" s="38">
        <f t="shared" si="3"/>
        <v>11.731843575418996</v>
      </c>
      <c r="F69" s="38">
        <f t="shared" si="4"/>
        <v>-15.799999999999999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5147.4980400000004</v>
      </c>
      <c r="D71" s="48">
        <f>SUM(D72:D75)</f>
        <v>4998.8054899999997</v>
      </c>
      <c r="E71" s="34">
        <f t="shared" ref="E71:E86" si="5">SUM(D71/C71*100)</f>
        <v>97.111362668920989</v>
      </c>
      <c r="F71" s="34">
        <f t="shared" ref="F71:F86" si="6">SUM(D71-C71)</f>
        <v>-148.69255000000067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5062.4980400000004</v>
      </c>
      <c r="D74" s="37">
        <v>4936.3054899999997</v>
      </c>
      <c r="E74" s="38">
        <f t="shared" si="5"/>
        <v>97.507306689248594</v>
      </c>
      <c r="F74" s="38">
        <f t="shared" si="6"/>
        <v>-126.19255000000067</v>
      </c>
    </row>
    <row r="75" spans="1:7" s="6" customFormat="1">
      <c r="A75" s="35" t="s">
        <v>63</v>
      </c>
      <c r="B75" s="39" t="s">
        <v>64</v>
      </c>
      <c r="C75" s="49">
        <v>85</v>
      </c>
      <c r="D75" s="37">
        <v>62.5</v>
      </c>
      <c r="E75" s="38">
        <f t="shared" si="5"/>
        <v>73.529411764705884</v>
      </c>
      <c r="F75" s="38">
        <f t="shared" si="6"/>
        <v>-22.5</v>
      </c>
    </row>
    <row r="76" spans="1:7" ht="17.25" customHeight="1">
      <c r="A76" s="30" t="s">
        <v>65</v>
      </c>
      <c r="B76" s="31" t="s">
        <v>66</v>
      </c>
      <c r="C76" s="32">
        <f>SUM(C77:C79)</f>
        <v>5146.8585000000003</v>
      </c>
      <c r="D76" s="32">
        <f>SUM(D77:D79)</f>
        <v>3872.0470700000001</v>
      </c>
      <c r="E76" s="34">
        <f t="shared" si="5"/>
        <v>75.231271075355963</v>
      </c>
      <c r="F76" s="34">
        <f t="shared" si="6"/>
        <v>-1274.8114300000002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3249.5335</v>
      </c>
      <c r="D78" s="37">
        <v>2461.07557</v>
      </c>
      <c r="E78" s="38">
        <f t="shared" si="5"/>
        <v>75.736273221987091</v>
      </c>
      <c r="F78" s="38">
        <f t="shared" si="6"/>
        <v>-788.45793000000003</v>
      </c>
    </row>
    <row r="79" spans="1:7" s="6" customFormat="1">
      <c r="A79" s="35" t="s">
        <v>71</v>
      </c>
      <c r="B79" s="39" t="s">
        <v>72</v>
      </c>
      <c r="C79" s="37">
        <v>1897.325</v>
      </c>
      <c r="D79" s="37">
        <v>1410.9715000000001</v>
      </c>
      <c r="E79" s="38">
        <f t="shared" si="5"/>
        <v>74.366357898620421</v>
      </c>
      <c r="F79" s="38">
        <f t="shared" si="6"/>
        <v>-486.35349999999994</v>
      </c>
    </row>
    <row r="80" spans="1:7">
      <c r="A80" s="30" t="s">
        <v>83</v>
      </c>
      <c r="B80" s="31" t="s">
        <v>84</v>
      </c>
      <c r="C80" s="32">
        <f>C81</f>
        <v>2210.1120000000001</v>
      </c>
      <c r="D80" s="32">
        <f>D81</f>
        <v>2050.22343</v>
      </c>
      <c r="E80" s="34">
        <f t="shared" si="5"/>
        <v>92.765589707670927</v>
      </c>
      <c r="F80" s="34">
        <f t="shared" si="6"/>
        <v>-159.88857000000007</v>
      </c>
    </row>
    <row r="81" spans="1:6" s="6" customFormat="1" ht="15" customHeight="1">
      <c r="A81" s="35" t="s">
        <v>85</v>
      </c>
      <c r="B81" s="39" t="s">
        <v>230</v>
      </c>
      <c r="C81" s="37">
        <v>2210.1120000000001</v>
      </c>
      <c r="D81" s="37">
        <v>2050.22343</v>
      </c>
      <c r="E81" s="38">
        <f t="shared" si="5"/>
        <v>92.765589707670927</v>
      </c>
      <c r="F81" s="38">
        <f t="shared" si="6"/>
        <v>-159.88857000000007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94</v>
      </c>
      <c r="B88" s="39" t="s">
        <v>95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245">
        <f>C55+C63+C65+C71+C76+C80+C82+C87+C93</f>
        <v>15085.598540000003</v>
      </c>
      <c r="D97" s="245">
        <f>D55+D63+D65+D71+D76+D80+D82+D87+D93</f>
        <v>13029.081840000001</v>
      </c>
      <c r="E97" s="34">
        <f t="shared" si="7"/>
        <v>86.36768243204223</v>
      </c>
      <c r="F97" s="34">
        <f>SUM(D97-C97)</f>
        <v>-2056.5167000000019</v>
      </c>
    </row>
    <row r="98" spans="1:6" s="65" customFormat="1" ht="22.5" customHeight="1">
      <c r="A98" s="63" t="s">
        <v>117</v>
      </c>
      <c r="B98" s="63"/>
      <c r="C98" s="178"/>
      <c r="D98" s="178"/>
    </row>
    <row r="99" spans="1:6" ht="16.5" customHeight="1">
      <c r="A99" s="66" t="s">
        <v>118</v>
      </c>
      <c r="B99" s="66"/>
      <c r="C99" s="178" t="s">
        <v>119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>
      <selection activeCell="A2" sqref="A2:F2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85EE840-0C31-454A-8951-832C2E9E0600}" scale="70" showPageBreaks="1" hiddenRows="1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8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9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zoomScale="7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9" t="s">
        <v>427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4947.7490399999997</v>
      </c>
      <c r="E4" s="5">
        <f>SUM(D4/C4*100)</f>
        <v>85.540511018792131</v>
      </c>
      <c r="F4" s="5">
        <f>SUM(D4-C4)</f>
        <v>-836.35136000000057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1888.9105999999999</v>
      </c>
      <c r="E5" s="5">
        <f t="shared" ref="E5:E51" si="0">SUM(D5/C5*100)</f>
        <v>86.607546996790461</v>
      </c>
      <c r="F5" s="5">
        <f t="shared" ref="F5:F51" si="1">SUM(D5-C5)</f>
        <v>-292.08940000000007</v>
      </c>
    </row>
    <row r="6" spans="1:6">
      <c r="A6" s="7">
        <v>1010200001</v>
      </c>
      <c r="B6" s="8" t="s">
        <v>225</v>
      </c>
      <c r="C6" s="90">
        <v>2181</v>
      </c>
      <c r="D6" s="10">
        <v>1888.9105999999999</v>
      </c>
      <c r="E6" s="9">
        <f t="shared" ref="E6:E11" si="2">SUM(D6/C6*100)</f>
        <v>86.607546996790461</v>
      </c>
      <c r="F6" s="9">
        <f t="shared" si="1"/>
        <v>-292.08940000000007</v>
      </c>
    </row>
    <row r="7" spans="1:6">
      <c r="A7" s="3">
        <v>1030200001</v>
      </c>
      <c r="B7" s="13" t="s">
        <v>265</v>
      </c>
      <c r="C7" s="5">
        <f>C8+C10+C9</f>
        <v>557.10040000000004</v>
      </c>
      <c r="D7" s="5">
        <f>D8+D9+D10+D11</f>
        <v>495.99199999999996</v>
      </c>
      <c r="E7" s="9">
        <f t="shared" si="2"/>
        <v>89.030989746192958</v>
      </c>
      <c r="F7" s="9">
        <f t="shared" si="1"/>
        <v>-61.108400000000074</v>
      </c>
    </row>
    <row r="8" spans="1:6">
      <c r="A8" s="7">
        <v>1030223001</v>
      </c>
      <c r="B8" s="8" t="s">
        <v>269</v>
      </c>
      <c r="C8" s="9">
        <v>270.49939999999998</v>
      </c>
      <c r="D8" s="10">
        <v>247.82944000000001</v>
      </c>
      <c r="E8" s="9">
        <f t="shared" si="2"/>
        <v>91.619219857788963</v>
      </c>
      <c r="F8" s="9">
        <f t="shared" si="1"/>
        <v>-22.669959999999975</v>
      </c>
    </row>
    <row r="9" spans="1:6">
      <c r="A9" s="7">
        <v>1030224001</v>
      </c>
      <c r="B9" s="8" t="s">
        <v>275</v>
      </c>
      <c r="C9" s="9">
        <v>1.8280000000000001</v>
      </c>
      <c r="D9" s="10">
        <v>1.37087</v>
      </c>
      <c r="E9" s="9">
        <f t="shared" si="2"/>
        <v>74.992888402625823</v>
      </c>
      <c r="F9" s="9">
        <f t="shared" si="1"/>
        <v>-0.45713000000000004</v>
      </c>
    </row>
    <row r="10" spans="1:6">
      <c r="A10" s="7">
        <v>1030225001</v>
      </c>
      <c r="B10" s="8" t="s">
        <v>268</v>
      </c>
      <c r="C10" s="9">
        <v>284.77300000000002</v>
      </c>
      <c r="D10" s="10">
        <v>275.85762</v>
      </c>
      <c r="E10" s="9">
        <f t="shared" si="2"/>
        <v>96.869302918464868</v>
      </c>
      <c r="F10" s="9">
        <f t="shared" si="1"/>
        <v>-8.9153800000000274</v>
      </c>
    </row>
    <row r="11" spans="1:6">
      <c r="A11" s="7">
        <v>1030226001</v>
      </c>
      <c r="B11" s="8" t="s">
        <v>277</v>
      </c>
      <c r="C11" s="9">
        <v>0</v>
      </c>
      <c r="D11" s="10">
        <v>-29.065930000000002</v>
      </c>
      <c r="E11" s="9" t="e">
        <f t="shared" si="2"/>
        <v>#DIV/0!</v>
      </c>
      <c r="F11" s="9">
        <f t="shared" si="1"/>
        <v>-29.065930000000002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226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2966</v>
      </c>
      <c r="D14" s="5">
        <f>D15+D16</f>
        <v>2508.8599399999998</v>
      </c>
      <c r="E14" s="5">
        <f t="shared" si="0"/>
        <v>84.587320971004715</v>
      </c>
      <c r="F14" s="5">
        <f t="shared" si="1"/>
        <v>-457.14006000000018</v>
      </c>
    </row>
    <row r="15" spans="1:6" s="6" customFormat="1" ht="15" customHeight="1">
      <c r="A15" s="7">
        <v>1060100000</v>
      </c>
      <c r="B15" s="11" t="s">
        <v>243</v>
      </c>
      <c r="C15" s="9">
        <v>1266</v>
      </c>
      <c r="D15" s="10">
        <v>1244.0523599999999</v>
      </c>
      <c r="E15" s="9">
        <f t="shared" si="0"/>
        <v>98.266379146919419</v>
      </c>
      <c r="F15" s="9">
        <f>SUM(D15-C15)</f>
        <v>-21.947640000000092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1264.8075799999999</v>
      </c>
      <c r="E16" s="9">
        <f t="shared" si="0"/>
        <v>74.40044588235294</v>
      </c>
      <c r="F16" s="9">
        <f t="shared" si="1"/>
        <v>-435.19242000000008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224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293.96776</v>
      </c>
      <c r="E25" s="5" t="e">
        <f t="shared" si="0"/>
        <v>#DIV/0!</v>
      </c>
      <c r="F25" s="5">
        <f t="shared" si="1"/>
        <v>293.96776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412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129</v>
      </c>
      <c r="C31" s="5">
        <f>C32+C33</f>
        <v>0</v>
      </c>
      <c r="D31" s="5">
        <f>D32+D33</f>
        <v>13.3</v>
      </c>
      <c r="E31" s="5" t="e">
        <f t="shared" si="0"/>
        <v>#DIV/0!</v>
      </c>
      <c r="F31" s="5">
        <f t="shared" si="1"/>
        <v>13.3</v>
      </c>
    </row>
    <row r="32" spans="1:6" ht="17.25" customHeight="1">
      <c r="A32" s="16">
        <v>1140200000</v>
      </c>
      <c r="B32" s="18" t="s">
        <v>130</v>
      </c>
      <c r="C32" s="9">
        <v>0</v>
      </c>
      <c r="D32" s="10">
        <v>13.3</v>
      </c>
      <c r="E32" s="9" t="e">
        <f t="shared" si="0"/>
        <v>#DIV/0!</v>
      </c>
      <c r="F32" s="9">
        <f t="shared" si="1"/>
        <v>13.3</v>
      </c>
    </row>
    <row r="33" spans="1:7" ht="18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210.66775999999999</v>
      </c>
      <c r="E36" s="5">
        <v>0</v>
      </c>
      <c r="F36" s="5">
        <f t="shared" si="1"/>
        <v>210.66775999999999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428</v>
      </c>
      <c r="C38" s="9">
        <v>0</v>
      </c>
      <c r="D38" s="10">
        <v>210.66775999999999</v>
      </c>
      <c r="E38" s="9">
        <v>0</v>
      </c>
      <c r="F38" s="9">
        <f t="shared" si="1"/>
        <v>210.66775999999999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5784.1004000000003</v>
      </c>
      <c r="D39" s="125">
        <f>D4+D25</f>
        <v>5241.7168000000001</v>
      </c>
      <c r="E39" s="5">
        <f t="shared" si="0"/>
        <v>90.622852950477835</v>
      </c>
      <c r="F39" s="5">
        <f t="shared" si="1"/>
        <v>-542.38360000000011</v>
      </c>
    </row>
    <row r="40" spans="1:7" s="6" customFormat="1">
      <c r="A40" s="3">
        <v>2000000000</v>
      </c>
      <c r="B40" s="4" t="s">
        <v>17</v>
      </c>
      <c r="C40" s="226">
        <f>C41+C43+C45+C46+C47+C49+C42+C44+C48</f>
        <v>23991.338510000005</v>
      </c>
      <c r="D40" s="458">
        <f>D41+D43+D45+D46+D47+D49+D42+D48</f>
        <v>10634.471680000001</v>
      </c>
      <c r="E40" s="5">
        <f t="shared" si="0"/>
        <v>44.32629582366723</v>
      </c>
      <c r="F40" s="5">
        <f t="shared" si="1"/>
        <v>-13356.866830000004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7772.6220000000003</v>
      </c>
      <c r="E41" s="9">
        <f t="shared" si="0"/>
        <v>93.800876144962174</v>
      </c>
      <c r="F41" s="9">
        <f t="shared" si="1"/>
        <v>-513.67799999999897</v>
      </c>
    </row>
    <row r="42" spans="1:7" ht="15" customHeight="1">
      <c r="A42" s="16">
        <v>2021500210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13049.26835</v>
      </c>
      <c r="D43" s="10">
        <v>1435.0240799999999</v>
      </c>
      <c r="E43" s="9">
        <f t="shared" si="0"/>
        <v>10.996969650026394</v>
      </c>
      <c r="F43" s="9">
        <f t="shared" si="1"/>
        <v>-11614.244270000001</v>
      </c>
    </row>
    <row r="44" spans="1:7" ht="15" hidden="1" customHeight="1">
      <c r="A44" s="16">
        <v>2022999910</v>
      </c>
      <c r="B44" s="18" t="s">
        <v>331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14.2926</v>
      </c>
      <c r="E45" s="9">
        <f t="shared" si="0"/>
        <v>22.212655646800656</v>
      </c>
      <c r="F45" s="9">
        <f t="shared" si="1"/>
        <v>-50.051799999999993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1412.5329999999999</v>
      </c>
      <c r="E46" s="9">
        <f t="shared" si="0"/>
        <v>59.331229801601005</v>
      </c>
      <c r="F46" s="9">
        <f t="shared" si="1"/>
        <v>-968.22499999999991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284</v>
      </c>
      <c r="C48" s="12">
        <v>210.66775999999999</v>
      </c>
      <c r="D48" s="181"/>
      <c r="E48" s="9">
        <f>SUM(D48/C48*100)</f>
        <v>0</v>
      </c>
      <c r="F48" s="9">
        <f>SUM(D48-C48)</f>
        <v>-210.66775999999999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2">
        <f>SUM(C39,C40,C50)</f>
        <v>29775.438910000004</v>
      </c>
      <c r="D51" s="243">
        <f>D39+D40</f>
        <v>15876.188480000001</v>
      </c>
      <c r="E51" s="92">
        <f t="shared" si="0"/>
        <v>53.319746278091053</v>
      </c>
      <c r="F51" s="92">
        <f t="shared" si="1"/>
        <v>-13899.250430000004</v>
      </c>
      <c r="G51" s="146">
        <f>18968.9976-D51</f>
        <v>3092.8091199999981</v>
      </c>
    </row>
    <row r="52" spans="1:7" s="6" customFormat="1" ht="23.25" customHeight="1">
      <c r="A52" s="3"/>
      <c r="B52" s="21" t="s">
        <v>307</v>
      </c>
      <c r="C52" s="92">
        <f>C51-C98</f>
        <v>-2305.2302699999964</v>
      </c>
      <c r="D52" s="92">
        <f>D51-D98</f>
        <v>78.071270000000368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408</v>
      </c>
      <c r="D54" s="461" t="s">
        <v>422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2385.3220000000001</v>
      </c>
      <c r="D56" s="33">
        <f>D57+D58+D59+D60+D61+D63+D62</f>
        <v>1860.6921400000001</v>
      </c>
      <c r="E56" s="34">
        <f>SUM(D56/C56*100)</f>
        <v>78.005910313156875</v>
      </c>
      <c r="F56" s="34">
        <f>SUM(D56-C56)</f>
        <v>-524.62986000000001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2346.114</v>
      </c>
      <c r="D58" s="37">
        <v>1841.48414</v>
      </c>
      <c r="E58" s="38">
        <f t="shared" ref="E58:E98" si="3">SUM(D58/C58*100)</f>
        <v>78.49082099164832</v>
      </c>
      <c r="F58" s="38">
        <f t="shared" ref="F58:F98" si="4">SUM(D58-C58)</f>
        <v>-504.62986000000001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215</v>
      </c>
      <c r="B70" s="47" t="s">
        <v>216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339</v>
      </c>
      <c r="B71" s="47" t="s">
        <v>394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3757.43363</v>
      </c>
      <c r="D72" s="48">
        <f>SUM(D73:D76)</f>
        <v>3062.6872899999998</v>
      </c>
      <c r="E72" s="34">
        <f t="shared" si="3"/>
        <v>81.51008351942599</v>
      </c>
      <c r="F72" s="34">
        <f t="shared" si="4"/>
        <v>-694.74634000000015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14.2926</v>
      </c>
      <c r="E73" s="38">
        <f t="shared" si="3"/>
        <v>22.212655646800656</v>
      </c>
      <c r="F73" s="38">
        <f t="shared" si="4"/>
        <v>-50.051799999999993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3514.0038800000002</v>
      </c>
      <c r="D75" s="37">
        <v>3014.3093399999998</v>
      </c>
      <c r="E75" s="38">
        <f t="shared" si="3"/>
        <v>85.77990926976436</v>
      </c>
      <c r="F75" s="38">
        <f t="shared" si="4"/>
        <v>-499.69454000000042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34.085349999999998</v>
      </c>
      <c r="E76" s="38">
        <f t="shared" si="3"/>
        <v>19.033019730536303</v>
      </c>
      <c r="F76" s="38">
        <f t="shared" si="4"/>
        <v>-145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19933.21355</v>
      </c>
      <c r="D77" s="32">
        <f>D78+D79+D80+D83</f>
        <v>5288.0377800000006</v>
      </c>
      <c r="E77" s="34">
        <f t="shared" si="3"/>
        <v>26.528777042074086</v>
      </c>
      <c r="F77" s="34">
        <f t="shared" si="4"/>
        <v>-14645.17577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19198.21355</v>
      </c>
      <c r="D80" s="37">
        <v>4574.8314300000002</v>
      </c>
      <c r="E80" s="38">
        <f t="shared" si="3"/>
        <v>23.829464226373293</v>
      </c>
      <c r="F80" s="38">
        <f t="shared" si="4"/>
        <v>-14623.38212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5987.7</v>
      </c>
      <c r="D81" s="32">
        <f>D82</f>
        <v>5576.8</v>
      </c>
      <c r="E81" s="38">
        <f t="shared" si="3"/>
        <v>93.13759874409206</v>
      </c>
      <c r="F81" s="38">
        <f t="shared" si="4"/>
        <v>-410.89999999999964</v>
      </c>
    </row>
    <row r="82" spans="1:6" ht="19.5" customHeight="1">
      <c r="A82" s="35" t="s">
        <v>85</v>
      </c>
      <c r="B82" s="39" t="s">
        <v>230</v>
      </c>
      <c r="C82" s="37">
        <v>5987.7</v>
      </c>
      <c r="D82" s="37">
        <v>5576.8</v>
      </c>
      <c r="E82" s="38">
        <f t="shared" si="3"/>
        <v>93.13759874409206</v>
      </c>
      <c r="F82" s="38">
        <f t="shared" si="4"/>
        <v>-410.89999999999964</v>
      </c>
    </row>
    <row r="83" spans="1:6" ht="15" hidden="1" customHeight="1">
      <c r="A83" s="35" t="s">
        <v>252</v>
      </c>
      <c r="B83" s="39" t="s">
        <v>253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245">
        <f>C56+C72+C77+C84+C89+C95+C66+C81</f>
        <v>32080.669180000001</v>
      </c>
      <c r="D98" s="245">
        <f>SUM(D56+D66+D72+D77+D81+D89)</f>
        <v>15798.11721</v>
      </c>
      <c r="E98" s="34">
        <f t="shared" si="3"/>
        <v>49.244974041404951</v>
      </c>
      <c r="F98" s="34">
        <f t="shared" si="4"/>
        <v>-16282.55197</v>
      </c>
      <c r="G98" s="193"/>
    </row>
    <row r="99" spans="1:7" ht="20.25" customHeight="1">
      <c r="D99" s="175"/>
    </row>
    <row r="100" spans="1:7" s="65" customFormat="1" ht="13.5" customHeight="1">
      <c r="A100" s="63" t="s">
        <v>117</v>
      </c>
      <c r="B100" s="63"/>
      <c r="C100" s="117"/>
      <c r="D100" s="64"/>
    </row>
    <row r="101" spans="1:7" s="65" customFormat="1" ht="12.75">
      <c r="A101" s="66" t="s">
        <v>118</v>
      </c>
      <c r="B101" s="66"/>
      <c r="C101" s="132" t="s">
        <v>119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85EE840-0C31-454A-8951-832C2E9E0600}" scale="70" showPageBreaks="1" printArea="1" hiddenRows="1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5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7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8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9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zoomScale="70" zoomScaleSheetLayoutView="86" workbookViewId="0">
      <selection activeCell="B38" sqref="B38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9" t="s">
        <v>429</v>
      </c>
      <c r="B1" s="539"/>
      <c r="C1" s="539"/>
      <c r="D1" s="539"/>
      <c r="E1" s="539"/>
      <c r="F1" s="539"/>
    </row>
    <row r="2" spans="1:6">
      <c r="A2" s="539"/>
      <c r="B2" s="539"/>
      <c r="C2" s="539"/>
      <c r="D2" s="539"/>
      <c r="E2" s="539"/>
      <c r="F2" s="539"/>
    </row>
    <row r="3" spans="1:6" ht="63">
      <c r="A3" s="2" t="s">
        <v>0</v>
      </c>
      <c r="B3" s="2" t="s">
        <v>1</v>
      </c>
      <c r="C3" s="72" t="s">
        <v>408</v>
      </c>
      <c r="D3" s="461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5454.3099999999995</v>
      </c>
      <c r="D4" s="5">
        <f>D5+D12+D14+D17+D20+D7</f>
        <v>4634.2087600000004</v>
      </c>
      <c r="E4" s="5">
        <f>SUM(D4/C4*100)</f>
        <v>84.964161552973721</v>
      </c>
      <c r="F4" s="5">
        <f>SUM(D4-C4)</f>
        <v>-820.10123999999905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1456.3956900000001</v>
      </c>
      <c r="E5" s="5">
        <f t="shared" ref="E5:E52" si="0">SUM(D5/C5*100)</f>
        <v>85.469230633802823</v>
      </c>
      <c r="F5" s="5">
        <f t="shared" ref="F5:F52" si="1">SUM(D5-C5)</f>
        <v>-247.60430999999994</v>
      </c>
    </row>
    <row r="6" spans="1:6">
      <c r="A6" s="7">
        <v>1010200001</v>
      </c>
      <c r="B6" s="8" t="s">
        <v>225</v>
      </c>
      <c r="C6" s="9">
        <v>1704</v>
      </c>
      <c r="D6" s="10">
        <v>1456.3956900000001</v>
      </c>
      <c r="E6" s="9">
        <f t="shared" ref="E6:E11" si="2">SUM(D6/C6*100)</f>
        <v>85.469230633802823</v>
      </c>
      <c r="F6" s="9">
        <f t="shared" si="1"/>
        <v>-247.60430999999994</v>
      </c>
    </row>
    <row r="7" spans="1:6" ht="31.5">
      <c r="A7" s="3">
        <v>1030000000</v>
      </c>
      <c r="B7" s="13" t="s">
        <v>267</v>
      </c>
      <c r="C7" s="5">
        <f>C8+C10+C9</f>
        <v>960.31</v>
      </c>
      <c r="D7" s="5">
        <f>D8+D10+D9+D11</f>
        <v>933.45078000000001</v>
      </c>
      <c r="E7" s="9">
        <f t="shared" si="2"/>
        <v>97.203067759369375</v>
      </c>
      <c r="F7" s="9">
        <f t="shared" si="1"/>
        <v>-26.859219999999937</v>
      </c>
    </row>
    <row r="8" spans="1:6">
      <c r="A8" s="7">
        <v>1030223001</v>
      </c>
      <c r="B8" s="8" t="s">
        <v>269</v>
      </c>
      <c r="C8" s="9">
        <v>420.89600000000002</v>
      </c>
      <c r="D8" s="10">
        <v>466.41192000000001</v>
      </c>
      <c r="E8" s="9">
        <f t="shared" si="2"/>
        <v>110.81405382802403</v>
      </c>
      <c r="F8" s="9">
        <f t="shared" si="1"/>
        <v>45.515919999999994</v>
      </c>
    </row>
    <row r="9" spans="1:6">
      <c r="A9" s="7">
        <v>1030224001</v>
      </c>
      <c r="B9" s="8" t="s">
        <v>275</v>
      </c>
      <c r="C9" s="9">
        <v>3.4409999999999998</v>
      </c>
      <c r="D9" s="10">
        <v>2.5799599999999998</v>
      </c>
      <c r="E9" s="9">
        <f t="shared" si="2"/>
        <v>74.977041557686718</v>
      </c>
      <c r="F9" s="9">
        <f t="shared" si="1"/>
        <v>-0.86104000000000003</v>
      </c>
    </row>
    <row r="10" spans="1:6">
      <c r="A10" s="7">
        <v>1030225001</v>
      </c>
      <c r="B10" s="8" t="s">
        <v>268</v>
      </c>
      <c r="C10" s="9">
        <v>535.97299999999996</v>
      </c>
      <c r="D10" s="10">
        <v>519.16061999999999</v>
      </c>
      <c r="E10" s="9">
        <f t="shared" si="2"/>
        <v>96.863203930048726</v>
      </c>
      <c r="F10" s="9">
        <f t="shared" si="1"/>
        <v>-16.812379999999962</v>
      </c>
    </row>
    <row r="11" spans="1:6">
      <c r="A11" s="7">
        <v>1030226001</v>
      </c>
      <c r="B11" s="8" t="s">
        <v>278</v>
      </c>
      <c r="C11" s="9">
        <v>0</v>
      </c>
      <c r="D11" s="10">
        <v>-54.701720000000002</v>
      </c>
      <c r="E11" s="9" t="e">
        <f t="shared" si="2"/>
        <v>#DIV/0!</v>
      </c>
      <c r="F11" s="9">
        <f t="shared" si="1"/>
        <v>-54.701720000000002</v>
      </c>
    </row>
    <row r="12" spans="1:6" s="6" customFormat="1">
      <c r="A12" s="68">
        <v>1050000000</v>
      </c>
      <c r="B12" s="67" t="s">
        <v>6</v>
      </c>
      <c r="C12" s="5">
        <f>SUM(C13:C13)</f>
        <v>25</v>
      </c>
      <c r="D12" s="5">
        <f>SUM(D13:D13)</f>
        <v>58.41</v>
      </c>
      <c r="E12" s="5">
        <f t="shared" si="0"/>
        <v>233.64</v>
      </c>
      <c r="F12" s="5">
        <f t="shared" si="1"/>
        <v>33.409999999999997</v>
      </c>
    </row>
    <row r="13" spans="1:6" ht="15.75" customHeight="1">
      <c r="A13" s="7">
        <v>1050300000</v>
      </c>
      <c r="B13" s="11" t="s">
        <v>226</v>
      </c>
      <c r="C13" s="12">
        <v>25</v>
      </c>
      <c r="D13" s="10">
        <v>58.41</v>
      </c>
      <c r="E13" s="9">
        <f t="shared" si="0"/>
        <v>233.64</v>
      </c>
      <c r="F13" s="9">
        <f t="shared" si="1"/>
        <v>33.409999999999997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2757</v>
      </c>
      <c r="D14" s="5">
        <f>D15+D16</f>
        <v>2182.4522900000002</v>
      </c>
      <c r="E14" s="5">
        <f t="shared" si="0"/>
        <v>79.1604022488212</v>
      </c>
      <c r="F14" s="5">
        <f t="shared" si="1"/>
        <v>-574.54770999999982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520.05882999999994</v>
      </c>
      <c r="E15" s="9">
        <f t="shared" si="0"/>
        <v>52.057940940940938</v>
      </c>
      <c r="F15" s="9">
        <f>SUM(D15-C15)</f>
        <v>-478.94117000000006</v>
      </c>
    </row>
    <row r="16" spans="1:6" ht="15.75" customHeight="1">
      <c r="A16" s="7">
        <v>1060600000</v>
      </c>
      <c r="B16" s="11" t="s">
        <v>7</v>
      </c>
      <c r="C16" s="9">
        <v>1758</v>
      </c>
      <c r="D16" s="10">
        <v>1662.39346</v>
      </c>
      <c r="E16" s="9">
        <f t="shared" si="0"/>
        <v>94.56163026166098</v>
      </c>
      <c r="F16" s="9">
        <f t="shared" si="1"/>
        <v>-95.606539999999995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3.5</v>
      </c>
      <c r="E17" s="5">
        <f t="shared" si="0"/>
        <v>43.75</v>
      </c>
      <c r="F17" s="5">
        <f t="shared" si="1"/>
        <v>-4.5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3.5</v>
      </c>
      <c r="E18" s="9">
        <f t="shared" si="0"/>
        <v>43.75</v>
      </c>
      <c r="F18" s="9">
        <f t="shared" si="1"/>
        <v>-4.5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1366.24</v>
      </c>
      <c r="D25" s="5">
        <f>D26+D29+D31+D36+D34</f>
        <v>2362.02324</v>
      </c>
      <c r="E25" s="5">
        <f t="shared" si="0"/>
        <v>172.8849426162314</v>
      </c>
      <c r="F25" s="5">
        <f t="shared" si="1"/>
        <v>995.78323999999998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222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128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413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129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218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219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417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957.61023</v>
      </c>
      <c r="E36" s="5" t="e">
        <f t="shared" si="0"/>
        <v>#DIV/0!</v>
      </c>
      <c r="F36" s="5">
        <f t="shared" si="1"/>
        <v>957.61023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428</v>
      </c>
      <c r="C38" s="9">
        <v>0</v>
      </c>
      <c r="D38" s="10">
        <v>957.61023</v>
      </c>
      <c r="E38" s="9" t="e">
        <f t="shared" si="0"/>
        <v>#DIV/0!</v>
      </c>
      <c r="F38" s="9">
        <f t="shared" si="1"/>
        <v>957.61023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6820.5499999999993</v>
      </c>
      <c r="D39" s="125">
        <f>SUM(D4,D25)</f>
        <v>6996.232</v>
      </c>
      <c r="E39" s="5">
        <f t="shared" si="0"/>
        <v>102.57577468092751</v>
      </c>
      <c r="F39" s="5">
        <f t="shared" si="1"/>
        <v>175.6820000000007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15902.80191</v>
      </c>
      <c r="D40" s="226">
        <f>D41+D43+D45+D46+D48+D49+D42+D44+D51</f>
        <v>13640.012900000002</v>
      </c>
      <c r="E40" s="5">
        <f t="shared" si="0"/>
        <v>85.771130000826389</v>
      </c>
      <c r="F40" s="5">
        <f t="shared" si="1"/>
        <v>-2262.7890099999986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1387.5060000000001</v>
      </c>
      <c r="E41" s="9">
        <f t="shared" si="0"/>
        <v>93.801108707409412</v>
      </c>
      <c r="F41" s="9">
        <f t="shared" si="1"/>
        <v>-91.69399999999996</v>
      </c>
    </row>
    <row r="42" spans="1:7" ht="15.75" hidden="1" customHeight="1">
      <c r="A42" s="16">
        <v>2020100310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9591.20327</v>
      </c>
      <c r="D43" s="10">
        <v>8511.5542700000005</v>
      </c>
      <c r="E43" s="9">
        <f t="shared" si="0"/>
        <v>88.743341480656582</v>
      </c>
      <c r="F43" s="9">
        <f t="shared" si="1"/>
        <v>-1079.6489999999994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235.76499999999999</v>
      </c>
      <c r="D45" s="180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3588.1376300000002</v>
      </c>
      <c r="E46" s="9">
        <f t="shared" si="0"/>
        <v>97.065005067691814</v>
      </c>
      <c r="F46" s="9">
        <f t="shared" si="1"/>
        <v>-108.49600999999984</v>
      </c>
    </row>
    <row r="47" spans="1:7" ht="0.75" customHeight="1">
      <c r="A47" s="16">
        <v>2020700000</v>
      </c>
      <c r="B47" s="17" t="s">
        <v>338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333</v>
      </c>
      <c r="C51" s="12">
        <v>900</v>
      </c>
      <c r="D51" s="10"/>
      <c r="E51" s="9">
        <f t="shared" si="0"/>
        <v>0</v>
      </c>
      <c r="F51" s="9">
        <f t="shared" si="1"/>
        <v>-900</v>
      </c>
    </row>
    <row r="52" spans="1:7" s="6" customFormat="1" ht="15.75" customHeight="1">
      <c r="A52" s="3"/>
      <c r="B52" s="4" t="s">
        <v>25</v>
      </c>
      <c r="C52" s="242">
        <f>C39+C40</f>
        <v>22723.351909999998</v>
      </c>
      <c r="D52" s="243">
        <f>D39+D40</f>
        <v>20636.244900000002</v>
      </c>
      <c r="E52" s="5">
        <f t="shared" si="0"/>
        <v>90.815144621856987</v>
      </c>
      <c r="F52" s="5">
        <f t="shared" si="1"/>
        <v>-2087.1070099999961</v>
      </c>
      <c r="G52" s="93"/>
    </row>
    <row r="53" spans="1:7" s="6" customFormat="1">
      <c r="A53" s="3"/>
      <c r="B53" s="21" t="s">
        <v>308</v>
      </c>
      <c r="C53" s="92">
        <f>C52-C103</f>
        <v>-753.31071000000156</v>
      </c>
      <c r="D53" s="92">
        <f>D52-D103</f>
        <v>985.72240000000238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408</v>
      </c>
      <c r="D55" s="461" t="s">
        <v>422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2821.4491699999999</v>
      </c>
      <c r="D57" s="32">
        <f>D58+D59+D60+D61+D62+D64+D63</f>
        <v>2398.3808800000002</v>
      </c>
      <c r="E57" s="34">
        <f>SUM(D57/C57*100)</f>
        <v>85.005284004460734</v>
      </c>
      <c r="F57" s="34">
        <f>SUM(D57-C57)</f>
        <v>-423.06828999999971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2650.1824999999999</v>
      </c>
      <c r="D59" s="37">
        <v>2228.1142100000002</v>
      </c>
      <c r="E59" s="38">
        <f t="shared" ref="E59:E103" si="3">SUM(D59/C59*100)</f>
        <v>84.073991508131996</v>
      </c>
      <c r="F59" s="38">
        <f t="shared" ref="F59:F103" si="4">SUM(D59-C59)</f>
        <v>-422.06828999999971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235.76499999999999</v>
      </c>
      <c r="D65" s="32">
        <f>D66</f>
        <v>38.264449999999997</v>
      </c>
      <c r="E65" s="34">
        <f t="shared" si="3"/>
        <v>16.229911140330415</v>
      </c>
      <c r="F65" s="34">
        <f t="shared" si="4"/>
        <v>-197.50054999999998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38.264449999999997</v>
      </c>
      <c r="E66" s="38">
        <f t="shared" si="3"/>
        <v>16.229911140330415</v>
      </c>
      <c r="F66" s="38">
        <f t="shared" si="4"/>
        <v>-197.50054999999998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</f>
        <v>5.3</v>
      </c>
      <c r="E67" s="34">
        <f t="shared" si="3"/>
        <v>50.476190476190474</v>
      </c>
      <c r="F67" s="34">
        <f t="shared" si="4"/>
        <v>-5.2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8.5</v>
      </c>
      <c r="D71" s="37">
        <v>5.3</v>
      </c>
      <c r="E71" s="34">
        <f t="shared" si="3"/>
        <v>62.352941176470587</v>
      </c>
      <c r="F71" s="34">
        <f t="shared" si="4"/>
        <v>-3.2</v>
      </c>
    </row>
    <row r="72" spans="1:7" ht="15.75" customHeight="1">
      <c r="A72" s="46" t="s">
        <v>339</v>
      </c>
      <c r="B72" s="47" t="s">
        <v>395</v>
      </c>
      <c r="C72" s="37">
        <v>2</v>
      </c>
      <c r="D72" s="37"/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4525.9245700000001</v>
      </c>
      <c r="D73" s="48">
        <f>SUM(D74:D77)</f>
        <v>4390.8377300000002</v>
      </c>
      <c r="E73" s="34">
        <f t="shared" si="3"/>
        <v>97.015265325113447</v>
      </c>
      <c r="F73" s="34">
        <f t="shared" si="4"/>
        <v>-135.08683999999994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4143.2875100000001</v>
      </c>
      <c r="D76" s="37">
        <v>4012.2006700000002</v>
      </c>
      <c r="E76" s="38">
        <f t="shared" si="3"/>
        <v>96.836163561335866</v>
      </c>
      <c r="F76" s="38">
        <f t="shared" si="4"/>
        <v>-131.08683999999994</v>
      </c>
    </row>
    <row r="77" spans="1:7">
      <c r="A77" s="35" t="s">
        <v>63</v>
      </c>
      <c r="B77" s="39" t="s">
        <v>64</v>
      </c>
      <c r="C77" s="49">
        <v>382.63706000000002</v>
      </c>
      <c r="D77" s="37">
        <v>378.63706000000002</v>
      </c>
      <c r="E77" s="38">
        <f t="shared" si="3"/>
        <v>98.954622952622515</v>
      </c>
      <c r="F77" s="38">
        <f t="shared" si="4"/>
        <v>-4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14580.971880000001</v>
      </c>
      <c r="D78" s="32">
        <f>SUM(D79:D82)</f>
        <v>12453.404439999998</v>
      </c>
      <c r="E78" s="34">
        <f t="shared" si="3"/>
        <v>85.408603366705066</v>
      </c>
      <c r="F78" s="34">
        <f t="shared" si="4"/>
        <v>-2127.5674400000025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10670.709779999999</v>
      </c>
      <c r="E80" s="38">
        <f t="shared" si="3"/>
        <v>84.098756841552145</v>
      </c>
      <c r="F80" s="38">
        <f t="shared" si="4"/>
        <v>-2017.5988000000016</v>
      </c>
    </row>
    <row r="81" spans="1:6" ht="18" customHeight="1">
      <c r="A81" s="35" t="s">
        <v>71</v>
      </c>
      <c r="B81" s="39" t="s">
        <v>72</v>
      </c>
      <c r="C81" s="37">
        <v>1892.6632999999999</v>
      </c>
      <c r="D81" s="37">
        <v>1782.6946600000001</v>
      </c>
      <c r="E81" s="38">
        <f t="shared" si="3"/>
        <v>94.189740985625932</v>
      </c>
      <c r="F81" s="38">
        <f t="shared" si="4"/>
        <v>-109.96863999999982</v>
      </c>
    </row>
    <row r="82" spans="1:6" hidden="1">
      <c r="A82" s="35" t="s">
        <v>252</v>
      </c>
      <c r="B82" s="39" t="s">
        <v>253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83</v>
      </c>
      <c r="B83" s="31" t="s">
        <v>84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85</v>
      </c>
      <c r="B84" s="39" t="s">
        <v>230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259</v>
      </c>
      <c r="B85" s="39" t="s">
        <v>260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86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87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88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89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90</v>
      </c>
      <c r="B90" s="39" t="s">
        <v>91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86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87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93</v>
      </c>
      <c r="C93" s="32">
        <f>C94+C95+C96+C97+C98</f>
        <v>35</v>
      </c>
      <c r="D93" s="32">
        <f>D94+D95+D96+D97+D98</f>
        <v>16.05</v>
      </c>
      <c r="E93" s="38">
        <f t="shared" si="3"/>
        <v>45.857142857142854</v>
      </c>
      <c r="F93" s="22">
        <f>F94+F95+F96+F97+F98</f>
        <v>-18.95</v>
      </c>
    </row>
    <row r="94" spans="1:6" ht="18.75" customHeight="1">
      <c r="A94" s="53">
        <v>1101</v>
      </c>
      <c r="B94" s="54" t="s">
        <v>95</v>
      </c>
      <c r="C94" s="37">
        <v>35</v>
      </c>
      <c r="D94" s="37">
        <v>16.05</v>
      </c>
      <c r="E94" s="38">
        <f t="shared" si="3"/>
        <v>45.857142857142854</v>
      </c>
      <c r="F94" s="38">
        <f>SUM(D94-C94)</f>
        <v>-18.95</v>
      </c>
    </row>
    <row r="95" spans="1:6" ht="0.75" hidden="1" customHeight="1">
      <c r="A95" s="35" t="s">
        <v>90</v>
      </c>
      <c r="B95" s="39" t="s">
        <v>91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98</v>
      </c>
      <c r="B96" s="39" t="s">
        <v>99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100</v>
      </c>
      <c r="B97" s="39" t="s">
        <v>101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102</v>
      </c>
      <c r="B98" s="39" t="s">
        <v>103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112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113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114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115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116</v>
      </c>
      <c r="C103" s="245">
        <f>C57+C65+C67+C73+C78+C83+C86+C93+C99+C91</f>
        <v>23476.662619999999</v>
      </c>
      <c r="D103" s="245">
        <f>D57+D65+D67+D73+D78+D83+D86+D93+D99+D91</f>
        <v>19650.522499999999</v>
      </c>
      <c r="E103" s="34">
        <f t="shared" si="3"/>
        <v>83.702367828293987</v>
      </c>
      <c r="F103" s="34">
        <f t="shared" si="4"/>
        <v>-3826.14012</v>
      </c>
    </row>
    <row r="104" spans="1:6">
      <c r="D104" s="175"/>
    </row>
    <row r="105" spans="1:6" s="65" customFormat="1" ht="12.75">
      <c r="A105" s="63" t="s">
        <v>117</v>
      </c>
      <c r="B105" s="63"/>
      <c r="C105" s="117"/>
      <c r="D105" s="64"/>
    </row>
    <row r="106" spans="1:6" s="65" customFormat="1" ht="18.75" customHeight="1">
      <c r="A106" s="66" t="s">
        <v>118</v>
      </c>
      <c r="B106" s="66"/>
      <c r="C106" s="65" t="s">
        <v>119</v>
      </c>
    </row>
    <row r="143" hidden="1"/>
  </sheetData>
  <customSheetViews>
    <customSheetView guid="{61528DAC-5C4C-48F4-ADE2-8A724B05A086}" scale="70" showPageBreaks="1" hiddenRows="1" view="pageBreakPreview">
      <selection activeCell="B38" sqref="B38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85EE840-0C31-454A-8951-832C2E9E0600}" scale="70" showPageBreaks="1" hiddenRows="1" view="pageBreakPreview" topLeftCell="A37">
      <selection activeCell="D94" sqref="D94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5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7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8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9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10</vt:i4>
      </vt:variant>
    </vt:vector>
  </HeadingPairs>
  <TitlesOfParts>
    <vt:vector size="33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2022-11-07T12:28:04Z</cp:lastPrinted>
  <dcterms:created xsi:type="dcterms:W3CDTF">1996-10-08T23:32:33Z</dcterms:created>
  <dcterms:modified xsi:type="dcterms:W3CDTF">2022-12-09T10:57:11Z</dcterms:modified>
</cp:coreProperties>
</file>