
<file path=[Content_Types].xml><?xml version="1.0" encoding="utf-8"?>
<Types xmlns="http://schemas.openxmlformats.org/package/2006/content-types">
  <Override PartName="/xl/revisions/revisionLog1103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54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2022.xml" ContentType="application/vnd.openxmlformats-officedocument.spreadsheetml.revisionLog+xml"/>
  <Override PartName="/xl/revisions/revisionLog113112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123112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20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811111111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1721111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4111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11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12112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531111.xml" ContentType="application/vnd.openxmlformats-officedocument.spreadsheetml.revisionLog+xml"/>
  <Override PartName="/xl/revisions/revisionLog120221.xml" ContentType="application/vnd.openxmlformats-officedocument.spreadsheetml.revisionLog+xml"/>
  <Override PartName="/xl/revisions/revisionLog113131.xml" ContentType="application/vnd.openxmlformats-officedocument.spreadsheetml.revisionLog+xml"/>
  <Override PartName="/xl/calcChain.xml" ContentType="application/vnd.openxmlformats-officedocument.spreadsheetml.calcChain+xml"/>
  <Override PartName="/xl/revisions/revisionLog15212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101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211111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272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82111111.xml" ContentType="application/vnd.openxmlformats-officedocument.spreadsheetml.revisionLog+xml"/>
  <Override PartName="/xl/revisions/revisionLog123112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1111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31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21411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51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0112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141212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236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15311111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1312111.xml" ContentType="application/vnd.openxmlformats-officedocument.spreadsheetml.revisionLog+xml"/>
  <Override PartName="/xl/revisions/revisionLog1523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7111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292111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107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821111.xml" ContentType="application/vnd.openxmlformats-officedocument.spreadsheetml.revisionLog+xml"/>
  <Override PartName="/xl/revisions/revisionLog11231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314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28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8111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051.xml" ContentType="application/vnd.openxmlformats-officedocument.spreadsheetml.revisionLog+xml"/>
  <Override PartName="/xl/revisions/revisionLog12141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4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022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23112111.xml" ContentType="application/vnd.openxmlformats-officedocument.spreadsheetml.revisionLog+xml"/>
  <Override PartName="/xl/revisions/revisionLog118111111.xml" ContentType="application/vnd.openxmlformats-officedocument.spreadsheetml.revisionLog+xml"/>
  <Override PartName="/xl/revisions/revisionLog130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23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222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112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27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10311.xml" ContentType="application/vnd.openxmlformats-officedocument.spreadsheetml.revisionLog+xml"/>
  <Override PartName="/xl/revisions/revisionLog11811111111.xml" ContentType="application/vnd.openxmlformats-officedocument.spreadsheetml.revisionLog+xml"/>
  <Override PartName="/xl/revisions/revisionLog1101131.xml" ContentType="application/vnd.openxmlformats-officedocument.spreadsheetml.revisionLog+xml"/>
  <Override PartName="/xl/revisions/revisionLog126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1721111111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131211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15311111.xml" ContentType="application/vnd.openxmlformats-officedocument.spreadsheetml.revisionLog+xml"/>
  <Override PartName="/xl/revisions/revisionLog12712.xml" ContentType="application/vnd.openxmlformats-officedocument.spreadsheetml.revisionLog+xml"/>
  <Override PartName="/xl/revisions/revisionLog1205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7211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105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11011211111.xml" ContentType="application/vnd.openxmlformats-officedocument.spreadsheetml.revisionLog+xml"/>
  <Override PartName="/xl/revisions/revisionLog11313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71111211.xml" ContentType="application/vnd.openxmlformats-officedocument.spreadsheetml.revisionLog+xml"/>
  <Override PartName="/xl/revisions/revisionLog12332.xml" ContentType="application/vnd.openxmlformats-officedocument.spreadsheetml.revisionLog+xml"/>
  <Override PartName="/xl/revisions/revisionLog1212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16112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821111111.xml" ContentType="application/vnd.openxmlformats-officedocument.spreadsheetml.revisionLog+xml"/>
  <Override PartName="/xl/revisions/revisionLog1153111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12311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93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293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4111.xml" ContentType="application/vnd.openxmlformats-officedocument.spreadsheetml.revisionLog+xml"/>
  <Override PartName="/xl/revisions/revisionLog128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1721111111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92111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8211111111.xml" ContentType="application/vnd.openxmlformats-officedocument.spreadsheetml.revisionLog+xml"/>
  <Override PartName="/xl/revisions/revisionLog110113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7111121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19212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124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23221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23112111.xml" ContentType="application/vnd.openxmlformats-officedocument.spreadsheetml.revisionLog+xml"/>
  <Override PartName="/xl/revisions/revisionLog1106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82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3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2922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2611111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131112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181111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23111111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23112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333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3331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71112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28111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10113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22311.xml" ContentType="application/vnd.openxmlformats-officedocument.spreadsheetml.revisionLog+xml"/>
  <Override PartName="/xl/revisions/revisionLog11231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241.xml" ContentType="application/vnd.openxmlformats-officedocument.spreadsheetml.revisionLog+xml"/>
  <Override PartName="/xl/revisions/revisionLog1101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721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0213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45111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16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2111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213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1241.xml" ContentType="application/vnd.openxmlformats-officedocument.spreadsheetml.revisionLog+xml"/>
  <Override PartName="/xl/revisions/revisionLog126211.xml" ContentType="application/vnd.openxmlformats-officedocument.spreadsheetml.revisionLog+xml"/>
  <Override PartName="/xl/revisions/revisionLog1912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71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281.xml" ContentType="application/vnd.openxmlformats-officedocument.spreadsheetml.revisionLog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7111121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7113.xml" ContentType="application/vnd.openxmlformats-officedocument.spreadsheetml.revisionLog+xml"/>
  <Override PartName="/xl/revisions/revisionLog132211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05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26111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24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0112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22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25.xml" ContentType="application/vnd.openxmlformats-officedocument.spreadsheetml.revisionLog+xml"/>
  <Override PartName="/xl/revisions/revisionLog1202211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1232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11.xml" ContentType="application/vnd.openxmlformats-officedocument.spreadsheetml.revisionLog+xml"/>
  <Override PartName="/xl/revisions/revisionLog12721.xml" ContentType="application/vnd.openxmlformats-officedocument.spreadsheetml.revisionLog+xml"/>
  <Override PartName="/xl/revisions/revisionLog1107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20221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2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Иль!$A$1:$F$103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5" hidden="1">Иль!$19:$24,Иль!$57:$57,Иль!$59:$61,Иль!$67:$68,Иль!$77:$78,Иль!$80:$80,Иль!$85:$89,Иль!$92:$99,Иль!$142:$142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19" hidden="1">Лист1!$82:$84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4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Иль!$A$1:$F$103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Иль!$19:$24,Иль!$30:$31,Иль!$34:$34,Иль!$46:$46,Иль!#REF!,Иль!$59:$60,Иль!$67:$68,Иль!$77:$78,Иль!$80:$80,Иль!$92:$96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Иль!$A$1:$F$103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Иль!$19:$24,Иль!$30:$31,Иль!$34:$34,Иль!$46:$46,Иль!#REF!,Иль!$59:$60,Иль!$67:$68,Иль!$77:$78,Иль!$80:$80,Иль!$82:$89,Иль!$92:$96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Иль!$A$1:$F$103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Иль!$19:$24,Иль!$30:$40,Иль!$46:$46,Иль!$48:$50,Иль!$57:$57,Иль!$59:$61,Иль!$67:$68,Иль!$77:$78,Иль!$80:$80,Иль!$85:$89,Иль!$92:$99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Иль!$A$1:$F$103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Иль!$19:$24,Иль!$30:$31,Иль!$34:$34,Иль!$46:$46,Иль!#REF!,Иль!$59:$60,Иль!$67:$68,Иль!$77:$78,Иль!$80:$80,Иль!$92:$96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Ори!$19:$24,Ори!$33:$33,Ори!$45:$45,Ори!$49:$51,Ори!$58:$58,Ори!$60:$61,Ори!$68:$69,Ори!$79:$80,Ори!$82:$82,Ори!$84:$88,Ори!$92:$99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Иль!$A$1:$F$103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район!$A$1:$F$138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район!$19:$19,район!$26:$27,район!$36:$36,район!$39:$39,район!$51:$52,район!$72:$72,район!$124:$125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Иль!$A$1:$F$103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Але!$19:$24,Але!$28:$28,Але!$40:$40,Але!$55:$56,Але!$63:$64,Але!$69:$70,Але!$74:$74,Але!$79:$82,Але!$86:$93,Але!$142:$142</definedName>
    <definedName name="Z_61528DAC_5C4C_48F4_ADE2_8A724B05A086_.wvu.Rows" localSheetId="5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Консол!$22:$22,Консол!$45:$47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9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район!$19:$19,район!$26:$27,район!$36:$36,район!$39:$39,район!$51:$52,район!$64:$65,район!$124:$125</definedName>
    <definedName name="Z_61528DAC_5C4C_48F4_ADE2_8A724B05A086_.wvu.Rows" localSheetId="4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Юсь!$19:$24,Юсь!$45:$50,Юсь!$59:$59,Юсь!$61:$62,Юсь!$69:$70,Юсь!$85:$89,Юсь!$92:$99,Юсь!$143:$143</definedName>
    <definedName name="Z_61528DAC_5C4C_48F4_ADE2_8A724B05A086_.wvu.Rows" localSheetId="17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Яро!$19:$24,Яро!$28:$28,Яро!$41:$41,Яро!$44:$44,Яро!$47:$48,Яро!$55:$55,Яро!$57:$58,Яро!$65:$66,Яро!$71:$71,Яро!$76:$76,Яро!$83:$85,Яро!$88:$95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Иль!$A$1:$F$103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Иль!$A$1:$F$103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Иль!$A$1:$F$103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Иль!$19:$24,Иль!$34:$34,Иль!$46:$46,Иль!#REF!,Иль!$59:$60,Иль!$67:$68,Иль!$77:$78,Иль!$80:$80,Иль!$92:$96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район!$18:$19,район!$21:$21,район!$29:$31,район!$51:$52,район!$64:$64,район!$72:$72,район!$89:$89,район!#REF!,район!$124:$126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3" hidden="1">Але!$A$1:$F$97</definedName>
    <definedName name="Z_F85EE840_0C31_454A_8951_832C2E9E0600_.wvu.PrintArea" localSheetId="5" hidden="1">Иль!$A$1:$F$103</definedName>
    <definedName name="Z_F85EE840_0C31_454A_8951_832C2E9E0600_.wvu.PrintArea" localSheetId="0" hidden="1">Консол!$A$1:$K$52</definedName>
    <definedName name="Z_F85EE840_0C31_454A_8951_832C2E9E0600_.wvu.PrintArea" localSheetId="7" hidden="1">Мор!$A$1:$F$101</definedName>
    <definedName name="Z_F85EE840_0C31_454A_8951_832C2E9E0600_.wvu.PrintArea" localSheetId="2" hidden="1">район!$A$1:$F$138</definedName>
    <definedName name="Z_F85EE840_0C31_454A_8951_832C2E9E0600_.wvu.PrintArea" localSheetId="1" hidden="1">Справка!$A$1:$FE$31</definedName>
    <definedName name="Z_F85EE840_0C31_454A_8951_832C2E9E0600_.wvu.PrintArea" localSheetId="4" hidden="1">Сун!$A$1:$F$105</definedName>
    <definedName name="Z_F85EE840_0C31_454A_8951_832C2E9E0600_.wvu.PrintArea" localSheetId="11" hidden="1">Тор!$A$1:$F$101</definedName>
    <definedName name="Z_F85EE840_0C31_454A_8951_832C2E9E0600_.wvu.PrintArea" localSheetId="15" hidden="1">Юнг!$A$1:$F$100</definedName>
    <definedName name="Z_F85EE840_0C31_454A_8951_832C2E9E0600_.wvu.PrintArea" localSheetId="17" hidden="1">Яра!$A$1:$F$102</definedName>
    <definedName name="Z_F85EE840_0C31_454A_8951_832C2E9E0600_.wvu.Rows" localSheetId="3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5" hidden="1">Иль!$19:$23,Иль!$35:$35,Иль!#REF!,Иль!$44:$44,Иль!$46:$46,Иль!$50:$50,Иль!$57:$57,Иль!$59:$61,Иль!$67:$68,Иль!$74:$74,Иль!$77:$78,Иль!$80:$80,Иль!$85:$89,Иль!$92:$99,Иль!$142:$142</definedName>
    <definedName name="Z_F85EE840_0C31_454A_8951_832C2E9E0600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19" hidden="1">Лист1!$82:$84</definedName>
    <definedName name="Z_F85EE840_0C31_454A_8951_832C2E9E0600_.wvu.Rows" localSheetId="7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8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9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2" hidden="1">район!$19:$19,район!$26:$27,район!$36:$36,район!$39:$39,район!$51:$52,район!$124:$125</definedName>
    <definedName name="Z_F85EE840_0C31_454A_8951_832C2E9E0600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0" hidden="1">Сят!$19:$24,Сят!$38:$38,Сят!$45:$47,Сят!$57:$57,Сят!$59:$60,Сят!$67:$68,Сят!$78:$78,Сят!$83:$87,Сят!$90:$97,Сят!$143:$143</definedName>
    <definedName name="Z_F85EE840_0C31_454A_8951_832C2E9E0600_.wvu.Rows" localSheetId="11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2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3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5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6" hidden="1">Юсь!$19:$24,Юсь!$38:$38,Юсь!$45:$50,Юсь!$59:$59,Юсь!$61:$62,Юсь!$69:$70,Юсь!$75:$76,Юсь!$85:$89,Юсь!$92:$99,Юсь!$143:$143</definedName>
    <definedName name="Z_F85EE840_0C31_454A_8951_832C2E9E0600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8" hidden="1">Яро!$19:$24,Яро!$28:$28,Яро!$41:$41,Яро!$44:$44,Яро!$47:$48,Яро!$55:$55,Яро!$57:$58,Яро!$65:$66,Яро!$76:$76,Яро!$83:$85,Яро!$88:$95</definedName>
    <definedName name="_xlnm.Print_Area" localSheetId="3">Але!$A$1:$F$97</definedName>
    <definedName name="_xlnm.Print_Area" localSheetId="5">Иль!$A$1:$F$103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район!$A$1:$F$138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1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</customWorkbookViews>
</workbook>
</file>

<file path=xl/calcChain.xml><?xml version="1.0" encoding="utf-8"?>
<calcChain xmlns="http://schemas.openxmlformats.org/spreadsheetml/2006/main">
  <c r="D27" i="1"/>
  <c r="D106" i="3"/>
  <c r="E110"/>
  <c r="F110"/>
  <c r="C34" i="19"/>
  <c r="D66" i="12"/>
  <c r="D67" i="9"/>
  <c r="E49" i="8"/>
  <c r="F49"/>
  <c r="C34" i="4"/>
  <c r="D26" i="10"/>
  <c r="CX28" i="2"/>
  <c r="BX14"/>
  <c r="CY16"/>
  <c r="CX16"/>
  <c r="D42" i="6"/>
  <c r="C42"/>
  <c r="C26" i="1"/>
  <c r="D26"/>
  <c r="K26"/>
  <c r="E26" l="1"/>
  <c r="EU19" i="2"/>
  <c r="ET19"/>
  <c r="C39" i="6"/>
  <c r="BW16" i="2" s="1"/>
  <c r="D39" i="6"/>
  <c r="D34" i="19" l="1"/>
  <c r="D29" i="17"/>
  <c r="D62" i="3"/>
  <c r="D34" i="17"/>
  <c r="F34" s="1"/>
  <c r="C31" i="7"/>
  <c r="D31"/>
  <c r="E32"/>
  <c r="F32"/>
  <c r="E33"/>
  <c r="F33"/>
  <c r="C34"/>
  <c r="D34"/>
  <c r="E35"/>
  <c r="F35"/>
  <c r="BU23" i="2"/>
  <c r="E97" i="3"/>
  <c r="F97"/>
  <c r="C34"/>
  <c r="D74" i="13"/>
  <c r="D35" i="10"/>
  <c r="D77" i="15"/>
  <c r="C41" i="18"/>
  <c r="E34" i="7" l="1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7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09"/>
  <c r="E109"/>
  <c r="F108"/>
  <c r="E108"/>
  <c r="F107"/>
  <c r="E107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G19" i="1" s="1"/>
  <c r="C58" i="3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F42" i="5" l="1"/>
  <c r="E42"/>
  <c r="D25" i="4"/>
  <c r="C25"/>
  <c r="CW17" i="2"/>
  <c r="CW14"/>
  <c r="E104" i="3"/>
  <c r="E131"/>
  <c r="F121"/>
  <c r="E24"/>
  <c r="F127"/>
  <c r="F7"/>
  <c r="F24"/>
  <c r="E43"/>
  <c r="E45"/>
  <c r="E78"/>
  <c r="F12"/>
  <c r="E7"/>
  <c r="E86"/>
  <c r="F88"/>
  <c r="F113"/>
  <c r="C4"/>
  <c r="E12"/>
  <c r="E53"/>
  <c r="F62"/>
  <c r="F78"/>
  <c r="F94"/>
  <c r="E121"/>
  <c r="E100"/>
  <c r="F104"/>
  <c r="D4"/>
  <c r="E48"/>
  <c r="F58"/>
  <c r="F116"/>
  <c r="E106"/>
  <c r="C33"/>
  <c r="F51"/>
  <c r="E17"/>
  <c r="E5"/>
  <c r="E22"/>
  <c r="E34"/>
  <c r="F45"/>
  <c r="F48"/>
  <c r="F100"/>
  <c r="E127"/>
  <c r="E51"/>
  <c r="F53"/>
  <c r="E58"/>
  <c r="E88"/>
  <c r="E94"/>
  <c r="E113"/>
  <c r="E116"/>
  <c r="C135"/>
  <c r="F106"/>
  <c r="E62"/>
  <c r="D33"/>
  <c r="F86"/>
  <c r="F5"/>
  <c r="F17"/>
  <c r="F22"/>
  <c r="F28"/>
  <c r="F34"/>
  <c r="F43"/>
  <c r="F131"/>
  <c r="D135"/>
  <c r="D40" i="16"/>
  <c r="F4" i="3" l="1"/>
  <c r="E4"/>
  <c r="C61"/>
  <c r="C73" s="1"/>
  <c r="D61"/>
  <c r="D73" s="1"/>
  <c r="F135"/>
  <c r="E135"/>
  <c r="E33"/>
  <c r="F33"/>
  <c r="D34" i="15"/>
  <c r="D36" i="7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D19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25" l="1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100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FC19" l="1"/>
  <c r="K25" i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3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0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2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<sst xmlns="http://schemas.openxmlformats.org/spreadsheetml/2006/main" count="2856" uniqueCount="449">
  <si>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</si>
  <si>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</si>
  <si>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</si>
  <si>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</si>
  <si>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</si>
  <si>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</si>
  <si>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</si>
  <si>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</si>
  <si>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</si>
  <si>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</si>
  <si>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</si>
  <si>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</si>
  <si>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</si>
  <si>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</si>
  <si>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</si>
  <si>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</si>
  <si>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</si>
  <si>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</si>
  <si>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</si>
  <si>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</si>
  <si>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</si>
  <si>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</si>
  <si>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</si>
  <si>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</si>
  <si>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</si>
  <si>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</si>
  <si>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</si>
  <si>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</si>
  <si>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</si>
  <si>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</si>
  <si>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</si>
  <si>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</si>
  <si>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</si>
  <si>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</si>
  <si>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</si>
  <si>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</si>
  <si>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</si>
  <si>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</si>
  <si>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</si>
  <si>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</si>
  <si>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</si>
  <si>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</si>
  <si>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</si>
  <si>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</si>
  <si>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</si>
  <si>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</si>
  <si>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</si>
  <si>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</si>
  <si>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</si>
  <si>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</si>
  <si>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</si>
  <si>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</si>
  <si>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</si>
  <si>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</si>
  <si>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</si>
  <si>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</si>
  <si>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</si>
  <si>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</si>
  <si>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</si>
  <si>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</si>
  <si>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</si>
  <si>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</si>
  <si>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</si>
  <si>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</si>
  <si>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</si>
  <si>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</si>
  <si>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</si>
  <si>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</si>
  <si>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</si>
  <si>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</si>
  <si>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</si>
  <si>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</si>
  <si>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</si>
  <si>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</si>
  <si>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</si>
  <si>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</si>
  <si>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</si>
  <si>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</si>
  <si>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</si>
  <si>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</si>
  <si>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</si>
  <si>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</si>
  <si>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</si>
  <si>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</si>
  <si>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</si>
  <si>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</si>
  <si>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</si>
  <si>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</si>
  <si>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</si>
  <si>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</si>
  <si>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</si>
  <si>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</si>
  <si>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</si>
  <si>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</si>
  <si>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</si>
  <si>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</si>
  <si>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</si>
  <si>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</si>
  <si>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</si>
  <si>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</si>
  <si>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</si>
  <si>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</si>
  <si>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</si>
  <si>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</si>
  <si>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</si>
  <si>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</si>
  <si>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</si>
  <si>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</si>
  <si>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</si>
  <si>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</si>
  <si>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</si>
  <si>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</si>
  <si>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</si>
  <si>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</si>
  <si>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</si>
  <si>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</si>
  <si>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</si>
  <si>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</si>
  <si>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</si>
  <si>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</si>
  <si>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</si>
  <si>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</si>
  <si>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</si>
  <si>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</si>
  <si>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</si>
  <si>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</si>
  <si>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</si>
  <si>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</si>
  <si>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</si>
  <si>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</si>
  <si>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</si>
  <si>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</si>
  <si>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</si>
  <si>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</si>
  <si>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</si>
  <si>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</si>
  <si>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</si>
  <si>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</si>
  <si>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</si>
  <si>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</si>
  <si>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</si>
  <si>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</si>
  <si>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</si>
  <si>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</si>
  <si>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</si>
  <si>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</si>
  <si>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</si>
  <si>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</si>
  <si>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</si>
  <si>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</si>
  <si>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</si>
  <si>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</si>
  <si>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</si>
  <si>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</si>
  <si>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</si>
  <si>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</si>
  <si>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</si>
  <si>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</si>
  <si>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</si>
  <si>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</si>
  <si>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</si>
  <si>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</si>
  <si>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</si>
  <si>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</si>
  <si>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</si>
  <si>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</si>
  <si>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</si>
  <si>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</si>
  <si>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</si>
  <si>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</si>
  <si>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</si>
  <si>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</si>
  <si>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</si>
  <si>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</si>
  <si>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</si>
  <si>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</si>
  <si>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</si>
  <si>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</si>
  <si>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</si>
  <si>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</si>
  <si>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</si>
  <si>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</si>
  <si>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</si>
  <si>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</si>
  <si>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</si>
  <si>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</si>
  <si>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</si>
  <si>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</si>
  <si>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</si>
  <si>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</si>
  <si>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</si>
  <si>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</si>
  <si>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</si>
  <si>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</si>
  <si>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</si>
  <si>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</si>
  <si>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</si>
  <si>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</si>
  <si>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</si>
  <si>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</si>
  <si>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</si>
  <si>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</si>
  <si>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</si>
  <si>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</si>
  <si>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</si>
  <si>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</si>
  <si>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</si>
  <si>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</si>
  <si>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</si>
  <si>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</si>
  <si>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</si>
  <si>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</si>
  <si>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</si>
  <si>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</si>
  <si>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</si>
  <si>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</si>
  <si>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</si>
  <si>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</si>
  <si>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</si>
  <si>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</si>
  <si>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</si>
  <si>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</si>
  <si>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</si>
  <si>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</si>
  <si>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</si>
  <si>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</si>
  <si>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</si>
  <si>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</si>
  <si>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</si>
  <si>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</si>
  <si>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</si>
  <si>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</si>
  <si>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</si>
  <si>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</si>
  <si>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</si>
  <si>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</si>
  <si>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</si>
  <si>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</si>
  <si>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</si>
  <si>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</si>
  <si>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</si>
  <si>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</si>
  <si>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</si>
  <si>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</si>
  <si>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</si>
  <si>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</si>
  <si>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</si>
  <si>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</si>
  <si>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</si>
  <si>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</si>
  <si>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</si>
  <si>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</si>
  <si>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</si>
  <si>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</si>
  <si>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</si>
  <si>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</si>
  <si>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</si>
  <si>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</si>
  <si>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</si>
  <si>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</si>
  <si>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</si>
  <si>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</si>
  <si>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</si>
  <si>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</si>
  <si>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</si>
  <si>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</si>
  <si>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</si>
  <si>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</si>
  <si>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</si>
  <si>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</si>
  <si>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</si>
  <si>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</si>
  <si>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</si>
  <si>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</si>
  <si>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</si>
  <si>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</si>
  <si>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</si>
  <si>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</si>
  <si>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</si>
  <si>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</si>
  <si>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</si>
  <si>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</si>
  <si>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</si>
  <si>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</si>
  <si>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</si>
  <si>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</si>
  <si>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</si>
  <si>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</si>
  <si>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</si>
  <si>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</si>
  <si>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</si>
  <si>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</si>
  <si>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</si>
  <si>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</si>
  <si>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</si>
  <si>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</si>
  <si>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</si>
  <si>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</si>
  <si>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</si>
  <si>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</si>
  <si>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</si>
  <si>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</si>
  <si>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</si>
  <si>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</si>
  <si>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</si>
  <si>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</si>
  <si>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</si>
  <si>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</si>
  <si>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</si>
  <si>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</si>
  <si>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</si>
  <si>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</si>
  <si>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</si>
  <si>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</si>
  <si>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</si>
  <si>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</si>
  <si>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</si>
  <si>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</si>
  <si>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</si>
  <si>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</si>
  <si>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</si>
  <si>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</si>
  <si>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</si>
  <si>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</si>
  <si>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</si>
  <si>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</si>
  <si>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</si>
  <si>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</si>
  <si>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</si>
  <si>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</si>
  <si>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</si>
  <si>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</si>
  <si>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</si>
  <si>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</si>
  <si>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</si>
  <si>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</si>
  <si>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</si>
  <si>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</si>
  <si>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</si>
  <si>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</si>
  <si>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</si>
  <si>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</si>
  <si>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</si>
  <si>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</si>
  <si>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</si>
  <si>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</si>
  <si>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</si>
  <si>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</si>
  <si>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</si>
  <si>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</si>
  <si>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</si>
  <si>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</si>
  <si>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</si>
  <si>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</si>
  <si>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</si>
  <si>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</si>
  <si>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</si>
  <si>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</si>
  <si>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</si>
  <si>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</si>
  <si>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</si>
  <si>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</si>
  <si>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</si>
  <si>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</si>
  <si>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</si>
  <si>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</si>
  <si>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</si>
  <si>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</si>
  <si>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</si>
  <si>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</si>
  <si>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</si>
  <si>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</si>
  <si>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</si>
  <si>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</si>
  <si>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</si>
  <si>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</si>
  <si>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</si>
  <si>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</si>
  <si>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</si>
  <si>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</si>
  <si>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</si>
  <si>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</si>
  <si>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</si>
  <si>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</si>
  <si>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</si>
  <si>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</si>
  <si>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</si>
  <si>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</si>
  <si>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</si>
  <si>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</si>
  <si>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</si>
  <si>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</si>
  <si>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</si>
  <si>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</si>
  <si>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</si>
  <si>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</si>
  <si>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</si>
  <si>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</si>
  <si>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</si>
  <si>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</si>
  <si>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</si>
  <si>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</si>
  <si>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</si>
  <si>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</si>
  <si>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</si>
  <si>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</si>
  <si>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</si>
  <si>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</si>
  <si>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</si>
  <si>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</si>
  <si>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</si>
  <si>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</si>
  <si>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</si>
  <si>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</si>
  <si>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</si>
  <si>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</si>
  <si>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</si>
  <si>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</si>
  <si>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</si>
  <si>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</si>
  <si>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</si>
  <si>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</si>
  <si>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</si>
  <si>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</si>
  <si>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</si>
  <si>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</si>
  <si>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</si>
  <si>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</si>
  <si>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</si>
  <si>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</si>
  <si>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</si>
  <si>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</si>
  <si>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</si>
  <si>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</si>
  <si>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</si>
  <si>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</si>
  <si>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</si>
  <si>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</si>
  <si>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</si>
  <si>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</si>
  <si>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 xml:space="preserve">                                                        Моргаушского района на 01.01.2023 г.</t>
  </si>
  <si>
    <t>об исполнении бюджетов поселений  Моргаушского района  на 1 января 2023 г.</t>
  </si>
  <si>
    <t>Анализ исполнения консолидированного бюджета Моргаушского районана 01.01.2023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</si>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</sst>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37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2" fontId="19" fillId="0" borderId="1" xfId="9" applyNumberFormat="1" applyFont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2" fontId="18" fillId="3" borderId="1" xfId="1" applyNumberFormat="1" applyFont="1" applyFill="1" applyBorder="1" applyAlignment="1">
      <alignment horizontal="right" vertical="center"/>
    </xf>
    <xf numFmtId="166" fontId="18" fillId="5" borderId="1" xfId="12" applyNumberFormat="1" applyFont="1" applyFill="1" applyBorder="1" applyAlignment="1">
      <alignment horizontal="right" vertical="center"/>
    </xf>
    <xf numFmtId="166" fontId="18" fillId="5" borderId="1" xfId="11" applyNumberFormat="1" applyFont="1" applyFill="1" applyBorder="1" applyAlignment="1">
      <alignment horizontal="right" vertic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6.xml"/><Relationship Id="rId769" Type="http://schemas.openxmlformats.org/officeDocument/2006/relationships/revisionLog" Target="revisionLog20.xml"/><Relationship Id="rId934" Type="http://schemas.openxmlformats.org/officeDocument/2006/relationships/revisionLog" Target="revisionLog15.xml"/><Relationship Id="rId976" Type="http://schemas.openxmlformats.org/officeDocument/2006/relationships/revisionLog" Target="revisionLog19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1.xml"/><Relationship Id="rId836" Type="http://schemas.openxmlformats.org/officeDocument/2006/relationships/revisionLog" Target="revisionLog40.xml"/><Relationship Id="rId878" Type="http://schemas.openxmlformats.org/officeDocument/2006/relationships/revisionLog" Target="revisionLog191.xml"/><Relationship Id="rId1021" Type="http://schemas.openxmlformats.org/officeDocument/2006/relationships/revisionLog" Target="revisionLog12.xml"/><Relationship Id="rId1063" Type="http://schemas.openxmlformats.org/officeDocument/2006/relationships/revisionLog" Target="revisionLog13.xml"/><Relationship Id="rId1119" Type="http://schemas.openxmlformats.org/officeDocument/2006/relationships/revisionLog" Target="revisionLog14.xml"/><Relationship Id="rId640" Type="http://schemas.openxmlformats.org/officeDocument/2006/relationships/revisionLog" Target="revisionLog142.xml"/><Relationship Id="rId682" Type="http://schemas.openxmlformats.org/officeDocument/2006/relationships/revisionLog" Target="revisionLog1321.xml"/><Relationship Id="rId738" Type="http://schemas.openxmlformats.org/officeDocument/2006/relationships/revisionLog" Target="revisionLog1911.xml"/><Relationship Id="rId903" Type="http://schemas.openxmlformats.org/officeDocument/2006/relationships/revisionLog" Target="revisionLog1121.xml"/><Relationship Id="rId945" Type="http://schemas.openxmlformats.org/officeDocument/2006/relationships/revisionLog" Target="revisionLog114.xml"/><Relationship Id="rId805" Type="http://schemas.openxmlformats.org/officeDocument/2006/relationships/revisionLog" Target="revisionLog31.xml"/><Relationship Id="rId987" Type="http://schemas.openxmlformats.org/officeDocument/2006/relationships/revisionLog" Target="revisionLog116.xml"/><Relationship Id="rId1130" Type="http://schemas.openxmlformats.org/officeDocument/2006/relationships/revisionLog" Target="revisionLog17.xml"/><Relationship Id="rId791" Type="http://schemas.openxmlformats.org/officeDocument/2006/relationships/revisionLog" Target="revisionLog25.xml"/><Relationship Id="rId847" Type="http://schemas.openxmlformats.org/officeDocument/2006/relationships/revisionLog" Target="revisionLog1511.xml"/><Relationship Id="rId889" Type="http://schemas.openxmlformats.org/officeDocument/2006/relationships/revisionLog" Target="revisionLog1141.xml"/><Relationship Id="rId1032" Type="http://schemas.openxmlformats.org/officeDocument/2006/relationships/revisionLog" Target="revisionLog131.xml"/><Relationship Id="rId1074" Type="http://schemas.openxmlformats.org/officeDocument/2006/relationships/revisionLog" Target="revisionLog141.xml"/><Relationship Id="rId651" Type="http://schemas.openxmlformats.org/officeDocument/2006/relationships/revisionLog" Target="revisionLog17111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1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1.xml"/><Relationship Id="rId760" Type="http://schemas.openxmlformats.org/officeDocument/2006/relationships/revisionLog" Target="revisionLog11412.xml"/><Relationship Id="rId956" Type="http://schemas.openxmlformats.org/officeDocument/2006/relationships/revisionLog" Target="revisionLog119.xml"/><Relationship Id="rId998" Type="http://schemas.openxmlformats.org/officeDocument/2006/relationships/revisionLog" Target="revisionLog1211.xml"/><Relationship Id="rId816" Type="http://schemas.openxmlformats.org/officeDocument/2006/relationships/revisionLog" Target="revisionLog35.xml"/><Relationship Id="rId858" Type="http://schemas.openxmlformats.org/officeDocument/2006/relationships/revisionLog" Target="revisionLog1142.xml"/><Relationship Id="rId1001" Type="http://schemas.openxmlformats.org/officeDocument/2006/relationships/revisionLog" Target="revisionLog122.xml"/><Relationship Id="rId1043" Type="http://schemas.openxmlformats.org/officeDocument/2006/relationships/revisionLog" Target="revisionLog1411.xml"/><Relationship Id="rId620" Type="http://schemas.openxmlformats.org/officeDocument/2006/relationships/revisionLog" Target="revisionLog2.xml"/><Relationship Id="rId662" Type="http://schemas.openxmlformats.org/officeDocument/2006/relationships/revisionLog" Target="revisionLog133111.xml"/><Relationship Id="rId718" Type="http://schemas.openxmlformats.org/officeDocument/2006/relationships/revisionLog" Target="revisionLog124.xml"/><Relationship Id="rId925" Type="http://schemas.openxmlformats.org/officeDocument/2006/relationships/revisionLog" Target="revisionLog1201.xml"/><Relationship Id="rId1085" Type="http://schemas.openxmlformats.org/officeDocument/2006/relationships/revisionLog" Target="revisionLog171.xml"/><Relationship Id="rId967" Type="http://schemas.openxmlformats.org/officeDocument/2006/relationships/revisionLog" Target="revisionLog1221.xml"/><Relationship Id="rId1110" Type="http://schemas.openxmlformats.org/officeDocument/2006/relationships/revisionLog" Target="revisionLog18.xml"/><Relationship Id="rId771" Type="http://schemas.openxmlformats.org/officeDocument/2006/relationships/revisionLog" Target="revisionLog11921.xml"/><Relationship Id="rId827" Type="http://schemas.openxmlformats.org/officeDocument/2006/relationships/revisionLog" Target="revisionLog125.xml"/><Relationship Id="rId869" Type="http://schemas.openxmlformats.org/officeDocument/2006/relationships/revisionLog" Target="revisionLog115111.xml"/><Relationship Id="rId1012" Type="http://schemas.openxmlformats.org/officeDocument/2006/relationships/revisionLog" Target="revisionLog1311.xml"/><Relationship Id="rId631" Type="http://schemas.openxmlformats.org/officeDocument/2006/relationships/revisionLog" Target="revisionLog122121.xml"/><Relationship Id="rId673" Type="http://schemas.openxmlformats.org/officeDocument/2006/relationships/revisionLog" Target="revisionLog12321.xml"/><Relationship Id="rId729" Type="http://schemas.openxmlformats.org/officeDocument/2006/relationships/revisionLog" Target="revisionLog1211111.xml"/><Relationship Id="rId880" Type="http://schemas.openxmlformats.org/officeDocument/2006/relationships/revisionLog" Target="revisionLog11821.xml"/><Relationship Id="rId1054" Type="http://schemas.openxmlformats.org/officeDocument/2006/relationships/revisionLog" Target="revisionLog1711.xml"/><Relationship Id="rId1096" Type="http://schemas.openxmlformats.org/officeDocument/2006/relationships/revisionLog" Target="revisionLog182.xml"/><Relationship Id="rId936" Type="http://schemas.openxmlformats.org/officeDocument/2006/relationships/revisionLog" Target="revisionLog1222.xml"/><Relationship Id="rId978" Type="http://schemas.openxmlformats.org/officeDocument/2006/relationships/revisionLog" Target="revisionLog126.xml"/><Relationship Id="rId1121" Type="http://schemas.openxmlformats.org/officeDocument/2006/relationships/revisionLog" Target="revisionLog110.xml"/><Relationship Id="rId740" Type="http://schemas.openxmlformats.org/officeDocument/2006/relationships/revisionLog" Target="revisionLog114121.xml"/><Relationship Id="rId782" Type="http://schemas.openxmlformats.org/officeDocument/2006/relationships/revisionLog" Target="revisionLog22.xml"/><Relationship Id="rId838" Type="http://schemas.openxmlformats.org/officeDocument/2006/relationships/revisionLog" Target="revisionLog42.xml"/><Relationship Id="rId1023" Type="http://schemas.openxmlformats.org/officeDocument/2006/relationships/revisionLog" Target="revisionLog14111.xml"/><Relationship Id="rId642" Type="http://schemas.openxmlformats.org/officeDocument/2006/relationships/revisionLog" Target="revisionLog15212.xml"/><Relationship Id="rId684" Type="http://schemas.openxmlformats.org/officeDocument/2006/relationships/revisionLog" Target="revisionLog11213.xml"/><Relationship Id="rId1065" Type="http://schemas.openxmlformats.org/officeDocument/2006/relationships/revisionLog" Target="revisionLog1821.xml"/><Relationship Id="rId891" Type="http://schemas.openxmlformats.org/officeDocument/2006/relationships/revisionLog" Target="revisionLog12021.xml"/><Relationship Id="rId905" Type="http://schemas.openxmlformats.org/officeDocument/2006/relationships/revisionLog" Target="revisionLog1203.xml"/><Relationship Id="rId947" Type="http://schemas.openxmlformats.org/officeDocument/2006/relationships/revisionLog" Target="revisionLog1232.xml"/><Relationship Id="rId989" Type="http://schemas.openxmlformats.org/officeDocument/2006/relationships/revisionLog" Target="revisionLog1271.xml"/><Relationship Id="rId1132" Type="http://schemas.openxmlformats.org/officeDocument/2006/relationships/revisionLog" Target="revisionLog112.xml"/><Relationship Id="rId751" Type="http://schemas.openxmlformats.org/officeDocument/2006/relationships/revisionLog" Target="revisionLog11012.xml"/><Relationship Id="rId793" Type="http://schemas.openxmlformats.org/officeDocument/2006/relationships/revisionLog" Target="revisionLog123111.xml"/><Relationship Id="rId807" Type="http://schemas.openxmlformats.org/officeDocument/2006/relationships/revisionLog" Target="revisionLog12322.xml"/><Relationship Id="rId849" Type="http://schemas.openxmlformats.org/officeDocument/2006/relationships/revisionLog" Target="revisionLog115121.xml"/><Relationship Id="rId653" Type="http://schemas.openxmlformats.org/officeDocument/2006/relationships/revisionLog" Target="revisionLog15111.xml"/><Relationship Id="rId1034" Type="http://schemas.openxmlformats.org/officeDocument/2006/relationships/revisionLog" Target="revisionLog17111.xml"/><Relationship Id="rId1076" Type="http://schemas.openxmlformats.org/officeDocument/2006/relationships/revisionLog" Target="revisionLog1101.xml"/><Relationship Id="rId695" Type="http://schemas.openxmlformats.org/officeDocument/2006/relationships/revisionLog" Target="revisionLog193.xml"/><Relationship Id="rId709" Type="http://schemas.openxmlformats.org/officeDocument/2006/relationships/revisionLog" Target="revisionLog1123111.xml"/><Relationship Id="rId860" Type="http://schemas.openxmlformats.org/officeDocument/2006/relationships/revisionLog" Target="revisionLog1182111.xml"/><Relationship Id="rId916" Type="http://schemas.openxmlformats.org/officeDocument/2006/relationships/revisionLog" Target="revisionLog1233.xml"/><Relationship Id="rId958" Type="http://schemas.openxmlformats.org/officeDocument/2006/relationships/revisionLog" Target="revisionLog12711.xml"/><Relationship Id="rId1101" Type="http://schemas.openxmlformats.org/officeDocument/2006/relationships/revisionLog" Target="revisionLog1123.xml"/><Relationship Id="rId720" Type="http://schemas.openxmlformats.org/officeDocument/2006/relationships/revisionLog" Target="revisionLog1141211.xml"/><Relationship Id="rId762" Type="http://schemas.openxmlformats.org/officeDocument/2006/relationships/revisionLog" Target="revisionLog4.xml"/><Relationship Id="rId818" Type="http://schemas.openxmlformats.org/officeDocument/2006/relationships/revisionLog" Target="revisionLog126111.xml"/><Relationship Id="rId622" Type="http://schemas.openxmlformats.org/officeDocument/2006/relationships/revisionLog" Target="revisionLog19111.xml"/><Relationship Id="rId1003" Type="http://schemas.openxmlformats.org/officeDocument/2006/relationships/revisionLog" Target="revisionLog1210.xml"/><Relationship Id="rId1045" Type="http://schemas.openxmlformats.org/officeDocument/2006/relationships/revisionLog" Target="revisionLog182111.xml"/><Relationship Id="rId1087" Type="http://schemas.openxmlformats.org/officeDocument/2006/relationships/revisionLog" Target="revisionLog11231.xml"/><Relationship Id="rId664" Type="http://schemas.openxmlformats.org/officeDocument/2006/relationships/revisionLog" Target="revisionLog112112.xml"/><Relationship Id="rId871" Type="http://schemas.openxmlformats.org/officeDocument/2006/relationships/revisionLog" Target="revisionLog1193.xml"/><Relationship Id="rId927" Type="http://schemas.openxmlformats.org/officeDocument/2006/relationships/revisionLog" Target="revisionLog12821.xml"/><Relationship Id="rId969" Type="http://schemas.openxmlformats.org/officeDocument/2006/relationships/revisionLog" Target="revisionLog130.xml"/><Relationship Id="rId1112" Type="http://schemas.openxmlformats.org/officeDocument/2006/relationships/revisionLog" Target="revisionLog1103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73" Type="http://schemas.openxmlformats.org/officeDocument/2006/relationships/revisionLog" Target="revisionLog12311111.xml"/><Relationship Id="rId808" Type="http://schemas.openxmlformats.org/officeDocument/2006/relationships/revisionLog" Target="revisionLog1261111.xml"/><Relationship Id="rId633" Type="http://schemas.openxmlformats.org/officeDocument/2006/relationships/revisionLog" Target="revisionLog1131111.xml"/><Relationship Id="rId794" Type="http://schemas.openxmlformats.org/officeDocument/2006/relationships/revisionLog" Target="revisionLog12611111.xml"/><Relationship Id="rId829" Type="http://schemas.openxmlformats.org/officeDocument/2006/relationships/revisionLog" Target="revisionLog1132.xml"/><Relationship Id="rId980" Type="http://schemas.openxmlformats.org/officeDocument/2006/relationships/revisionLog" Target="revisionLog132.xml"/><Relationship Id="rId1014" Type="http://schemas.openxmlformats.org/officeDocument/2006/relationships/revisionLog" Target="revisionLog1711112.xml"/><Relationship Id="rId1035" Type="http://schemas.openxmlformats.org/officeDocument/2006/relationships/revisionLog" Target="revisionLog1821111.xml"/><Relationship Id="rId1056" Type="http://schemas.openxmlformats.org/officeDocument/2006/relationships/revisionLog" Target="revisionLog110112.xml"/><Relationship Id="rId1077" Type="http://schemas.openxmlformats.org/officeDocument/2006/relationships/revisionLog" Target="revisionLog112311.xml"/><Relationship Id="rId654" Type="http://schemas.openxmlformats.org/officeDocument/2006/relationships/revisionLog" Target="revisionLog123111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917" Type="http://schemas.openxmlformats.org/officeDocument/2006/relationships/revisionLog" Target="revisionLog128211.xml"/><Relationship Id="rId938" Type="http://schemas.openxmlformats.org/officeDocument/2006/relationships/revisionLog" Target="revisionLog12921.xml"/><Relationship Id="rId959" Type="http://schemas.openxmlformats.org/officeDocument/2006/relationships/revisionLog" Target="revisionLog1301.xml"/><Relationship Id="rId1098" Type="http://schemas.openxmlformats.org/officeDocument/2006/relationships/revisionLog" Target="revisionLog1131.xml"/><Relationship Id="rId1102" Type="http://schemas.openxmlformats.org/officeDocument/2006/relationships/revisionLog" Target="revisionLog115.xml"/><Relationship Id="rId700" Type="http://schemas.openxmlformats.org/officeDocument/2006/relationships/revisionLog" Target="revisionLog123221.xml"/><Relationship Id="rId721" Type="http://schemas.openxmlformats.org/officeDocument/2006/relationships/revisionLog" Target="revisionLog125211.xml"/><Relationship Id="rId742" Type="http://schemas.openxmlformats.org/officeDocument/2006/relationships/revisionLog" Target="revisionLog11413.xml"/><Relationship Id="rId763" Type="http://schemas.openxmlformats.org/officeDocument/2006/relationships/revisionLog" Target="revisionLog5.xml"/><Relationship Id="rId1123" Type="http://schemas.openxmlformats.org/officeDocument/2006/relationships/revisionLog" Target="revisionLog117.xml"/><Relationship Id="rId784" Type="http://schemas.openxmlformats.org/officeDocument/2006/relationships/revisionLog" Target="revisionLog1351.xml"/><Relationship Id="rId819" Type="http://schemas.openxmlformats.org/officeDocument/2006/relationships/revisionLog" Target="revisionLog36.xml"/><Relationship Id="rId970" Type="http://schemas.openxmlformats.org/officeDocument/2006/relationships/revisionLog" Target="revisionLog1322.xml"/><Relationship Id="rId991" Type="http://schemas.openxmlformats.org/officeDocument/2006/relationships/revisionLog" Target="revisionLog133.xml"/><Relationship Id="rId1004" Type="http://schemas.openxmlformats.org/officeDocument/2006/relationships/revisionLog" Target="revisionLog13111.xml"/><Relationship Id="rId1025" Type="http://schemas.openxmlformats.org/officeDocument/2006/relationships/revisionLog" Target="revisionLog18211111.xml"/><Relationship Id="rId1046" Type="http://schemas.openxmlformats.org/officeDocument/2006/relationships/revisionLog" Target="revisionLog1101121.xml"/><Relationship Id="rId1067" Type="http://schemas.openxmlformats.org/officeDocument/2006/relationships/revisionLog" Target="revisionLog1123112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11.xml"/><Relationship Id="rId851" Type="http://schemas.openxmlformats.org/officeDocument/2006/relationships/revisionLog" Target="revisionLog131111.xml"/><Relationship Id="rId872" Type="http://schemas.openxmlformats.org/officeDocument/2006/relationships/revisionLog" Target="revisionLog12021211.xml"/><Relationship Id="rId893" Type="http://schemas.openxmlformats.org/officeDocument/2006/relationships/revisionLog" Target="revisionLog1282111.xml"/><Relationship Id="rId907" Type="http://schemas.openxmlformats.org/officeDocument/2006/relationships/revisionLog" Target="revisionLog1224.xml"/><Relationship Id="rId928" Type="http://schemas.openxmlformats.org/officeDocument/2006/relationships/revisionLog" Target="revisionLog13221.xml"/><Relationship Id="rId1088" Type="http://schemas.openxmlformats.org/officeDocument/2006/relationships/revisionLog" Target="revisionLog11311.xml"/><Relationship Id="rId711" Type="http://schemas.openxmlformats.org/officeDocument/2006/relationships/revisionLog" Target="revisionLog126111111.xml"/><Relationship Id="rId732" Type="http://schemas.openxmlformats.org/officeDocument/2006/relationships/revisionLog" Target="revisionLog12213.xml"/><Relationship Id="rId753" Type="http://schemas.openxmlformats.org/officeDocument/2006/relationships/revisionLog" Target="revisionLog1302.xml"/><Relationship Id="rId949" Type="http://schemas.openxmlformats.org/officeDocument/2006/relationships/revisionLog" Target="revisionLog134.xml"/><Relationship Id="rId1113" Type="http://schemas.openxmlformats.org/officeDocument/2006/relationships/revisionLog" Target="revisionLog1172.xml"/><Relationship Id="rId1134" Type="http://schemas.openxmlformats.org/officeDocument/2006/relationships/revisionLog" Target="revisionLog118.xml"/><Relationship Id="rId774" Type="http://schemas.openxmlformats.org/officeDocument/2006/relationships/revisionLog" Target="revisionLog1202121111.xml"/><Relationship Id="rId795" Type="http://schemas.openxmlformats.org/officeDocument/2006/relationships/revisionLog" Target="revisionLog12341.xml"/><Relationship Id="rId809" Type="http://schemas.openxmlformats.org/officeDocument/2006/relationships/revisionLog" Target="revisionLog32.xml"/><Relationship Id="rId960" Type="http://schemas.openxmlformats.org/officeDocument/2006/relationships/revisionLog" Target="revisionLog137.xml"/><Relationship Id="rId981" Type="http://schemas.openxmlformats.org/officeDocument/2006/relationships/revisionLog" Target="revisionLog135.xml"/><Relationship Id="rId1015" Type="http://schemas.openxmlformats.org/officeDocument/2006/relationships/revisionLog" Target="revisionLog182111111.xml"/><Relationship Id="rId1036" Type="http://schemas.openxmlformats.org/officeDocument/2006/relationships/revisionLog" Target="revisionLog11011211.xml"/><Relationship Id="rId1057" Type="http://schemas.openxmlformats.org/officeDocument/2006/relationships/revisionLog" Target="revisionLog11231121.xml"/><Relationship Id="rId634" Type="http://schemas.openxmlformats.org/officeDocument/2006/relationships/revisionLog" Target="revisionLog132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1.xml"/><Relationship Id="rId820" Type="http://schemas.openxmlformats.org/officeDocument/2006/relationships/revisionLog" Target="revisionLog1371.xml"/><Relationship Id="rId841" Type="http://schemas.openxmlformats.org/officeDocument/2006/relationships/revisionLog" Target="revisionLog44.xml"/><Relationship Id="rId862" Type="http://schemas.openxmlformats.org/officeDocument/2006/relationships/revisionLog" Target="revisionLog1322111.xml"/><Relationship Id="rId883" Type="http://schemas.openxmlformats.org/officeDocument/2006/relationships/revisionLog" Target="revisionLog1235.xml"/><Relationship Id="rId918" Type="http://schemas.openxmlformats.org/officeDocument/2006/relationships/revisionLog" Target="revisionLog139.xml"/><Relationship Id="rId1078" Type="http://schemas.openxmlformats.org/officeDocument/2006/relationships/revisionLog" Target="revisionLog113111.xml"/><Relationship Id="rId1099" Type="http://schemas.openxmlformats.org/officeDocument/2006/relationships/revisionLog" Target="revisionLog1152.xml"/><Relationship Id="rId701" Type="http://schemas.openxmlformats.org/officeDocument/2006/relationships/revisionLog" Target="revisionLog13711.xml"/><Relationship Id="rId722" Type="http://schemas.openxmlformats.org/officeDocument/2006/relationships/revisionLog" Target="revisionLog15411.xml"/><Relationship Id="rId939" Type="http://schemas.openxmlformats.org/officeDocument/2006/relationships/revisionLog" Target="revisionLog140.xml"/><Relationship Id="rId1103" Type="http://schemas.openxmlformats.org/officeDocument/2006/relationships/revisionLog" Target="revisionLog11721.xml"/><Relationship Id="rId1124" Type="http://schemas.openxmlformats.org/officeDocument/2006/relationships/revisionLog" Target="revisionLog1181.xml"/><Relationship Id="rId743" Type="http://schemas.openxmlformats.org/officeDocument/2006/relationships/revisionLog" Target="revisionLog1711112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950" Type="http://schemas.openxmlformats.org/officeDocument/2006/relationships/revisionLog" Target="revisionLog141111.xml"/><Relationship Id="rId971" Type="http://schemas.openxmlformats.org/officeDocument/2006/relationships/revisionLog" Target="revisionLog1352.xml"/><Relationship Id="rId992" Type="http://schemas.openxmlformats.org/officeDocument/2006/relationships/revisionLog" Target="revisionLog136.xml"/><Relationship Id="rId1005" Type="http://schemas.openxmlformats.org/officeDocument/2006/relationships/revisionLog" Target="revisionLog143.xml"/><Relationship Id="rId1026" Type="http://schemas.openxmlformats.org/officeDocument/2006/relationships/revisionLog" Target="revisionLog110112111.xml"/><Relationship Id="rId645" Type="http://schemas.openxmlformats.org/officeDocument/2006/relationships/revisionLog" Target="revisionLog1411111.xml"/><Relationship Id="rId624" Type="http://schemas.openxmlformats.org/officeDocument/2006/relationships/revisionLog" Target="revisionLog1812.xml"/><Relationship Id="rId666" Type="http://schemas.openxmlformats.org/officeDocument/2006/relationships/revisionLog" Target="revisionLog1711112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1.xml"/><Relationship Id="rId1047" Type="http://schemas.openxmlformats.org/officeDocument/2006/relationships/revisionLog" Target="revisionLog112311211.xml"/><Relationship Id="rId1068" Type="http://schemas.openxmlformats.org/officeDocument/2006/relationships/revisionLog" Target="revisionLog1131112.xml"/><Relationship Id="rId1089" Type="http://schemas.openxmlformats.org/officeDocument/2006/relationships/revisionLog" Target="revisionLog11521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1111.xml"/><Relationship Id="rId929" Type="http://schemas.openxmlformats.org/officeDocument/2006/relationships/revisionLog" Target="revisionLog1432.xml"/><Relationship Id="rId1114" Type="http://schemas.openxmlformats.org/officeDocument/2006/relationships/revisionLog" Target="revisionLog11811.xml"/><Relationship Id="rId1135" Type="http://schemas.openxmlformats.org/officeDocument/2006/relationships/revisionLog" Target="revisionLog113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2111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940" Type="http://schemas.openxmlformats.org/officeDocument/2006/relationships/revisionLog" Target="revisionLog144.xml"/><Relationship Id="rId961" Type="http://schemas.openxmlformats.org/officeDocument/2006/relationships/revisionLog" Target="revisionLog145.xml"/><Relationship Id="rId982" Type="http://schemas.openxmlformats.org/officeDocument/2006/relationships/revisionLog" Target="revisionLog146.xml"/><Relationship Id="rId1016" Type="http://schemas.openxmlformats.org/officeDocument/2006/relationships/revisionLog" Target="revisionLog110113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2111.xml"/><Relationship Id="rId677" Type="http://schemas.openxmlformats.org/officeDocument/2006/relationships/revisionLog" Target="revisionLog13312.xml"/><Relationship Id="rId800" Type="http://schemas.openxmlformats.org/officeDocument/2006/relationships/revisionLog" Target="revisionLog115211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1.xml"/><Relationship Id="rId1037" Type="http://schemas.openxmlformats.org/officeDocument/2006/relationships/revisionLog" Target="revisionLog1124.xml"/><Relationship Id="rId1058" Type="http://schemas.openxmlformats.org/officeDocument/2006/relationships/revisionLog" Target="revisionLog11312.xml"/><Relationship Id="rId1079" Type="http://schemas.openxmlformats.org/officeDocument/2006/relationships/revisionLog" Target="revisionLog1153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1.xml"/><Relationship Id="rId1090" Type="http://schemas.openxmlformats.org/officeDocument/2006/relationships/revisionLog" Target="revisionLog117211.xml"/><Relationship Id="rId1104" Type="http://schemas.openxmlformats.org/officeDocument/2006/relationships/revisionLog" Target="revisionLog118111.xml"/><Relationship Id="rId1125" Type="http://schemas.openxmlformats.org/officeDocument/2006/relationships/revisionLog" Target="revisionLog120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930" Type="http://schemas.openxmlformats.org/officeDocument/2006/relationships/revisionLog" Target="revisionLog1451.xml"/><Relationship Id="rId951" Type="http://schemas.openxmlformats.org/officeDocument/2006/relationships/revisionLog" Target="revisionLog1461.xml"/><Relationship Id="rId972" Type="http://schemas.openxmlformats.org/officeDocument/2006/relationships/revisionLog" Target="revisionLog147.xml"/><Relationship Id="rId993" Type="http://schemas.openxmlformats.org/officeDocument/2006/relationships/revisionLog" Target="revisionLog148.xml"/><Relationship Id="rId1006" Type="http://schemas.openxmlformats.org/officeDocument/2006/relationships/revisionLog" Target="revisionLog172.xml"/><Relationship Id="rId646" Type="http://schemas.openxmlformats.org/officeDocument/2006/relationships/revisionLog" Target="revisionLog116112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1027" Type="http://schemas.openxmlformats.org/officeDocument/2006/relationships/revisionLog" Target="revisionLog11241.xml"/><Relationship Id="rId1048" Type="http://schemas.openxmlformats.org/officeDocument/2006/relationships/revisionLog" Target="revisionLog113121.xml"/><Relationship Id="rId1069" Type="http://schemas.openxmlformats.org/officeDocument/2006/relationships/revisionLog" Target="revisionLog11531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1.xml"/><Relationship Id="rId895" Type="http://schemas.openxmlformats.org/officeDocument/2006/relationships/revisionLog" Target="revisionLog14511.xml"/><Relationship Id="rId909" Type="http://schemas.openxmlformats.org/officeDocument/2006/relationships/revisionLog" Target="revisionLog14611.xml"/><Relationship Id="rId1080" Type="http://schemas.openxmlformats.org/officeDocument/2006/relationships/revisionLog" Target="revisionLog1172111.xml"/><Relationship Id="rId1115" Type="http://schemas.openxmlformats.org/officeDocument/2006/relationships/revisionLog" Target="revisionLog1202.xml"/><Relationship Id="rId1136" Type="http://schemas.openxmlformats.org/officeDocument/2006/relationships/revisionLog" Target="revisionLog1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1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1.xml"/><Relationship Id="rId941" Type="http://schemas.openxmlformats.org/officeDocument/2006/relationships/revisionLog" Target="revisionLog1481.xml"/><Relationship Id="rId962" Type="http://schemas.openxmlformats.org/officeDocument/2006/relationships/revisionLog" Target="revisionLog149.xml"/><Relationship Id="rId983" Type="http://schemas.openxmlformats.org/officeDocument/2006/relationships/revisionLog" Target="revisionLog150.xml"/><Relationship Id="rId636" Type="http://schemas.openxmlformats.org/officeDocument/2006/relationships/revisionLog" Target="revisionLog13221111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1017" Type="http://schemas.openxmlformats.org/officeDocument/2006/relationships/revisionLog" Target="revisionLog112411.xml"/><Relationship Id="rId1038" Type="http://schemas.openxmlformats.org/officeDocument/2006/relationships/revisionLog" Target="revisionLog1131211.xml"/><Relationship Id="rId1059" Type="http://schemas.openxmlformats.org/officeDocument/2006/relationships/revisionLog" Target="revisionLog115311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2111.xml"/><Relationship Id="rId885" Type="http://schemas.openxmlformats.org/officeDocument/2006/relationships/revisionLog" Target="revisionLog145111.xml"/><Relationship Id="rId1070" Type="http://schemas.openxmlformats.org/officeDocument/2006/relationships/revisionLog" Target="revisionLog11721111.xml"/><Relationship Id="rId1091" Type="http://schemas.openxmlformats.org/officeDocument/2006/relationships/revisionLog" Target="revisionLog1181111.xml"/><Relationship Id="rId1105" Type="http://schemas.openxmlformats.org/officeDocument/2006/relationships/revisionLog" Target="revisionLog12022.xml"/><Relationship Id="rId1126" Type="http://schemas.openxmlformats.org/officeDocument/2006/relationships/revisionLog" Target="revisionLog121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11.xml"/><Relationship Id="rId745" Type="http://schemas.openxmlformats.org/officeDocument/2006/relationships/revisionLog" Target="revisionLog12921111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1.xml"/><Relationship Id="rId931" Type="http://schemas.openxmlformats.org/officeDocument/2006/relationships/revisionLog" Target="revisionLog14811.xml"/><Relationship Id="rId952" Type="http://schemas.openxmlformats.org/officeDocument/2006/relationships/revisionLog" Target="revisionLog1491.xml"/><Relationship Id="rId626" Type="http://schemas.openxmlformats.org/officeDocument/2006/relationships/revisionLog" Target="revisionLog11011211111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2.xml"/><Relationship Id="rId973" Type="http://schemas.openxmlformats.org/officeDocument/2006/relationships/revisionLog" Target="revisionLog1501.xml"/><Relationship Id="rId994" Type="http://schemas.openxmlformats.org/officeDocument/2006/relationships/revisionLog" Target="revisionLog153.xml"/><Relationship Id="rId1007" Type="http://schemas.openxmlformats.org/officeDocument/2006/relationships/revisionLog" Target="revisionLog1821111111.xml"/><Relationship Id="rId1028" Type="http://schemas.openxmlformats.org/officeDocument/2006/relationships/revisionLog" Target="revisionLog11313.xml"/><Relationship Id="rId1049" Type="http://schemas.openxmlformats.org/officeDocument/2006/relationships/revisionLog" Target="revisionLog1153111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1111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11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1060" Type="http://schemas.openxmlformats.org/officeDocument/2006/relationships/revisionLog" Target="revisionLog117211111.xml"/><Relationship Id="rId1081" Type="http://schemas.openxmlformats.org/officeDocument/2006/relationships/revisionLog" Target="revisionLog11811111.xml"/><Relationship Id="rId1116" Type="http://schemas.openxmlformats.org/officeDocument/2006/relationships/revisionLog" Target="revisionLog1212.xml"/><Relationship Id="rId714" Type="http://schemas.openxmlformats.org/officeDocument/2006/relationships/revisionLog" Target="revisionLog1531.xml"/><Relationship Id="rId735" Type="http://schemas.openxmlformats.org/officeDocument/2006/relationships/revisionLog" Target="revisionLog112311211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48111.xml"/><Relationship Id="rId942" Type="http://schemas.openxmlformats.org/officeDocument/2006/relationships/revisionLog" Target="revisionLog14911.xml"/><Relationship Id="rId777" Type="http://schemas.openxmlformats.org/officeDocument/2006/relationships/revisionLog" Target="revisionLog12121.xml"/><Relationship Id="rId798" Type="http://schemas.openxmlformats.org/officeDocument/2006/relationships/revisionLog" Target="revisionLog27.xml"/><Relationship Id="rId963" Type="http://schemas.openxmlformats.org/officeDocument/2006/relationships/revisionLog" Target="revisionLog15011.xml"/><Relationship Id="rId984" Type="http://schemas.openxmlformats.org/officeDocument/2006/relationships/revisionLog" Target="revisionLog154.xml"/><Relationship Id="rId1018" Type="http://schemas.openxmlformats.org/officeDocument/2006/relationships/revisionLog" Target="revisionLog138.xml"/><Relationship Id="rId1039" Type="http://schemas.openxmlformats.org/officeDocument/2006/relationships/revisionLog" Target="revisionLog11531111.xml"/><Relationship Id="rId637" Type="http://schemas.openxmlformats.org/officeDocument/2006/relationships/revisionLog" Target="revisionLog1311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1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2.xml"/><Relationship Id="rId865" Type="http://schemas.openxmlformats.org/officeDocument/2006/relationships/revisionLog" Target="revisionLog1182112.xml"/><Relationship Id="rId886" Type="http://schemas.openxmlformats.org/officeDocument/2006/relationships/revisionLog" Target="revisionLog120213.xml"/><Relationship Id="rId1050" Type="http://schemas.openxmlformats.org/officeDocument/2006/relationships/revisionLog" Target="revisionLog1172111111.xml"/><Relationship Id="rId690" Type="http://schemas.openxmlformats.org/officeDocument/2006/relationships/revisionLog" Target="revisionLog14321.xml"/><Relationship Id="rId704" Type="http://schemas.openxmlformats.org/officeDocument/2006/relationships/revisionLog" Target="revisionLog110311.xml"/><Relationship Id="rId725" Type="http://schemas.openxmlformats.org/officeDocument/2006/relationships/revisionLog" Target="revisionLog1141212.xml"/><Relationship Id="rId746" Type="http://schemas.openxmlformats.org/officeDocument/2006/relationships/revisionLog" Target="revisionLog130111.xml"/><Relationship Id="rId911" Type="http://schemas.openxmlformats.org/officeDocument/2006/relationships/revisionLog" Target="revisionLog1225.xml"/><Relationship Id="rId932" Type="http://schemas.openxmlformats.org/officeDocument/2006/relationships/revisionLog" Target="revisionLog149111.xml"/><Relationship Id="rId1071" Type="http://schemas.openxmlformats.org/officeDocument/2006/relationships/revisionLog" Target="revisionLog118111111.xml"/><Relationship Id="rId1092" Type="http://schemas.openxmlformats.org/officeDocument/2006/relationships/revisionLog" Target="revisionLog120221.xml"/><Relationship Id="rId1106" Type="http://schemas.openxmlformats.org/officeDocument/2006/relationships/revisionLog" Target="revisionLog1213.xml"/><Relationship Id="rId1127" Type="http://schemas.openxmlformats.org/officeDocument/2006/relationships/revisionLog" Target="revisionLog123.xml"/><Relationship Id="rId767" Type="http://schemas.openxmlformats.org/officeDocument/2006/relationships/revisionLog" Target="revisionLog9.xml"/><Relationship Id="rId788" Type="http://schemas.openxmlformats.org/officeDocument/2006/relationships/revisionLog" Target="revisionLog1252.xml"/><Relationship Id="rId953" Type="http://schemas.openxmlformats.org/officeDocument/2006/relationships/revisionLog" Target="revisionLog150111.xml"/><Relationship Id="rId974" Type="http://schemas.openxmlformats.org/officeDocument/2006/relationships/revisionLog" Target="revisionLog156.xml"/><Relationship Id="rId995" Type="http://schemas.openxmlformats.org/officeDocument/2006/relationships/revisionLog" Target="revisionLog157.xml"/><Relationship Id="rId1008" Type="http://schemas.openxmlformats.org/officeDocument/2006/relationships/revisionLog" Target="revisionLog1382.xml"/><Relationship Id="rId1029" Type="http://schemas.openxmlformats.org/officeDocument/2006/relationships/revisionLog" Target="revisionLog115311111.xml"/><Relationship Id="rId648" Type="http://schemas.openxmlformats.org/officeDocument/2006/relationships/revisionLog" Target="revisionLog1611.xml"/><Relationship Id="rId627" Type="http://schemas.openxmlformats.org/officeDocument/2006/relationships/revisionLog" Target="revisionLog110121.xml"/><Relationship Id="rId669" Type="http://schemas.openxmlformats.org/officeDocument/2006/relationships/revisionLog" Target="revisionLog1131112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1040" Type="http://schemas.openxmlformats.org/officeDocument/2006/relationships/revisionLog" Target="revisionLog11721111111.xml"/><Relationship Id="rId680" Type="http://schemas.openxmlformats.org/officeDocument/2006/relationships/revisionLog" Target="revisionLog14311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97" Type="http://schemas.openxmlformats.org/officeDocument/2006/relationships/revisionLog" Target="revisionLog12332.xml"/><Relationship Id="rId901" Type="http://schemas.openxmlformats.org/officeDocument/2006/relationships/revisionLog" Target="revisionLog1194.xml"/><Relationship Id="rId922" Type="http://schemas.openxmlformats.org/officeDocument/2006/relationships/revisionLog" Target="revisionLog47.xml"/><Relationship Id="rId1061" Type="http://schemas.openxmlformats.org/officeDocument/2006/relationships/revisionLog" Target="revisionLog1181111111.xml"/><Relationship Id="rId1082" Type="http://schemas.openxmlformats.org/officeDocument/2006/relationships/revisionLog" Target="revisionLog1202211.xml"/><Relationship Id="rId1117" Type="http://schemas.openxmlformats.org/officeDocument/2006/relationships/revisionLog" Target="revisionLog1231.xml"/><Relationship Id="rId757" Type="http://schemas.openxmlformats.org/officeDocument/2006/relationships/revisionLog" Target="revisionLog134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1.xml"/><Relationship Id="rId943" Type="http://schemas.openxmlformats.org/officeDocument/2006/relationships/revisionLog" Target="revisionLog12922.xml"/><Relationship Id="rId964" Type="http://schemas.openxmlformats.org/officeDocument/2006/relationships/revisionLog" Target="revisionLog1561.xml"/><Relationship Id="rId985" Type="http://schemas.openxmlformats.org/officeDocument/2006/relationships/revisionLog" Target="revisionLog1333.xml"/><Relationship Id="rId1019" Type="http://schemas.openxmlformats.org/officeDocument/2006/relationships/revisionLog" Target="revisionLog151.xml"/><Relationship Id="rId638" Type="http://schemas.openxmlformats.org/officeDocument/2006/relationships/revisionLog" Target="revisionLog1151111.xml"/><Relationship Id="rId659" Type="http://schemas.openxmlformats.org/officeDocument/2006/relationships/revisionLog" Target="revisionLog114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1030" Type="http://schemas.openxmlformats.org/officeDocument/2006/relationships/revisionLog" Target="revisionLog152.xml"/><Relationship Id="rId670" Type="http://schemas.openxmlformats.org/officeDocument/2006/relationships/revisionLog" Target="revisionLog143111.xml"/><Relationship Id="rId705" Type="http://schemas.openxmlformats.org/officeDocument/2006/relationships/revisionLog" Target="revisionLog12331.xml"/><Relationship Id="rId887" Type="http://schemas.openxmlformats.org/officeDocument/2006/relationships/revisionLog" Target="revisionLog1234.xml"/><Relationship Id="rId1051" Type="http://schemas.openxmlformats.org/officeDocument/2006/relationships/revisionLog" Target="revisionLog11811111111.xml"/><Relationship Id="rId1072" Type="http://schemas.openxmlformats.org/officeDocument/2006/relationships/revisionLog" Target="revisionLog12022111.xml"/><Relationship Id="rId1093" Type="http://schemas.openxmlformats.org/officeDocument/2006/relationships/revisionLog" Target="revisionLog1105.xml"/><Relationship Id="rId1107" Type="http://schemas.openxmlformats.org/officeDocument/2006/relationships/revisionLog" Target="revisionLog12311.xml"/><Relationship Id="rId1128" Type="http://schemas.openxmlformats.org/officeDocument/2006/relationships/revisionLog" Target="revisionLog127.xml"/><Relationship Id="rId691" Type="http://schemas.openxmlformats.org/officeDocument/2006/relationships/revisionLog" Target="revisionLog11021.xml"/><Relationship Id="rId726" Type="http://schemas.openxmlformats.org/officeDocument/2006/relationships/revisionLog" Target="revisionLog126111112.xml"/><Relationship Id="rId747" Type="http://schemas.openxmlformats.org/officeDocument/2006/relationships/revisionLog" Target="revisionLog121211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21.xml"/><Relationship Id="rId912" Type="http://schemas.openxmlformats.org/officeDocument/2006/relationships/revisionLog" Target="revisionLog128212.xml"/><Relationship Id="rId933" Type="http://schemas.openxmlformats.org/officeDocument/2006/relationships/revisionLog" Target="revisionLog129211.xml"/><Relationship Id="rId954" Type="http://schemas.openxmlformats.org/officeDocument/2006/relationships/revisionLog" Target="revisionLog13012.xml"/><Relationship Id="rId975" Type="http://schemas.openxmlformats.org/officeDocument/2006/relationships/revisionLog" Target="revisionLog1571.xml"/><Relationship Id="rId996" Type="http://schemas.openxmlformats.org/officeDocument/2006/relationships/revisionLog" Target="revisionLog158.xml"/><Relationship Id="rId1009" Type="http://schemas.openxmlformats.org/officeDocument/2006/relationships/revisionLog" Target="revisionLog1101131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814" Type="http://schemas.openxmlformats.org/officeDocument/2006/relationships/revisionLog" Target="revisionLog1271111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60" Type="http://schemas.openxmlformats.org/officeDocument/2006/relationships/revisionLog" Target="revisionLog110211.xml"/><Relationship Id="rId877" Type="http://schemas.openxmlformats.org/officeDocument/2006/relationships/revisionLog" Target="revisionLog122311.xml"/><Relationship Id="rId898" Type="http://schemas.openxmlformats.org/officeDocument/2006/relationships/revisionLog" Target="revisionLog1292111.xml"/><Relationship Id="rId1020" Type="http://schemas.openxmlformats.org/officeDocument/2006/relationships/revisionLog" Target="revisionLog159.xml"/><Relationship Id="rId1041" Type="http://schemas.openxmlformats.org/officeDocument/2006/relationships/revisionLog" Target="revisionLog1183.xml"/><Relationship Id="rId1062" Type="http://schemas.openxmlformats.org/officeDocument/2006/relationships/revisionLog" Target="revisionLog1205.xml"/><Relationship Id="rId1083" Type="http://schemas.openxmlformats.org/officeDocument/2006/relationships/revisionLog" Target="revisionLog1214.xml"/><Relationship Id="rId1118" Type="http://schemas.openxmlformats.org/officeDocument/2006/relationships/revisionLog" Target="revisionLog1272.xml"/><Relationship Id="rId681" Type="http://schemas.openxmlformats.org/officeDocument/2006/relationships/revisionLog" Target="revisionLog14312.xml"/><Relationship Id="rId716" Type="http://schemas.openxmlformats.org/officeDocument/2006/relationships/revisionLog" Target="revisionLog12711111.xml"/><Relationship Id="rId737" Type="http://schemas.openxmlformats.org/officeDocument/2006/relationships/revisionLog" Target="revisionLog112312.xml"/><Relationship Id="rId758" Type="http://schemas.openxmlformats.org/officeDocument/2006/relationships/revisionLog" Target="revisionLog119212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923" Type="http://schemas.openxmlformats.org/officeDocument/2006/relationships/revisionLog" Target="revisionLog132211.xml"/><Relationship Id="rId944" Type="http://schemas.openxmlformats.org/officeDocument/2006/relationships/revisionLog" Target="revisionLog13331.xml"/><Relationship Id="rId965" Type="http://schemas.openxmlformats.org/officeDocument/2006/relationships/revisionLog" Target="revisionLog1361.xml"/><Relationship Id="rId986" Type="http://schemas.openxmlformats.org/officeDocument/2006/relationships/revisionLog" Target="revisionLog1581.xml"/><Relationship Id="rId639" Type="http://schemas.openxmlformats.org/officeDocument/2006/relationships/revisionLog" Target="revisionLog1421.xml"/><Relationship Id="rId790" Type="http://schemas.openxmlformats.org/officeDocument/2006/relationships/revisionLog" Target="revisionLog121311.xml"/><Relationship Id="rId804" Type="http://schemas.openxmlformats.org/officeDocument/2006/relationships/revisionLog" Target="revisionLog13611.xml"/><Relationship Id="rId825" Type="http://schemas.openxmlformats.org/officeDocument/2006/relationships/revisionLog" Target="revisionLog1312.xml"/><Relationship Id="rId650" Type="http://schemas.openxmlformats.org/officeDocument/2006/relationships/revisionLog" Target="revisionLog17111111.xml"/><Relationship Id="rId846" Type="http://schemas.openxmlformats.org/officeDocument/2006/relationships/revisionLog" Target="revisionLog1151211.xml"/><Relationship Id="rId867" Type="http://schemas.openxmlformats.org/officeDocument/2006/relationships/revisionLog" Target="revisionLog13821.xml"/><Relationship Id="rId888" Type="http://schemas.openxmlformats.org/officeDocument/2006/relationships/revisionLog" Target="revisionLog1331.xml"/><Relationship Id="rId1010" Type="http://schemas.openxmlformats.org/officeDocument/2006/relationships/revisionLog" Target="revisionLog1313.xml"/><Relationship Id="rId1031" Type="http://schemas.openxmlformats.org/officeDocument/2006/relationships/revisionLog" Target="revisionLog160.xml"/><Relationship Id="rId1052" Type="http://schemas.openxmlformats.org/officeDocument/2006/relationships/revisionLog" Target="revisionLog12051.xml"/><Relationship Id="rId1073" Type="http://schemas.openxmlformats.org/officeDocument/2006/relationships/revisionLog" Target="revisionLog12141.xml"/><Relationship Id="rId1094" Type="http://schemas.openxmlformats.org/officeDocument/2006/relationships/revisionLog" Target="revisionLog123112.xml"/><Relationship Id="rId1108" Type="http://schemas.openxmlformats.org/officeDocument/2006/relationships/revisionLog" Target="revisionLog12721.xml"/><Relationship Id="rId1129" Type="http://schemas.openxmlformats.org/officeDocument/2006/relationships/revisionLog" Target="revisionLog128.xml"/><Relationship Id="rId692" Type="http://schemas.openxmlformats.org/officeDocument/2006/relationships/revisionLog" Target="revisionLog1210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721.xml"/><Relationship Id="rId913" Type="http://schemas.openxmlformats.org/officeDocument/2006/relationships/revisionLog" Target="revisionLog1310.xml"/><Relationship Id="rId955" Type="http://schemas.openxmlformats.org/officeDocument/2006/relationships/revisionLog" Target="revisionLog18211111111.xml"/><Relationship Id="rId815" Type="http://schemas.openxmlformats.org/officeDocument/2006/relationships/revisionLog" Target="revisionLog13131.xml"/><Relationship Id="rId997" Type="http://schemas.openxmlformats.org/officeDocument/2006/relationships/revisionLog" Target="revisionLog11051.xml"/><Relationship Id="rId857" Type="http://schemas.openxmlformats.org/officeDocument/2006/relationships/revisionLog" Target="revisionLog1512.xml"/><Relationship Id="rId899" Type="http://schemas.openxmlformats.org/officeDocument/2006/relationships/revisionLog" Target="revisionLog11014.xml"/><Relationship Id="rId1000" Type="http://schemas.openxmlformats.org/officeDocument/2006/relationships/revisionLog" Target="revisionLog1124111.xml"/><Relationship Id="rId1042" Type="http://schemas.openxmlformats.org/officeDocument/2006/relationships/revisionLog" Target="revisionLog121411.xml"/><Relationship Id="rId1084" Type="http://schemas.openxmlformats.org/officeDocument/2006/relationships/revisionLog" Target="revisionLog1231121.xml"/><Relationship Id="rId661" Type="http://schemas.openxmlformats.org/officeDocument/2006/relationships/revisionLog" Target="revisionLog171112.xml"/><Relationship Id="rId717" Type="http://schemas.openxmlformats.org/officeDocument/2006/relationships/revisionLog" Target="revisionLog1523.xml"/><Relationship Id="rId759" Type="http://schemas.openxmlformats.org/officeDocument/2006/relationships/revisionLog" Target="revisionLog11011311.xml"/><Relationship Id="rId924" Type="http://schemas.openxmlformats.org/officeDocument/2006/relationships/revisionLog" Target="revisionLog1134.xml"/><Relationship Id="rId966" Type="http://schemas.openxmlformats.org/officeDocument/2006/relationships/revisionLog" Target="revisionLog1153111111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1.xml"/><Relationship Id="rId826" Type="http://schemas.openxmlformats.org/officeDocument/2006/relationships/revisionLog" Target="revisionLog38.xml"/><Relationship Id="rId868" Type="http://schemas.openxmlformats.org/officeDocument/2006/relationships/revisionLog" Target="revisionLog113131.xml"/><Relationship Id="rId1011" Type="http://schemas.openxmlformats.org/officeDocument/2006/relationships/revisionLog" Target="revisionLog1214111.xml"/><Relationship Id="rId1053" Type="http://schemas.openxmlformats.org/officeDocument/2006/relationships/revisionLog" Target="revisionLog1314.xml"/><Relationship Id="rId1109" Type="http://schemas.openxmlformats.org/officeDocument/2006/relationships/revisionLog" Target="revisionLog1281.xml"/><Relationship Id="rId630" Type="http://schemas.openxmlformats.org/officeDocument/2006/relationships/revisionLog" Target="revisionLog12211.xml"/><Relationship Id="rId672" Type="http://schemas.openxmlformats.org/officeDocument/2006/relationships/revisionLog" Target="revisionLog11411.xml"/><Relationship Id="rId728" Type="http://schemas.openxmlformats.org/officeDocument/2006/relationships/revisionLog" Target="revisionLog117211111111.xml"/><Relationship Id="rId935" Type="http://schemas.openxmlformats.org/officeDocument/2006/relationships/revisionLog" Target="revisionLog11831.xml"/><Relationship Id="rId1095" Type="http://schemas.openxmlformats.org/officeDocument/2006/relationships/revisionLog" Target="revisionLog127211.xml"/><Relationship Id="rId977" Type="http://schemas.openxmlformats.org/officeDocument/2006/relationships/revisionLog" Target="revisionLog120511.xml"/><Relationship Id="rId1120" Type="http://schemas.openxmlformats.org/officeDocument/2006/relationships/revisionLog" Target="revisionLog161.xml"/><Relationship Id="rId781" Type="http://schemas.openxmlformats.org/officeDocument/2006/relationships/revisionLog" Target="revisionLog1191.xml"/><Relationship Id="rId837" Type="http://schemas.openxmlformats.org/officeDocument/2006/relationships/revisionLog" Target="revisionLog41.xml"/><Relationship Id="rId879" Type="http://schemas.openxmlformats.org/officeDocument/2006/relationships/revisionLog" Target="revisionLog11511.xml"/><Relationship Id="rId1022" Type="http://schemas.openxmlformats.org/officeDocument/2006/relationships/revisionLog" Target="revisionLog13141.xml"/><Relationship Id="rId641" Type="http://schemas.openxmlformats.org/officeDocument/2006/relationships/revisionLog" Target="revisionLog116111.xml"/><Relationship Id="rId683" Type="http://schemas.openxmlformats.org/officeDocument/2006/relationships/revisionLog" Target="revisionLog118111111111.xml"/><Relationship Id="rId739" Type="http://schemas.openxmlformats.org/officeDocument/2006/relationships/revisionLog" Target="revisionLog11232.xml"/><Relationship Id="rId890" Type="http://schemas.openxmlformats.org/officeDocument/2006/relationships/revisionLog" Target="revisionLog1182.xml"/><Relationship Id="rId904" Type="http://schemas.openxmlformats.org/officeDocument/2006/relationships/revisionLog" Target="revisionLog1192.xml"/><Relationship Id="rId1064" Type="http://schemas.openxmlformats.org/officeDocument/2006/relationships/revisionLog" Target="revisionLog12311211.xml"/><Relationship Id="rId946" Type="http://schemas.openxmlformats.org/officeDocument/2006/relationships/revisionLog" Target="revisionLog12111.xml"/><Relationship Id="rId988" Type="http://schemas.openxmlformats.org/officeDocument/2006/relationships/revisionLog" Target="revisionLog1236.xml"/><Relationship Id="rId1131" Type="http://schemas.openxmlformats.org/officeDocument/2006/relationships/revisionLog" Target="revisionLog129.xml"/><Relationship Id="rId750" Type="http://schemas.openxmlformats.org/officeDocument/2006/relationships/revisionLog" Target="revisionLog12212.xml"/><Relationship Id="rId792" Type="http://schemas.openxmlformats.org/officeDocument/2006/relationships/revisionLog" Target="revisionLog12011.xml"/><Relationship Id="rId806" Type="http://schemas.openxmlformats.org/officeDocument/2006/relationships/revisionLog" Target="revisionLog121111.xml"/><Relationship Id="rId848" Type="http://schemas.openxmlformats.org/officeDocument/2006/relationships/revisionLog" Target="revisionLog11421.xml"/><Relationship Id="rId1033" Type="http://schemas.openxmlformats.org/officeDocument/2006/relationships/revisionLog" Target="revisionLog1412.xml"/><Relationship Id="rId652" Type="http://schemas.openxmlformats.org/officeDocument/2006/relationships/revisionLog" Target="revisionLog1612.xml"/><Relationship Id="rId694" Type="http://schemas.openxmlformats.org/officeDocument/2006/relationships/revisionLog" Target="revisionLog120111.xml"/><Relationship Id="rId708" Type="http://schemas.openxmlformats.org/officeDocument/2006/relationships/revisionLog" Target="revisionLog1251.xml"/><Relationship Id="rId915" Type="http://schemas.openxmlformats.org/officeDocument/2006/relationships/revisionLog" Target="revisionLog120221111.xml"/><Relationship Id="rId1075" Type="http://schemas.openxmlformats.org/officeDocument/2006/relationships/revisionLog" Target="revisionLog164.xml"/><Relationship Id="rId957" Type="http://schemas.openxmlformats.org/officeDocument/2006/relationships/revisionLog" Target="revisionLog12312.xml"/><Relationship Id="rId999" Type="http://schemas.openxmlformats.org/officeDocument/2006/relationships/revisionLog" Target="revisionLog1272111.xml"/><Relationship Id="rId1100" Type="http://schemas.openxmlformats.org/officeDocument/2006/relationships/revisionLog" Target="revisionLog12811.xml"/><Relationship Id="rId761" Type="http://schemas.openxmlformats.org/officeDocument/2006/relationships/revisionLog" Target="revisionLog3.xml"/><Relationship Id="rId817" Type="http://schemas.openxmlformats.org/officeDocument/2006/relationships/revisionLog" Target="revisionLog123112111.xml"/><Relationship Id="rId859" Type="http://schemas.openxmlformats.org/officeDocument/2006/relationships/revisionLog" Target="revisionLog113112.xml"/><Relationship Id="rId1002" Type="http://schemas.openxmlformats.org/officeDocument/2006/relationships/revisionLog" Target="revisionLog128111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870" Type="http://schemas.openxmlformats.org/officeDocument/2006/relationships/revisionLog" Target="revisionLog118211.xml"/><Relationship Id="rId1044" Type="http://schemas.openxmlformats.org/officeDocument/2006/relationships/revisionLog" Target="revisionLog17113.xml"/><Relationship Id="rId1086" Type="http://schemas.openxmlformats.org/officeDocument/2006/relationships/revisionLog" Target="revisionLog1106.xml"/><Relationship Id="rId719" Type="http://schemas.openxmlformats.org/officeDocument/2006/relationships/revisionLog" Target="revisionLog1281111.xml"/><Relationship Id="rId926" Type="http://schemas.openxmlformats.org/officeDocument/2006/relationships/revisionLog" Target="revisionLog12221.xml"/><Relationship Id="rId968" Type="http://schemas.openxmlformats.org/officeDocument/2006/relationships/revisionLog" Target="revisionLog1261.xml"/><Relationship Id="rId1111" Type="http://schemas.openxmlformats.org/officeDocument/2006/relationships/revisionLog" Target="revisionLog1107.xml"/><Relationship Id="rId730" Type="http://schemas.openxmlformats.org/officeDocument/2006/relationships/revisionLog" Target="revisionLog122211.xml"/><Relationship Id="rId772" Type="http://schemas.openxmlformats.org/officeDocument/2006/relationships/revisionLog" Target="revisionLog120211.xml"/><Relationship Id="rId828" Type="http://schemas.openxmlformats.org/officeDocument/2006/relationships/revisionLog" Target="revisionLog12611.xml"/><Relationship Id="rId1013" Type="http://schemas.openxmlformats.org/officeDocument/2006/relationships/revisionLog" Target="revisionLog141112.xml"/><Relationship Id="rId632" Type="http://schemas.openxmlformats.org/officeDocument/2006/relationships/revisionLog" Target="revisionLog12111111.xml"/><Relationship Id="rId1055" Type="http://schemas.openxmlformats.org/officeDocument/2006/relationships/revisionLog" Target="revisionLog18211.xml"/><Relationship Id="rId1097" Type="http://schemas.openxmlformats.org/officeDocument/2006/relationships/revisionLog" Target="revisionLog11071.xml"/><Relationship Id="rId674" Type="http://schemas.openxmlformats.org/officeDocument/2006/relationships/revisionLog" Target="revisionLog122131.xml"/><Relationship Id="rId881" Type="http://schemas.openxmlformats.org/officeDocument/2006/relationships/revisionLog" Target="revisionLog120212.xml"/><Relationship Id="rId937" Type="http://schemas.openxmlformats.org/officeDocument/2006/relationships/revisionLog" Target="revisionLog1262.xml"/><Relationship Id="rId979" Type="http://schemas.openxmlformats.org/officeDocument/2006/relationships/revisionLog" Target="revisionLog1282.xml"/><Relationship Id="rId1122" Type="http://schemas.openxmlformats.org/officeDocument/2006/relationships/revisionLog" Target="revisionLog165.xml"/><Relationship Id="rId741" Type="http://schemas.openxmlformats.org/officeDocument/2006/relationships/revisionLog" Target="revisionLog1291.xml"/><Relationship Id="rId783" Type="http://schemas.openxmlformats.org/officeDocument/2006/relationships/revisionLog" Target="revisionLog1231111.xml"/><Relationship Id="rId839" Type="http://schemas.openxmlformats.org/officeDocument/2006/relationships/revisionLog" Target="revisionLog43.xml"/><Relationship Id="rId990" Type="http://schemas.openxmlformats.org/officeDocument/2006/relationships/revisionLog" Target="revisionLog1293.xml"/><Relationship Id="rId643" Type="http://schemas.openxmlformats.org/officeDocument/2006/relationships/revisionLog" Target="revisionLog1521.xml"/><Relationship Id="rId1024" Type="http://schemas.openxmlformats.org/officeDocument/2006/relationships/revisionLog" Target="revisionLog171111.xml"/><Relationship Id="rId1066" Type="http://schemas.openxmlformats.org/officeDocument/2006/relationships/revisionLog" Target="revisionLog11011.xml"/><Relationship Id="rId685" Type="http://schemas.openxmlformats.org/officeDocument/2006/relationships/revisionLog" Target="revisionLog1912.xml"/><Relationship Id="rId850" Type="http://schemas.openxmlformats.org/officeDocument/2006/relationships/revisionLog" Target="revisionLog127111.xml"/><Relationship Id="rId892" Type="http://schemas.openxmlformats.org/officeDocument/2006/relationships/revisionLog" Target="revisionLog1223.xml"/><Relationship Id="rId906" Type="http://schemas.openxmlformats.org/officeDocument/2006/relationships/revisionLog" Target="revisionLog12621.xml"/><Relationship Id="rId948" Type="http://schemas.openxmlformats.org/officeDocument/2006/relationships/revisionLog" Target="revisionLog1292.xml"/><Relationship Id="rId1133" Type="http://schemas.openxmlformats.org/officeDocument/2006/relationships/revisionLog" Target="revisionLog1135.xml"/></Relationships>
</file>

<file path=xl/revisions/revisionHeaders.xml><?xml version="1.0" encoding="utf-8"?>
<headers xmlns="http://schemas.openxmlformats.org/spreadsheetml/2006/main" xmlns:r="http://schemas.openxmlformats.org/officeDocument/2006/relationships" guid="{57723FD1-A669-4B77-ABAE-2CE5635D9BBC}" diskRevisions="1" revisionId="46712" version="601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6AC148-2D63-4541-ADF8-94E777AF4C05}" dateTime="2022-09-23T16:39:41" maxSheetId="24" userName="Данилова Нина Алексеевна" r:id="rId9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3FA6-39E3-4BC3-A866-D46607D874EE}" dateTime="2022-10-04T10:45:01" maxSheetId="24" userName="morgau_fin2" r:id="rId9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539FEC-5736-436B-B262-C998250EF371}" dateTime="2022-10-04T15:47:32" maxSheetId="24" userName="morgau_fin3" r:id="rId924" minRId="37833" maxRId="3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0C3567-4848-4818-AB61-C74EEB29D96E}" dateTime="2022-10-04T16:20:56" maxSheetId="24" userName="morgau_fin3" r:id="rId925" minRId="37867" maxRId="37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54EE93-F231-4BDC-900E-A4EAD123CAEA}" dateTime="2022-10-05T09:09:18" maxSheetId="24" userName="morgau_fin3" r:id="rId926" minRId="37933" maxRId="37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465994-80E9-46CD-B5D6-A38C2F1A370D}" dateTime="2022-10-05T09:49:42" maxSheetId="24" userName="morgau_fin3" r:id="rId927" minRId="37982" maxRId="38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1CEE74-EE88-4201-8311-5CCD185A74D4}" dateTime="2022-10-05T09:59:10" maxSheetId="24" userName="morgau_fin3" r:id="rId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EF5CCD-778F-4ED8-809D-2E259A22EF0F}" dateTime="2022-10-05T10:31:47" maxSheetId="24" userName="morgau_fin3" r:id="rId929" minRId="38069" maxRId="38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266CCB-FFE6-4FB0-A56A-3346EEED35EA}" dateTime="2022-10-05T10:31:59" maxSheetId="24" userName="morgau_fin3" r:id="rId9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AA9E01-000D-4ADE-BD76-3220592182E6}" dateTime="2022-10-05T11:00:02" maxSheetId="24" userName="morgau_fin3" r:id="rId931" minRId="38160" maxRId="381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422C8-78D1-48B4-B7CC-209738763B01}" dateTime="2022-10-05T11:10:17" maxSheetId="24" userName="morgau_fin3" r:id="rId932" minRId="38205" maxRId="382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BB8D1A-B993-45C1-B2EC-54CF13C01511}" dateTime="2022-10-05T11:44:04" maxSheetId="24" userName="morgau_fin3" r:id="rId933" minRId="38247" maxRId="382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EC1E87-166A-4747-B29D-331CDBA3F72B}" dateTime="2022-10-05T12:03:43" maxSheetId="24" userName="morgau_fin3" r:id="rId934" minRId="38297" maxRId="3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16B7FE-BE40-467D-959A-6BE0DA5F30C9}" dateTime="2022-10-05T14:02:08" maxSheetId="24" userName="morgau_fin3" r:id="rId935" minRId="38353" maxRId="383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69962E-C1F7-492A-A33F-F3B0571291FF}" dateTime="2022-10-05T14:42:50" maxSheetId="24" userName="morgau_fin3" r:id="rId936" minRId="38403" maxRId="384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3FE8C9-CA98-4F66-91F3-11136C6D1DA1}" dateTime="2022-10-05T14:57:38" maxSheetId="24" userName="morgau_fin3" r:id="rId937" minRId="38455" maxRId="38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B35762-9FDD-4566-B556-E2F3AFF4C735}" dateTime="2022-10-05T15:02:25" maxSheetId="24" userName="morgau_fin3" r:id="rId938" minRId="38506" maxRId="38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E5874-99BF-4CBA-B6D6-2206E4798220}" dateTime="2022-10-05T15:27:39" maxSheetId="24" userName="morgau_fin3" r:id="rId939" minRId="38549" maxRId="385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F382B3-C6FC-4F98-9222-7D07AE124DF3}" dateTime="2022-10-05T15:50:43" maxSheetId="24" userName="morgau_fin3" r:id="rId940" minRId="38600" maxRId="38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8B16E4-12F1-4CD7-9BEB-886E188830CA}" dateTime="2022-10-05T16:01:08" maxSheetId="24" userName="morgau_fin3" r:id="rId941" minRId="38651" maxRId="38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0B20DE-F474-47F2-B68C-BB558427752C}" dateTime="2022-10-05T16:05:09" maxSheetId="24" userName="morgau_fin3" r:id="rId942" minRId="38695" maxRId="38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9AE849-A071-4138-BF1D-5745B3B25798}" dateTime="2022-10-05T16:29:18" maxSheetId="24" userName="morgau_fin3" r:id="rId943" minRId="38731" maxRId="38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4E3C48-6125-4ADC-A412-CCB7800B600B}" dateTime="2022-10-05T16:33:50" maxSheetId="24" userName="morgau_fin3" r:id="rId944" minRId="38776" maxRId="387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F99E17-DD89-43BB-AAD0-C276614D7FAE}" dateTime="2022-10-05T16:41:37" maxSheetId="24" userName="morgau_fin3" r:id="rId945" minRId="38813" maxRId="38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92C9E8-1CE0-47EB-AB98-AD4CDC18DE50}" dateTime="2022-10-05T16:44:12" maxSheetId="24" userName="morgau_fin3" r:id="rId946" minRId="38854" maxRId="38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FE3E9-9AF7-4B85-87E4-16E9996895F0}" dateTime="2022-10-05T16:49:34" maxSheetId="24" userName="morgau_fin3" r:id="rId947" minRId="38890" maxRId="388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274E0D-6AF3-470C-9880-53D2D5F93AF7}" dateTime="2022-10-05T16:55:38" maxSheetId="24" userName="morgau_fin3" r:id="rId948" minRId="38928" maxRId="38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B98ADF-F7C4-4542-8A25-BD9439D5AFB9}" dateTime="2022-10-05T16:56:57" maxSheetId="24" userName="morgau_fin3" r:id="rId9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E01B16-F7B3-49DD-9516-BF89554067AF}" dateTime="2022-10-06T09:01:24" maxSheetId="24" userName="morgau_fin3" r:id="rId950" minRId="39001" maxRId="39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009E2-182A-427E-AD4C-6E2B968061DB}" dateTime="2022-10-06T09:13:13" maxSheetId="24" userName="morgau_fin3" r:id="rId951" minRId="39035" maxRId="390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BDE50E-3ED4-4AE6-97A7-159B0E4D423E}" dateTime="2022-10-06T09:43:44" maxSheetId="24" userName="morgau_fin3" r:id="rId952" minRId="39076" maxRId="391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574996-E865-40CD-AA88-90F7174E5ADD}" dateTime="2022-10-06T10:04:23" maxSheetId="24" userName="morgau_fin3" r:id="rId953" minRId="39132" maxRId="39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109767-1384-404B-A7E4-B75B00C087E9}" dateTime="2022-10-06T10:24:15" maxSheetId="24" userName="morgau_fin3" r:id="rId954" minRId="39195" maxRId="39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E8C207-7B81-4850-ACDE-9BE21DA8B7AF}" dateTime="2022-10-06T10:40:39" maxSheetId="24" userName="morgau_fin3" r:id="rId955" minRId="39252" maxRId="392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DEE98F-D618-49E7-A7F3-12578A378726}" dateTime="2022-10-06T10:57:45" maxSheetId="24" userName="morgau_fin3" r:id="rId956" minRId="39285" maxRId="393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63515D-B075-4A1A-AABA-6734CD29EE35}" dateTime="2022-10-06T10:58:40" maxSheetId="24" userName="morgau_fin3" r:id="rId9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5C25B5-AE8A-4FC5-9607-26452F1C3C04}" dateTime="2022-10-06T11:06:01" maxSheetId="24" userName="morgau_fin3" r:id="rId958" minRId="39378" maxRId="393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EF11E-0125-4820-A9ED-26532677C174}" dateTime="2022-10-06T11:11:16" maxSheetId="24" userName="morgau_fin3" r:id="rId959" minRId="39428" maxRId="394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B6B3B7-E662-418F-B768-999974C8D531}" dateTime="2022-10-06T11:11:44" maxSheetId="24" userName="morgau_fin3" r:id="rId9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51CAC5-7F9B-4630-9193-F9E1004B529E}" dateTime="2022-10-06T11:12:29" maxSheetId="24" userName="morgau_fin3" r:id="rId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16227F-BA5B-43A7-8DBD-E719DC4D91D7}" dateTime="2022-10-06T11:21:12" maxSheetId="24" userName="morgau_fin3" r:id="rId962" minRId="395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27019B-9BE0-4330-A898-FA64D7824983}" dateTime="2022-10-06T11:25:45" maxSheetId="24" userName="morgau_fin3" r:id="rId9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E142C1-F3F8-44B4-A2FE-F601EAD66CB2}" dateTime="2022-10-06T11:29:44" maxSheetId="24" userName="morgau_fin3" r:id="rId964" minRId="39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A02044-6781-44E2-A136-732451D140CD}" dateTime="2022-10-06T14:31:56" maxSheetId="24" userName="morgau_fin3" r:id="rId965" minRId="39620" maxRId="3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F3F77B-4F61-4B68-BC21-E2A1FA19C21A}" dateTime="2022-10-06T15:14:35" maxSheetId="24" userName="morgau_fin3" r:id="rId9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CB250F-553A-4358-BEAA-B64CD4D2070C}" dateTime="2022-10-07T10:17:08" maxSheetId="24" userName="morgau_fin3" r:id="rId9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ACAE25-5CF1-4FA9-996B-40B785F5396C}" dateTime="2022-11-01T15:41:41" maxSheetId="24" userName="morgau_fin3" r:id="rId968" minRId="39719" maxRId="397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21FBA4-A416-4CB5-B064-19F6508F4BBE}" dateTime="2022-11-01T15:48:44" maxSheetId="24" userName="morgau_fin3" r:id="rId969" minRId="39757" maxRId="397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06441E3-E691-4C27-B683-6B7C9F27EA2B}" dateTime="2022-11-01T16:03:11" maxSheetId="24" userName="morgau_fin3" r:id="rId970" minRId="39820" maxRId="39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873996-12C9-4609-8CDF-0CC66F66D0C6}" dateTime="2022-11-01T16:17:28" maxSheetId="24" userName="morgau_fin3" r:id="rId971" minRId="39866" maxRId="398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C28337-14FE-425C-9AF0-4A7C6902609D}" dateTime="2022-11-01T16:32:06" maxSheetId="24" userName="morgau_fin3" r:id="rId972" minRId="39909" maxRId="39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A22F69-9385-405A-8288-D55A2BF96698}" dateTime="2022-11-01T16:44:40" maxSheetId="24" userName="morgau_fin3" r:id="rId973" minRId="39947" maxRId="399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666F09-32B5-4CF3-B344-CA46CE351238}" dateTime="2022-11-01T16:48:38" maxSheetId="24" userName="morgau_fin3" r:id="rId974" minRId="39995" maxRId="40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D0D22-8BB6-4596-92EE-41182A04F1E0}" dateTime="2022-11-02T09:35:14" maxSheetId="24" userName="morgau_fin3" r:id="rId975" minRId="40031" maxRId="40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734E8B-F53E-42F4-A36A-1985180CEB4E}" dateTime="2022-11-02T09:44:16" maxSheetId="24" userName="morgau_fin3" r:id="rId976" minRId="40081" maxRId="40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A2259C-6835-4869-BCE5-952492EC548A}" dateTime="2022-11-02T09:45:24" maxSheetId="24" userName="morgau_fin3" r:id="rId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A47DBC-2959-461C-B1F2-599A2858EF07}" dateTime="2022-11-02T09:59:16" maxSheetId="24" userName="morgau_fin3" r:id="rId978" minRId="40157" maxRId="401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E51374-1EAB-4906-96EC-8E0CD51AC4A1}" dateTime="2022-11-02T10:09:48" maxSheetId="24" userName="morgau_fin3" r:id="rId979" minRId="40202" maxRId="40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B1D286-4BB0-4ACD-8163-5BBF9FFA6392}" dateTime="2022-11-02T10:09:59" maxSheetId="24" userName="morgau_fin3" r:id="rId9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951A48-1A58-4961-94A8-4AF634135FBA}" dateTime="2022-11-02T11:05:32" maxSheetId="24" userName="morgau_fin3" r:id="rId981" minRId="40270" maxRId="402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059670-77B9-4DA2-A93A-560A1881071A}" dateTime="2022-11-02T11:10:04" maxSheetId="24" userName="morgau_fin3" r:id="rId982" minRId="40314" maxRId="403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D7F7967-36B2-47FE-AE67-95633D4908D0}" dateTime="2022-11-02T11:10:20" maxSheetId="24" userName="morgau_fin3" r:id="rId9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73E851-8071-4181-8255-BE928C6B3DCB}" dateTime="2022-11-02T11:17:34" maxSheetId="24" userName="morgau_fin3" r:id="rId984" minRId="40380" maxRId="40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12CC86-E683-42EA-901A-34B045C1475F}" dateTime="2022-11-02T11:36:09" maxSheetId="24" userName="morgau_fin3" r:id="rId985" minRId="40424" maxRId="40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3B62E4-8F3B-4F5D-BFE4-8FC18FAFC7D9}" dateTime="2022-11-02T11:42:33" maxSheetId="24" userName="morgau_fin3" r:id="rId986" minRId="40460" maxRId="40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E91C79-0527-4376-9C80-0DD1A0E1218F}" dateTime="2022-11-02T11:47:22" maxSheetId="24" userName="morgau_fin3" r:id="rId987" minRId="40506" maxRId="40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6A9A68-B9C4-4632-BB51-415D52D3D98C}" dateTime="2022-11-02T11:56:26" maxSheetId="24" userName="morgau_fin3" r:id="rId988" minRId="40544" maxRId="40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A1CFDE-EFDD-4A3C-8510-ECB721B27BD8}" dateTime="2022-11-02T11:59:55" maxSheetId="24" userName="morgau_fin3" r:id="rId989" minRId="40589" maxRId="405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6B71A3-5836-4207-ABF3-F8230EEE363F}" dateTime="2022-11-02T12:13:38" maxSheetId="24" userName="morgau_fin3" r:id="rId990" minRId="40626" maxRId="406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6C466D-C668-4CEE-B89A-4D659077AED9}" dateTime="2022-11-02T12:26:01" maxSheetId="24" userName="morgau_fin3" r:id="rId991" minRId="40664" maxRId="406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328F1F-697E-4670-8984-3508DF38AF44}" dateTime="2022-11-02T12:37:17" maxSheetId="24" userName="morgau_fin3" r:id="rId992" minRId="40700" maxRId="4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FFDA18-7119-403A-A0DF-0B7AFE3A6CCA}" dateTime="2022-11-02T12:37:23" maxSheetId="24" userName="morgau_fin3" r:id="rId9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3A4D97-9C20-4C86-85A0-20FB1FB97625}" dateTime="2022-11-02T12:49:03" maxSheetId="24" userName="morgau_fin3" r:id="rId994" minRId="40763" maxRId="407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E0B5CA-28F1-49D3-9369-7988D0627824}" dateTime="2022-11-02T12:54:36" maxSheetId="24" userName="morgau_fin3" r:id="rId995" minRId="40811" maxRId="40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9CB831-BF1C-4C25-A87E-8BD12C98DB6B}" dateTime="2022-11-02T13:06:06" maxSheetId="24" userName="morgau_fin3" r:id="rId996" minRId="40854" maxRId="40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3582D6-BC13-4851-8E12-82EE81D99D8E}" dateTime="2022-11-02T13:16:19" maxSheetId="24" userName="morgau_fin3" r:id="rId997" minRId="40890" maxRId="409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9F9B6-A870-43E6-8C91-14ED1EEA3493}" dateTime="2022-11-02T14:07:15" maxSheetId="24" userName="morgau_fin3" r:id="rId998" minRId="40934" maxRId="40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09357B-5207-4145-9493-29A2331523C5}" dateTime="2022-11-02T14:30:27" maxSheetId="24" userName="morgau_fin3" r:id="rId999" minRId="40971" maxRId="409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6B71EF-59FE-489D-9437-406A40681F1C}" dateTime="2022-11-02T14:30:44" maxSheetId="24" userName="morgau_fin3" r:id="rId10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D9562E-73C6-4AF5-9BA7-2D0FC66AA101}" dateTime="2022-11-02T14:41:53" maxSheetId="24" userName="morgau_fin3" r:id="rId1001" minRId="41051" maxRId="41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DFB57B-3363-44C3-A7A8-AE325D9AC998}" dateTime="2022-11-02T14:44:57" maxSheetId="24" userName="morgau_fin3" r:id="rId1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3D5D62-C057-43AB-B8E6-BC5B26AF3E2B}" dateTime="2022-11-02T16:47:41" maxSheetId="24" userName="morgau_fin3" r:id="rId10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CBE49-A737-4225-AED8-1C1D98AF628F}" dateTime="2022-11-03T10:43:07" maxSheetId="24" userName="morgau_fin3" r:id="rId1004" minRId="41163" maxRId="411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986ADC-0069-4F82-B871-176CC7E2A2EC}" dateTime="2022-11-03T14:44:38" maxSheetId="24" userName="morgau_fin3" r:id="rId1005" minRId="41219" maxRId="41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A70AB6-9F79-4263-BF67-731C94220721}" dateTime="2022-11-03T15:50:50" maxSheetId="24" userName="morgau_fin3" r:id="rId1006" minRId="41258" maxRId="412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FBBA2B-F4C9-4B03-AF5C-44BB0425F658}" dateTime="2022-11-03T15:52:55" maxSheetId="24" userName="morgau_fin3" r:id="rId1007" minRId="41310" maxRId="41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29A8EF-BA81-4391-A476-6C9465A85D0F}" dateTime="2022-11-03T15:56:11" maxSheetId="24" userName="morgau_fin3" r:id="rId1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D6CBA6-1416-49C7-A95D-70F21A9A7DF4}" dateTime="2022-11-03T15:58:12" maxSheetId="24" userName="morgau_fin3" r:id="rId10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B9AB0B-BB24-4F38-8AB7-3EE2193ABEF4}" dateTime="2022-11-04T09:53:08" maxSheetId="24" userName="morgau_fin3" r:id="rId1010" minRId="41402" maxRId="41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026113E-7C93-4832-817C-F4C4A0176332}" dateTime="2022-11-04T10:51:06" maxSheetId="24" userName="morgau_fin3" r:id="rId1011" minRId="41436" maxRId="41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B9D753-80AA-4D1F-9313-56BADE71C856}" dateTime="2022-11-04T11:03:05" maxSheetId="24" userName="morgau_fin3" r:id="rId1012" minRId="41504" maxRId="41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B9489E-422E-460A-B105-C6DE2A41604C}" dateTime="2022-11-04T11:03:11" maxSheetId="24" userName="morgau_fin3" r:id="rId10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5234DD6-E3DB-4CE1-9808-913950736D56}" dateTime="2022-11-04T11:10:59" maxSheetId="24" userName="morgau_fin3" r:id="rId1014" minRId="41567" maxRId="41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DE58DB-BB6D-4382-AD24-4E50F1A17E68}" dateTime="2022-11-04T11:15:50" maxSheetId="24" userName="morgau_fin3" r:id="rId1015" minRId="415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5B2A81-F028-46F1-897C-D5DFBA6F3ED3}" dateTime="2022-11-04T11:28:55" maxSheetId="24" userName="morgau_fin3" r:id="rId1016" minRId="41630" maxRId="41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AEDA2D-9451-45C1-8240-D4B75334C3D7}" dateTime="2022-11-04T12:37:51" maxSheetId="24" userName="morgau_fin3" r:id="rId10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EBF33E-CF73-4AF2-806F-3FBD173800C7}" dateTime="2022-11-07T15:23:25" maxSheetId="24" userName="morgau_fin3" r:id="rId10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A463D9-938A-43A4-BEFB-410B6CF5D984}" dateTime="2022-11-07T15:39:54" maxSheetId="24" userName="morgau_fin3" r:id="rId10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D88DF9-EB50-4666-A0DF-E9FA5EB2629D}" dateTime="2022-11-11T09:16:50" maxSheetId="24" userName="morgau_fin3" r:id="rId10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7D3E10-196E-43D6-92EA-3705EC850FD9}" dateTime="2007-01-01T00:19:37" maxSheetId="24" userName="Admin" r:id="rId1021" minRId="41787" maxRId="41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FE811D-3264-4BEF-A68B-9879B1589F66}" dateTime="2007-01-01T00:20:59" maxSheetId="24" userName="Admin" r:id="rId1022" minRId="41848" maxRId="4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DCF9D-127B-42E3-B806-0D528C74AFE2}" dateTime="2007-01-01T00:21:08" maxSheetId="24" userName="Admin" r:id="rId1023" minRId="418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ACA9983-37C1-41F3-9803-5B371DD0EC07}" dateTime="2007-01-01T00:48:40" maxSheetId="24" userName="Admin" r:id="rId1024" minRId="41906" maxRId="41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6C7AF1-3374-453C-920C-6EAD6E778803}" dateTime="2007-01-01T01:24:31" maxSheetId="24" userName="Admin" r:id="rId1025" minRId="41955" maxRId="419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EAEB71-A541-4DB2-BFC2-E642EDF3B964}" dateTime="2007-01-01T02:08:58" maxSheetId="24" userName="Admin" r:id="rId1026" minRId="42012" maxRId="420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CC172A-92BC-450D-9D8F-5E84501115F2}" dateTime="2007-01-01T02:19:56" maxSheetId="24" userName="Admin" r:id="rId1027" minRId="42061" maxRId="42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D3FDD1-081E-48BE-A198-9644E9DC5B17}" dateTime="2007-01-01T02:20:10" maxSheetId="24" userName="Admin" r:id="rId1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1BC8E2-A0ED-4445-B93B-14A175A24862}" dateTime="2022-12-06T09:23:44" maxSheetId="24" userName="morgau_fin3" r:id="rId1029" minRId="42125" maxRId="421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EF069D-B2C8-4006-BDC0-EBEA2F238DDF}" dateTime="2022-12-06T11:47:00" maxSheetId="24" userName="morgau_fin3" r:id="rId1030" minRId="42187" maxRId="4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C000B9-9850-45D5-9B80-CA8409D001A7}" dateTime="2022-12-06T11:55:24" maxSheetId="24" userName="morgau_fin3" r:id="rId1031" minRId="42246" maxRId="422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58019A-7B3E-4800-82C7-606145165A88}" dateTime="2022-12-06T14:29:58" maxSheetId="24" userName="morgau_fin3" r:id="rId1032" minRId="42286" maxRId="423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F4538B-02B1-4F46-B7A6-7DF5175087C3}" dateTime="2022-12-06T14:55:36" maxSheetId="24" userName="morgau_fin3" r:id="rId1033" minRId="42334" maxRId="423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696AED4-358A-439A-A832-D40713DC32E6}" dateTime="2022-12-06T15:05:22" maxSheetId="24" userName="morgau_fin3" r:id="rId1034" minRId="42382" maxRId="42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396F148-86B3-4A24-BFAB-ED7544A03401}" dateTime="2022-12-06T15:06:01" maxSheetId="24" userName="morgau_fin3" r:id="rId10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33903-CC67-41A4-AA25-7F2AAEC1E7DA}" dateTime="2022-12-06T15:06:14" maxSheetId="24" userName="morgau_fin3" r:id="rId1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AF8FD8-D246-48FC-9D3C-E0776FC23FA8}" dateTime="2022-12-06T15:35:10" maxSheetId="24" userName="morgau_fin3" r:id="rId1037" minRId="42483" maxRId="42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36447E-867D-42A0-B97A-8DC05713F965}" dateTime="2022-12-06T15:35:27" maxSheetId="24" userName="morgau_fin3" r:id="rId1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5D410F-5368-4848-9AD3-DEC535663129}" dateTime="2022-12-07T09:06:19" maxSheetId="24" userName="morgau_fin3" r:id="rId1039" minRId="42558" maxRId="425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A918CF-C07F-41A0-A87F-6A9174D5125F}" dateTime="2022-12-07T09:12:24" maxSheetId="24" userName="morgau_fin3" r:id="rId1040" minRId="42602" maxRId="426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6325783-6A1C-479A-AC8C-916A3DA99B31}" dateTime="2022-12-07T09:16:40" maxSheetId="24" userName="morgau_fin3" r:id="rId1041" minRId="42645" maxRId="426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A3EF9-1A87-4E5E-80A8-D09919A13B0D}" dateTime="2022-12-07T09:20:09" maxSheetId="24" userName="morgau_fin3" r:id="rId1042" minRId="42681" maxRId="426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C120B-91C0-4B77-87AD-10BC1C20926D}" dateTime="2022-12-07T09:32:23" maxSheetId="24" userName="morgau_fin3" r:id="rId1043" minRId="42717" maxRId="427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901915-5C05-4F9F-BF26-0E639B0500C0}" dateTime="2022-12-07T09:32:38" maxSheetId="24" userName="morgau_fin3" r:id="rId10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3BBB3B-7395-4C86-A761-83FCB1D531E9}" dateTime="2022-12-07T09:40:19" maxSheetId="24" userName="morgau_fin3" r:id="rId1045" minRId="42805" maxRId="428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D314E-56D9-4A42-9F5B-9DE273A1CE4D}" dateTime="2022-12-07T09:43:46" maxSheetId="24" userName="morgau_fin3" r:id="rId1046" minRId="42844" maxRId="428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623B0-E108-42DD-8DCF-16FA9DBA075F}" dateTime="2022-12-07T09:47:21" maxSheetId="24" userName="morgau_fin3" r:id="rId1047" minRId="42877" maxRId="42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457B8A-21A9-4345-8418-5B34638FAB0E}" dateTime="2022-12-07T09:51:59" maxSheetId="24" userName="morgau_fin3" r:id="rId1048" minRId="42911" maxRId="42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DCCC3F-4BF1-4B66-9237-FA030C15ACD1}" dateTime="2022-12-07T09:52:44" maxSheetId="24" userName="morgau_fin3" r:id="rId10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2C3DB9-4619-4FAD-A6C1-413363157C1F}" dateTime="2022-12-07T10:07:45" maxSheetId="24" userName="morgau_fin3" r:id="rId1050" minRId="42981" maxRId="43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5C2AE4-4CF9-4A27-BCB7-A59B6A052022}" dateTime="2022-12-07T10:11:41" maxSheetId="24" userName="morgau_fin3" r:id="rId1051" minRId="43032" maxRId="43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F0AD61-CDA5-4CEA-A84B-C6A3DC756B8A}" dateTime="2022-12-07T10:11:54" maxSheetId="24" userName="morgau_fin3" r:id="rId10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4173E-EB88-4F14-8E07-69866DF8CA21}" dateTime="2022-12-07T10:17:19" maxSheetId="24" userName="morgau_fin3" r:id="rId1053" minRId="43099" maxRId="431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9D4F96-BA64-40A6-B150-DA03992427E2}" dateTime="2022-12-07T10:22:32" maxSheetId="24" userName="morgau_fin3" r:id="rId1054" minRId="43143" maxRId="431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480AC-9604-405A-9D48-14D0604D6E95}" dateTime="2022-12-07T10:33:42" maxSheetId="24" userName="morgau_fin3" r:id="rId1055" minRId="43187" maxRId="43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0AAA1C9-D681-4E76-9BBA-F0ED7D107E7D}" dateTime="2022-12-07T10:43:59" maxSheetId="24" userName="morgau_fin3" r:id="rId1056" minRId="43240" maxRId="432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021366-59E0-4A16-85E7-7A5A1E0501D4}" dateTime="2022-12-07T10:44:08" maxSheetId="24" userName="morgau_fin3" r:id="rId10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319AF2-67D4-412C-807A-AA3874311268}" dateTime="2022-12-07T10:54:58" maxSheetId="24" userName="morgau_fin3" r:id="rId1058" minRId="43314" maxRId="433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F11EF1-D5CD-449A-B92A-DE65F98A0E1A}" dateTime="2022-12-07T10:59:56" maxSheetId="24" userName="morgau_fin3" r:id="rId1059" minRId="43366" maxRId="433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553595-6D2C-4135-9D6C-A34D72D53C97}" dateTime="2022-12-07T11:00:14" maxSheetId="24" userName="morgau_fin3" r:id="rId1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8BC130-7D95-4DD4-9B31-02544FAFECCF}" dateTime="2022-12-07T11:12:30" maxSheetId="24" userName="morgau_fin3" r:id="rId1061" minRId="43437" maxRId="43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2DE91A-6BAB-47C7-B198-DEBB7E6B03F8}" dateTime="2022-12-07T11:13:05" maxSheetId="24" userName="morgau_fin3" r:id="rId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3D4771-1EF2-4433-8557-C45102C92ACC}" dateTime="2022-12-07T11:21:14" maxSheetId="24" userName="morgau_fin3" r:id="rId1063" minRId="43516" maxRId="435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D75015-15A2-426B-8487-B94D0F420BA4}" dateTime="2022-12-07T11:21:39" maxSheetId="24" userName="morgau_fin3" r:id="rId1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DFE6B-A8CC-471C-8BFF-5F25E95EDEE5}" dateTime="2022-12-07T13:35:48" maxSheetId="24" userName="morgau_fin3" r:id="rId1065" minRId="43583" maxRId="435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528EA5-FDAF-4EB7-8222-F5AE3BFA4870}" dateTime="2022-12-07T15:03:24" maxSheetId="24" userName="morgau_fin3" r:id="rId1066" minRId="43626" maxRId="436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4AA22-CD19-46CB-ADE8-7C94424A4131}" dateTime="2022-12-07T15:42:51" maxSheetId="24" userName="morgau_fin3" r:id="rId1067" minRId="43687" maxRId="4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CA354-AC47-4785-B4E5-680BCF43EBB5}" dateTime="2022-12-07T15:44:22" maxSheetId="24" userName="morgau_fin3" r:id="rId1068" minRId="437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1D787A-C5A9-4900-89B5-D66ADD3E86BC}" dateTime="2022-12-07T15:51:28" maxSheetId="24" userName="morgau_fin3" r:id="rId1069" minRId="43761" maxRId="437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00AD8B-665D-4230-9A05-F3D9D787AB18}" dateTime="2022-12-07T16:56:36" maxSheetId="24" userName="morgau_fin3" r:id="rId1070" minRId="43803" maxRId="438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C8D807-F6E9-43EA-BB9F-3A27F5C54C47}" dateTime="2022-12-07T16:57:13" maxSheetId="24" userName="morgau_fin3" r:id="rId1071" minRId="43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10D9DE-7CB6-4FFF-B20C-8722E28553E6}" dateTime="2022-12-07T16:58:17" maxSheetId="24" userName="morgau_fin3" r:id="rId10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435CC-69B8-4029-80A1-7715E4DB1069}" dateTime="2022-12-08T08:38:56" maxSheetId="24" userName="morgau_fin3" r:id="rId1073" minRId="43903" maxRId="43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1CBA5F-873C-4D36-976A-C0CB6A4C5B28}" dateTime="2022-12-08T09:59:58" maxSheetId="24" userName="morgau_fin3" r:id="rId1074" minRId="43936" maxRId="439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837CF4-6079-42B0-91E7-86383EA279A7}" dateTime="2022-12-08T10:06:32" maxSheetId="24" userName="morgau_fin3" r:id="rId1075" minRId="44026" maxRId="44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2DE580-8840-4C61-AA67-3215BDED4DE1}" dateTime="2022-12-08T11:15:19" maxSheetId="24" userName="morgau_fin3" r:id="rId1076" minRId="44059" maxRId="440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2BE4E1-9F6C-40A1-9D57-C642E89F95C4}" dateTime="2022-12-08T11:24:54" maxSheetId="24" userName="morgau_fin3" r:id="rId1077" minRId="44104" maxRId="441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2E9D40-730E-4849-870C-A41C7437777D}" dateTime="2022-12-08T11:25:28" maxSheetId="24" userName="morgau_fin3" r:id="rId10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0371B6-E446-4280-A3F0-A7A7B5B4D1CC}" dateTime="2022-12-08T11:25:55" maxSheetId="24" userName="morgau_fin3" r:id="rId10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323EF2-135F-4746-BD46-133380480167}" dateTime="2022-12-08T11:56:27" maxSheetId="24" userName="morgau_fin3" r:id="rId10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5BCD7D-FE60-499E-8D43-01ACE7238441}" dateTime="2022-12-08T11:56:44" maxSheetId="24" userName="morgau_fin3" r:id="rId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F412675-7B20-4268-B8F6-4456C667AE64}" dateTime="2022-12-08T11:57:22" maxSheetId="24" userName="morgau_fin3" r:id="rId10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92232D-D2B4-4481-B510-42905B3853E6}" dateTime="2022-12-08T15:00:06" maxSheetId="24" userName="morgau_fin3" r:id="rId10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52EFC9-9969-4EDE-8EDA-C60A6D4FE941}" dateTime="2022-12-09T11:31:21" maxSheetId="24" userName="morgau_fin3" r:id="rId1084" minRId="44316" maxRId="443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D00ABD-4330-482E-A230-D95F74D10E0C}" dateTime="2022-12-09T11:32:49" maxSheetId="24" userName="morgau_fin3" r:id="rId10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52AAB3-504E-4828-BAA2-69652F82C2FD}" dateTime="2022-12-09T13:10:42" maxSheetId="24" userName="morgau_fin3" r:id="rId1086" minRId="443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FD36DE-F789-4090-A5F2-BC14DB150B2B}" dateTime="2022-12-09T13:55:00" maxSheetId="24" userName="morgau_fin3" r:id="rId1087" minRId="444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A12706-2575-4A9E-8215-18A40C4A21F8}" dateTime="2022-12-09T13:57:11" maxSheetId="24" userName="morgau_fin3" r:id="rId10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896FAA-942A-43EC-A42E-E8BFF0424E30}" dateTime="2022-12-09T15:30:41" maxSheetId="24" userName="morgau_fin3" r:id="rId10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3ECA9F-C7E3-4BE9-A78A-2CE8CBAD1A2B}" dateTime="2022-12-20T16:24:56" maxSheetId="24" userName="morgau_fin3" r:id="rId10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7F6450-2071-4082-A4E7-EB28059D7179}" dateTime="2023-01-14T10:49:37" maxSheetId="24" userName="morgau_fin3" r:id="rId1091" minRId="44534" maxRId="44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47BEDF-8552-4A81-B951-F16EF6D0B893}" dateTime="2023-01-14T11:04:22" maxSheetId="24" userName="morgau_fin3" r:id="rId1092" minRId="44620" maxRId="44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15ADF-E4CE-4E9A-95C0-D3DEFF5E54BD}" dateTime="2023-01-14T12:17:09" maxSheetId="24" userName="morgau_fin3" r:id="rId1093" minRId="44677" maxRId="447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33A759-FDB2-4A88-B8EC-F71C431F9793}" dateTime="2023-01-14T13:25:18" maxSheetId="24" userName="morgau_fin3" r:id="rId1094" minRId="44742" maxRId="447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A65F60-CDE5-4627-9E4B-342220DE5EF9}" dateTime="2023-01-14T14:30:13" maxSheetId="24" userName="morgau_fin3" r:id="rId1095" minRId="44807" maxRId="44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71312A-D94D-4CE4-944E-7606728D129E}" dateTime="2023-01-14T14:40:47" maxSheetId="24" userName="morgau_fin3" r:id="rId1096" minRId="44873" maxRId="44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942FD5-8B73-4D9E-9FA5-5FF45C5482BC}" dateTime="2023-01-14T14:47:24" maxSheetId="24" userName="morgau_fin3" r:id="rId1097" minRId="44919" maxRId="44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FB5656-8F4D-4331-A838-B6ACFEBBDA85}" dateTime="2023-01-14T14:50:31" maxSheetId="24" userName="morgau_fin3" r:id="rId1098" minRId="449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9AAEB0E-FAB5-49A6-ABB6-68AC4EF612F3}" dateTime="2023-01-14T15:18:13" maxSheetId="24" userName="morgau_fin3" r:id="rId1099" minRId="44990" maxRId="450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A127D-4865-416B-BBAA-5E7D2EB1E5DF}" dateTime="2023-01-14T15:21:56" maxSheetId="24" userName="morgau_fin3" r:id="rId11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2C85E-C058-4242-B280-C286010D909A}" dateTime="2023-01-16T09:42:14" maxSheetId="24" userName="morgau_fin3" r:id="rId1101" minRId="45082" maxRId="45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6FAF89-E3B7-4C0F-93E7-92E9AB216673}" dateTime="2023-01-16T10:09:52" maxSheetId="24" userName="morgau_fin3" r:id="rId1102" minRId="45151" maxRId="451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F1B144-8C4D-47EA-8A9C-79C7ABB07572}" dateTime="2023-01-16T10:25:31" maxSheetId="24" userName="morgau_fin3" r:id="rId1103" minRId="45212" maxRId="45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DD8C60-7385-4D7D-8C3A-B6712617AFAF}" dateTime="2023-01-16T10:36:03" maxSheetId="24" userName="morgau_fin3" r:id="rId1104" minRId="45261" maxRId="4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670FBD-6E29-42CF-AFBB-29F641EE4268}" dateTime="2023-01-16T11:08:50" maxSheetId="24" userName="morgau_fin3" r:id="rId1105" minRId="45309" maxRId="45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AE55AC-AC1F-4527-B3BA-751EB1FE8E96}" dateTime="2023-01-16T11:10:00" maxSheetId="24" userName="morgau_fin3" r:id="rId1106" minRId="45359" maxRId="453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DE03D24-7A75-4F96-BE4D-095E9B686B3B}" dateTime="2023-01-16T11:19:04" maxSheetId="24" userName="morgau_fin3" r:id="rId1107" minRId="45391" maxRId="45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CA706D-0E13-452B-94C9-D642FD391891}" dateTime="2023-01-16T11:29:29" maxSheetId="24" userName="morgau_fin3" r:id="rId1108" minRId="45436" maxRId="454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D1D49A-556D-44FA-B717-AF8A5133235A}" dateTime="2023-01-16T11:34:01" maxSheetId="24" userName="morgau_fin3" r:id="rId1109" minRId="45482" maxRId="45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5714F-2C28-41B0-8E18-ABAA8D6CD25C}" dateTime="2023-01-16T11:34:18" maxSheetId="24" userName="morgau_fin3" r:id="rId11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8F8660-4F65-4319-82CA-248D149B51AF}" dateTime="2023-01-16T11:49:35" maxSheetId="24" userName="morgau_fin3" r:id="rId1111" minRId="45557" maxRId="455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857B5B-60F9-4C8D-B66D-72107F5FD6F8}" dateTime="2023-01-16T11:54:49" maxSheetId="24" userName="morgau_fin3" r:id="rId1112" minRId="45609" maxRId="456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38BDE9-5FBD-4D72-89B9-D125EEC71265}" dateTime="2023-01-16T11:55:09" maxSheetId="24" userName="morgau_fin3" r:id="rId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679533-40D7-4EC8-AC32-F5773C459D10}" dateTime="2023-01-16T13:36:24" maxSheetId="24" userName="morgau_fin3" r:id="rId1114" minRId="45686" maxRId="45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7F1E20-5517-4835-824F-4480131C761E}" dateTime="2023-01-16T13:46:49" maxSheetId="24" userName="morgau_fin3" r:id="rId1115" minRId="45764" maxRId="45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E2D018-EAE7-4211-8F3E-E85488BFC67F}" dateTime="2023-01-16T14:02:36" maxSheetId="24" userName="morgau_fin3" r:id="rId1116" minRId="45826" maxRId="458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254B2-B59A-4013-A0C8-C08272FA9CF2}" dateTime="2023-01-16T14:14:41" maxSheetId="24" userName="morgau_fin3" r:id="rId1117" minRId="45877" maxRId="45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D151BF-3ADD-4768-BB2A-CAC3B5356757}" dateTime="2023-01-16T14:21:19" maxSheetId="24" userName="morgau_fin3" r:id="rId1118" minRId="45922" maxRId="45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F76E41F-BE62-49D0-BF9A-5D00BC5B37CF}" dateTime="2023-01-16T14:28:13" maxSheetId="24" userName="morgau_fin3" r:id="rId1119" minRId="45971" maxRId="459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604875-C7AD-4631-8FAD-4FB309C5D0F4}" dateTime="2023-01-16T15:07:38" maxSheetId="24" userName="morgau_fin3" r:id="rId1120" minRId="46016" maxRId="460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0DD-5764-4222-9FCE-4FE65503A426}" dateTime="2023-01-16T15:14:33" maxSheetId="24" userName="morgau_fin3" r:id="rId1121" minRId="46050" maxRId="46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B2482F-7B8D-4C13-9A6C-57ED8E54722E}" dateTime="2023-01-16T15:21:50" maxSheetId="24" userName="morgau_fin3" r:id="rId1122" minRId="46094" maxRId="46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63858F-C5DC-4026-B60C-50ED573073B1}" dateTime="2023-01-16T15:29:57" maxSheetId="24" userName="morgau_fin3" r:id="rId1123" minRId="46135" maxRId="461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1F1E61-8231-4918-A0D6-D5FEEB68A9C3}" dateTime="2023-01-16T15:37:11" maxSheetId="24" userName="morgau_fin3" r:id="rId1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4DD6EC-F6A8-44B6-8322-055BAFC2274C}" dateTime="2023-01-16T15:43:56" maxSheetId="24" userName="morgau_fin3" r:id="rId1125" minRId="46208" maxRId="46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5BB632C-6D3B-4E88-B50D-791968FA130A}" dateTime="2023-01-16T15:44:09" maxSheetId="24" userName="morgau_fin3" r:id="rId11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62E462-45A4-47FA-B7CD-F94770DC9AFB}" dateTime="2023-01-16T15:46:33" maxSheetId="24" userName="morgau_fin3" r:id="rId1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6CEDE08-1F12-45E1-815A-67B765B53FBA}" dateTime="2023-01-16T16:09:15" maxSheetId="24" userName="morgau_fin3" r:id="rId1128" minRId="46300" maxRId="46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A1E7C3-6477-4939-BB24-15C2442B279F}" dateTime="2023-01-16T16:10:33" maxSheetId="24" userName="morgau_fin3" r:id="rId1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9D53BC-E6BB-4241-94B4-AF86701695E3}" dateTime="2023-01-16T16:56:04" maxSheetId="24" userName="morgau_fin3" r:id="rId1130" minRId="46383" maxRId="46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083D98-0064-4A42-BDF3-2A3834976531}" dateTime="2023-01-16T17:00:13" maxSheetId="24" userName="morgau_fin3" r:id="rId1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0E9B66-0AAA-4256-B354-B3D0B728BB74}" dateTime="2023-01-17T09:53:27" maxSheetId="24" userName="morgau_fin3" r:id="rId1132" minRId="46482" maxRId="465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B65AD8-C9EE-480C-BD72-2DA52AE8FD38}" dateTime="2023-01-17T10:03:36" maxSheetId="24" userName="morgau_fin3" r:id="rId1133" minRId="46587" maxRId="46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EFDDB1-80F5-4944-BA8D-DD9DAACC55CB}" dateTime="2023-01-17T10:15:31" maxSheetId="24" userName="morgau_fin3" r:id="rId1134" minRId="46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B8581-0414-4BA6-B926-B3D2208002FE}" dateTime="2023-01-17T14:57:06" maxSheetId="24" userName="morgau_fin3" r:id="rId1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723FD1-A669-4B77-ABAE-2CE5635D9BBC}" dateTime="2023-01-17T16:25:59" maxSheetId="24" userName="morgau_fin3" r:id="rId1136" minRId="46681" maxRId="46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fmt sheetId="2" sqref="DQ31">
    <dxf>
      <numFmt numFmtId="172" formatCode="#,##0.00000"/>
    </dxf>
  </rfmt>
  <rfmt sheetId="2" sqref="DQ31">
    <dxf>
      <numFmt numFmtId="186" formatCode="#,##0.0000"/>
    </dxf>
  </rfmt>
  <rfmt sheetId="2" sqref="DQ31">
    <dxf>
      <numFmt numFmtId="187" formatCode="#,##0.000"/>
    </dxf>
  </rfmt>
  <rfmt sheetId="2" sqref="DQ31">
    <dxf>
      <numFmt numFmtId="4" formatCode="#,##0.00"/>
    </dxf>
  </rfmt>
  <rfmt sheetId="2" sqref="DQ31">
    <dxf>
      <numFmt numFmtId="167" formatCode="#,##0.0"/>
    </dxf>
  </rfmt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fmt sheetId="3" sqref="C73:D74">
    <dxf>
      <numFmt numFmtId="174" formatCode="0.0000"/>
    </dxf>
  </rfmt>
  <rfmt sheetId="3" sqref="C73:D74">
    <dxf>
      <numFmt numFmtId="183" formatCode="0.000"/>
    </dxf>
  </rfmt>
  <rfmt sheetId="3" sqref="C73:D74">
    <dxf>
      <numFmt numFmtId="2" formatCode="0.00"/>
    </dxf>
  </rfmt>
  <rfmt sheetId="3" sqref="C73:D74">
    <dxf>
      <numFmt numFmtId="166" formatCode="0.0"/>
    </dxf>
  </rfmt>
  <rfmt sheetId="3" sqref="C135:D135">
    <dxf>
      <numFmt numFmtId="174" formatCode="0.0000"/>
    </dxf>
  </rfmt>
  <rfmt sheetId="3" sqref="C135:D135">
    <dxf>
      <numFmt numFmtId="183" formatCode="0.000"/>
    </dxf>
  </rfmt>
  <rfmt sheetId="3" sqref="C135:D135">
    <dxf>
      <numFmt numFmtId="2" formatCode="0.00"/>
    </dxf>
  </rfmt>
  <rfmt sheetId="3" sqref="C135:D135">
    <dxf>
      <numFmt numFmtId="166" formatCode="0.0"/>
    </dxf>
  </rfmt>
  <rcc rId="46681" sId="3">
    <oc r="A138" t="inlineStr">
      <is>
        <t xml:space="preserve">администрации Моргаушского района </t>
      </is>
    </oc>
    <nc r="A138" t="inlineStr">
      <is>
        <t xml:space="preserve">администрации Моргаушского муниципального округа </t>
      </is>
    </nc>
  </rcc>
  <rcc rId="46682" sId="3">
    <oc r="C138" t="inlineStr">
      <is>
        <t>Ананьева Р.И.</t>
      </is>
    </oc>
    <nc r="C138" t="inlineStr">
      <is>
        <t xml:space="preserve">                                                Ананьева Р.И.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район!$19:$19,район!$26:$27,район!$36:$36,район!$39:$39,район!$51:$52,район!$64:$65,район!$124:$125</formula>
    <oldFormula>район!$19:$19,район!$26:$27,район!$36:$36,район!$39:$39,район!$51:$52,район!$64:$65,район!$124:$125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46050" sId="2" numFmtId="4">
    <oc r="F32">
      <v>45702.626519999998</v>
    </oc>
    <nc r="F32">
      <v>54196.909849999996</v>
    </nc>
  </rcc>
  <rcc rId="46051" sId="2" numFmtId="4">
    <oc r="G32">
      <v>50460.671450000002</v>
    </oc>
    <nc r="G32">
      <v>64192.533089999997</v>
    </nc>
  </rcc>
  <rcc rId="46052" sId="2" numFmtId="4">
    <oc r="L32">
      <v>6540</v>
    </oc>
    <nc r="L32">
      <v>6695.4</v>
    </nc>
  </rcc>
  <rcc rId="46053" sId="2" numFmtId="4">
    <oc r="M32">
      <v>6379.7717499999999</v>
    </oc>
    <nc r="M32">
      <v>7710.6098499999998</v>
    </nc>
  </rcc>
  <rcc rId="46054" sId="2" numFmtId="4">
    <oc r="R32">
      <v>4270.6143700000002</v>
    </oc>
    <nc r="R32">
      <v>4337.4410099999996</v>
    </nc>
  </rcc>
  <rcc rId="46055" sId="2" numFmtId="4">
    <oc r="S32">
      <v>5603.1004499999999</v>
    </oc>
    <nc r="S32">
      <v>6125.2751799999996</v>
    </nc>
  </rcc>
  <rcc rId="46056" sId="2" numFmtId="4">
    <oc r="V32">
      <v>30.993780000000001</v>
    </oc>
    <nc r="V32">
      <v>33.08605</v>
    </nc>
  </rcc>
  <rcc rId="46057" sId="2" numFmtId="4">
    <oc r="Y32">
      <v>6236.7808199999999</v>
    </oc>
    <nc r="Y32">
      <v>6762.9955900000004</v>
    </nc>
  </rcc>
  <rcc rId="46058" sId="2" numFmtId="4">
    <oc r="AB32">
      <v>-657.14269999999999</v>
    </oc>
    <nc r="AB32">
      <v>-702.74677999999994</v>
    </nc>
  </rcc>
  <rcc rId="46059" sId="2" numFmtId="4">
    <oc r="AD32">
      <v>465</v>
    </oc>
    <nc r="AD32">
      <v>530</v>
    </nc>
  </rcc>
  <rcc rId="46060" sId="2" numFmtId="4">
    <oc r="AE32">
      <v>548.42898000000002</v>
    </oc>
    <nc r="AE32">
      <v>548.69536000000005</v>
    </nc>
  </rcc>
  <rcc rId="46061" sId="2" numFmtId="4">
    <oc r="AH32">
      <v>4976.3540400000002</v>
    </oc>
    <nc r="AH32">
      <v>6621.3053499999996</v>
    </nc>
  </rcc>
  <rcc rId="46062" sId="2" numFmtId="4">
    <oc r="AJ32">
      <v>15060.696</v>
    </oc>
    <nc r="AJ32">
      <v>15252.78858</v>
    </nc>
  </rcc>
  <rcc rId="46063" sId="2" numFmtId="4">
    <oc r="AK32">
      <v>13367.112800000001</v>
    </oc>
    <nc r="AK32">
      <v>15139.57627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44059" sId="1" numFmtId="4">
    <oc r="C34">
      <v>157816.33498000001</v>
    </oc>
    <nc r="C34">
      <v>154145.46679000001</v>
    </nc>
  </rcc>
  <rcc rId="44060" sId="1" numFmtId="4">
    <oc r="D34">
      <v>104297.29863999999</v>
    </oc>
    <nc r="D34">
      <v>110131.85679000001</v>
    </nc>
  </rcc>
  <rcc rId="44061" sId="1" numFmtId="4">
    <oc r="C35">
      <v>151208.02518</v>
    </oc>
    <nc r="C35">
      <v>194973.08008000001</v>
    </nc>
  </rcc>
  <rcc rId="44062" sId="1" numFmtId="4">
    <oc r="D35">
      <v>97990.503330000007</v>
    </oc>
    <nc r="D35">
      <v>105226.32948</v>
    </nc>
  </rcc>
  <rcc rId="44063" sId="1" numFmtId="4">
    <oc r="C38">
      <v>65465.846839999998</v>
    </oc>
    <nc r="C38">
      <v>67528.851339999994</v>
    </nc>
  </rcc>
  <rcc rId="44064" sId="1" numFmtId="4">
    <oc r="D38">
      <v>49779.513930000001</v>
    </oc>
    <nc r="D38">
      <v>50990.440029999998</v>
    </nc>
  </rcc>
  <rcc rId="44065" sId="1" numFmtId="4">
    <oc r="C39">
      <v>50503.65</v>
    </oc>
    <nc r="C39">
      <v>50099.623760000002</v>
    </nc>
  </rcc>
  <rcc rId="44066" sId="1" numFmtId="4">
    <oc r="D39">
      <v>47154.563450000001</v>
    </oc>
    <nc r="D39">
      <v>47981.292970000002</v>
    </nc>
  </rcc>
  <rcc rId="44067" sId="1" numFmtId="4">
    <oc r="C40">
      <v>7124.1469999999999</v>
    </oc>
    <nc r="C40">
      <v>8384.6779999999999</v>
    </nc>
  </rcc>
  <rcc rId="44068" sId="1" numFmtId="4">
    <oc r="D40">
      <v>6478.0039999999999</v>
    </oc>
    <nc r="D40">
      <v>7012.7716399999999</v>
    </nc>
  </rcc>
  <rcc rId="44069" sId="1" numFmtId="4">
    <oc r="C24">
      <v>745526.17721999995</v>
    </oc>
    <nc r="C24">
      <v>810796.59947000002</v>
    </nc>
  </rcc>
  <rcc rId="44070" sId="1" numFmtId="4">
    <oc r="D24">
      <v>619813.14864000003</v>
    </oc>
    <nc r="D24">
      <v>670499.39550999994</v>
    </nc>
  </rcc>
  <rcc rId="44071" sId="1" numFmtId="4">
    <oc r="J24">
      <v>150451.3499</v>
    </oc>
    <nc r="J24">
      <v>160181.64027</v>
    </nc>
  </rcc>
  <rfmt sheetId="1" sqref="D13">
    <dxf>
      <numFmt numFmtId="2" formatCode="0.00"/>
    </dxf>
  </rfmt>
  <rfmt sheetId="1" sqref="D13">
    <dxf>
      <numFmt numFmtId="183" formatCode="0.000"/>
    </dxf>
  </rfmt>
  <rfmt sheetId="1" sqref="D13">
    <dxf>
      <numFmt numFmtId="174" formatCode="0.0000"/>
    </dxf>
  </rfmt>
  <rfmt sheetId="1" sqref="D13">
    <dxf>
      <numFmt numFmtId="168" formatCode="0.00000"/>
    </dxf>
  </rfmt>
  <rfmt sheetId="1" sqref="D13">
    <dxf>
      <numFmt numFmtId="174" formatCode="0.0000"/>
    </dxf>
  </rfmt>
  <rfmt sheetId="1" sqref="D13">
    <dxf>
      <numFmt numFmtId="183" formatCode="0.000"/>
    </dxf>
  </rfmt>
  <rfmt sheetId="1" sqref="D13">
    <dxf>
      <numFmt numFmtId="2" formatCode="0.00"/>
    </dxf>
  </rfmt>
  <rfmt sheetId="1" sqref="D13">
    <dxf>
      <numFmt numFmtId="166" formatCode="0.0"/>
    </dxf>
  </rfmt>
  <rfmt sheetId="1" sqref="D15:D21">
    <dxf>
      <numFmt numFmtId="2" formatCode="0.00"/>
    </dxf>
  </rfmt>
  <rfmt sheetId="1" sqref="D15:D21">
    <dxf>
      <numFmt numFmtId="183" formatCode="0.000"/>
    </dxf>
  </rfmt>
  <rfmt sheetId="1" sqref="D15:D21">
    <dxf>
      <numFmt numFmtId="174" formatCode="0.0000"/>
    </dxf>
  </rfmt>
  <rfmt sheetId="1" sqref="D15:D21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D23">
    <dxf>
      <numFmt numFmtId="173" formatCode="0.000000"/>
    </dxf>
  </rfmt>
  <rfmt sheetId="1" sqref="D23">
    <dxf>
      <numFmt numFmtId="168" formatCode="0.00000"/>
    </dxf>
  </rfmt>
  <rfmt sheetId="1" sqref="D5:D14">
    <dxf>
      <numFmt numFmtId="2" formatCode="0.00"/>
    </dxf>
  </rfmt>
  <rfmt sheetId="1" sqref="D5:D14">
    <dxf>
      <numFmt numFmtId="183" formatCode="0.000"/>
    </dxf>
  </rfmt>
  <rfmt sheetId="1" sqref="D5:D14">
    <dxf>
      <numFmt numFmtId="174" formatCode="0.0000"/>
    </dxf>
  </rfmt>
  <rfmt sheetId="1" sqref="D5:D14">
    <dxf>
      <numFmt numFmtId="168" formatCode="0.00000"/>
    </dxf>
  </rfmt>
  <rfmt sheetId="1" sqref="D4">
    <dxf>
      <numFmt numFmtId="2" formatCode="0.00"/>
    </dxf>
  </rfmt>
  <rfmt sheetId="1" sqref="D4">
    <dxf>
      <numFmt numFmtId="183" formatCode="0.000"/>
    </dxf>
  </rfmt>
  <rfmt sheetId="1" sqref="D4">
    <dxf>
      <numFmt numFmtId="174" formatCode="0.0000"/>
    </dxf>
  </rfmt>
  <rfmt sheetId="1" sqref="D4">
    <dxf>
      <numFmt numFmtId="168" formatCode="0.00000"/>
    </dxf>
  </rfmt>
  <rcc rId="44072" sId="1">
    <oc r="G19">
      <f>район!D51</f>
    </oc>
    <nc r="G19">
      <f>район!D58</f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4:D28">
    <dxf>
      <numFmt numFmtId="2" formatCode="0.00"/>
    </dxf>
  </rfmt>
  <rfmt sheetId="1" sqref="D24:D28">
    <dxf>
      <numFmt numFmtId="183" formatCode="0.000"/>
    </dxf>
  </rfmt>
  <rfmt sheetId="1" sqref="D24:D28">
    <dxf>
      <numFmt numFmtId="174" formatCode="0.0000"/>
    </dxf>
  </rfmt>
  <rfmt sheetId="1" sqref="D24:D28">
    <dxf>
      <numFmt numFmtId="168" formatCode="0.00000"/>
    </dxf>
  </rfmt>
  <rcc rId="44073" sId="1" numFmtId="4">
    <oc r="D27">
      <v>1848.9377500000001</v>
    </oc>
    <nc r="D27">
      <v>1902.50998</v>
    </nc>
  </rcc>
  <rfmt sheetId="1" sqref="D4:D28">
    <dxf>
      <numFmt numFmtId="174" formatCode="0.0000"/>
    </dxf>
  </rfmt>
  <rfmt sheetId="1" sqref="D4:D28">
    <dxf>
      <numFmt numFmtId="183" formatCode="0.000"/>
    </dxf>
  </rfmt>
  <rfmt sheetId="1" sqref="D4:D28">
    <dxf>
      <numFmt numFmtId="2" formatCode="0.00"/>
    </dxf>
  </rfmt>
  <rfmt sheetId="1" sqref="D4: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43626" sId="2" numFmtId="4">
    <oc r="AJ32">
      <v>15860.696</v>
    </oc>
    <nc r="AJ32">
      <v>15060.696</v>
    </nc>
  </rcc>
  <rcc rId="43627" sId="2" numFmtId="4">
    <oc r="AK32">
      <v>9478.2095100000006</v>
    </oc>
    <nc r="AK32">
      <v>13367.112800000001</v>
    </nc>
  </rcc>
  <rcc rId="43628" sId="2" numFmtId="4">
    <oc r="AN32">
      <v>55.19</v>
    </oc>
    <nc r="AN32">
      <v>59.98</v>
    </nc>
  </rcc>
  <rcc rId="43629" sId="2" numFmtId="4">
    <oc r="AW32">
      <v>2205.5276100000001</v>
    </oc>
    <nc r="AW32">
      <v>2460.3092000000001</v>
    </nc>
  </rcc>
  <rcc rId="43630" sId="2" numFmtId="4">
    <oc r="AZ32">
      <v>249.75218000000001</v>
    </oc>
    <nc r="AZ32">
      <v>328.93700999999999</v>
    </nc>
  </rcc>
  <rfmt sheetId="2" sqref="AZ15:AZ29">
    <dxf>
      <numFmt numFmtId="2" formatCode="0.00"/>
    </dxf>
  </rfmt>
  <rfmt sheetId="2" sqref="AZ15:AZ29">
    <dxf>
      <numFmt numFmtId="183" formatCode="0.000"/>
    </dxf>
  </rfmt>
  <rfmt sheetId="2" sqref="AZ15:AZ29">
    <dxf>
      <numFmt numFmtId="174" formatCode="0.0000"/>
    </dxf>
  </rfmt>
  <rfmt sheetId="2" sqref="AZ15:AZ29">
    <dxf>
      <numFmt numFmtId="168" formatCode="0.00000"/>
    </dxf>
  </rfmt>
  <rfmt sheetId="10" sqref="D26">
    <dxf>
      <numFmt numFmtId="2" formatCode="0.00"/>
    </dxf>
  </rfmt>
  <rfmt sheetId="10" sqref="D26">
    <dxf>
      <numFmt numFmtId="183" formatCode="0.000"/>
    </dxf>
  </rfmt>
  <rfmt sheetId="10" sqref="D26">
    <dxf>
      <numFmt numFmtId="174" formatCode="0.0000"/>
    </dxf>
  </rfmt>
  <rfmt sheetId="10" sqref="D26">
    <dxf>
      <numFmt numFmtId="168" formatCode="0.00000"/>
    </dxf>
  </rfmt>
  <rfmt sheetId="10" sqref="D26">
    <dxf>
      <numFmt numFmtId="173" formatCode="0.000000"/>
    </dxf>
  </rfmt>
  <rfmt sheetId="10" sqref="D26">
    <dxf>
      <numFmt numFmtId="168" formatCode="0.00000"/>
    </dxf>
  </rfmt>
  <rfmt sheetId="2" sqref="AZ31">
    <dxf>
      <numFmt numFmtId="4" formatCode="#,##0.00"/>
    </dxf>
  </rfmt>
  <rfmt sheetId="2" sqref="AZ31">
    <dxf>
      <numFmt numFmtId="187" formatCode="#,##0.000"/>
    </dxf>
  </rfmt>
  <rfmt sheetId="2" sqref="AZ31">
    <dxf>
      <numFmt numFmtId="186" formatCode="#,##0.0000"/>
    </dxf>
  </rfmt>
  <rfmt sheetId="2" sqref="AZ31">
    <dxf>
      <numFmt numFmtId="172" formatCode="#,##0.00000"/>
    </dxf>
  </rfmt>
  <rcc rId="43631" sId="2" numFmtId="4">
    <oc r="BF32">
      <v>750.83366000000001</v>
    </oc>
    <nc r="BF32">
      <v>896.79854</v>
    </nc>
  </rcc>
  <rcc rId="43632" sId="2" numFmtId="4">
    <oc r="BL32">
      <v>2993.1968000000002</v>
    </oc>
    <nc r="BL32">
      <v>3005.8766999999998</v>
    </nc>
  </rcc>
  <rcc rId="43633" sId="2" numFmtId="4">
    <oc r="BX32">
      <v>25.901499999999999</v>
    </oc>
    <nc r="BX32">
      <v>6825.9862000000003</v>
    </nc>
  </rcc>
  <rcc rId="43634" sId="2" numFmtId="4">
    <oc r="CF32">
      <v>193407.04759</v>
    </oc>
    <nc r="CF32">
      <v>237713.21434999999</v>
    </nc>
  </rcc>
  <rcc rId="43635" sId="2" numFmtId="4">
    <oc r="CG32">
      <v>157294.38957</v>
    </oc>
    <nc r="CG32">
      <v>160245.47443</v>
    </nc>
  </rcc>
  <rcc rId="43636" sId="2" numFmtId="4">
    <oc r="CJ32">
      <v>46618.027999999998</v>
    </oc>
    <nc r="CJ32">
      <v>49955.627999999997</v>
    </nc>
  </rcc>
  <rcc rId="43637" sId="2" numFmtId="4">
    <oc r="CO32">
      <v>107237.95527000001</v>
    </oc>
    <nc r="CO32">
      <v>143724.88544000001</v>
    </nc>
  </rcc>
  <rcc rId="43638" sId="2" numFmtId="4">
    <oc r="CP32">
      <v>84362.373659999997</v>
    </oc>
    <nc r="CP32">
      <v>87089.930739999996</v>
    </nc>
  </rcc>
  <rcc rId="43639" sId="2" numFmtId="4">
    <oc r="CR32">
      <v>2610.4</v>
    </oc>
    <nc r="CR32">
      <v>2696.2</v>
    </nc>
  </rcc>
  <rcc rId="43640" sId="2" numFmtId="4">
    <oc r="CS32">
      <v>2139.9133999999999</v>
    </oc>
    <nc r="CS32">
      <v>2367.8604</v>
    </nc>
  </rcc>
  <rcc rId="43641" sId="2" numFmtId="4">
    <oc r="CU32">
      <v>22476.228210000001</v>
    </oc>
    <nc r="CU32">
      <v>30159.66475</v>
    </nc>
  </rcc>
  <rcc rId="43642" sId="2" numFmtId="4">
    <oc r="CV32">
      <v>17331.03484</v>
    </oc>
    <nc r="CV32">
      <v>20768.221130000002</v>
    </nc>
  </rcc>
  <rcc rId="43643" sId="2" numFmtId="4">
    <oc r="CX32">
      <v>7825.3641100000004</v>
    </oc>
    <nc r="CX32">
      <v>7875.3641600000001</v>
    </nc>
  </rcc>
  <rcc rId="43644" sId="2" numFmtId="4">
    <oc r="CY32">
      <v>6843.0396700000001</v>
    </oc>
    <nc r="CY32">
      <v>63.834159999999997</v>
    </nc>
  </rcc>
  <rcc rId="43645" sId="2" numFmtId="4">
    <oc r="DM32">
      <v>252425.89804</v>
    </oc>
    <nc r="DM32">
      <v>297495.26371999999</v>
    </nc>
  </rcc>
  <rcc rId="43646" sId="2" numFmtId="4">
    <oc r="DN32">
      <v>191860.06666000001</v>
    </oc>
    <nc r="DN32">
      <v>206811.76175999999</v>
    </nc>
  </rcc>
  <rcc rId="43647" sId="2" numFmtId="4">
    <oc r="DP32">
      <v>28268.238010000001</v>
    </oc>
    <nc r="DP32">
      <v>29866.60036</v>
    </nc>
  </rcc>
  <rcc rId="43648" sId="2" numFmtId="4">
    <oc r="DQ32">
      <v>21440.029989999999</v>
    </oc>
    <nc r="DQ32">
      <v>24248.753639999999</v>
    </nc>
  </rcc>
  <rcc rId="43649" sId="2" numFmtId="4">
    <oc r="DS32">
      <v>27647.777040000001</v>
    </oc>
    <nc r="DS32">
      <v>28865.872719999999</v>
    </nc>
  </rcc>
  <rcc rId="43650" sId="2" numFmtId="4">
    <oc r="DT32">
      <v>21017.569019999999</v>
    </oc>
    <nc r="DT32">
      <v>23414.809499999999</v>
    </nc>
  </rcc>
  <rcc rId="43651" sId="2" numFmtId="4">
    <oc r="DY32">
      <v>109</v>
    </oc>
    <nc r="DY32">
      <v>91</v>
    </nc>
  </rcc>
  <rcc rId="43652" sId="2" numFmtId="4">
    <oc r="EB32">
      <v>511.46096999999997</v>
    </oc>
    <nc r="EB32">
      <v>909.72763999999995</v>
    </nc>
  </rcc>
  <rcc rId="43653" sId="2" numFmtId="4">
    <oc r="EC32">
      <v>422.46096999999997</v>
    </oc>
    <nc r="EC32">
      <v>833.94413999999995</v>
    </nc>
  </rcc>
  <rcc rId="43654" sId="2" numFmtId="4">
    <oc r="EF32">
      <v>1604.4928600000001</v>
    </oc>
    <nc r="EF32">
      <v>1829.9714899999999</v>
    </nc>
  </rcc>
  <rcc rId="43655" sId="2" numFmtId="4">
    <oc r="EH32">
      <v>910.21921999999995</v>
    </oc>
    <nc r="EH32">
      <v>799.51656000000003</v>
    </nc>
  </rcc>
  <rcc rId="43656" sId="2" numFmtId="4">
    <oc r="EI32">
      <v>523.07271000000003</v>
    </oc>
    <nc r="EI32">
      <v>533.97271000000001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43240" sId="17" numFmtId="34">
    <oc r="C60">
      <v>1643.125</v>
    </oc>
    <nc r="C60">
      <v>1684.2249999999999</v>
    </nc>
  </rcc>
  <rcc rId="43241" sId="17" numFmtId="34">
    <oc r="D60">
      <v>1164.01224</v>
    </oc>
    <nc r="D60">
      <v>1296.9562000000001</v>
    </nc>
  </rcc>
  <rcc rId="43242" sId="17" numFmtId="34">
    <oc r="D67">
      <v>195.83505</v>
    </oc>
    <nc r="D67">
      <v>215.72805</v>
    </nc>
  </rcc>
  <rcc rId="43243" sId="17" numFmtId="34">
    <oc r="D72">
      <v>320.35804999999999</v>
    </oc>
    <nc r="D72">
      <v>324.35804999999999</v>
    </nc>
  </rcc>
  <rcc rId="43244" sId="17" numFmtId="34">
    <oc r="D73">
      <v>0</v>
    </oc>
    <nc r="D73">
      <v>2</v>
    </nc>
  </rcc>
  <rcc rId="43245" sId="17" numFmtId="34">
    <oc r="C77">
      <v>2941.2218400000002</v>
    </oc>
    <nc r="C77">
      <v>3061.2218400000002</v>
    </nc>
  </rcc>
  <rcc rId="43246" sId="17" numFmtId="34">
    <oc r="C78">
      <v>37.5</v>
    </oc>
    <nc r="C78">
      <v>32.5</v>
    </nc>
  </rcc>
  <rcc rId="43247" sId="17" numFmtId="34">
    <oc r="C81">
      <v>922.02099999999996</v>
    </oc>
    <nc r="C81">
      <v>1204.021</v>
    </nc>
  </rcc>
  <rcc rId="43248" sId="17" numFmtId="34">
    <oc r="D81">
      <v>872.98629000000005</v>
    </oc>
    <nc r="D81">
      <v>1192.9862900000001</v>
    </nc>
  </rcc>
  <rcc rId="43249" sId="17" numFmtId="34">
    <oc r="C82">
      <v>6154.4236499999997</v>
    </oc>
    <nc r="C82">
      <v>5917.0051000000003</v>
    </nc>
  </rcc>
  <rcc rId="43250" sId="17" numFmtId="34">
    <oc r="D82">
      <v>5304.3195699999997</v>
    </oc>
    <nc r="D82">
      <v>5677.7572499999997</v>
    </nc>
  </rcc>
  <rcc rId="43251" sId="17" numFmtId="34">
    <oc r="C84">
      <v>2082.6999999999998</v>
    </oc>
    <nc r="C84">
      <v>2072.6999999999998</v>
    </nc>
  </rcc>
  <rcc rId="43252" sId="17" numFmtId="34">
    <oc r="D84">
      <v>1491.4648199999999</v>
    </oc>
    <nc r="D84">
      <v>1632.7617499999999</v>
    </nc>
  </rcc>
  <rcc rId="43253" sId="17" numFmtId="34">
    <oc r="C75">
      <v>0</v>
    </oc>
    <nc r="C75">
      <v>14.2926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cc rId="42844" sId="14" numFmtId="4">
    <oc r="D39">
      <v>0</v>
    </oc>
    <nc r="D39">
      <v>122.33452</v>
    </nc>
  </rcc>
  <rcc rId="42845" sId="14">
    <oc r="A39">
      <v>1170505005</v>
    </oc>
    <nc r="A39">
      <v>1171503010</v>
    </nc>
  </rcc>
  <rcc rId="42846" sId="14">
    <oc r="B39" t="inlineStr">
      <is>
        <t>Прочие неналоговые доходы</t>
      </is>
    </oc>
    <nc r="B39" t="inlineStr">
      <is>
        <t>Инициативные платежи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1.xml><?xml version="1.0" encoding="utf-8"?>
<revisions xmlns="http://schemas.openxmlformats.org/spreadsheetml/2006/main" xmlns:r="http://schemas.openxmlformats.org/officeDocument/2006/relationships">
  <rcc rId="42012" sId="6" numFmtId="4">
    <oc r="D6">
      <v>41.202109999999998</v>
    </oc>
    <nc r="D6">
      <v>47.871000000000002</v>
    </nc>
  </rcc>
  <rcc rId="42013" sId="6" numFmtId="4">
    <oc r="D8">
      <v>379.17797999999999</v>
    </oc>
    <nc r="D8">
      <v>421.77184</v>
    </nc>
  </rcc>
  <rcc rId="42014" sId="6" numFmtId="4">
    <oc r="D9">
      <v>2.1272099999999998</v>
    </oc>
    <nc r="D9">
      <v>2.3330299999999999</v>
    </nc>
  </rcc>
  <rcc rId="42015" sId="6" numFmtId="4">
    <oc r="D10">
      <v>430.80725999999999</v>
    </oc>
    <nc r="D10">
      <v>469.47192999999999</v>
    </nc>
  </rcc>
  <rcc rId="42016" sId="6" numFmtId="4">
    <oc r="D11">
      <v>-43.849249999999998</v>
    </oc>
    <nc r="D11">
      <v>-49.466239999999999</v>
    </nc>
  </rcc>
  <rcc rId="42017" sId="6" numFmtId="4">
    <oc r="D15">
      <v>247.96501000000001</v>
    </oc>
    <nc r="D15">
      <v>295.07164</v>
    </nc>
  </rcc>
  <rcc rId="42018" sId="6" numFmtId="4">
    <oc r="D16">
      <v>467.7466</v>
    </oc>
    <nc r="D16">
      <v>707.86576000000002</v>
    </nc>
  </rcc>
  <rcc rId="42019" sId="6" numFmtId="4">
    <oc r="D28">
      <v>257.60356000000002</v>
    </oc>
    <nc r="D28">
      <v>276.24455999999998</v>
    </nc>
  </rcc>
  <rcc rId="42020" sId="6" numFmtId="4">
    <oc r="D29">
      <v>18.155999999999999</v>
    </oc>
    <nc r="D29">
      <v>46.207650000000001</v>
    </nc>
  </rcc>
  <rcc rId="42021" sId="6" numFmtId="4">
    <oc r="D31">
      <v>59.623510000000003</v>
    </oc>
    <nc r="D31">
      <v>67.301010000000005</v>
    </nc>
  </rcc>
  <rcc rId="42022" sId="6">
    <oc r="A40">
      <v>1170105005</v>
    </oc>
    <nc r="A40">
      <v>1171503010</v>
    </nc>
  </rcc>
  <rcc rId="42023" sId="6">
    <oc r="B40" t="inlineStr">
      <is>
        <t>Невыясненные поступления</t>
      </is>
    </oc>
    <nc r="B40" t="inlineStr">
      <is>
        <t>Инициативные платежи, зачисляемые в бюджеты сельских поселений</t>
      </is>
    </nc>
  </rcc>
  <rcc rId="42024" sId="6" numFmtId="4">
    <oc r="D40">
      <v>25.5015</v>
    </oc>
    <nc r="D40">
      <v>771.54412000000002</v>
    </nc>
  </rcc>
  <rcc rId="42025" sId="6" numFmtId="4">
    <oc r="D43">
      <v>2357.2910000000002</v>
    </oc>
    <nc r="D43">
      <v>2526.06</v>
    </nc>
  </rcc>
  <rcc rId="42026" sId="6" numFmtId="4">
    <oc r="C45">
      <v>6755.32</v>
    </oc>
    <nc r="C45">
      <v>11163.91</v>
    </nc>
  </rcc>
  <rcc rId="42027" sId="6" numFmtId="4">
    <oc r="C47">
      <v>115.00490000000001</v>
    </oc>
    <nc r="C47">
      <v>115.02160000000001</v>
    </nc>
  </rcc>
  <rcc rId="42028" sId="6" numFmtId="4">
    <oc r="D47">
      <v>103.0149</v>
    </oc>
    <nc r="D47">
      <v>114.6279</v>
    </nc>
  </rcc>
  <rcc rId="42029" sId="6" numFmtId="4">
    <oc r="C48">
      <v>1894.40842</v>
    </oc>
    <nc r="C48">
      <v>1878.4615799999999</v>
    </nc>
  </rcc>
  <rcc rId="42030" sId="6" numFmtId="4">
    <nc r="C49">
      <v>1036.2163800000001</v>
    </nc>
  </rcc>
  <rrc rId="42031" sId="6" ref="A52:XFD52" action="deleteRow">
    <undo index="0" exp="ref" ref3D="1" v="1" dr="D52" r="CY16" sId="2"/>
    <undo index="0" exp="ref" ref3D="1" v="1" dr="C52" r="CX16" sId="2"/>
    <undo index="15" exp="ref" v="1" dr="D52" r="D42" sId="6"/>
    <undo index="15" exp="ref" v="1" dr="C52" r="C42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undo index="28" exp="area" ref3D="1" dr="$A$144:$XFD$144" dn="Z_F85EE840_0C31_454A_8951_832C2E9E0600_.wvu.Rows" sId="6"/>
    <undo index="26" exp="area" ref3D="1" dr="$A$94:$XFD$101" dn="Z_F85EE840_0C31_454A_8951_832C2E9E0600_.wvu.Rows" sId="6"/>
    <undo index="24" exp="area" ref3D="1" dr="$A$87:$XFD$91" dn="Z_F85EE840_0C31_454A_8951_832C2E9E0600_.wvu.Rows" sId="6"/>
    <undo index="22" exp="area" ref3D="1" dr="$A$82:$XFD$82" dn="Z_F85EE840_0C31_454A_8951_832C2E9E0600_.wvu.Rows" sId="6"/>
    <undo index="20" exp="area" ref3D="1" dr="$A$79:$XFD$80" dn="Z_F85EE840_0C31_454A_8951_832C2E9E0600_.wvu.Rows" sId="6"/>
    <undo index="18" exp="area" ref3D="1" dr="$A$76:$XFD$76" dn="Z_F85EE840_0C31_454A_8951_832C2E9E0600_.wvu.Rows" sId="6"/>
    <undo index="16" exp="area" ref3D="1" dr="$A$69:$XFD$70" dn="Z_F85EE840_0C31_454A_8951_832C2E9E0600_.wvu.Rows" sId="6"/>
    <undo index="14" exp="area" ref3D="1" dr="$A$61:$XFD$63" dn="Z_F85EE840_0C31_454A_8951_832C2E9E0600_.wvu.Rows" sId="6"/>
    <undo index="12" exp="area" ref3D="1" dr="$A$59:$XFD$59" dn="Z_F85EE840_0C31_454A_8951_832C2E9E0600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28" exp="area" ref3D="1" dr="$A$144:$XFD$144" dn="Z_61528DAC_5C4C_48F4_ADE2_8A724B05A086_.wvu.Rows" sId="6"/>
    <undo index="26" exp="area" ref3D="1" dr="$A$94:$XFD$101" dn="Z_61528DAC_5C4C_48F4_ADE2_8A724B05A086_.wvu.Rows" sId="6"/>
    <undo index="24" exp="area" ref3D="1" dr="$A$87:$XFD$91" dn="Z_61528DAC_5C4C_48F4_ADE2_8A724B05A086_.wvu.Rows" sId="6"/>
    <undo index="22" exp="area" ref3D="1" dr="$A$82:$XFD$82" dn="Z_61528DAC_5C4C_48F4_ADE2_8A724B05A086_.wvu.Rows" sId="6"/>
    <undo index="20" exp="area" ref3D="1" dr="$A$79:$XFD$80" dn="Z_61528DAC_5C4C_48F4_ADE2_8A724B05A086_.wvu.Rows" sId="6"/>
    <undo index="18" exp="area" ref3D="1" dr="$A$76:$XFD$76" dn="Z_61528DAC_5C4C_48F4_ADE2_8A724B05A086_.wvu.Rows" sId="6"/>
    <undo index="16" exp="area" ref3D="1" dr="$A$69:$XFD$70" dn="Z_61528DAC_5C4C_48F4_ADE2_8A724B05A086_.wvu.Rows" sId="6"/>
    <undo index="14" exp="area" ref3D="1" dr="$A$61:$XFD$63" dn="Z_61528DAC_5C4C_48F4_ADE2_8A724B05A086_.wvu.Rows" sId="6"/>
    <undo index="12" exp="area" ref3D="1" dr="$A$59:$XFD$59" dn="Z_61528DAC_5C4C_48F4_ADE2_8A724B05A086_.wvu.Rows" sId="6"/>
    <undo index="26" exp="area" ref3D="1" dr="$A$144:$XFD$144" dn="Z_5C539BE6_C8E0_453F_AB5E_9E58094195EA_.wvu.Rows" sId="6"/>
    <undo index="24" exp="area" ref3D="1" dr="$A$94:$XFD$101" dn="Z_5C539BE6_C8E0_453F_AB5E_9E58094195EA_.wvu.Rows" sId="6"/>
    <undo index="22" exp="area" ref3D="1" dr="$A$87:$XFD$91" dn="Z_5C539BE6_C8E0_453F_AB5E_9E58094195EA_.wvu.Rows" sId="6"/>
    <undo index="20" exp="area" ref3D="1" dr="$A$82:$XFD$82" dn="Z_5C539BE6_C8E0_453F_AB5E_9E58094195EA_.wvu.Rows" sId="6"/>
    <undo index="18" exp="area" ref3D="1" dr="$A$79:$XFD$80" dn="Z_5C539BE6_C8E0_453F_AB5E_9E58094195EA_.wvu.Rows" sId="6"/>
    <undo index="16" exp="area" ref3D="1" dr="$A$69:$XFD$70" dn="Z_5C539BE6_C8E0_453F_AB5E_9E58094195EA_.wvu.Rows" sId="6"/>
    <undo index="14" exp="area" ref3D="1" dr="$A$61:$XFD$63" dn="Z_5C539BE6_C8E0_453F_AB5E_9E58094195EA_.wvu.Rows" sId="6"/>
    <undo index="12" exp="area" ref3D="1" dr="$A$59:$XFD$59" dn="Z_5C539BE6_C8E0_453F_AB5E_9E58094195EA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Прочие безбозмездные поступления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C52">
        <v>1036.2163800000001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D52">
        <v>771.54412000000002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42032" sId="6" ref="A51:XFD51" action="deleteRow">
    <undo index="22" exp="area" ref3D="1" dr="$A$143:$XFD$143" dn="Z_1718F1EE_9F48_4DBE_9531_3B70F9C4A5DD_.wvu.Rows" sId="6"/>
    <undo index="20" exp="area" ref3D="1" dr="$A$93:$XFD$100" dn="Z_1718F1EE_9F48_4DBE_9531_3B70F9C4A5DD_.wvu.Rows" sId="6"/>
    <undo index="18" exp="area" ref3D="1" dr="$A$86:$XFD$90" dn="Z_1718F1EE_9F48_4DBE_9531_3B70F9C4A5DD_.wvu.Rows" sId="6"/>
    <undo index="16" exp="area" ref3D="1" dr="$A$81:$XFD$81" dn="Z_1718F1EE_9F48_4DBE_9531_3B70F9C4A5DD_.wvu.Rows" sId="6"/>
    <undo index="14" exp="area" ref3D="1" dr="$A$78:$XFD$79" dn="Z_1718F1EE_9F48_4DBE_9531_3B70F9C4A5DD_.wvu.Rows" sId="6"/>
    <undo index="12" exp="area" ref3D="1" dr="$A$68:$XFD$69" dn="Z_1718F1EE_9F48_4DBE_9531_3B70F9C4A5DD_.wvu.Rows" sId="6"/>
    <undo index="10" exp="area" ref3D="1" dr="$A$60:$XFD$62" dn="Z_1718F1EE_9F48_4DBE_9531_3B70F9C4A5DD_.wvu.Rows" sId="6"/>
    <undo index="8" exp="area" ref3D="1" dr="$A$58:$XFD$58" dn="Z_1718F1EE_9F48_4DBE_9531_3B70F9C4A5DD_.wvu.Rows" sId="6"/>
    <undo index="6" exp="area" ref3D="1" dr="$A$48:$XFD$51" dn="Z_1718F1EE_9F48_4DBE_9531_3B70F9C4A5DD_.wvu.Rows" sId="6"/>
    <undo index="28" exp="area" ref3D="1" dr="$A$143:$XFD$143" dn="Z_F85EE840_0C31_454A_8951_832C2E9E0600_.wvu.Rows" sId="6"/>
    <undo index="26" exp="area" ref3D="1" dr="$A$93:$XFD$100" dn="Z_F85EE840_0C31_454A_8951_832C2E9E0600_.wvu.Rows" sId="6"/>
    <undo index="24" exp="area" ref3D="1" dr="$A$86:$XFD$90" dn="Z_F85EE840_0C31_454A_8951_832C2E9E0600_.wvu.Rows" sId="6"/>
    <undo index="22" exp="area" ref3D="1" dr="$A$81:$XFD$81" dn="Z_F85EE840_0C31_454A_8951_832C2E9E0600_.wvu.Rows" sId="6"/>
    <undo index="20" exp="area" ref3D="1" dr="$A$78:$XFD$79" dn="Z_F85EE840_0C31_454A_8951_832C2E9E0600_.wvu.Rows" sId="6"/>
    <undo index="18" exp="area" ref3D="1" dr="$A$75:$XFD$75" dn="Z_F85EE840_0C31_454A_8951_832C2E9E0600_.wvu.Rows" sId="6"/>
    <undo index="16" exp="area" ref3D="1" dr="$A$68:$XFD$69" dn="Z_F85EE840_0C31_454A_8951_832C2E9E0600_.wvu.Rows" sId="6"/>
    <undo index="14" exp="area" ref3D="1" dr="$A$60:$XFD$62" dn="Z_F85EE840_0C31_454A_8951_832C2E9E0600_.wvu.Rows" sId="6"/>
    <undo index="12" exp="area" ref3D="1" dr="$A$58:$XFD$58" dn="Z_F85EE840_0C31_454A_8951_832C2E9E0600_.wvu.Rows" sId="6"/>
    <undo index="10" exp="area" ref3D="1" dr="$A$50:$XFD$51" dn="Z_F85EE840_0C31_454A_8951_832C2E9E0600_.wvu.Rows" sId="6"/>
    <undo index="16" exp="area" ref3D="1" dr="$A$93:$XFD$97" dn="Z_B31C8DB7_3E78_4144_A6B5_8DE36DE63F0E_.wvu.Rows" sId="6"/>
    <undo index="14" exp="area" ref3D="1" dr="$A$81:$XFD$81" dn="Z_B31C8DB7_3E78_4144_A6B5_8DE36DE63F0E_.wvu.Rows" sId="6"/>
    <undo index="12" exp="area" ref3D="1" dr="$A$78:$XFD$79" dn="Z_B31C8DB7_3E78_4144_A6B5_8DE36DE63F0E_.wvu.Rows" sId="6"/>
    <undo index="10" exp="area" ref3D="1" dr="$A$68:$XFD$69" dn="Z_B31C8DB7_3E78_4144_A6B5_8DE36DE63F0E_.wvu.Rows" sId="6"/>
    <undo index="8" exp="area" ref3D="1" dr="$A$60:$XFD$61" dn="Z_B31C8DB7_3E78_4144_A6B5_8DE36DE63F0E_.wvu.Rows" sId="6"/>
    <undo index="6" exp="area" ref3D="1" dr="$A$51:$XFD$51" dn="Z_B31C8DB7_3E78_4144_A6B5_8DE36DE63F0E_.wvu.Rows" sId="6"/>
    <undo index="22" exp="area" ref3D="1" dr="$A$143:$XFD$143" dn="Z_B30CE22D_C12F_4E12_8BB9_3AAE0A6991CC_.wvu.Rows" sId="6"/>
    <undo index="20" exp="area" ref3D="1" dr="$A$93:$XFD$100" dn="Z_B30CE22D_C12F_4E12_8BB9_3AAE0A6991CC_.wvu.Rows" sId="6"/>
    <undo index="18" exp="area" ref3D="1" dr="$A$86:$XFD$90" dn="Z_B30CE22D_C12F_4E12_8BB9_3AAE0A6991CC_.wvu.Rows" sId="6"/>
    <undo index="16" exp="area" ref3D="1" dr="$A$81:$XFD$81" dn="Z_B30CE22D_C12F_4E12_8BB9_3AAE0A6991CC_.wvu.Rows" sId="6"/>
    <undo index="14" exp="area" ref3D="1" dr="$A$78:$XFD$79" dn="Z_B30CE22D_C12F_4E12_8BB9_3AAE0A6991CC_.wvu.Rows" sId="6"/>
    <undo index="12" exp="area" ref3D="1" dr="$A$68:$XFD$69" dn="Z_B30CE22D_C12F_4E12_8BB9_3AAE0A6991CC_.wvu.Rows" sId="6"/>
    <undo index="10" exp="area" ref3D="1" dr="$A$60:$XFD$62" dn="Z_B30CE22D_C12F_4E12_8BB9_3AAE0A6991CC_.wvu.Rows" sId="6"/>
    <undo index="8" exp="area" ref3D="1" dr="$A$58:$XFD$58" dn="Z_B30CE22D_C12F_4E12_8BB9_3AAE0A6991CC_.wvu.Rows" sId="6"/>
    <undo index="6" exp="area" ref3D="1" dr="$A$49:$XFD$51" dn="Z_B30CE22D_C12F_4E12_8BB9_3AAE0A6991CC_.wvu.Rows" sId="6"/>
    <undo index="22" exp="area" ref3D="1" dr="$A$143:$XFD$143" dn="Z_A54C432C_6C68_4B53_A75C_446EB3A61B2B_.wvu.Rows" sId="6"/>
    <undo index="20" exp="area" ref3D="1" dr="$A$93:$XFD$100" dn="Z_A54C432C_6C68_4B53_A75C_446EB3A61B2B_.wvu.Rows" sId="6"/>
    <undo index="18" exp="area" ref3D="1" dr="$A$86:$XFD$90" dn="Z_A54C432C_6C68_4B53_A75C_446EB3A61B2B_.wvu.Rows" sId="6"/>
    <undo index="16" exp="area" ref3D="1" dr="$A$81:$XFD$81" dn="Z_A54C432C_6C68_4B53_A75C_446EB3A61B2B_.wvu.Rows" sId="6"/>
    <undo index="14" exp="area" ref3D="1" dr="$A$78:$XFD$79" dn="Z_A54C432C_6C68_4B53_A75C_446EB3A61B2B_.wvu.Rows" sId="6"/>
    <undo index="12" exp="area" ref3D="1" dr="$A$68:$XFD$69" dn="Z_A54C432C_6C68_4B53_A75C_446EB3A61B2B_.wvu.Rows" sId="6"/>
    <undo index="10" exp="area" ref3D="1" dr="$A$60:$XFD$62" dn="Z_A54C432C_6C68_4B53_A75C_446EB3A61B2B_.wvu.Rows" sId="6"/>
    <undo index="8" exp="area" ref3D="1" dr="$A$58:$XFD$58" dn="Z_A54C432C_6C68_4B53_A75C_446EB3A61B2B_.wvu.Rows" sId="6"/>
    <undo index="6" exp="area" ref3D="1" dr="$A$48:$XFD$51" dn="Z_A54C432C_6C68_4B53_A75C_446EB3A61B2B_.wvu.Rows" sId="6"/>
    <undo index="28" exp="area" ref3D="1" dr="$A$143:$XFD$143" dn="Z_61528DAC_5C4C_48F4_ADE2_8A724B05A086_.wvu.Rows" sId="6"/>
    <undo index="26" exp="area" ref3D="1" dr="$A$93:$XFD$100" dn="Z_61528DAC_5C4C_48F4_ADE2_8A724B05A086_.wvu.Rows" sId="6"/>
    <undo index="24" exp="area" ref3D="1" dr="$A$86:$XFD$90" dn="Z_61528DAC_5C4C_48F4_ADE2_8A724B05A086_.wvu.Rows" sId="6"/>
    <undo index="22" exp="area" ref3D="1" dr="$A$81:$XFD$81" dn="Z_61528DAC_5C4C_48F4_ADE2_8A724B05A086_.wvu.Rows" sId="6"/>
    <undo index="20" exp="area" ref3D="1" dr="$A$78:$XFD$79" dn="Z_61528DAC_5C4C_48F4_ADE2_8A724B05A086_.wvu.Rows" sId="6"/>
    <undo index="18" exp="area" ref3D="1" dr="$A$75:$XFD$75" dn="Z_61528DAC_5C4C_48F4_ADE2_8A724B05A086_.wvu.Rows" sId="6"/>
    <undo index="16" exp="area" ref3D="1" dr="$A$68:$XFD$69" dn="Z_61528DAC_5C4C_48F4_ADE2_8A724B05A086_.wvu.Rows" sId="6"/>
    <undo index="14" exp="area" ref3D="1" dr="$A$60:$XFD$62" dn="Z_61528DAC_5C4C_48F4_ADE2_8A724B05A086_.wvu.Rows" sId="6"/>
    <undo index="12" exp="area" ref3D="1" dr="$A$58:$XFD$58" dn="Z_61528DAC_5C4C_48F4_ADE2_8A724B05A086_.wvu.Rows" sId="6"/>
    <undo index="10" exp="area" ref3D="1" dr="$A$50:$XFD$51" dn="Z_61528DAC_5C4C_48F4_ADE2_8A724B05A086_.wvu.Rows" sId="6"/>
    <undo index="26" exp="area" ref3D="1" dr="$A$143:$XFD$143" dn="Z_5C539BE6_C8E0_453F_AB5E_9E58094195EA_.wvu.Rows" sId="6"/>
    <undo index="24" exp="area" ref3D="1" dr="$A$93:$XFD$100" dn="Z_5C539BE6_C8E0_453F_AB5E_9E58094195EA_.wvu.Rows" sId="6"/>
    <undo index="22" exp="area" ref3D="1" dr="$A$86:$XFD$90" dn="Z_5C539BE6_C8E0_453F_AB5E_9E58094195EA_.wvu.Rows" sId="6"/>
    <undo index="20" exp="area" ref3D="1" dr="$A$81:$XFD$81" dn="Z_5C539BE6_C8E0_453F_AB5E_9E58094195EA_.wvu.Rows" sId="6"/>
    <undo index="18" exp="area" ref3D="1" dr="$A$78:$XFD$79" dn="Z_5C539BE6_C8E0_453F_AB5E_9E58094195EA_.wvu.Rows" sId="6"/>
    <undo index="16" exp="area" ref3D="1" dr="$A$68:$XFD$69" dn="Z_5C539BE6_C8E0_453F_AB5E_9E58094195EA_.wvu.Rows" sId="6"/>
    <undo index="14" exp="area" ref3D="1" dr="$A$60:$XFD$62" dn="Z_5C539BE6_C8E0_453F_AB5E_9E58094195EA_.wvu.Rows" sId="6"/>
    <undo index="12" exp="area" ref3D="1" dr="$A$58:$XFD$58" dn="Z_5C539BE6_C8E0_453F_AB5E_9E58094195EA_.wvu.Rows" sId="6"/>
    <undo index="10" exp="area" ref3D="1" dr="$A$50:$XFD$51" dn="Z_5C539BE6_C8E0_453F_AB5E_9E58094195EA_.wvu.Rows" sId="6"/>
    <undo index="18" exp="area" ref3D="1" dr="$A$93:$XFD$97" dn="Z_5BFCA170_DEAE_4D2C_98A0_1E68B427AC01_.wvu.Rows" sId="6"/>
    <undo index="16" exp="area" ref3D="1" dr="$A$81:$XFD$81" dn="Z_5BFCA170_DEAE_4D2C_98A0_1E68B427AC01_.wvu.Rows" sId="6"/>
    <undo index="14" exp="area" ref3D="1" dr="$A$78:$XFD$79" dn="Z_5BFCA170_DEAE_4D2C_98A0_1E68B427AC01_.wvu.Rows" sId="6"/>
    <undo index="12" exp="area" ref3D="1" dr="$A$68:$XFD$69" dn="Z_5BFCA170_DEAE_4D2C_98A0_1E68B427AC01_.wvu.Rows" sId="6"/>
    <undo index="10" exp="area" ref3D="1" dr="$A$60:$XFD$61" dn="Z_5BFCA170_DEAE_4D2C_98A0_1E68B427AC01_.wvu.Rows" sId="6"/>
    <undo index="8" exp="area" ref3D="1" dr="$A$51:$XFD$51" dn="Z_5BFCA170_DEAE_4D2C_98A0_1E68B427AC01_.wvu.Rows" sId="6"/>
    <undo index="20" exp="area" ref3D="1" dr="$A$93:$XFD$100" dn="Z_42584DC0_1D41_4C93_9B38_C388E7B8DAC4_.wvu.Rows" sId="6"/>
    <undo index="18" exp="area" ref3D="1" dr="$A$86:$XFD$90" dn="Z_42584DC0_1D41_4C93_9B38_C388E7B8DAC4_.wvu.Rows" sId="6"/>
    <undo index="16" exp="area" ref3D="1" dr="$A$81:$XFD$81" dn="Z_42584DC0_1D41_4C93_9B38_C388E7B8DAC4_.wvu.Rows" sId="6"/>
    <undo index="14" exp="area" ref3D="1" dr="$A$78:$XFD$79" dn="Z_42584DC0_1D41_4C93_9B38_C388E7B8DAC4_.wvu.Rows" sId="6"/>
    <undo index="12" exp="area" ref3D="1" dr="$A$68:$XFD$69" dn="Z_42584DC0_1D41_4C93_9B38_C388E7B8DAC4_.wvu.Rows" sId="6"/>
    <undo index="10" exp="area" ref3D="1" dr="$A$60:$XFD$62" dn="Z_42584DC0_1D41_4C93_9B38_C388E7B8DAC4_.wvu.Rows" sId="6"/>
    <undo index="8" exp="area" ref3D="1" dr="$A$58:$XFD$58" dn="Z_42584DC0_1D41_4C93_9B38_C388E7B8DAC4_.wvu.Rows" sId="6"/>
    <undo index="6" exp="area" ref3D="1" dr="$A$48:$XFD$51" dn="Z_42584DC0_1D41_4C93_9B38_C388E7B8DAC4_.wvu.Rows" sId="6"/>
    <undo index="20" exp="area" ref3D="1" dr="$A$93:$XFD$97" dn="Z_3DCB9AAA_F09C_4EA6_B992_F93E466D374A_.wvu.Rows" sId="6"/>
    <undo index="18" exp="area" ref3D="1" dr="$A$83:$XFD$90" dn="Z_3DCB9AAA_F09C_4EA6_B992_F93E466D374A_.wvu.Rows" sId="6"/>
    <undo index="16" exp="area" ref3D="1" dr="$A$81:$XFD$81" dn="Z_3DCB9AAA_F09C_4EA6_B992_F93E466D374A_.wvu.Rows" sId="6"/>
    <undo index="14" exp="area" ref3D="1" dr="$A$78:$XFD$79" dn="Z_3DCB9AAA_F09C_4EA6_B992_F93E466D374A_.wvu.Rows" sId="6"/>
    <undo index="12" exp="area" ref3D="1" dr="$A$68:$XFD$69" dn="Z_3DCB9AAA_F09C_4EA6_B992_F93E466D374A_.wvu.Rows" sId="6"/>
    <undo index="10" exp="area" ref3D="1" dr="$A$60:$XFD$61" dn="Z_3DCB9AAA_F09C_4EA6_B992_F93E466D374A_.wvu.Rows" sId="6"/>
    <undo index="8" exp="area" ref3D="1" dr="$A$51:$XFD$51" dn="Z_3DCB9AAA_F09C_4EA6_B992_F93E466D374A_.wvu.Rows" sId="6"/>
    <undo index="18" exp="area" ref3D="1" dr="$A$93:$XFD$97" dn="Z_1A52382B_3765_4E8C_903F_6B8919B7242E_.wvu.Rows" sId="6"/>
    <undo index="16" exp="area" ref3D="1" dr="$A$81:$XFD$81" dn="Z_1A52382B_3765_4E8C_903F_6B8919B7242E_.wvu.Rows" sId="6"/>
    <undo index="14" exp="area" ref3D="1" dr="$A$78:$XFD$79" dn="Z_1A52382B_3765_4E8C_903F_6B8919B7242E_.wvu.Rows" sId="6"/>
    <undo index="12" exp="area" ref3D="1" dr="$A$68:$XFD$69" dn="Z_1A52382B_3765_4E8C_903F_6B8919B7242E_.wvu.Rows" sId="6"/>
    <undo index="10" exp="area" ref3D="1" dr="$A$60:$XFD$61" dn="Z_1A52382B_3765_4E8C_903F_6B8919B7242E_.wvu.Rows" sId="6"/>
    <undo index="8" exp="area" ref3D="1" dr="$A$51:$XFD$51" dn="Z_1A52382B_3765_4E8C_903F_6B8919B7242E_.wvu.Rows" sId="6"/>
    <rfmt sheetId="6" xfDxf="1" s="1" sqref="A51:XFD51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1">
        <v>3000000000</v>
      </nc>
      <n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1" t="inlineStr">
        <is>
          <t>ДОХОДЫ ОТ ПРЕДПРИНИМАТЕЛЬСКОЙ И ИНОЙ ПРИН.</t>
        </is>
      </nc>
      <n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C5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 numFmtId="4">
      <nc r="D5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1">
        <f>SUM(D51/C51*100)</f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1">
        <f>SUM(D51-C51)</f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42033" sId="6">
    <oc r="C42">
      <f>C43+C45+C47+C48+C49+C50+C44+C46+#REF!</f>
    </oc>
    <nc r="C42">
      <f>C43+C45+C47+C48+C49+C50+C44+C46</f>
    </nc>
  </rcc>
  <rcc rId="42034" sId="6">
    <oc r="D42">
      <f>D43+D45+D47+D48+D49+D50+D44+D46+#REF!</f>
    </oc>
    <nc r="D42">
      <f>D43+D45+D47+D48+D49+D50+D44+D46</f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Иль!$19:$24,Иль!$30:$40,Иль!$46:$46,Иль!$48:$50,Иль!$57:$57,Иль!$59:$61,Иль!$67:$68,Иль!$77:$78,Иль!$80:$80,Иль!$85:$89,Иль!$92:$99,Иль!$142:$142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011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111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.xml><?xml version="1.0" encoding="utf-8"?>
<revisions xmlns="http://schemas.openxmlformats.org/spreadsheetml/2006/main" xmlns:r="http://schemas.openxmlformats.org/officeDocument/2006/relationships">
  <rcc rId="41630" sId="1" numFmtId="4">
    <oc r="C34">
      <v>157919.58345999999</v>
    </oc>
    <nc r="C34">
      <v>157816.33498000001</v>
    </nc>
  </rcc>
  <rcc rId="41631" sId="1" numFmtId="4">
    <oc r="D34">
      <v>97311.169399999999</v>
    </oc>
    <nc r="D34">
      <v>104297.29863999999</v>
    </nc>
  </rcc>
  <rcc rId="41632" sId="1" numFmtId="4">
    <oc r="D35">
      <v>85710.30833</v>
    </oc>
    <nc r="D35">
      <v>97990.503330000007</v>
    </nc>
  </rcc>
  <rcc rId="41633" sId="1" numFmtId="4">
    <oc r="D38">
      <v>46200.366600000001</v>
    </oc>
    <nc r="D38">
      <v>49779.513930000001</v>
    </nc>
  </rcc>
  <rcc rId="41634" sId="1" numFmtId="4">
    <oc r="C39">
      <v>50329.355810000001</v>
    </oc>
    <nc r="C39">
      <v>50503.65</v>
    </nc>
  </rcc>
  <rcc rId="41635" sId="1" numFmtId="4">
    <oc r="D39">
      <v>46245.893380000001</v>
    </oc>
    <nc r="D39">
      <v>47154.563450000001</v>
    </nc>
  </rcc>
  <rcc rId="41636" sId="1" numFmtId="4">
    <oc r="D40">
      <v>5844.8909999999996</v>
    </oc>
    <nc r="D40">
      <v>6478.0039999999999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1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45609" sId="15" numFmtId="34">
    <oc r="C58">
      <v>1489.4369999999999</v>
    </oc>
    <nc r="C58">
      <v>1593.9970000000001</v>
    </nc>
  </rcc>
  <rcc rId="45610" sId="15" numFmtId="34">
    <oc r="D58">
      <v>1284.26496</v>
    </oc>
    <nc r="D58">
      <v>1551.0525399999999</v>
    </nc>
  </rcc>
  <rcc rId="45611" sId="15" numFmtId="34">
    <oc r="C63">
      <v>27.975999999999999</v>
    </oc>
    <nc r="C63">
      <v>22.975999999999999</v>
    </nc>
  </rcc>
  <rcc rId="45612" sId="15" numFmtId="34">
    <oc r="C65">
      <v>100.729</v>
    </oc>
    <nc r="C65">
      <v>110.66728000000001</v>
    </nc>
  </rcc>
  <rcc rId="45613" sId="15" numFmtId="34">
    <oc r="D65">
      <v>78.474620000000002</v>
    </oc>
    <nc r="D65">
      <v>110.66728000000001</v>
    </nc>
  </rcc>
  <rcc rId="45614" sId="15" numFmtId="34">
    <oc r="C70">
      <v>13.5</v>
    </oc>
    <nc r="C70"/>
  </rcc>
  <rcc rId="45615" sId="15" numFmtId="34">
    <oc r="C71">
      <v>2</v>
    </oc>
    <nc r="C71"/>
  </rcc>
  <rcc rId="45616" sId="15" numFmtId="34">
    <oc r="C73">
      <v>7.1463000000000001</v>
    </oc>
    <nc r="C73">
      <v>34.346299999999999</v>
    </nc>
  </rcc>
  <rcc rId="45617" sId="15" numFmtId="34">
    <oc r="D73">
      <v>0</v>
    </oc>
    <nc r="D73">
      <v>34.346299999999999</v>
    </nc>
  </rcc>
  <rcc rId="45618" sId="15" numFmtId="34">
    <oc r="D75">
      <v>2745.48963</v>
    </oc>
    <nc r="D75">
      <v>2827.17263</v>
    </nc>
  </rcc>
  <rcc rId="45619" sId="15" numFmtId="34">
    <oc r="D76">
      <v>30.2</v>
    </oc>
    <nc r="D76">
      <v>3</v>
    </nc>
  </rcc>
  <rcc rId="45620" sId="15" numFmtId="34">
    <oc r="C79">
      <v>2712.4537999999998</v>
    </oc>
    <nc r="C79">
      <v>2768.7538</v>
    </nc>
  </rcc>
  <rcc rId="45621" sId="15" numFmtId="34">
    <oc r="D79">
      <v>577.34058000000005</v>
    </oc>
    <nc r="D79">
      <v>2611.8307500000001</v>
    </nc>
  </rcc>
  <rcc rId="45622" sId="15" numFmtId="34">
    <oc r="C80">
      <v>1980.11166</v>
    </oc>
    <nc r="C80">
      <v>1984.61166</v>
    </nc>
  </rcc>
  <rcc rId="45623" sId="15" numFmtId="34">
    <oc r="D80">
      <v>1951.65996</v>
    </oc>
    <nc r="D80">
      <v>1984.329</v>
    </nc>
  </rcc>
  <rcc rId="45624" sId="15" numFmtId="34">
    <oc r="C82">
      <v>846.5</v>
    </oc>
    <nc r="C82">
      <v>705.42</v>
    </nc>
  </rcc>
  <rcc rId="45625" sId="15" numFmtId="34">
    <oc r="C89">
      <v>28.61</v>
    </oc>
    <nc r="C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44677" sId="5" numFmtId="4">
    <oc r="D6">
      <v>826.64692000000002</v>
    </oc>
    <nc r="D6">
      <v>1142.71928</v>
    </nc>
  </rcc>
  <rcc rId="44678" sId="5" numFmtId="4">
    <oc r="D8">
      <v>446.40087</v>
    </oc>
    <nc r="D8">
      <v>488.0027</v>
    </nc>
  </rcc>
  <rcc rId="44679" sId="5" numFmtId="4">
    <oc r="D9">
      <v>2.46922</v>
    </oc>
    <nc r="D9">
      <v>2.63592</v>
    </nc>
  </rcc>
  <rcc rId="44680" sId="5" numFmtId="4">
    <oc r="D10">
      <v>496.88637999999997</v>
    </oc>
    <nc r="D10">
      <v>538.81007999999997</v>
    </nc>
  </rcc>
  <rcc rId="44681" sId="5" numFmtId="4">
    <oc r="D11">
      <v>-52.354779999999998</v>
    </oc>
    <nc r="D11">
      <v>-55.98807</v>
    </nc>
  </rcc>
  <rcc rId="44682" sId="5" numFmtId="4">
    <oc r="D15">
      <v>419.44589000000002</v>
    </oc>
    <nc r="D15">
      <v>1140.8601699999999</v>
    </nc>
  </rcc>
  <rcc rId="44683" sId="5" numFmtId="4">
    <oc r="D16">
      <v>1428.14319</v>
    </oc>
    <nc r="D16">
      <v>1677.9716900000001</v>
    </nc>
  </rcc>
  <rcc rId="44684" sId="5" numFmtId="4">
    <oc r="D18">
      <v>7.42</v>
    </oc>
    <nc r="D18">
      <v>8.17</v>
    </nc>
  </rcc>
  <rcc rId="44685" sId="5" numFmtId="4">
    <oc r="D28">
      <v>66.900000000000006</v>
    </oc>
    <nc r="D28">
      <v>221</v>
    </nc>
  </rcc>
  <rcc rId="44686" sId="5" numFmtId="4">
    <oc r="D31">
      <v>50.985489999999999</v>
    </oc>
    <nc r="D31">
      <v>145.78618</v>
    </nc>
  </rcc>
  <rcc rId="44687" sId="5" numFmtId="4">
    <oc r="D32">
      <v>18.388000000000002</v>
    </oc>
    <nc r="D32">
      <v>19.667809999999999</v>
    </nc>
  </rcc>
  <rcc rId="44688" sId="5" numFmtId="4">
    <nc r="D35">
      <v>570</v>
    </nc>
  </rcc>
  <rcc rId="44689" sId="5" numFmtId="4">
    <oc r="D34">
      <v>22.8</v>
    </oc>
    <nc r="D34">
      <v>562.14700000000005</v>
    </nc>
  </rcc>
  <rcc rId="44690" sId="5" numFmtId="4">
    <oc r="D37">
      <v>142.35317000000001</v>
    </oc>
    <nc r="D37">
      <v>144.43316999999999</v>
    </nc>
  </rcc>
  <rcc rId="44691" sId="5" numFmtId="4">
    <oc r="D43">
      <v>5256.7920000000004</v>
    </oc>
    <nc r="D43">
      <v>5604.2</v>
    </nc>
  </rcc>
  <rcc rId="44692" sId="5" numFmtId="4">
    <oc r="D45">
      <v>19014.885170000001</v>
    </oc>
    <nc r="D45">
      <v>25825.013040000002</v>
    </nc>
  </rcc>
  <rcc rId="44693" sId="5" numFmtId="4">
    <oc r="C47">
      <v>287.55349999999999</v>
    </oc>
    <nc r="C47">
      <v>309.01751000000002</v>
    </nc>
  </rcc>
  <rcc rId="44694" sId="5" numFmtId="4">
    <oc r="D47">
      <v>258.69690000000003</v>
    </oc>
    <nc r="D47">
      <v>309.01751000000002</v>
    </nc>
  </rcc>
  <rcc rId="44695" sId="5" numFmtId="4">
    <oc r="C48">
      <v>2282.1489999999999</v>
    </oc>
    <nc r="C48">
      <v>2180.2730000000001</v>
    </nc>
  </rcc>
  <rcc rId="44696" sId="5" numFmtId="4">
    <oc r="D48">
      <v>117.04300000000001</v>
    </oc>
    <nc r="D48">
      <v>577.65009999999995</v>
    </nc>
  </rcc>
  <rcc rId="44697" sId="5" numFmtId="4">
    <oc r="C60">
      <v>2116.7432100000001</v>
    </oc>
    <nc r="C60">
      <v>2123.1742100000001</v>
    </nc>
  </rcc>
  <rcc rId="44698" sId="5" numFmtId="4">
    <oc r="D60">
      <v>1650.80897</v>
    </oc>
    <nc r="D60">
      <v>1956.93075</v>
    </nc>
  </rcc>
  <rcc rId="44699" sId="5" numFmtId="4">
    <oc r="C65">
      <v>12.311999999999999</v>
    </oc>
    <nc r="C65">
      <v>42.311999999999998</v>
    </nc>
  </rcc>
  <rcc rId="44700" sId="5" numFmtId="4">
    <oc r="C67">
      <v>251.822</v>
    </oc>
    <nc r="C67">
      <v>273.28600999999998</v>
    </nc>
  </rcc>
  <rcc rId="44701" sId="5" numFmtId="4">
    <oc r="D67">
      <v>193.91372000000001</v>
    </oc>
    <nc r="D67">
      <v>273.28600999999998</v>
    </nc>
  </rcc>
  <rcc rId="44702" sId="5" numFmtId="4">
    <oc r="D72">
      <v>4.9000000000000004</v>
    </oc>
    <nc r="D72">
      <v>7</v>
    </nc>
  </rcc>
  <rcc rId="44703" sId="5" numFmtId="4">
    <oc r="D75">
      <v>21.4389</v>
    </oc>
    <nc r="D75">
      <v>35.731499999999997</v>
    </nc>
  </rcc>
  <rcc rId="44704" sId="5" numFmtId="4">
    <oc r="D77">
      <v>1239.85465</v>
    </oc>
    <nc r="D77">
      <v>2382.9236500000002</v>
    </nc>
  </rcc>
  <rcc rId="44705" sId="5" numFmtId="4">
    <oc r="C78">
      <v>132.488</v>
    </oc>
    <nc r="C78">
      <v>35</v>
    </nc>
  </rcc>
  <rcc rId="44706" sId="5" numFmtId="4">
    <oc r="D78">
      <v>27.5</v>
    </oc>
    <nc r="D78">
      <v>35</v>
    </nc>
  </rcc>
  <rcc rId="44707" sId="5" numFmtId="4">
    <oc r="C81">
      <v>31821.656429999999</v>
    </oc>
    <nc r="C81">
      <v>32112.905129999999</v>
    </nc>
  </rcc>
  <rcc rId="44708" sId="5" numFmtId="4">
    <oc r="D81">
      <v>2763.5810700000002</v>
    </oc>
    <nc r="D81">
      <v>8894.8761400000003</v>
    </nc>
  </rcc>
  <rcc rId="44709" sId="5" numFmtId="4">
    <oc r="C82">
      <v>20683.81711</v>
    </oc>
    <nc r="C82">
      <v>20351.74941</v>
    </nc>
  </rcc>
  <rcc rId="44710" sId="5" numFmtId="4">
    <oc r="D82">
      <v>19866.0272</v>
    </oc>
    <nc r="D82">
      <v>20251.681949999998</v>
    </nc>
  </rcc>
  <rcc rId="44711" sId="5" numFmtId="4">
    <oc r="D85">
      <v>2898.16714</v>
    </oc>
    <nc r="D85">
      <v>3153.0431400000002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1.xml><?xml version="1.0" encoding="utf-8"?>
<revisions xmlns="http://schemas.openxmlformats.org/spreadsheetml/2006/main" xmlns:r="http://schemas.openxmlformats.org/officeDocument/2006/relationships">
  <rcc rId="40890" sId="17">
    <oc r="A1" t="inlineStr">
      <is>
        <t xml:space="preserve">                     Анализ исполнения бюджета Юськасинского сельского поселения на 01.10.2022 г.</t>
      </is>
    </oc>
    <nc r="A1" t="inlineStr">
      <is>
        <t xml:space="preserve">                     Анализ исполнения бюджета Юськасинского сельского поселения на 01.11.2022 г.</t>
      </is>
    </nc>
  </rcc>
  <rcc rId="40891" sId="17" numFmtId="4">
    <oc r="D6">
      <v>145.77672000000001</v>
    </oc>
    <nc r="D6">
      <v>161.8425</v>
    </nc>
  </rcc>
  <rcc rId="40892" sId="17" numFmtId="4">
    <oc r="D8">
      <v>265.50538999999998</v>
    </oc>
    <nc r="D8">
      <v>300.29788000000002</v>
    </nc>
  </rcc>
  <rcc rId="40893" sId="17" numFmtId="4">
    <oc r="D9">
      <v>1.5020100000000001</v>
    </oc>
    <nc r="D9">
      <v>1.6847399999999999</v>
    </nc>
  </rcc>
  <rcc rId="40894" sId="17" numFmtId="4">
    <oc r="D10">
      <v>305.64143999999999</v>
    </oc>
    <nc r="D10">
      <v>341.18682000000001</v>
    </nc>
  </rcc>
  <rcc rId="40895" sId="17" numFmtId="4">
    <oc r="D11">
      <v>-29.638439999999999</v>
    </oc>
    <nc r="D11">
      <v>-34.727240000000002</v>
    </nc>
  </rcc>
  <rcc rId="40896" sId="17" numFmtId="4">
    <oc r="D15">
      <v>7.3861100000000004</v>
    </oc>
    <nc r="D15">
      <v>57.598460000000003</v>
    </nc>
  </rcc>
  <rcc rId="40897" sId="17" numFmtId="4">
    <oc r="D16">
      <v>59.716479999999997</v>
    </oc>
    <nc r="D16">
      <v>220.86960999999999</v>
    </nc>
  </rcc>
  <rcc rId="40898" sId="17" numFmtId="4">
    <oc r="D18">
      <v>4.75</v>
    </oc>
    <nc r="D18">
      <v>5</v>
    </nc>
  </rcc>
  <rcc rId="40899" sId="17" numFmtId="4">
    <oc r="D28">
      <v>40.5</v>
    </oc>
    <nc r="D28">
      <v>57.5</v>
    </nc>
  </rcc>
  <rcc rId="40900" sId="17" numFmtId="4">
    <oc r="D30">
      <v>218.38955000000001</v>
    </oc>
    <nc r="D30">
      <v>234.62509</v>
    </nc>
  </rcc>
  <rfmt sheetId="17" sqref="C34:D34" start="0" length="2147483647">
    <dxf>
      <font>
        <b/>
      </font>
    </dxf>
  </rfmt>
  <rcc rId="40901" sId="17" numFmtId="4">
    <oc r="D41">
      <v>3984.9250000000002</v>
    </oc>
    <nc r="D41">
      <v>4292.2250000000004</v>
    </nc>
  </rcc>
  <rcc rId="40902" sId="17" numFmtId="4">
    <oc r="D44">
      <v>188.547</v>
    </oc>
    <nc r="D44">
      <v>208.22300000000001</v>
    </nc>
  </rcc>
  <rcc rId="40903" sId="17" numFmtId="4">
    <oc r="D37">
      <v>0</v>
    </oc>
    <nc r="D37">
      <v>0.4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6.xml><?xml version="1.0" encoding="utf-8"?>
<revisions xmlns="http://schemas.openxmlformats.org/spreadsheetml/2006/main" xmlns:r="http://schemas.openxmlformats.org/officeDocument/2006/relationships">
  <rfmt sheetId="2" sqref="AZ14:AZ29">
    <dxf>
      <numFmt numFmtId="174" formatCode="0.0000"/>
    </dxf>
  </rfmt>
  <rfmt sheetId="2" sqref="AZ14:AZ29">
    <dxf>
      <numFmt numFmtId="183" formatCode="0.000"/>
    </dxf>
  </rfmt>
  <rfmt sheetId="2" sqref="AZ14:AZ29">
    <dxf>
      <numFmt numFmtId="2" formatCode="0.00"/>
    </dxf>
  </rfmt>
  <rfmt sheetId="2" sqref="AZ14:AZ29">
    <dxf>
      <numFmt numFmtId="166" formatCode="0.0"/>
    </dxf>
  </rfmt>
  <rcc rId="44382" sId="3">
    <oc r="A2" t="inlineStr">
      <is>
        <t xml:space="preserve">                                                        Моргаушского района на 01.11.2022 г. </t>
      </is>
    </oc>
    <nc r="A2" t="inlineStr">
      <is>
        <t xml:space="preserve">                                                        Моргаушского района на 01.12.2022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7.xml><?xml version="1.0" encoding="utf-8"?>
<revisions xmlns="http://schemas.openxmlformats.org/spreadsheetml/2006/main" xmlns:r="http://schemas.openxmlformats.org/officeDocument/2006/relationships">
  <rcc rId="45557" sId="15" numFmtId="4">
    <oc r="D6">
      <v>44.21678</v>
    </oc>
    <nc r="D6">
      <v>54.596049999999998</v>
    </nc>
  </rcc>
  <rcc rId="45558" sId="15" numFmtId="4">
    <oc r="D8">
      <v>227.81836999999999</v>
    </oc>
    <nc r="D8">
      <v>249.04965000000001</v>
    </nc>
  </rcc>
  <rcc rId="45559" sId="15" numFmtId="4">
    <oc r="D9">
      <v>1.2602</v>
    </oc>
    <nc r="D9">
      <v>1.3452599999999999</v>
    </nc>
  </rcc>
  <rcc rId="45560" sId="15" numFmtId="4">
    <oc r="D10">
      <v>253.58339000000001</v>
    </oc>
    <nc r="D10">
      <v>274.97894000000002</v>
    </nc>
  </rcc>
  <rcc rId="45561" sId="15" numFmtId="4">
    <oc r="D11">
      <v>-26.71902</v>
    </oc>
    <nc r="D11">
      <v>-28.573229999999999</v>
    </nc>
  </rcc>
  <rcc rId="45562" sId="15" numFmtId="4">
    <oc r="D15">
      <v>109.92648</v>
    </oc>
    <nc r="D15">
      <v>127.09181</v>
    </nc>
  </rcc>
  <rcc rId="45563" sId="15" numFmtId="4">
    <oc r="D16">
      <v>267.92986000000002</v>
    </oc>
    <nc r="D16">
      <v>319.56335999999999</v>
    </nc>
  </rcc>
  <rcc rId="45564" sId="15" numFmtId="4">
    <oc r="D18">
      <v>1.6</v>
    </oc>
    <nc r="D18">
      <v>2</v>
    </nc>
  </rcc>
  <rcc rId="45565" sId="15" numFmtId="4">
    <oc r="D27">
      <v>176.72774999999999</v>
    </oc>
    <nc r="D27">
      <v>240.8073</v>
    </nc>
  </rcc>
  <rcc rId="45566" sId="15" numFmtId="4">
    <oc r="D28">
      <v>23.843599999999999</v>
    </oc>
    <nc r="D28">
      <v>26.011199999999999</v>
    </nc>
  </rcc>
  <rcc rId="45567" sId="15" numFmtId="4">
    <oc r="D30">
      <v>31.46621</v>
    </oc>
    <nc r="D30">
      <v>32.162050000000001</v>
    </nc>
  </rcc>
  <rcc rId="45568" sId="15" numFmtId="4">
    <oc r="D38">
      <v>0.2</v>
    </oc>
    <nc r="D38">
      <v>0</v>
    </nc>
  </rcc>
  <rcc rId="45569" sId="15" numFmtId="4">
    <oc r="C39">
      <v>0</v>
    </oc>
    <nc r="C39">
      <v>336.50689999999997</v>
    </nc>
  </rcc>
  <rcc rId="45570" sId="15" numFmtId="4">
    <oc r="D39">
      <v>336.50689999999997</v>
    </oc>
    <nc r="D39">
      <v>488.59084000000001</v>
    </nc>
  </rcc>
  <rcc rId="45571" sId="15" numFmtId="4">
    <oc r="D42">
      <v>1780.152</v>
    </oc>
    <nc r="D42">
      <v>1897.8</v>
    </nc>
  </rcc>
  <rcc rId="45572" sId="15" numFmtId="4">
    <oc r="C44">
      <v>4040.3971200000001</v>
    </oc>
    <nc r="C44">
      <v>4067.5971199999999</v>
    </nc>
  </rcc>
  <rcc rId="45573" sId="15" numFmtId="4">
    <oc r="D44">
      <v>2482.1821199999999</v>
    </oc>
    <nc r="D44">
      <v>3921.6578399999999</v>
    </nc>
  </rcc>
  <rcc rId="45574" sId="15" numFmtId="4">
    <oc r="C45">
      <v>107.8753</v>
    </oc>
    <nc r="C45">
      <v>117.81358</v>
    </nc>
  </rcc>
  <rcc rId="45575" sId="15" numFmtId="4">
    <oc r="D45">
      <v>100.352</v>
    </oc>
    <nc r="D45">
      <v>117.81358</v>
    </nc>
  </rcc>
  <rcc rId="45576" sId="15" numFmtId="4">
    <oc r="C46">
      <v>579.92399999999998</v>
    </oc>
    <nc r="C46">
      <v>949.79280000000006</v>
    </nc>
  </rcc>
  <rcc rId="45577" sId="15" numFmtId="4">
    <oc r="D46">
      <v>426.21199999999999</v>
    </oc>
    <nc r="D46">
      <v>938.80903000000001</v>
    </nc>
  </rcc>
  <rcc rId="45578" sId="15" numFmtId="4">
    <oc r="C50">
      <v>336.50689999999997</v>
    </oc>
    <nc r="C50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71.xml><?xml version="1.0" encoding="utf-8"?>
<revisions xmlns="http://schemas.openxmlformats.org/spreadsheetml/2006/main" xmlns:r="http://schemas.openxmlformats.org/officeDocument/2006/relationships">
  <rcc rId="44919" sId="8" numFmtId="34">
    <oc r="C58">
      <v>2346.114</v>
    </oc>
    <nc r="C58">
      <v>2389.4525100000001</v>
    </nc>
  </rcc>
  <rcc rId="44920" sId="8" numFmtId="34">
    <oc r="D58">
      <v>1841.48414</v>
    </oc>
    <nc r="D58">
      <v>2268.9908799999998</v>
    </nc>
  </rcc>
  <rcc rId="44921" sId="8" numFmtId="34">
    <oc r="D73">
      <v>14.2926</v>
    </oc>
    <nc r="D73">
      <v>64.316699999999997</v>
    </nc>
  </rcc>
  <rcc rId="44922" sId="8" numFmtId="34">
    <oc r="C75">
      <v>3514.0038800000002</v>
    </oc>
    <nc r="C75">
      <v>3344.5917199999999</v>
    </nc>
  </rcc>
  <rcc rId="44923" sId="8" numFmtId="34">
    <oc r="D75">
      <v>3014.3093399999998</v>
    </oc>
    <nc r="D75">
      <v>3332.9070700000002</v>
    </nc>
  </rcc>
  <rcc rId="44924" sId="8" numFmtId="34">
    <oc r="D76">
      <v>34.085349999999998</v>
    </oc>
    <nc r="D76">
      <v>109.08535000000001</v>
    </nc>
  </rcc>
  <rcc rId="44925" sId="8" numFmtId="34">
    <oc r="C80">
      <v>19198.21355</v>
    </oc>
    <nc r="C80">
      <v>18327.27504</v>
    </nc>
  </rcc>
  <rcc rId="44926" sId="8" numFmtId="34">
    <oc r="D80">
      <v>4574.8314300000002</v>
    </oc>
    <nc r="D80">
      <v>5662.51865</v>
    </nc>
  </rcc>
  <rcc rId="44927" sId="8" numFmtId="34">
    <oc r="C82">
      <v>5987.7</v>
    </oc>
    <nc r="C82">
      <v>6815.3</v>
    </nc>
  </rcc>
  <rcc rId="44928" sId="8" numFmtId="34">
    <oc r="D82">
      <v>5576.8</v>
    </oc>
    <nc r="D82">
      <v>6808.3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46482" sId="3" numFmtId="4">
    <oc r="D79">
      <v>41.714619999999996</v>
    </oc>
    <nc r="D79">
      <v>43.803620000000002</v>
    </nc>
  </rcc>
  <rcc rId="46483" sId="3" numFmtId="4">
    <oc r="C80">
      <v>29036.177</v>
    </oc>
    <nc r="C80">
      <v>29266.656999999999</v>
    </nc>
  </rcc>
  <rcc rId="46484" sId="3" numFmtId="4">
    <oc r="D80">
      <v>23545.658960000001</v>
    </oc>
    <nc r="D80">
      <v>28771.642919999998</v>
    </nc>
  </rcc>
  <rcc rId="46485" sId="3" numFmtId="4">
    <oc r="C82">
      <v>6399.1938200000004</v>
    </oc>
    <nc r="C82">
      <v>6174.6138199999996</v>
    </nc>
  </rcc>
  <rcc rId="46486" sId="3" numFmtId="4">
    <oc r="D82">
      <v>4743.7021699999996</v>
    </oc>
    <nc r="D82">
      <v>6138.4750199999999</v>
    </nc>
  </rcc>
  <rcc rId="46487" sId="3" numFmtId="4">
    <oc r="C84">
      <v>1975.3580300000001</v>
    </oc>
    <nc r="C84">
      <v>4717.9658799999997</v>
    </nc>
  </rcc>
  <rcc rId="46488" sId="3" numFmtId="4">
    <oc r="C85">
      <v>14729.15638</v>
    </oc>
    <nc r="C85">
      <v>15088.15638</v>
    </nc>
  </rcc>
  <rcc rId="46489" sId="3" numFmtId="4">
    <oc r="D85">
      <v>13272.83772</v>
    </oc>
    <nc r="D85">
      <v>14913.382299999999</v>
    </nc>
  </rcc>
  <rcc rId="46490" sId="3" numFmtId="4">
    <oc r="D87">
      <v>2317.8530000000001</v>
    </oc>
    <nc r="D87">
      <v>2546.1</v>
    </nc>
  </rcc>
  <rcc rId="46491" sId="3" numFmtId="4">
    <oc r="D90">
      <v>1095.3968299999999</v>
    </oc>
    <nc r="D90">
      <v>1264.8</v>
    </nc>
  </rcc>
  <rcc rId="46492" sId="3" numFmtId="4">
    <oc r="C91">
      <v>3517.0859999999998</v>
    </oc>
    <nc r="C91">
      <v>3608.1253299999998</v>
    </nc>
  </rcc>
  <rcc rId="46493" sId="3" numFmtId="4">
    <oc r="D91">
      <v>2879.9139300000002</v>
    </oc>
    <nc r="D91">
      <v>3577.3593500000002</v>
    </nc>
  </rcc>
  <rcc rId="46494" sId="3" numFmtId="4">
    <oc r="D93">
      <v>606.20500000000004</v>
    </oc>
    <nc r="D93">
      <v>864.66</v>
    </nc>
  </rcc>
  <rcc rId="46495" sId="3" numFmtId="4">
    <oc r="C96">
      <v>16542.587309999999</v>
    </oc>
    <nc r="C96">
      <v>2780.4309199999998</v>
    </nc>
  </rcc>
  <rcc rId="46496" sId="3" numFmtId="4">
    <oc r="D96">
      <v>1482.15328</v>
    </oc>
    <nc r="D96">
      <v>2762.7281800000001</v>
    </nc>
  </rcc>
  <rcc rId="46497" sId="3" numFmtId="4">
    <oc r="C98">
      <v>111990.79083</v>
    </oc>
    <nc r="C98">
      <v>125226.28701</v>
    </nc>
  </rcc>
  <rcc rId="46498" sId="3" numFmtId="4">
    <oc r="D98">
      <v>89566.290309999997</v>
    </oc>
    <nc r="D98">
      <v>104691.28088999999</v>
    </nc>
  </rcc>
  <rcc rId="46499" sId="3" numFmtId="4">
    <oc r="D99">
      <v>1204.11383</v>
    </oc>
    <nc r="D99">
      <v>1418.2403300000001</v>
    </nc>
  </rcc>
  <rcc rId="46500" sId="3" numFmtId="4">
    <oc r="C101">
      <v>36074.857409999997</v>
    </oc>
    <nc r="C101">
      <v>40452.504150000001</v>
    </nc>
  </rcc>
  <rcc rId="46501" sId="3" numFmtId="4">
    <oc r="D101">
      <v>7911.6523500000003</v>
    </oc>
    <nc r="D101">
      <v>30153.747520000001</v>
    </nc>
  </rcc>
  <rcc rId="46502" sId="3" numFmtId="4">
    <oc r="C102">
      <v>73057.903879999998</v>
    </oc>
    <nc r="C102">
      <v>83273.520690000005</v>
    </nc>
  </rcc>
  <rcc rId="46503" sId="3" numFmtId="4">
    <oc r="D102">
      <v>37155.388910000001</v>
    </oc>
    <nc r="D102">
      <v>49009.330370000003</v>
    </nc>
  </rcc>
  <rcc rId="46504" sId="3" numFmtId="4">
    <oc r="C103">
      <v>35910.514369999997</v>
    </oc>
    <nc r="C103">
      <v>38046.331380000003</v>
    </nc>
  </rcc>
  <rcc rId="46505" sId="3" numFmtId="4">
    <oc r="D103">
      <v>23442.41174</v>
    </oc>
    <nc r="D103">
      <v>23974.862809999999</v>
    </nc>
  </rcc>
  <rcc rId="46506" sId="3" numFmtId="4">
    <oc r="C105">
      <v>100</v>
    </oc>
    <nc r="C105">
      <v>62</v>
    </nc>
  </rcc>
  <rcc rId="46507" sId="3" numFmtId="4">
    <oc r="C107">
      <v>120386.14761</v>
    </oc>
    <nc r="C107">
      <v>127940.64423000001</v>
    </nc>
  </rcc>
  <rcc rId="46508" sId="3" numFmtId="4">
    <oc r="D107">
      <v>107935.51151</v>
    </oc>
    <nc r="D107">
      <v>127032.35460999999</v>
    </nc>
  </rcc>
  <rcc rId="46509" sId="3" numFmtId="4">
    <oc r="C108">
      <v>393657.17508999998</v>
    </oc>
    <nc r="C108">
      <v>427762.07650000002</v>
    </nc>
  </rcc>
  <rcc rId="46510" sId="3" numFmtId="4">
    <oc r="D108">
      <v>367411.60920000001</v>
    </oc>
    <nc r="D108">
      <v>404039.41326</v>
    </nc>
  </rcc>
  <rcc rId="46511" sId="3" numFmtId="4">
    <oc r="C109">
      <v>24635.166000000001</v>
    </oc>
    <nc r="C109">
      <v>24727.18979</v>
    </nc>
  </rcc>
  <rcc rId="46512" sId="3" numFmtId="4">
    <oc r="D109">
      <v>21562.090690000001</v>
    </oc>
    <nc r="D109">
      <v>24727.12816</v>
    </nc>
  </rcc>
  <rcc rId="46513" sId="3" numFmtId="4">
    <oc r="C110">
      <v>3810</v>
    </oc>
    <nc r="C110">
      <v>3363.2085999999999</v>
    </nc>
  </rcc>
  <rcc rId="46514" sId="3" numFmtId="4">
    <oc r="D110">
      <v>3065.3391000000001</v>
    </oc>
    <nc r="D110">
      <v>3181.1251000000002</v>
    </nc>
  </rcc>
  <rcc rId="46515" sId="3" numFmtId="4">
    <oc r="C111">
      <v>3339.395</v>
    </oc>
    <nc r="C111">
      <v>3385.2950000000001</v>
    </nc>
  </rcc>
  <rcc rId="46516" sId="3" numFmtId="4">
    <oc r="D111">
      <v>2584.6409199999998</v>
    </oc>
    <nc r="D111">
      <v>3385.2950000000001</v>
    </nc>
  </rcc>
  <rcc rId="46517" sId="3" numFmtId="4">
    <oc r="C113">
      <v>59420.01</v>
    </oc>
    <nc r="C113">
      <v>60610.591289999997</v>
    </nc>
  </rcc>
  <rcc rId="46518" sId="3" numFmtId="4">
    <oc r="D113">
      <v>49735.42641</v>
    </oc>
    <nc r="D113">
      <v>59752.187689999999</v>
    </nc>
  </rcc>
  <rcc rId="46519" sId="3" numFmtId="4">
    <oc r="C114">
      <v>1278.2660000000001</v>
    </oc>
    <nc r="C114">
      <v>1403.2660000000001</v>
    </nc>
  </rcc>
  <rcc rId="46520" sId="3" numFmtId="4">
    <oc r="D114">
      <v>1255.0136199999999</v>
    </oc>
    <nc r="D114">
      <v>1396.82663</v>
    </nc>
  </rcc>
  <rfmt sheetId="3" sqref="D114">
    <dxf>
      <numFmt numFmtId="174" formatCode="0.0000"/>
    </dxf>
  </rfmt>
  <rfmt sheetId="3" sqref="D114">
    <dxf>
      <numFmt numFmtId="183" formatCode="0.000"/>
    </dxf>
  </rfmt>
  <rfmt sheetId="3" sqref="D114">
    <dxf>
      <numFmt numFmtId="2" formatCode="0.00"/>
    </dxf>
  </rfmt>
  <rfmt sheetId="3" sqref="D113">
    <dxf>
      <numFmt numFmtId="174" formatCode="0.0000"/>
    </dxf>
  </rfmt>
  <rfmt sheetId="3" sqref="D113">
    <dxf>
      <numFmt numFmtId="183" formatCode="0.000"/>
    </dxf>
  </rfmt>
  <rfmt sheetId="3" sqref="D113">
    <dxf>
      <numFmt numFmtId="2" formatCode="0.00"/>
    </dxf>
  </rfmt>
  <rcc rId="46521" sId="3" numFmtId="4">
    <oc r="D116">
      <v>11.88325</v>
    </oc>
    <nc r="D116">
      <v>12.379049999999999</v>
    </nc>
  </rcc>
  <rcc rId="46522" sId="3" numFmtId="4">
    <oc r="C117">
      <v>9751.3021499999995</v>
    </oc>
    <nc r="C117">
      <v>9811.8055199999999</v>
    </nc>
  </rcc>
  <rcc rId="46523" sId="3" numFmtId="4">
    <oc r="D117">
      <v>8009.9840999999997</v>
    </oc>
    <nc r="D117">
      <v>9332.3745500000005</v>
    </nc>
  </rcc>
  <rcc rId="46524" sId="3" numFmtId="4">
    <oc r="C118">
      <v>39797.326999999997</v>
    </oc>
    <nc r="C118">
      <v>39913.552000000003</v>
    </nc>
  </rcc>
  <rcc rId="46525" sId="3" numFmtId="4">
    <oc r="D118">
      <v>39580.344259999998</v>
    </oc>
    <nc r="D118">
      <v>39407.178999999996</v>
    </nc>
  </rcc>
  <rcc rId="46526" sId="3" numFmtId="4">
    <oc r="D119">
      <v>379.08136000000002</v>
    </oc>
    <nc r="D119">
      <v>382.26049</v>
    </nc>
  </rcc>
  <rcc rId="46527" sId="3" numFmtId="4">
    <oc r="C121">
      <v>475</v>
    </oc>
    <nc r="C121">
      <v>564.89499999999998</v>
    </nc>
  </rcc>
  <rcc rId="46528" sId="3" numFmtId="4">
    <oc r="D121">
      <v>421.92700000000002</v>
    </oc>
    <nc r="D121">
      <v>564.89499999999998</v>
    </nc>
  </rcc>
  <rcc rId="46529" sId="3" numFmtId="4">
    <oc r="D122">
      <v>6405.4686400000001</v>
    </oc>
    <nc r="D122">
      <v>7694.8789999999999</v>
    </nc>
  </rcc>
  <rcc rId="46530" sId="3" numFmtId="4">
    <oc r="C127">
      <v>45</v>
    </oc>
    <nc r="C127">
      <v>69.8</v>
    </nc>
  </rcc>
  <rcc rId="46531" sId="3" numFmtId="4">
    <oc r="D127">
      <v>0</v>
    </oc>
    <nc r="D127">
      <v>69.8</v>
    </nc>
  </rcc>
  <rcc rId="46532" sId="3" numFmtId="4">
    <oc r="D131">
      <v>49955.627999999997</v>
    </oc>
    <nc r="D131">
      <v>53257.1</v>
    </nc>
  </rcc>
  <rcc rId="46533" sId="3" numFmtId="4">
    <oc r="C133">
      <v>15623.283729999999</v>
    </oc>
    <nc r="C133">
      <v>16718.751530000001</v>
    </nc>
  </rcc>
  <rcc rId="46534" sId="3" numFmtId="4">
    <oc r="D133">
      <v>8655.6642900000006</v>
    </oc>
    <nc r="D133">
      <v>13824.397129999999</v>
    </nc>
  </rcc>
  <rrc rId="46535" sId="3" ref="A110:XFD110" action="insertRow">
    <undo index="10" exp="area" ref3D="1" dr="$A$123:$XFD$124" dn="Z_F85EE840_0C31_454A_8951_832C2E9E0600_.wvu.Rows" sId="3"/>
    <undo index="16" exp="area" ref3D="1" dr="$A$123:$XFD$125" dn="Z_B31C8DB7_3E78_4144_A6B5_8DE36DE63F0E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12" exp="area" ref3D="1" dr="$A$123:$XFD$124" dn="Z_61528DAC_5C4C_48F4_ADE2_8A724B05A086_.wvu.Rows" sId="3"/>
    <undo index="12" exp="area" ref3D="1" dr="$A$123:$XFD$124" dn="Z_5C539BE6_C8E0_453F_AB5E_9E58094195EA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16" exp="area" ref3D="1" dr="$A$123:$XFD$125" dn="Z_3DCB9AAA_F09C_4EA6_B992_F93E466D374A_.wvu.Rows" sId="3"/>
    <undo index="18" exp="area" ref3D="1" dr="$A$123:$XFD$125" dn="Z_1A52382B_3765_4E8C_903F_6B8919B7242E_.wvu.Rows" sId="3"/>
  </rrc>
  <rcc rId="46536" sId="3">
    <nc r="A110" t="inlineStr">
      <is>
        <t>0705</t>
      </is>
    </nc>
  </rcc>
  <rcc rId="46537" sId="3">
    <nc r="B110" t="inlineStr">
      <is>
        <t xml:space="preserve">Профессиональная подготовка, переподготовка и повышение квалификации </t>
      </is>
    </nc>
  </rcc>
  <rcc rId="46538" sId="3" numFmtId="4">
    <nc r="C110">
      <v>48</v>
    </nc>
  </rcc>
  <rcc rId="46539" sId="3" numFmtId="4">
    <nc r="D110">
      <v>47.97</v>
    </nc>
  </rcc>
  <rcc rId="46540" sId="3">
    <nc r="E110">
      <f>SUM(D110/C110*100)</f>
    </nc>
  </rcc>
  <rcc rId="46541" sId="3">
    <nc r="F110">
      <f>SUM(D110-C110)</f>
    </nc>
  </rcc>
  <rcc rId="46542" sId="3">
    <oc r="D106">
      <f>D107+D108+D111+D112+D109</f>
    </oc>
    <nc r="D106">
      <f>D107+D108+D111+D112+D109+D110</f>
    </nc>
  </rcc>
  <rcc rId="46543" sId="1" numFmtId="4">
    <oc r="C34">
      <v>154145.46679000001</v>
    </oc>
    <nc r="C34">
      <v>153788.33046</v>
    </nc>
  </rcc>
  <rcc rId="46544" sId="1" numFmtId="4">
    <oc r="D34">
      <v>110131.85679000001</v>
    </oc>
    <nc r="D34">
      <v>130209.37764999999</v>
    </nc>
  </rcc>
  <rcc rId="46545" sId="1" numFmtId="4">
    <oc r="C35">
      <v>194973.08008000001</v>
    </oc>
    <nc r="C35">
      <v>212776.30024000001</v>
    </nc>
  </rcc>
  <rcc rId="46546" sId="1" numFmtId="4">
    <oc r="D35">
      <v>105226.32948</v>
    </oc>
    <nc r="D35">
      <v>148642.18609</v>
    </nc>
  </rcc>
  <rcc rId="46547" sId="1" numFmtId="4">
    <oc r="C38">
      <v>67528.851339999994</v>
    </oc>
    <nc r="C38">
      <v>69573.262319999994</v>
    </nc>
  </rcc>
  <rcc rId="46548" sId="1" numFmtId="4">
    <oc r="D38">
      <v>54965.693859999999</v>
    </oc>
    <nc r="D38">
      <v>68537.985809999998</v>
    </nc>
  </rcc>
  <rcc rId="46549" sId="1" numFmtId="4">
    <oc r="C39">
      <v>50099.623760000002</v>
    </oc>
    <nc r="C39">
      <v>50276.352129999999</v>
    </nc>
  </rcc>
  <rcc rId="46550" sId="1" numFmtId="4">
    <oc r="D39">
      <v>47994.292970000002</v>
    </oc>
    <nc r="D39">
      <v>49147.193090000001</v>
    </nc>
  </rcc>
  <rcc rId="46551" sId="1" numFmtId="4">
    <oc r="C40">
      <v>8384.6779999999999</v>
    </oc>
    <nc r="C40">
      <v>8470.7549999999992</v>
    </nc>
  </rcc>
  <rcc rId="46552" sId="1" numFmtId="4">
    <oc r="D40">
      <v>7012.7716399999999</v>
    </oc>
    <nc r="D40">
      <v>8466.2450000000008</v>
    </nc>
  </rcc>
  <rcc rId="46553" sId="1" numFmtId="4">
    <oc r="C24">
      <v>810796.59947000002</v>
    </oc>
    <nc r="C24">
      <v>869878.11988000001</v>
    </nc>
  </rcc>
  <rcc rId="46554" sId="1" numFmtId="4">
    <oc r="D24">
      <v>670499.39550999994</v>
    </oc>
    <nc r="D24">
      <v>859858.76355000003</v>
    </nc>
  </rcc>
  <rcc rId="46555" sId="1" numFmtId="4">
    <oc r="J24">
      <v>160181.64027</v>
    </oc>
    <nc r="J24">
      <v>191176.94940000001</v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9">
    <dxf>
      <numFmt numFmtId="168" formatCode="0.00000"/>
    </dxf>
  </rfmt>
  <rcc rId="46556" sId="1" numFmtId="4">
    <oc r="D27">
      <v>1902.50998</v>
    </oc>
    <nc r="D27">
      <v>1848.9377500000001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район!$19:$19,район!$26:$27,район!$36:$36,район!$39:$39,район!$51:$52,район!$64:$65,район!$124:$125</formula>
    <oldFormula>район!$19:$19,район!$26:$27,район!$36:$36,район!$39:$39,район!$51:$52,район!$64:$65,район!$124:$125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2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45082" sId="10" numFmtId="4">
    <oc r="D6">
      <v>282.48397999999997</v>
    </oc>
    <nc r="D6">
      <v>323.16827000000001</v>
    </nc>
  </rcc>
  <rcc rId="45083" sId="10" numFmtId="4">
    <oc r="D8">
      <v>298.6268</v>
    </oc>
    <nc r="D8">
      <v>326.45697999999999</v>
    </nc>
  </rcc>
  <rcc rId="45084" sId="10" numFmtId="4">
    <oc r="D9">
      <v>1.6518299999999999</v>
    </oc>
    <nc r="D9">
      <v>1.7633799999999999</v>
    </nc>
  </rcc>
  <rcc rId="45085" sId="10" numFmtId="4">
    <oc r="D10">
      <v>332.39983999999998</v>
    </oc>
    <nc r="D10">
      <v>360.44537000000003</v>
    </nc>
  </rcc>
  <rcc rId="45086" sId="10" numFmtId="4">
    <oc r="D11">
      <v>-35.023530000000001</v>
    </oc>
    <nc r="D11">
      <v>-37.454099999999997</v>
    </nc>
  </rcc>
  <rcc rId="45087" sId="10" numFmtId="4">
    <oc r="D15">
      <v>248.45908</v>
    </oc>
    <nc r="D15">
      <v>371.22931</v>
    </nc>
  </rcc>
  <rcc rId="45088" sId="10" numFmtId="4">
    <oc r="D16">
      <v>986.39571000000001</v>
    </oc>
    <nc r="D16">
      <v>1216.38869</v>
    </nc>
  </rcc>
  <rcc rId="45089" sId="10" numFmtId="4">
    <oc r="D18">
      <v>4.09</v>
    </oc>
    <nc r="D18">
      <v>4.84</v>
    </nc>
  </rcc>
  <rcc rId="45090" sId="10" numFmtId="4">
    <oc r="D27">
      <v>34.890630000000002</v>
    </oc>
    <nc r="D27">
      <v>149.25879</v>
    </nc>
  </rcc>
  <rcc rId="45091" sId="10" numFmtId="4">
    <oc r="D28">
      <v>49.5</v>
    </oc>
    <nc r="D28">
      <v>54</v>
    </nc>
  </rcc>
  <rcc rId="45092" sId="10" numFmtId="4">
    <oc r="D31">
      <v>43.820160000000001</v>
    </oc>
    <nc r="D31">
      <v>63.020650000000003</v>
    </nc>
  </rcc>
  <rcc rId="45093" sId="10" numFmtId="4">
    <oc r="D33">
      <v>95.142499999999998</v>
    </oc>
    <nc r="D33">
      <v>97.840500000000006</v>
    </nc>
  </rcc>
  <rcc rId="45094" sId="10" numFmtId="4">
    <oc r="D36">
      <v>45.154110000000003</v>
    </oc>
    <nc r="D36">
      <v>218.01411999999999</v>
    </nc>
  </rcc>
  <rcc rId="45095" sId="10">
    <oc r="B39" t="inlineStr">
      <is>
        <t>Прочие неналоговые доходы</t>
      </is>
    </oc>
    <nc r="B39" t="inlineStr">
      <is>
        <t>Инициативные платежи</t>
      </is>
    </nc>
  </rcc>
  <rcc rId="45096" sId="10">
    <oc r="A39">
      <v>1170505005</v>
    </oc>
    <nc r="A39">
      <v>1171503010</v>
    </nc>
  </rcc>
  <rcc rId="45097" sId="10" numFmtId="4">
    <oc r="C39">
      <v>0</v>
    </oc>
    <nc r="C39">
      <v>776.66285000000005</v>
    </nc>
  </rcc>
  <rcc rId="45098" sId="10" numFmtId="4">
    <oc r="D39">
      <v>0</v>
    </oc>
    <nc r="D39">
      <v>1149.1599699999999</v>
    </nc>
  </rcc>
  <rcc rId="45099" sId="10" numFmtId="4">
    <oc r="D42">
      <v>3262.674</v>
    </oc>
    <nc r="D42">
      <v>3478.3</v>
    </nc>
  </rcc>
  <rcc rId="45100" sId="10" numFmtId="4">
    <oc r="C44">
      <v>5305.0820800000001</v>
    </oc>
    <nc r="C44">
      <v>5605.0820800000001</v>
    </nc>
  </rcc>
  <rcc rId="45101" sId="10" numFmtId="4">
    <oc r="D44">
      <v>1296.35699</v>
    </oc>
    <nc r="D44">
      <v>5434.8999400000002</v>
    </nc>
  </rcc>
  <rcc rId="45102" sId="10" numFmtId="4">
    <oc r="C46">
      <v>266.11360000000002</v>
    </oc>
    <nc r="C46">
      <v>278.29858999999999</v>
    </nc>
  </rcc>
  <rcc rId="45103" sId="10" numFmtId="4">
    <oc r="D46">
      <v>209.71100000000001</v>
    </oc>
    <nc r="D46">
      <v>278.29858999999999</v>
    </nc>
  </rcc>
  <rcc rId="45104" sId="10" numFmtId="4">
    <oc r="D47">
      <v>121.086</v>
    </oc>
    <nc r="D47">
      <v>1720.4633100000001</v>
    </nc>
  </rcc>
  <rcc rId="45105" sId="10" numFmtId="4">
    <oc r="C48">
      <v>776.66285000000005</v>
    </oc>
    <nc r="C48"/>
  </rcc>
  <rcc rId="45106" sId="10" numFmtId="4">
    <oc r="D48">
      <v>63.834159999999997</v>
    </oc>
    <nc r="D48"/>
  </rcc>
  <rcc rId="45107" sId="10" numFmtId="34">
    <oc r="C59">
      <v>1883.566</v>
    </oc>
    <nc r="C59">
      <v>1853.566</v>
    </nc>
  </rcc>
  <rcc rId="45108" sId="10" numFmtId="34">
    <oc r="D59">
      <v>1518.1809699999999</v>
    </oc>
    <nc r="D59">
      <v>1718.2387799999999</v>
    </nc>
  </rcc>
  <rcc rId="45109" sId="10" numFmtId="34">
    <oc r="C64">
      <v>9.9019999999999992</v>
    </oc>
    <nc r="C64">
      <v>16.501999999999999</v>
    </nc>
  </rcc>
  <rcc rId="45110" sId="10" numFmtId="34">
    <oc r="D64">
      <v>9.9019999999999992</v>
    </oc>
    <nc r="D64">
      <v>16.501999999999999</v>
    </nc>
  </rcc>
  <rcc rId="45111" sId="10" numFmtId="34">
    <oc r="C66">
      <v>251.821</v>
    </oc>
    <nc r="C66">
      <v>264.00599</v>
    </nc>
  </rcc>
  <rcc rId="45112" sId="10" numFmtId="34">
    <oc r="D66">
      <v>186.78656000000001</v>
    </oc>
    <nc r="D66">
      <v>264.00599</v>
    </nc>
  </rcc>
  <rcc rId="45113" sId="10" numFmtId="34">
    <oc r="D74">
      <v>0</v>
    </oc>
    <nc r="D74">
      <v>14.2926</v>
    </nc>
  </rcc>
  <rcc rId="45114" sId="10" numFmtId="34">
    <oc r="D76">
      <v>1018.8354</v>
    </oc>
    <nc r="D76">
      <v>7431.6623</v>
    </nc>
  </rcc>
  <rcc rId="45115" sId="10" numFmtId="34">
    <oc r="C77">
      <v>200</v>
    </oc>
    <nc r="C77">
      <v>187.27500000000001</v>
    </nc>
  </rcc>
  <rcc rId="45116" sId="10" numFmtId="34">
    <oc r="C80">
      <v>1368.83699</v>
    </oc>
    <nc r="C80">
      <v>1404.96199</v>
    </nc>
  </rcc>
  <rcc rId="45117" sId="10" numFmtId="34">
    <oc r="D80">
      <v>1083.19172</v>
    </oc>
    <nc r="D80">
      <v>1130.10887</v>
    </nc>
  </rcc>
  <rcc rId="45118" sId="10" numFmtId="34">
    <oc r="C81">
      <v>1072.1320000000001</v>
    </oc>
    <nc r="C81">
      <v>1372.1320000000001</v>
    </nc>
  </rcc>
  <rcc rId="45119" sId="10" numFmtId="34">
    <oc r="D81">
      <v>332.13344000000001</v>
    </oc>
    <nc r="D81">
      <v>1073.51</v>
    </nc>
  </rcc>
  <rcc rId="45120" sId="10" numFmtId="34">
    <oc r="D84">
      <v>1677.2593999999999</v>
    </oc>
    <nc r="D84">
      <v>1813.8714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44413" sId="7">
    <oc r="A1" t="inlineStr">
      <is>
        <t xml:space="preserve">                     Анализ исполнения бюджета Кадикасинского сельского поселения на01.11.2022 г.</t>
      </is>
    </oc>
    <nc r="A1" t="inlineStr">
      <is>
        <t xml:space="preserve">                     Анализ исполнения бюджета Кадикасинского сельского поселения на 01.12.2022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fmt sheetId="1" sqref="D30">
    <dxf>
      <numFmt numFmtId="2" formatCode="0.00"/>
    </dxf>
  </rfmt>
  <rfmt sheetId="1" sqref="D30">
    <dxf>
      <numFmt numFmtId="183" formatCode="0.000"/>
    </dxf>
  </rfmt>
  <rfmt sheetId="1" sqref="D30">
    <dxf>
      <numFmt numFmtId="174" formatCode="0.0000"/>
    </dxf>
  </rfmt>
  <rfmt sheetId="1" sqref="D30">
    <dxf>
      <numFmt numFmtId="168" formatCode="0.00000"/>
    </dxf>
  </rfmt>
  <rfmt sheetId="1" sqref="D31:D43">
    <dxf>
      <numFmt numFmtId="2" formatCode="0.00"/>
    </dxf>
  </rfmt>
  <rfmt sheetId="1" sqref="D31:D43">
    <dxf>
      <numFmt numFmtId="183" formatCode="0.000"/>
    </dxf>
  </rfmt>
  <rfmt sheetId="1" sqref="D31:D43">
    <dxf>
      <numFmt numFmtId="174" formatCode="0.0000"/>
    </dxf>
  </rfmt>
  <rfmt sheetId="1" sqref="D31:D43">
    <dxf>
      <numFmt numFmtId="168" formatCode="0.00000"/>
    </dxf>
  </rfmt>
  <rfmt sheetId="1" sqref="D31:D43">
    <dxf>
      <numFmt numFmtId="173" formatCode="0.000000"/>
    </dxf>
  </rfmt>
  <rfmt sheetId="1" sqref="D31:D43">
    <dxf>
      <numFmt numFmtId="168" formatCode="0.00000"/>
    </dxf>
  </rfmt>
  <rcc rId="44104" sId="1" numFmtId="4">
    <oc r="D38">
      <v>50990.440029999998</v>
    </oc>
    <nc r="D38">
      <v>54965.693859999999</v>
    </nc>
  </rcc>
  <rcc rId="44105" sId="1" numFmtId="4">
    <oc r="D39">
      <v>47981.292970000002</v>
    </oc>
    <nc r="D39">
      <v>47994.292970000002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.xml><?xml version="1.0" encoding="utf-8"?>
<revisions xmlns="http://schemas.openxmlformats.org/spreadsheetml/2006/main" xmlns:r="http://schemas.openxmlformats.org/officeDocument/2006/relationships">
  <rcc rId="43687" sId="2" numFmtId="4">
    <oc r="EK32">
      <v>66018.301200000002</v>
    </oc>
    <nc r="EK32">
      <v>66012.182790000006</v>
    </nc>
  </rcc>
  <rcc rId="43688" sId="2" numFmtId="4">
    <oc r="EL32">
      <v>47424.072650000002</v>
    </oc>
    <nc r="EL32">
      <v>51018.487760000004</v>
    </nc>
  </rcc>
  <rcc rId="43689" sId="2" numFmtId="4">
    <oc r="EN32">
      <v>114796.93477000001</v>
    </oc>
    <nc r="EN32">
      <v>158561.98967000001</v>
    </nc>
  </rcc>
  <rcc rId="43690" sId="2" numFmtId="4">
    <oc r="EO32">
      <v>91726.228529999993</v>
    </oc>
    <nc r="EO32">
      <v>97722.487059999999</v>
    </nc>
  </rcc>
  <rcc rId="43691" sId="2" numFmtId="4">
    <oc r="EQ32">
      <v>39636.869839999999</v>
    </oc>
    <nc r="EQ32">
      <v>39481.075340000003</v>
    </nc>
  </rcc>
  <rcc rId="43692" sId="2" numFmtId="4">
    <oc r="ER32">
      <v>28948.75592</v>
    </oc>
    <nc r="ER32">
      <v>31259.713100000001</v>
    </nc>
  </rcc>
  <rcc rId="43693" sId="2" numFmtId="4">
    <oc r="EW32">
      <v>236.23500000000001</v>
    </oc>
    <nc r="EW32">
      <v>214.79900000000001</v>
    </nc>
  </rcc>
  <rcc rId="43694" sId="2" numFmtId="4">
    <oc r="EX32">
      <v>180.41399999999999</v>
    </oc>
    <nc r="EX32">
      <v>185.376</v>
    </nc>
  </rcc>
  <rcc rId="43695" sId="2" numFmtId="4">
    <oc r="FC32">
      <v>-12458.34993</v>
    </oc>
    <nc r="FC32">
      <v>-14079.422858</v>
    </nc>
  </rcc>
  <rcc rId="43696" sId="2" numFmtId="4">
    <oc r="FD32">
      <v>642.09235999999999</v>
    </oc>
    <nc r="FD32">
      <v>3894.3841200000002</v>
    </nc>
  </rcc>
  <rcc rId="43697" sId="2">
    <oc r="BX14">
      <f>Але!D35</f>
    </oc>
    <nc r="BX14">
      <f>Але!D36</f>
    </nc>
  </rcc>
  <rfmt sheetId="2" sqref="BX25" start="0" length="0">
    <dxf>
      <fill>
        <patternFill patternType="none">
          <bgColor indexed="65"/>
        </patternFill>
      </fill>
    </dxf>
  </rfmt>
  <rcc rId="43698" sId="2">
    <oc r="BX25">
      <v>0</v>
    </oc>
    <nc r="BX25">
      <f>SUM(Шать!D37)</f>
    </nc>
  </rcc>
  <rcc rId="43699" sId="2">
    <oc r="CX28">
      <f>SUM(Яра!C46)</f>
    </oc>
    <nc r="CX28">
      <f>SUM(Яра!C51)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11.xml><?xml version="1.0" encoding="utf-8"?>
<revisions xmlns="http://schemas.openxmlformats.org/spreadsheetml/2006/main" xmlns:r="http://schemas.openxmlformats.org/officeDocument/2006/relationships">
  <rcc rId="42877" sId="14" numFmtId="4">
    <oc r="D42">
      <v>2972.212</v>
    </oc>
    <nc r="D42">
      <v>3185.0070000000001</v>
    </nc>
  </rcc>
  <rcc rId="42878" sId="14" numFmtId="4">
    <oc r="D45">
      <v>88.739000000000004</v>
    </oc>
    <nc r="D45">
      <v>100.352</v>
    </nc>
  </rcc>
  <rcc rId="42879" sId="14" numFmtId="4">
    <oc r="C46">
      <v>461.81837999999999</v>
    </oc>
    <nc r="C46">
      <v>505.91838000000001</v>
    </nc>
  </rcc>
  <rcc rId="42880" sId="14" numFmtId="4">
    <oc r="D50">
      <v>122.33452</v>
    </oc>
    <nc r="D50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21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2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2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.xml><?xml version="1.0" encoding="utf-8"?>
<revisions xmlns="http://schemas.openxmlformats.org/spreadsheetml/2006/main" xmlns:r="http://schemas.openxmlformats.org/officeDocument/2006/relationships">
  <rcc rId="42483" sId="11">
    <oc r="A1" t="inlineStr">
      <is>
        <t xml:space="preserve">                     Анализ исполнения бюджета Сятракасинского сельского поселения на 01.11.2022 г.</t>
      </is>
    </oc>
    <nc r="A1" t="inlineStr">
      <is>
        <t xml:space="preserve">                     Анализ исполнения бюджета Сятракасинского сельского поселения на 01.12.2022 г.</t>
      </is>
    </nc>
  </rcc>
  <rcc rId="42484" sId="11" numFmtId="4">
    <oc r="D6">
      <v>144.47004999999999</v>
    </oc>
    <nc r="D6">
      <v>162.73076</v>
    </nc>
  </rcc>
  <rcc rId="42485" sId="11" numFmtId="4">
    <oc r="D8">
      <v>333.51056</v>
    </oc>
    <nc r="D8">
      <v>370.97451000000001</v>
    </nc>
  </rcc>
  <rcc rId="42486" sId="11" numFmtId="4">
    <oc r="D9">
      <v>1.8710500000000001</v>
    </oc>
    <nc r="D9">
      <v>2.0520900000000002</v>
    </nc>
  </rcc>
  <rcc rId="42487" sId="11" numFmtId="4">
    <oc r="D10">
      <v>378.92169000000001</v>
    </oc>
    <nc r="D10">
      <v>412.92966000000001</v>
    </nc>
  </rcc>
  <rcc rId="42488" sId="11" numFmtId="4">
    <oc r="D11">
      <v>-38.568109999999997</v>
    </oc>
    <nc r="D11">
      <v>-43.508600000000001</v>
    </nc>
  </rcc>
  <rcc rId="42489" sId="11" numFmtId="4">
    <oc r="D15">
      <v>96.295109999999994</v>
    </oc>
    <nc r="D15">
      <v>165.42121</v>
    </nc>
  </rcc>
  <rcc rId="42490" sId="11" numFmtId="4">
    <oc r="D16">
      <v>389.68835999999999</v>
    </oc>
    <nc r="D16">
      <v>624.23956999999996</v>
    </nc>
  </rcc>
  <rcc rId="42491" sId="11" numFmtId="4">
    <oc r="D18">
      <v>6</v>
    </oc>
    <nc r="D18">
      <v>6.5</v>
    </nc>
  </rcc>
  <rcc rId="42492" sId="11" numFmtId="4">
    <oc r="D28">
      <v>5.6448</v>
    </oc>
    <nc r="D28">
      <v>6.2092799999999997</v>
    </nc>
  </rcc>
  <rcc rId="42493" sId="11" numFmtId="4">
    <oc r="D30">
      <v>4.4977999999999998</v>
    </oc>
    <nc r="D30">
      <v>5.7596999999999996</v>
    </nc>
  </rcc>
  <rcc rId="42494" sId="11" numFmtId="4">
    <oc r="D32">
      <v>52.314799999999998</v>
    </oc>
    <nc r="D32">
      <v>64.994699999999995</v>
    </nc>
  </rcc>
  <rcc rId="42495" sId="11" numFmtId="4">
    <oc r="D37">
      <v>0</v>
    </oc>
    <nc r="D37">
      <v>414.95389999999998</v>
    </nc>
  </rcc>
  <rcc rId="42496" sId="11">
    <oc r="A37">
      <v>1170105005</v>
    </oc>
    <nc r="A37">
      <v>1171503010</v>
    </nc>
  </rcc>
  <rcc rId="42497" sId="11" odxf="1" dxf="1">
    <oc r="B37" t="inlineStr">
      <is>
        <t>Невыясненные поступления</t>
      </is>
    </oc>
    <nc r="B37" t="inlineStr">
      <is>
        <t>Инициативные платежи</t>
      </is>
    </nc>
    <odxf>
      <alignment vertical="top" wrapText="1" readingOrder="0"/>
    </odxf>
    <ndxf>
      <alignment vertical="bottom" wrapText="0" readingOrder="0"/>
    </ndxf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1.xml><?xml version="1.0" encoding="utf-8"?>
<revisions xmlns="http://schemas.openxmlformats.org/spreadsheetml/2006/main" xmlns:r="http://schemas.openxmlformats.org/officeDocument/2006/relationships">
  <rcc rId="42061" sId="6" numFmtId="4">
    <oc r="C58">
      <v>1659.26</v>
    </oc>
    <nc r="C58">
      <v>1657.27304</v>
    </nc>
  </rcc>
  <rcc rId="42062" sId="6" numFmtId="4">
    <oc r="D58">
      <v>1000.26865</v>
    </oc>
    <nc r="D58">
      <v>1125.4558300000001</v>
    </nc>
  </rcc>
  <rcc rId="42063" sId="6" numFmtId="4">
    <oc r="D65">
      <v>70.168570000000003</v>
    </oc>
    <nc r="D65">
      <v>85.375860000000003</v>
    </nc>
  </rcc>
  <rcc rId="42064" sId="6" numFmtId="4">
    <oc r="C73">
      <v>14.2926</v>
    </oc>
    <nc r="C73">
      <v>14.3093</v>
    </nc>
  </rcc>
  <rcc rId="42065" sId="6" numFmtId="4">
    <oc r="C75">
      <v>10936.148359999999</v>
    </oc>
    <nc r="C75">
      <v>10513.77152</v>
    </nc>
  </rcc>
  <rcc rId="42066" sId="6" numFmtId="4">
    <oc r="D76">
      <v>66</v>
    </oc>
    <nc r="D76">
      <v>141.5</v>
    </nc>
  </rcc>
  <rcc rId="42067" sId="6" numFmtId="4">
    <oc r="C81">
      <v>495.28129000000001</v>
    </oc>
    <nc r="C81">
      <v>5314.0602500000005</v>
    </nc>
  </rcc>
  <rcc rId="42068" sId="6" numFmtId="4">
    <oc r="D81">
      <v>377.78789</v>
    </oc>
    <nc r="D81">
      <v>427.27875999999998</v>
    </nc>
  </rcc>
  <rcc rId="42069" sId="6" numFmtId="4">
    <oc r="D82">
      <v>384.22447</v>
    </oc>
    <nc r="D82">
      <v>463.47685999999999</v>
    </nc>
  </rcc>
  <rcc rId="42070" sId="6" numFmtId="4">
    <oc r="C84">
      <v>2101.2243199999998</v>
    </oc>
    <nc r="C84">
      <v>2099.4523199999999</v>
    </nc>
  </rcc>
  <rcc rId="42071" sId="6" numFmtId="4">
    <oc r="D84">
      <v>1521.9776300000001</v>
    </oc>
    <nc r="D84">
      <v>1649.0543500000001</v>
    </nc>
  </rcc>
  <rcc rId="42072" sId="6" numFmtId="4">
    <oc r="D91">
      <v>1.04</v>
    </oc>
    <nc r="D91">
      <v>6.0019999999999998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fmt sheetId="2" sqref="G20">
    <dxf>
      <numFmt numFmtId="186" formatCode="#,##0.0000"/>
    </dxf>
  </rfmt>
  <rfmt sheetId="2" sqref="G20">
    <dxf>
      <numFmt numFmtId="187" formatCode="#,##0.000"/>
    </dxf>
  </rfmt>
  <rfmt sheetId="2" sqref="G20">
    <dxf>
      <numFmt numFmtId="4" formatCode="#,##0.00"/>
    </dxf>
  </rfmt>
  <rfmt sheetId="2" sqref="G20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район!$19:$19,район!$26:$27,район!$36:$36,район!$39:$39,район!$51:$52,район!$64:$65,район!$124:$125</formula>
    <oldFormula>район!$19:$19,район!$26:$27,район!$36:$36,район!$39:$39,район!$51:$52,район!$64:$65,район!$124:$125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44959" sId="9" numFmtId="4">
    <oc r="D6">
      <v>1456.3956900000001</v>
    </oc>
    <nc r="D6">
      <v>1630.09545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2.xml><?xml version="1.0" encoding="utf-8"?>
<revisions xmlns="http://schemas.openxmlformats.org/spreadsheetml/2006/main" xmlns:r="http://schemas.openxmlformats.org/officeDocument/2006/relationships">
  <rcc rId="43730" sId="2" numFmtId="4">
    <oc r="FC32">
      <v>-14079.422858</v>
    </oc>
    <nc r="FC32">
      <v>-14079.422855000001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2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43314" sId="18">
    <oc r="A1" t="inlineStr">
      <is>
        <t xml:space="preserve">                     Анализ исполнения бюджета Ярабайкасинского сельского поселения на 01.11.2022 г.</t>
      </is>
    </oc>
    <nc r="A1" t="inlineStr">
      <is>
        <t xml:space="preserve">                     Анализ исполнения бюджета Ярабайкасинского сельского поселения на 01.12.2022 г.</t>
      </is>
    </nc>
  </rcc>
  <rcc rId="43315" sId="18" numFmtId="4">
    <oc r="D6">
      <v>209.90002000000001</v>
    </oc>
    <nc r="D6">
      <v>232.28894</v>
    </nc>
  </rcc>
  <rcc rId="43316" sId="18" numFmtId="4">
    <oc r="D8">
      <v>464.97737999999998</v>
    </oc>
    <nc r="D8">
      <v>517.20928000000004</v>
    </nc>
  </rcc>
  <rcc rId="43317" sId="18" numFmtId="4">
    <oc r="D9">
      <v>2.6086</v>
    </oc>
    <nc r="D9">
      <v>2.8609800000000001</v>
    </nc>
  </rcc>
  <rcc rId="43318" sId="18" numFmtId="4">
    <oc r="D10">
      <v>528.28923999999995</v>
    </oc>
    <nc r="D10">
      <v>575.70288000000005</v>
    </nc>
  </rcc>
  <rcc rId="43319" sId="18" numFmtId="4">
    <oc r="D11">
      <v>-53.771340000000002</v>
    </oc>
    <nc r="D11">
      <v>-60.65934</v>
    </nc>
  </rcc>
  <rcc rId="43320" sId="18" numFmtId="4">
    <oc r="D15">
      <v>273.47093000000001</v>
    </oc>
    <nc r="D15">
      <v>287.57729</v>
    </nc>
  </rcc>
  <rcc rId="43321" sId="18" numFmtId="4">
    <oc r="D16">
      <v>488.81446</v>
    </oc>
    <nc r="D16">
      <v>879.61461999999995</v>
    </nc>
  </rcc>
  <rcc rId="43322" sId="18" numFmtId="4">
    <oc r="D27">
      <v>17.668520000000001</v>
    </oc>
    <nc r="D27">
      <v>17.930520000000001</v>
    </nc>
  </rcc>
  <rcc rId="43323" sId="18" numFmtId="4">
    <oc r="D31">
      <v>38.460299999999997</v>
    </oc>
    <nc r="D31">
      <v>44.679259999999999</v>
    </nc>
  </rcc>
  <rcc rId="43324" sId="18" numFmtId="4">
    <oc r="D38">
      <v>0</v>
    </oc>
    <nc r="D38">
      <v>0.2</v>
    </nc>
  </rcc>
  <rcc rId="43325" sId="18" numFmtId="4">
    <oc r="D39">
      <v>0</v>
    </oc>
    <nc r="D39">
      <v>261.79311999999999</v>
    </nc>
  </rcc>
  <rcc rId="43326" sId="18">
    <oc r="A39">
      <v>1170505005</v>
    </oc>
    <nc r="A39">
      <v>1171503010</v>
    </nc>
  </rcc>
  <rcc rId="43327" sId="18">
    <oc r="B39" t="inlineStr">
      <is>
        <t>Прочие неналоговые доходы</t>
      </is>
    </oc>
    <nc r="B39" t="inlineStr">
      <is>
        <t>Инициативные платежи</t>
      </is>
    </nc>
  </rcc>
  <rcc rId="43328" sId="18" numFmtId="4">
    <oc r="D42">
      <v>3004.08</v>
    </oc>
    <nc r="D42">
      <v>3219.1559999999999</v>
    </nc>
  </rcc>
  <rcc rId="43329" sId="18" numFmtId="4">
    <oc r="D44">
      <v>2612.6275700000001</v>
    </oc>
    <nc r="D44">
      <v>4125.1595699999998</v>
    </nc>
  </rcc>
  <rcc rId="43330" sId="18" numFmtId="4">
    <oc r="D45">
      <v>208.22300000000001</v>
    </oc>
    <nc r="D45">
      <v>237.25700000000001</v>
    </nc>
  </rcc>
  <rcc rId="43331" sId="18" numFmtId="4">
    <oc r="C47">
      <v>3880.7084500000001</v>
    </oc>
    <nc r="C47">
      <v>4000.9084499999999</v>
    </nc>
  </rcc>
  <rcc rId="43332" sId="18" numFmtId="4">
    <oc r="D47">
      <v>3231.0641500000002</v>
    </oc>
    <nc r="D47">
      <v>3578.0641500000002</v>
    </nc>
  </rcc>
  <rcc rId="43333" sId="18" numFmtId="4">
    <oc r="D46">
      <v>261.79311999999999</v>
    </oc>
    <nc r="D46"/>
  </rcc>
  <rcc rId="43334" sId="18" numFmtId="4">
    <oc r="D51">
      <v>261.79311999999999</v>
    </oc>
    <nc r="D51"/>
  </rcc>
  <rcc rId="43335" sId="18" numFmtId="4">
    <oc r="C46">
      <v>287.08235999999999</v>
    </oc>
    <nc r="C46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42911" sId="14" numFmtId="34">
    <oc r="C58">
      <v>1599.38</v>
    </oc>
    <nc r="C58">
      <v>1713.48</v>
    </nc>
  </rcc>
  <rcc rId="42912" sId="14" numFmtId="34">
    <oc r="D58">
      <v>1233.4462900000001</v>
    </oc>
    <nc r="D58">
      <v>1330.8796600000001</v>
    </nc>
  </rcc>
  <rcc rId="42913" sId="14" numFmtId="34">
    <oc r="D65">
      <v>68.840609999999998</v>
    </oc>
    <nc r="D65">
      <v>76.797910000000002</v>
    </nc>
  </rcc>
  <rcc rId="42914" sId="14" numFmtId="34">
    <oc r="C70">
      <v>18</v>
    </oc>
    <nc r="C70">
      <v>10.446</v>
    </nc>
  </rcc>
  <rcc rId="42915" sId="14" numFmtId="34">
    <oc r="C79">
      <v>2708.3054499999998</v>
    </oc>
    <nc r="C79">
      <v>2576.3854500000002</v>
    </nc>
  </rcc>
  <rcc rId="42916" sId="14" numFmtId="34">
    <oc r="D79">
      <v>2267.4578799999999</v>
    </oc>
    <nc r="D79">
      <v>2502.62453</v>
    </nc>
  </rcc>
  <rcc rId="42917" sId="14" numFmtId="34">
    <oc r="C80">
      <v>1535.92752</v>
    </oc>
    <nc r="C80">
      <v>1609.9715200000001</v>
    </nc>
  </rcc>
  <rcc rId="42918" sId="14" numFmtId="34">
    <oc r="D80">
      <v>1000.0513</v>
    </oc>
    <nc r="D80">
      <v>1080.25686</v>
    </nc>
  </rcc>
  <rcc rId="42919" sId="14" numFmtId="34">
    <oc r="D82">
      <v>865.34</v>
    </oc>
    <nc r="D82">
      <v>951.87400000000002</v>
    </nc>
  </rcc>
  <rcc rId="42920" sId="14" numFmtId="34">
    <oc r="C89">
      <v>10</v>
    </oc>
    <nc r="C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1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11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.xml><?xml version="1.0" encoding="utf-8"?>
<revisions xmlns="http://schemas.openxmlformats.org/spreadsheetml/2006/main" xmlns:r="http://schemas.openxmlformats.org/officeDocument/2006/relationships"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Сун!$19:$24,Сун!$35:$35,Сун!$44:$44,Сун!$46:$46,Сун!$50:$52,Сун!$59:$59,Сун!$61:$63,Сун!$69:$70,Сун!$80:$80,Сун!$83:$83,Сун!$86:$91,Сун!$94:$101,Сун!$143:$143</oldFormula>
  </rdn>
  <rdn rId="0" localSheetId="6" customView="1" name="Z_1718F1EE_9F48_4DBE_9531_3B70F9C4A5DD_.wvu.PrintArea" hidden="1" oldHidden="1">
    <formula>Иль!$A$1:$F$103</formula>
    <oldFormula>Иль!$A$1:$F$103</oldFormula>
  </rdn>
  <rdn rId="0" localSheetId="6" customView="1" name="Z_1718F1EE_9F48_4DBE_9531_3B70F9C4A5DD_.wvu.Rows" hidden="1" oldHidden="1">
    <formula>Иль!$19:$24,Иль!$57:$57,Иль!$59:$61,Иль!$67:$68,Иль!$77:$78,Иль!$80:$80,Иль!$85:$89,Иль!$92:$99,Иль!$142:$142</formula>
    <oldFormula>Иль!$19:$24,Иль!$57:$57,Иль!$59:$61,Иль!$67:$68,Иль!$77:$78,Иль!$80:$80,Иль!$85:$89,Иль!$92:$99,Иль!$142:$142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3131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37833" sId="2">
    <oc r="B5" t="inlineStr">
      <is>
        <t>об исполнении бюджетов поселений  Моргаушского района  на 1 сентября 2022 г.</t>
      </is>
    </oc>
    <nc r="B5" t="inlineStr">
      <is>
        <t>об исполнении бюджетов поселений  Моргаушского района  на 1 октября 2022 г.</t>
      </is>
    </nc>
  </rcc>
  <rcc rId="37834" sId="3">
    <oc r="D3" t="inlineStr">
      <is>
        <t>исполнено на 01.09.2022 г.</t>
      </is>
    </oc>
    <nc r="D3" t="inlineStr">
      <is>
        <t>исполнено на 01.10.2022 г.</t>
      </is>
    </nc>
  </rcc>
  <rcc rId="37835" sId="3">
    <oc r="D76" t="inlineStr">
      <is>
        <t>исполнено на 01.09.2022 г.</t>
      </is>
    </oc>
    <nc r="D76" t="inlineStr">
      <is>
        <t>исполнено на 01.10.2022 г.</t>
      </is>
    </nc>
  </rcc>
  <rcc rId="37836" sId="3">
    <oc r="A2" t="inlineStr">
      <is>
        <t xml:space="preserve">                                                        Моргаушского района на 01.09.2022 г. </t>
      </is>
    </oc>
    <nc r="A2" t="inlineStr">
      <is>
        <t xml:space="preserve">                                                        Моргаушского района на 01.10.2022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68" formatCode="0.00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46587" sId="3">
    <oc r="A31">
      <v>1090600000</v>
    </oc>
    <nc r="A31">
      <v>1090700000</v>
    </nc>
  </rcc>
  <rcc rId="46588" sId="3">
    <oc r="B31" t="inlineStr">
      <is>
        <t>Прочие налоги и сборы (по отм. нал. и сборам РФ)</t>
      </is>
    </oc>
    <nc r="B31" t="inlineStr">
      <is>
        <t>Прочие налоги и сборы (по отм.местн. нал. и сборам )</t>
      </is>
    </nc>
  </rcc>
  <rcc rId="46589" sId="3" numFmtId="4">
    <oc r="D31">
      <v>0</v>
    </oc>
    <nc r="D31">
      <v>2.4709999999999999E-2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район!$19:$19,район!$26:$27,район!$36:$36,район!$39:$39,район!$51:$52,район!$64:$65,район!$124:$125</formula>
    <oldFormula>район!$19:$19,район!$26:$27,район!$36:$36,район!$39:$39,район!$51:$52,район!$64:$65,район!$124:$125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8813" sId="17">
    <oc r="A1" t="inlineStr">
      <is>
        <t xml:space="preserve">                     Анализ исполнения бюджета Юськасинского сельского поселения на 01.09.2022 г.</t>
      </is>
    </oc>
    <nc r="A1" t="inlineStr">
      <is>
        <t xml:space="preserve">                     Анализ исполнения бюджета Юськасинского сельского поселения на 01.10.2022 г.</t>
      </is>
    </nc>
  </rcc>
  <rcc rId="38814" sId="17" numFmtId="4">
    <oc r="D6">
      <v>128.84378000000001</v>
    </oc>
    <nc r="D6">
      <v>145.77672000000001</v>
    </nc>
  </rcc>
  <rcc rId="38815" sId="17" numFmtId="4">
    <oc r="D8">
      <v>231.59017</v>
    </oc>
    <nc r="D8">
      <v>265.50538999999998</v>
    </nc>
  </rcc>
  <rcc rId="38816" sId="17" numFmtId="4">
    <oc r="D9">
      <v>1.3390299999999999</v>
    </oc>
    <nc r="D9">
      <v>1.5020100000000001</v>
    </nc>
  </rcc>
  <rcc rId="38817" sId="17" numFmtId="4">
    <oc r="D10">
      <v>265.93529999999998</v>
    </oc>
    <nc r="D10">
      <v>305.64143999999999</v>
    </nc>
  </rcc>
  <rcc rId="38818" sId="17" numFmtId="4">
    <oc r="D11">
      <v>-26.961040000000001</v>
    </oc>
    <nc r="D11">
      <v>-29.638439999999999</v>
    </nc>
  </rcc>
  <rcc rId="38819" sId="17" numFmtId="4">
    <oc r="D15">
      <v>5.5279400000000001</v>
    </oc>
    <nc r="D15">
      <v>7.3861100000000004</v>
    </nc>
  </rcc>
  <rcc rId="38820" sId="17" numFmtId="4">
    <oc r="D16">
      <v>45.997219999999999</v>
    </oc>
    <nc r="D16">
      <v>59.716479999999997</v>
    </nc>
  </rcc>
  <rcc rId="38821" sId="17" numFmtId="4">
    <oc r="D18">
      <v>3</v>
    </oc>
    <nc r="D18">
      <v>4.75</v>
    </nc>
  </rcc>
  <rcc rId="38822" sId="17" numFmtId="4">
    <oc r="D28">
      <v>38.5</v>
    </oc>
    <nc r="D28">
      <v>40</v>
    </nc>
  </rcc>
  <rcc rId="38823" sId="17" numFmtId="4">
    <oc r="D29">
      <f>D30</f>
    </oc>
    <nc r="D29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2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45151" sId="11" numFmtId="4">
    <oc r="D6">
      <v>162.73076</v>
    </oc>
    <nc r="D6">
      <v>190.92481000000001</v>
    </nc>
  </rcc>
  <rcc rId="45152" sId="11" numFmtId="4">
    <oc r="D8">
      <v>370.97451000000001</v>
    </oc>
    <nc r="D8">
      <v>405.54705999999999</v>
    </nc>
  </rcc>
  <rcc rId="45153" sId="11" numFmtId="4">
    <oc r="D9">
      <v>2.0520900000000002</v>
    </oc>
    <nc r="D9">
      <v>2.1905800000000002</v>
    </nc>
  </rcc>
  <rcc rId="45154" sId="11" numFmtId="4">
    <oc r="D10">
      <v>412.92966000000001</v>
    </oc>
    <nc r="D10">
      <v>447.76974999999999</v>
    </nc>
  </rcc>
  <rcc rId="45155" sId="11" numFmtId="4">
    <oc r="D11">
      <v>-43.508600000000001</v>
    </oc>
    <nc r="D11">
      <v>-46.528010000000002</v>
    </nc>
  </rcc>
  <rcc rId="45156" sId="11" numFmtId="4">
    <oc r="D15">
      <v>165.42121</v>
    </oc>
    <nc r="D15">
      <v>199.17413999999999</v>
    </nc>
  </rcc>
  <rcc rId="45157" sId="11" numFmtId="4">
    <oc r="D16">
      <v>624.23956999999996</v>
    </oc>
    <nc r="D16">
      <v>715.00540000000001</v>
    </nc>
  </rcc>
  <rcc rId="45158" sId="11" numFmtId="4">
    <oc r="D18">
      <v>6.5</v>
    </oc>
    <nc r="D18">
      <v>7.3</v>
    </nc>
  </rcc>
  <rcc rId="45159" sId="11" numFmtId="4">
    <oc r="D27">
      <v>116.88</v>
    </oc>
    <nc r="D27">
      <v>204.54</v>
    </nc>
  </rcc>
  <rcc rId="45160" sId="11" numFmtId="4">
    <oc r="D28">
      <v>6.2092799999999997</v>
    </oc>
    <nc r="D28">
      <v>6.7737600000000002</v>
    </nc>
  </rcc>
  <rcc rId="45161" sId="11" numFmtId="4">
    <oc r="D30">
      <v>5.7596999999999996</v>
    </oc>
    <nc r="D30">
      <v>7.5</v>
    </nc>
  </rcc>
  <rcc rId="45162" sId="11" numFmtId="4">
    <oc r="C37">
      <f>C38</f>
    </oc>
    <nc r="C37">
      <v>437.77956</v>
    </nc>
  </rcc>
  <rcc rId="45163" sId="11" numFmtId="4">
    <oc r="C49">
      <v>437.77956</v>
    </oc>
    <nc r="C49"/>
  </rcc>
  <rcc rId="45164" sId="11" numFmtId="4">
    <oc r="D41">
      <v>4548.5910000000003</v>
    </oc>
    <nc r="D41">
      <v>4849.2</v>
    </nc>
  </rcc>
  <rcc rId="45165" sId="11" numFmtId="4">
    <oc r="D43">
      <v>8840.4196300000003</v>
    </oc>
    <nc r="D43">
      <v>10709.737359999999</v>
    </nc>
  </rcc>
  <rcc rId="45166" sId="11" numFmtId="4">
    <oc r="C44">
      <v>251.821</v>
    </oc>
    <nc r="C44">
      <v>266.97908999999999</v>
    </nc>
  </rcc>
  <rcc rId="45167" sId="11" numFmtId="4">
    <oc r="D44">
      <v>237.25700000000001</v>
    </oc>
    <nc r="D44">
      <v>266.97908999999999</v>
    </nc>
  </rcc>
  <rcc rId="45168" sId="11" numFmtId="4">
    <oc r="D48">
      <v>640.37999000000002</v>
    </oc>
    <nc r="D48">
      <v>766.32998999999995</v>
    </nc>
  </rcc>
  <rcc rId="45169" sId="11" numFmtId="34">
    <oc r="C58">
      <v>1710.51</v>
    </oc>
    <nc r="C58">
      <v>1830.51</v>
    </nc>
  </rcc>
  <rcc rId="45170" sId="11" numFmtId="34">
    <oc r="D58">
      <v>1509.93525</v>
    </oc>
    <nc r="D58">
      <v>1756.3957</v>
    </nc>
  </rcc>
  <rcc rId="45171" sId="11" numFmtId="34">
    <oc r="C63">
      <v>14.130839999999999</v>
    </oc>
    <nc r="C63">
      <v>84.130840000000006</v>
    </nc>
  </rcc>
  <rcc rId="45172" sId="11" numFmtId="34">
    <oc r="C65">
      <v>251.821</v>
    </oc>
    <nc r="C65">
      <v>266.97908999999999</v>
    </nc>
  </rcc>
  <rcc rId="45173" sId="11" numFmtId="34">
    <oc r="D65">
      <v>205.46421000000001</v>
    </oc>
    <nc r="D65">
      <v>266.97908999999999</v>
    </nc>
  </rcc>
  <rcc rId="45174" sId="11" numFmtId="34">
    <oc r="D75">
      <v>5600.22138</v>
    </oc>
    <nc r="D75">
      <v>5775.8638700000001</v>
    </nc>
  </rcc>
  <rcc rId="45175" sId="11" numFmtId="34">
    <oc r="C79">
      <v>180.244</v>
    </oc>
    <nc r="C79">
      <v>310.24400000000003</v>
    </nc>
  </rcc>
  <rcc rId="45176" sId="11" numFmtId="34">
    <oc r="D79">
      <v>176.00323</v>
    </oc>
    <nc r="D79">
      <v>280.27269999999999</v>
    </nc>
  </rcc>
  <rcc rId="45177" sId="11" numFmtId="34">
    <oc r="C80">
      <v>912.62516000000005</v>
    </oc>
    <nc r="C80">
      <v>961.09515999999996</v>
    </nc>
  </rcc>
  <rcc rId="45178" sId="11" numFmtId="34">
    <oc r="D80">
      <v>599.20835</v>
    </oc>
    <nc r="D80">
      <v>740.56047999999998</v>
    </nc>
  </rcc>
  <rcc rId="45179" sId="11" numFmtId="34">
    <oc r="C82">
      <v>10189.6</v>
    </oc>
    <nc r="C82">
      <v>9821.1299999999992</v>
    </nc>
  </rcc>
  <rcc rId="45180" sId="11" numFmtId="34">
    <oc r="D76">
      <v>763</v>
    </oc>
    <nc r="D76">
      <v>765</v>
    </nc>
  </rcc>
  <rcc rId="45181" sId="11" numFmtId="34">
    <oc r="D82">
      <v>8004.5800799999997</v>
    </oc>
    <nc r="D82">
      <v>9760.19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44990" sId="9" numFmtId="4">
    <oc r="D8">
      <v>466.41192000000001</v>
    </oc>
    <nc r="D8">
      <v>509.87867</v>
    </nc>
  </rcc>
  <rcc rId="44991" sId="9" numFmtId="4">
    <oc r="D9">
      <v>2.5799599999999998</v>
    </oc>
    <nc r="D9">
      <v>2.7541500000000001</v>
    </nc>
  </rcc>
  <rcc rId="44992" sId="9" numFmtId="4">
    <oc r="D10">
      <v>519.16061999999999</v>
    </oc>
    <nc r="D10">
      <v>562.96364000000005</v>
    </nc>
  </rcc>
  <rcc rId="44993" sId="9" numFmtId="4">
    <oc r="D11">
      <v>-54.701720000000002</v>
    </oc>
    <nc r="D11">
      <v>-58.497869999999999</v>
    </nc>
  </rcc>
  <rcc rId="44994" sId="9" numFmtId="4">
    <oc r="C13">
      <v>25</v>
    </oc>
    <nc r="C13">
      <v>60</v>
    </nc>
  </rcc>
  <rcc rId="44995" sId="9" numFmtId="4">
    <oc r="D15">
      <v>520.05882999999994</v>
    </oc>
    <nc r="D15">
      <v>581.25049000000001</v>
    </nc>
  </rcc>
  <rcc rId="44996" sId="9" numFmtId="4">
    <oc r="C16">
      <v>1758</v>
    </oc>
    <nc r="C16">
      <v>1890.09258</v>
    </nc>
  </rcc>
  <rcc rId="44997" sId="9" numFmtId="4">
    <oc r="D16">
      <v>1662.39346</v>
    </oc>
    <nc r="D16">
      <v>1943.6411900000001</v>
    </nc>
  </rcc>
  <rcc rId="44998" sId="9" numFmtId="4">
    <oc r="D18">
      <v>3.5</v>
    </oc>
    <nc r="D18">
      <v>3.7</v>
    </nc>
  </rcc>
  <rcc rId="44999" sId="9" numFmtId="4">
    <oc r="C38">
      <v>0</v>
    </oc>
    <nc r="C38">
      <v>900</v>
    </nc>
  </rcc>
  <rcc rId="45000" sId="9" numFmtId="4">
    <oc r="C51">
      <v>900</v>
    </oc>
    <nc r="C51"/>
  </rcc>
  <rcc rId="45001" sId="9" numFmtId="4">
    <oc r="D41">
      <v>1387.5060000000001</v>
    </oc>
    <nc r="D41">
      <v>1479.2</v>
    </nc>
  </rcc>
  <rcc rId="45002" sId="9" numFmtId="4">
    <oc r="C43">
      <v>9591.20327</v>
    </oc>
    <nc r="C43">
      <v>9585.9362700000001</v>
    </nc>
  </rcc>
  <rcc rId="45003" sId="9" numFmtId="4">
    <oc r="D43">
      <v>8511.5542700000005</v>
    </oc>
    <nc r="D43">
      <v>9480.7693099999997</v>
    </nc>
  </rcc>
  <rcc rId="45004" sId="9" numFmtId="4">
    <oc r="C45">
      <v>235.76499999999999</v>
    </oc>
    <nc r="C45">
      <v>100.99429000000001</v>
    </nc>
  </rcc>
  <rcc rId="45005" sId="9" numFmtId="4">
    <oc r="D45">
      <v>152.815</v>
    </oc>
    <nc r="D45">
      <v>100.99429000000001</v>
    </nc>
  </rcc>
  <rcc rId="45006" sId="9" numFmtId="4">
    <oc r="D46">
      <v>3588.1376300000002</v>
    </oc>
    <nc r="D46">
      <v>3685.37979</v>
    </nc>
  </rcc>
  <rcc rId="45007" sId="9" numFmtId="34">
    <oc r="C59">
      <v>2650.1824999999999</v>
    </oc>
    <nc r="C59">
      <v>2660.6980800000001</v>
    </nc>
  </rcc>
  <rcc rId="45008" sId="9" numFmtId="34">
    <oc r="D59">
      <v>2228.1142100000002</v>
    </oc>
    <nc r="D59">
      <v>2617.45021</v>
    </nc>
  </rcc>
  <rcc rId="45009" sId="9" numFmtId="34">
    <oc r="C66">
      <v>235.76499999999999</v>
    </oc>
    <nc r="C66">
      <v>100.99429000000001</v>
    </nc>
  </rcc>
  <rcc rId="45010" sId="9" numFmtId="34">
    <oc r="D66">
      <v>38.264449999999997</v>
    </oc>
    <nc r="D66">
      <v>100.99429000000001</v>
    </nc>
  </rcc>
  <rcc rId="45011" sId="9" numFmtId="34">
    <oc r="D71">
      <v>5.3</v>
    </oc>
    <nc r="D71">
      <v>6</v>
    </nc>
  </rcc>
  <rcc rId="45012" sId="9" numFmtId="34">
    <nc r="D72">
      <v>2</v>
    </nc>
  </rcc>
  <rcc rId="45013" sId="9" numFmtId="34">
    <oc r="C76">
      <v>4143.2875100000001</v>
    </oc>
    <nc r="C76">
      <v>4138.0205100000003</v>
    </nc>
  </rcc>
  <rcc rId="45014" sId="9" numFmtId="34">
    <oc r="D76">
      <v>4012.2006700000002</v>
    </oc>
    <nc r="D76">
      <v>4137.4356699999998</v>
    </nc>
  </rcc>
  <rcc rId="45015" sId="9" numFmtId="34">
    <oc r="C77">
      <v>382.63706000000002</v>
    </oc>
    <nc r="C77">
      <v>439.63706000000002</v>
    </nc>
  </rcc>
  <rcc rId="45016" sId="9" numFmtId="34">
    <oc r="D77">
      <v>378.63706000000002</v>
    </oc>
    <nc r="D77">
      <v>436.63706000000002</v>
    </nc>
  </rcc>
  <rcc rId="45017" sId="9" numFmtId="34">
    <oc r="D80">
      <v>10670.709779999999</v>
    </oc>
    <nc r="D80">
      <v>12475.70498</v>
    </nc>
  </rcc>
  <rcc rId="45018" sId="9" numFmtId="34">
    <oc r="C81">
      <v>1892.6632999999999</v>
    </oc>
    <nc r="C81">
      <v>1992.2402999999999</v>
    </nc>
  </rcc>
  <rcc rId="45019" sId="9" numFmtId="34">
    <oc r="D81">
      <v>1782.6946600000001</v>
    </oc>
    <nc r="D81">
      <v>1992.09</v>
    </nc>
  </rcc>
  <rcc rId="45020" sId="9" numFmtId="34">
    <oc r="D94">
      <v>16.05</v>
    </oc>
    <nc r="D94">
      <v>35</v>
    </nc>
  </rcc>
  <rcc rId="45021" sId="9">
    <oc r="D67">
      <f>D70+D71</f>
    </oc>
    <nc r="D67">
      <f>D70+D71+D72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fmt sheetId="1" sqref="D30">
    <dxf>
      <numFmt numFmtId="174" formatCode="0.0000"/>
    </dxf>
  </rfmt>
  <rfmt sheetId="1" sqref="D30">
    <dxf>
      <numFmt numFmtId="183" formatCode="0.000"/>
    </dxf>
  </rfmt>
  <rfmt sheetId="1" sqref="D30">
    <dxf>
      <numFmt numFmtId="2" formatCode="0.00"/>
    </dxf>
  </rfmt>
  <rfmt sheetId="1" sqref="D30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43761" sId="3" numFmtId="4">
    <oc r="C6">
      <v>135138.20000000001</v>
    </oc>
    <nc r="C6">
      <v>144138.20000000001</v>
    </nc>
  </rcc>
  <rcc rId="43762" sId="3" numFmtId="4">
    <oc r="D6">
      <v>116775.28124</v>
    </oc>
    <nc r="D6">
      <v>131880.92456000001</v>
    </nc>
  </rcc>
  <rcc rId="43763" sId="3" numFmtId="4">
    <oc r="C8">
      <v>2500</v>
    </oc>
    <nc r="C8">
      <v>2921.3145500000001</v>
    </nc>
  </rcc>
  <rcc rId="43764" sId="3" numFmtId="4">
    <oc r="D8">
      <v>2892.2699600000001</v>
    </oc>
    <nc r="D8">
      <v>3217.1648500000001</v>
    </nc>
  </rcc>
  <rcc rId="43765" sId="3" numFmtId="4">
    <oc r="D9">
      <v>16.225950000000001</v>
    </oc>
    <nc r="D9">
      <v>17.795870000000001</v>
    </nc>
  </rcc>
  <rcc rId="43766" sId="3" numFmtId="4">
    <oc r="D10">
      <v>3286.0846700000002</v>
    </oc>
    <nc r="D10">
      <v>3581.00866</v>
    </nc>
  </rcc>
  <rcc rId="43767" sId="3" numFmtId="4">
    <oc r="D11">
      <v>-334.47057000000001</v>
    </oc>
    <nc r="D11">
      <v>-377.31558000000001</v>
    </nc>
  </rcc>
  <rcc rId="43768" sId="3" numFmtId="4">
    <oc r="D14">
      <v>60.823529999999998</v>
    </oc>
    <nc r="D14">
      <v>58.375079999999997</v>
    </nc>
  </rcc>
  <rcc rId="43769" sId="3" numFmtId="4">
    <oc r="D16">
      <v>1628.7789399999999</v>
    </oc>
    <nc r="D16">
      <v>1697.0770600000001</v>
    </nc>
  </rcc>
  <rcc rId="43770" sId="3" numFmtId="4">
    <oc r="C23">
      <v>4670</v>
    </oc>
    <nc r="C23">
      <v>6370</v>
    </nc>
  </rcc>
  <rcc rId="43771" sId="3" numFmtId="4">
    <oc r="C25">
      <v>2700</v>
    </oc>
    <nc r="C25">
      <v>2500</v>
    </nc>
  </rcc>
  <rcc rId="43772" sId="3" numFmtId="4">
    <oc r="D25">
      <v>2078.7988799999998</v>
    </oc>
    <nc r="D25">
      <v>2326.7337200000002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43366" sId="18" numFmtId="34">
    <oc r="C59">
      <v>1740.12004</v>
    </oc>
    <nc r="C59">
      <v>1827.3200400000001</v>
    </nc>
  </rcc>
  <rcc rId="43367" sId="18" numFmtId="34">
    <oc r="D59">
      <v>1430.7392</v>
    </oc>
    <nc r="D59">
      <v>1574.2173700000001</v>
    </nc>
  </rcc>
  <rcc rId="43368" sId="18" numFmtId="34">
    <oc r="C64">
      <v>72.612129999999993</v>
    </oc>
    <nc r="C64">
      <v>419.61212999999998</v>
    </nc>
  </rcc>
  <rcc rId="43369" sId="18" numFmtId="34">
    <oc r="D64">
      <v>67.612129999999993</v>
    </oc>
    <nc r="D64">
      <v>414.61212999999998</v>
    </nc>
  </rcc>
  <rcc rId="43370" sId="18" numFmtId="34">
    <oc r="D66">
      <v>175.98794000000001</v>
    </oc>
    <nc r="D66">
      <v>206.30186</v>
    </nc>
  </rcc>
  <rcc rId="43371" sId="18" numFmtId="34">
    <oc r="D76">
      <v>3701.8733200000001</v>
    </oc>
    <nc r="D76">
      <v>5214.4053199999998</v>
    </nc>
  </rcc>
  <rcc rId="43372" sId="18" numFmtId="34">
    <oc r="D77">
      <v>53</v>
    </oc>
    <nc r="D77">
      <v>73</v>
    </nc>
  </rcc>
  <rcc rId="43373" sId="18" numFmtId="34">
    <oc r="D80">
      <v>3068.07692</v>
    </oc>
    <nc r="D80">
      <v>3073.3575000000001</v>
    </nc>
  </rcc>
  <rcc rId="43374" sId="18" numFmtId="34">
    <oc r="C81">
      <v>2757.1355800000001</v>
    </oc>
    <nc r="C81">
      <v>2443.1355800000001</v>
    </nc>
  </rcc>
  <rcc rId="43375" sId="18" numFmtId="34">
    <oc r="D81">
      <v>1452.2812300000001</v>
    </oc>
    <nc r="D81">
      <v>1944.1249800000001</v>
    </nc>
  </rcc>
  <rcc rId="43376" sId="18" numFmtId="34">
    <oc r="D83">
      <v>1420.35367</v>
    </oc>
    <nc r="D83">
      <v>1732.1336699999999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1.xml><?xml version="1.0" encoding="utf-8"?>
<revisions xmlns="http://schemas.openxmlformats.org/spreadsheetml/2006/main" xmlns:r="http://schemas.openxmlformats.org/officeDocument/2006/relationships">
  <rcc rId="42558" sId="11" numFmtId="4">
    <oc r="D41">
      <v>4244.6940000000004</v>
    </oc>
    <nc r="D41">
      <v>4548.5910000000003</v>
    </nc>
  </rcc>
  <rcc rId="42559" sId="11" numFmtId="4">
    <oc r="D44">
      <v>208.22300000000001</v>
    </oc>
    <nc r="D44">
      <v>237.25700000000001</v>
    </nc>
  </rcc>
  <rcc rId="42560" sId="11" numFmtId="4">
    <oc r="C48">
      <v>662.37999000000002</v>
    </oc>
    <nc r="C48">
      <v>766.32998999999995</v>
    </nc>
  </rcc>
  <rcc rId="42561" sId="11" numFmtId="4">
    <oc r="D48">
      <v>579.82998999999995</v>
    </oc>
    <nc r="D48">
      <v>640.37999000000002</v>
    </nc>
  </rcc>
  <rcc rId="42562" sId="11" numFmtId="4">
    <oc r="D49">
      <v>414.95389999999998</v>
    </oc>
    <nc r="D49"/>
  </rcc>
  <rcc rId="42563" sId="11" numFmtId="34">
    <oc r="C58">
      <v>1667.11</v>
    </oc>
    <nc r="C58">
      <v>1710.51</v>
    </nc>
  </rcc>
  <rcc rId="42564" sId="11" numFmtId="34">
    <oc r="D58">
      <v>1376.0931399999999</v>
    </oc>
    <nc r="D58">
      <v>1509.93525</v>
    </nc>
  </rcc>
  <rcc rId="42565" sId="11" numFmtId="34">
    <oc r="D65">
      <v>175.77495999999999</v>
    </oc>
    <nc r="D65">
      <v>205.46421000000001</v>
    </nc>
  </rcc>
  <rcc rId="42566" sId="11" numFmtId="34">
    <oc r="D75">
      <v>5547.4624199999998</v>
    </oc>
    <nc r="D75">
      <v>5600.22138</v>
    </nc>
  </rcc>
  <rcc rId="42567" sId="11" numFmtId="34">
    <oc r="D76">
      <v>363</v>
    </oc>
    <nc r="D76">
      <v>763</v>
    </nc>
  </rcc>
  <rcc rId="42568" sId="11" numFmtId="34">
    <oc r="C79">
      <v>119.694</v>
    </oc>
    <nc r="C79">
      <v>180.244</v>
    </nc>
  </rcc>
  <rcc rId="42569" sId="11" numFmtId="34">
    <oc r="D79">
      <v>114.19132999999999</v>
    </oc>
    <nc r="D79">
      <v>176.00323</v>
    </nc>
  </rcc>
  <rcc rId="42570" sId="11" numFmtId="34">
    <oc r="D80">
      <v>579.61323000000004</v>
    </oc>
    <nc r="D80">
      <v>599.20835</v>
    </nc>
  </rcc>
  <rcc rId="42571" sId="11" numFmtId="34">
    <oc r="D82">
      <v>7679.8477599999997</v>
    </oc>
    <nc r="D82">
      <v>8004.5800799999997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11.xml><?xml version="1.0" encoding="utf-8"?>
<revisions xmlns="http://schemas.openxmlformats.org/spreadsheetml/2006/main" xmlns:r="http://schemas.openxmlformats.org/officeDocument/2006/relationships">
  <rcc rId="42125" sId="2">
    <oc r="B5" t="inlineStr">
      <is>
        <t>об исполнении бюджетов поселений  Моргаушского района  на 1 ноября 2022 г.</t>
      </is>
    </oc>
    <nc r="B5" t="inlineStr">
      <is>
        <t>об исполнении бюджетов поселений  Моргаушского района  на 1 декабря 2022 г.</t>
      </is>
    </nc>
  </rcc>
  <rcc rId="42126" sId="7" numFmtId="34">
    <oc r="D6">
      <v>578.11193000000003</v>
    </oc>
    <nc r="D6">
      <v>645.70689000000004</v>
    </nc>
  </rcc>
  <rcc rId="42127" sId="7" numFmtId="34">
    <oc r="D8">
      <v>451.13877000000002</v>
    </oc>
    <nc r="D8">
      <v>501.81614999999999</v>
    </nc>
  </rcc>
  <rcc rId="42128" sId="7" numFmtId="34">
    <oc r="D9">
      <v>2.5309499999999998</v>
    </oc>
    <nc r="D9">
      <v>2.7758099999999999</v>
    </nc>
  </rcc>
  <rcc rId="42129" sId="7" numFmtId="34">
    <oc r="D10">
      <v>512.56629999999996</v>
    </oc>
    <nc r="D10">
      <v>558.56879000000004</v>
    </nc>
  </rcc>
  <rcc rId="42130" sId="7" numFmtId="4">
    <oc r="D11">
      <v>-52.171019999999999</v>
    </oc>
    <nc r="D11">
      <v>-58.853990000000003</v>
    </nc>
  </rcc>
  <rcc rId="42131" sId="7" numFmtId="34">
    <oc r="D15">
      <v>158.70138</v>
    </oc>
    <nc r="D15">
      <v>430.00152000000003</v>
    </nc>
  </rcc>
  <rcc rId="42132" sId="7" numFmtId="34">
    <oc r="D16">
      <v>1973.14967</v>
    </oc>
    <nc r="D16">
      <v>2784.7955900000002</v>
    </nc>
  </rcc>
  <rcc rId="42133" sId="7" numFmtId="4">
    <oc r="D27">
      <v>197.834</v>
    </oc>
    <nc r="D27">
      <v>247.834</v>
    </nc>
  </rcc>
  <rcc rId="42134" sId="7" numFmtId="4">
    <oc r="D30">
      <v>34.033340000000003</v>
    </oc>
    <nc r="D30">
      <v>49.404580000000003</v>
    </nc>
  </rcc>
  <rcc rId="42135" sId="7" numFmtId="4">
    <oc r="D37">
      <v>0</v>
    </oc>
    <nc r="D37">
      <v>809.89250000000004</v>
    </nc>
  </rcc>
  <rcc rId="42136" sId="7">
    <oc r="A37">
      <v>1170105005</v>
    </oc>
    <nc r="A37">
      <v>1171503010</v>
    </nc>
  </rcc>
  <rcc rId="42137" sId="7">
    <oc r="B37" t="inlineStr">
      <is>
        <t>Невыясненные поступления</t>
      </is>
    </oc>
    <nc r="B37" t="inlineStr">
      <is>
        <t>Инициативные платежи, зачисляемые в бюджеты сельских поселений</t>
      </is>
    </nc>
  </rcc>
  <rcc rId="42138" sId="7" numFmtId="34">
    <oc r="D41">
      <v>2116.654</v>
    </oc>
    <nc r="D41">
      <v>2268.1950000000002</v>
    </nc>
  </rcc>
  <rcc rId="42139" sId="7" numFmtId="34">
    <oc r="D43">
      <v>3773.6689999999999</v>
    </oc>
    <nc r="D43">
      <v>3774.8609999999999</v>
    </nc>
  </rcc>
  <rcc rId="42140" sId="7" numFmtId="34">
    <oc r="D45">
      <v>208.22399999999999</v>
    </oc>
    <nc r="D45">
      <v>237.25800000000001</v>
    </nc>
  </rcc>
  <rcc rId="42141" sId="7" numFmtId="34">
    <oc r="C46">
      <v>248.333</v>
    </oc>
    <nc r="C46">
      <v>332.13299999999998</v>
    </nc>
  </rcc>
  <rcc rId="42142" sId="7" numFmtId="34">
    <oc r="D47">
      <v>809.89250000000004</v>
    </oc>
    <nc r="D47"/>
  </rcc>
  <rcc rId="42143" sId="7" numFmtId="34">
    <oc r="C57">
      <v>1994.308</v>
    </oc>
    <nc r="C57">
      <v>2223.308</v>
    </nc>
  </rcc>
  <rcc rId="42144" sId="7" numFmtId="34">
    <oc r="D57">
      <v>1674.36781</v>
    </oc>
    <nc r="D57">
      <v>1832.6585299999999</v>
    </nc>
  </rcc>
  <rcc rId="42145" sId="7" numFmtId="34">
    <oc r="C62">
      <v>72.099999999999994</v>
    </oc>
    <nc r="C62">
      <v>73.099999999999994</v>
    </nc>
  </rcc>
  <rcc rId="42146" sId="7" numFmtId="34">
    <oc r="D62">
      <v>63.1</v>
    </oc>
    <nc r="D62">
      <v>72.316500000000005</v>
    </nc>
  </rcc>
  <rcc rId="42147" sId="7" numFmtId="34">
    <oc r="D64">
      <v>176.41707</v>
    </oc>
    <nc r="D64">
      <v>196.09948</v>
    </nc>
  </rcc>
  <rcc rId="42148" sId="7" numFmtId="34">
    <oc r="D74">
      <v>4935.1134899999997</v>
    </oc>
    <nc r="D74">
      <v>4936.3054899999997</v>
    </nc>
  </rcc>
  <rcc rId="42149" sId="7" numFmtId="34">
    <oc r="C75">
      <v>135</v>
    </oc>
    <nc r="C75">
      <v>85</v>
    </nc>
  </rcc>
  <rcc rId="42150" sId="7" numFmtId="34">
    <oc r="C78">
      <v>2951.2455</v>
    </oc>
    <nc r="C78">
      <v>3249.5335</v>
    </nc>
  </rcc>
  <rcc rId="42151" sId="7" numFmtId="34">
    <oc r="D78">
      <v>2396.9635699999999</v>
    </oc>
    <nc r="D78">
      <v>2461.07557</v>
    </nc>
  </rcc>
  <rcc rId="42152" sId="7" numFmtId="34">
    <oc r="C79">
      <v>1933.5250000000001</v>
    </oc>
    <nc r="C79">
      <v>1897.325</v>
    </nc>
  </rcc>
  <rcc rId="42153" sId="7" numFmtId="34">
    <oc r="D79">
      <v>1148.85267</v>
    </oc>
    <nc r="D79">
      <v>1410.9715000000001</v>
    </nc>
  </rcc>
  <rcc rId="42154" sId="7" numFmtId="34">
    <oc r="C81">
      <v>2253.4</v>
    </oc>
    <nc r="C81">
      <v>2210.1120000000001</v>
    </nc>
  </rcc>
  <rcc rId="42155" sId="7" numFmtId="34">
    <oc r="D81">
      <v>1890.35643</v>
    </oc>
    <nc r="D81">
      <v>2050.22343</v>
    </nc>
  </rcc>
  <rcc rId="42156" sId="7" numFmtId="34">
    <oc r="C88">
      <v>15</v>
    </oc>
    <nc r="C88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1111.xml><?xml version="1.0" encoding="utf-8"?>
<revisions xmlns="http://schemas.openxmlformats.org/spreadsheetml/2006/main" xmlns:r="http://schemas.openxmlformats.org/officeDocument/2006/relationships">
  <rfmt sheetId="1" sqref="E25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40506" sId="12" numFmtId="34">
    <oc r="D58">
      <v>894.63324</v>
    </oc>
    <nc r="D58">
      <v>972.77050999999994</v>
    </nc>
  </rcc>
  <rcc rId="40507" sId="12" numFmtId="34">
    <oc r="D65">
      <v>61.792569999999998</v>
    </oc>
    <nc r="D65">
      <v>69.752170000000007</v>
    </nc>
  </rcc>
  <rcc rId="40508" sId="12" numFmtId="34">
    <oc r="D76">
      <v>3493.5546599999998</v>
    </oc>
    <nc r="D76">
      <v>4705.58367</v>
    </nc>
  </rcc>
  <rcc rId="40509" sId="12" numFmtId="34">
    <oc r="D77">
      <v>407</v>
    </oc>
    <nc r="D77">
      <v>426.5</v>
    </nc>
  </rcc>
  <rcc rId="40510" sId="12" numFmtId="34">
    <oc r="D80">
      <v>2625.1948900000002</v>
    </oc>
    <nc r="D80">
      <v>2684.2328900000002</v>
    </nc>
  </rcc>
  <rcc rId="40511" sId="12" numFmtId="34">
    <oc r="D81">
      <v>855.67628000000002</v>
    </oc>
    <nc r="D81">
      <v>906.18741999999997</v>
    </nc>
  </rcc>
  <rcc rId="40512" sId="12" numFmtId="34">
    <oc r="D83">
      <v>887.25</v>
    </oc>
    <nc r="D83">
      <v>890.25</v>
    </nc>
  </rcc>
  <rcc rId="40513" sId="12" numFmtId="34">
    <oc r="D86">
      <v>5</v>
    </oc>
    <nc r="D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46135" sId="2" numFmtId="4">
    <oc r="BW32">
      <f>#REF!-BW31</f>
    </oc>
    <nc r="BW32">
      <v>7875.3641100000004</v>
    </nc>
  </rcc>
  <rcc rId="46136" sId="2" numFmtId="4">
    <oc r="BW29">
      <v>0</v>
    </oc>
    <nc r="BW29">
      <f>SUM(Яро!C36)</f>
    </nc>
  </rcc>
  <rcc rId="46137" sId="2" numFmtId="4">
    <oc r="BX32">
      <v>6825.9862000000003</v>
    </oc>
    <nc r="BX32">
      <v>12363.24439</v>
    </nc>
  </rcc>
  <rcc rId="46138" sId="2" numFmtId="4">
    <oc r="CF32">
      <v>237713.21434999999</v>
    </oc>
    <nc r="CF32">
      <v>228963.01483999999</v>
    </nc>
  </rcc>
  <rcc rId="46139" sId="2" numFmtId="4">
    <oc r="CG32">
      <v>160245.47443</v>
    </oc>
    <nc r="CG32">
      <v>191176.94940000001</v>
    </nc>
  </rcc>
  <rcc rId="46140" sId="2" numFmtId="4">
    <oc r="CJ32">
      <v>49955.627999999997</v>
    </oc>
    <nc r="CJ32">
      <v>53257.1</v>
    </nc>
  </rcc>
  <rcc rId="46141" sId="2" numFmtId="4">
    <oc r="CO32">
      <v>143724.88544000001</v>
    </oc>
    <nc r="CO32">
      <v>142600.58228999999</v>
    </nc>
  </rcc>
  <rcc rId="46142" sId="2" numFmtId="4">
    <oc r="CP32">
      <v>87089.930739999996</v>
    </oc>
    <nc r="CP32">
      <v>108006.6292</v>
    </nc>
  </rcc>
  <rcc rId="46143" sId="2" numFmtId="4">
    <oc r="CS32">
      <v>2367.8604</v>
    </oc>
    <nc r="CS32">
      <v>2696.1723000000002</v>
    </nc>
  </rcc>
  <rcc rId="46144" sId="2" numFmtId="4">
    <oc r="CU32">
      <v>30159.66475</v>
    </oc>
    <nc r="CU32">
      <v>30409.132549999998</v>
    </nc>
  </rcc>
  <rcc rId="46145" sId="2" numFmtId="4">
    <oc r="CV32">
      <v>20768.221130000002</v>
    </oc>
    <nc r="CV32">
      <v>27217.047900000001</v>
    </nc>
  </rcc>
  <rcc rId="46146" sId="2" numFmtId="4">
    <oc r="CX32">
      <v>7875.3641600000001</v>
    </oc>
    <nc r="CX32">
      <v>0</v>
    </nc>
  </rcc>
  <rcc rId="46147" sId="2" numFmtId="4">
    <oc r="CY32">
      <v>63.834159999999997</v>
    </oc>
    <nc r="CY32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45212" sId="12" numFmtId="4">
    <oc r="D6">
      <v>146.11936</v>
    </oc>
    <nc r="D6">
      <v>173.74345</v>
    </nc>
  </rcc>
  <rcc rId="45213" sId="12" numFmtId="4">
    <oc r="C8">
      <v>342.07900000000001</v>
    </oc>
    <nc r="C8">
      <v>363.20564000000002</v>
    </nc>
  </rcc>
  <rcc rId="45214" sId="12" numFmtId="4">
    <oc r="D8">
      <v>497.19817999999998</v>
    </oc>
    <nc r="D8">
      <v>543.53403000000003</v>
    </nc>
  </rcc>
  <rcc rId="45215" sId="12" numFmtId="4">
    <oc r="D9">
      <v>2.75027</v>
    </oc>
    <nc r="D9">
      <v>2.9359299999999999</v>
    </nc>
  </rcc>
  <rcc rId="45216" sId="12" numFmtId="4">
    <oc r="D10">
      <v>553.42859999999996</v>
    </oc>
    <nc r="D10">
      <v>600.12294999999995</v>
    </nc>
  </rcc>
  <rcc rId="45217" sId="12" numFmtId="4">
    <oc r="D11">
      <v>-58.312379999999997</v>
    </oc>
    <nc r="D11">
      <v>-62.359139999999996</v>
    </nc>
  </rcc>
  <rcc rId="45218" sId="12" numFmtId="4">
    <oc r="D15">
      <v>167.02949000000001</v>
    </oc>
    <nc r="D15">
      <v>179.51551000000001</v>
    </nc>
  </rcc>
  <rcc rId="45219" sId="12" numFmtId="4">
    <oc r="D16">
      <v>357.61297000000002</v>
    </oc>
    <nc r="D16">
      <v>427.03435999999999</v>
    </nc>
  </rcc>
  <rcc rId="45220" sId="12" numFmtId="4">
    <oc r="D18">
      <v>5.7</v>
    </oc>
    <nc r="D18">
      <v>6.1</v>
    </nc>
  </rcc>
  <rcc rId="45221" sId="12" numFmtId="4">
    <oc r="D27">
      <v>476.90550000000002</v>
    </oc>
    <nc r="D27">
      <v>488.11329999999998</v>
    </nc>
  </rcc>
  <rcc rId="45222" sId="12" numFmtId="4">
    <oc r="D28">
      <v>61.246229999999997</v>
    </oc>
    <nc r="D28">
      <v>80.440780000000004</v>
    </nc>
  </rcc>
  <rcc rId="45223" sId="12" numFmtId="4">
    <oc r="C38">
      <v>0</v>
    </oc>
    <nc r="C38">
      <v>513.90180999999995</v>
    </nc>
  </rcc>
  <rcc rId="45224" sId="12" numFmtId="4">
    <oc r="D38">
      <v>641.53796999999997</v>
    </oc>
    <nc r="D38">
      <v>915.18796999999995</v>
    </nc>
  </rcc>
  <rcc rId="45225" sId="12" numFmtId="4">
    <oc r="D42">
      <v>2193.723</v>
    </oc>
    <nc r="D42">
      <v>2338.6999999999998</v>
    </nc>
  </rcc>
  <rcc rId="45226" sId="12" numFmtId="4">
    <oc r="C45">
      <v>100.729</v>
    </oc>
    <nc r="C45">
      <v>110.18913000000001</v>
    </nc>
  </rcc>
  <rcc rId="45227" sId="12" numFmtId="4">
    <oc r="D45">
      <v>100.352</v>
    </oc>
    <nc r="D45">
      <v>110.18913000000001</v>
    </nc>
  </rcc>
  <rcc rId="45228" sId="12" numFmtId="4">
    <oc r="D46">
      <v>981.19994999999994</v>
    </oc>
    <nc r="D46">
      <v>1065.2004400000001</v>
    </nc>
  </rcc>
  <rcc rId="45229" sId="12" numFmtId="4">
    <oc r="C48">
      <v>513.90180999999995</v>
    </oc>
    <nc r="C48"/>
  </rcc>
  <rcc rId="45230" sId="12" numFmtId="4">
    <oc r="D30">
      <v>55.048319999999997</v>
    </oc>
    <nc r="D30">
      <v>75.796890000000005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fmt sheetId="2" sqref="CG31">
    <dxf>
      <numFmt numFmtId="186" formatCode="#,##0.0000"/>
    </dxf>
  </rfmt>
  <rfmt sheetId="2" sqref="CG31">
    <dxf>
      <numFmt numFmtId="187" formatCode="#,##0.000"/>
    </dxf>
  </rfmt>
  <rfmt sheetId="2" sqref="CG31">
    <dxf>
      <numFmt numFmtId="4" formatCode="#,##0.00"/>
    </dxf>
  </rfmt>
  <rfmt sheetId="2" sqref="CG31">
    <dxf>
      <numFmt numFmtId="167" formatCode="#,##0.0"/>
    </dxf>
  </rfmt>
  <rfmt sheetId="2" sqref="CF31">
    <dxf>
      <numFmt numFmtId="186" formatCode="#,##0.0000"/>
    </dxf>
  </rfmt>
  <rfmt sheetId="2" sqref="CF31">
    <dxf>
      <numFmt numFmtId="187" formatCode="#,##0.000"/>
    </dxf>
  </rfmt>
  <rfmt sheetId="2" sqref="CF31">
    <dxf>
      <numFmt numFmtId="4" formatCode="#,##0.00"/>
    </dxf>
  </rfmt>
  <rfmt sheetId="2" sqref="CF31">
    <dxf>
      <numFmt numFmtId="167" formatCode="#,##0.0"/>
    </dxf>
  </rfmt>
  <rfmt sheetId="2" sqref="CU31">
    <dxf>
      <numFmt numFmtId="186" formatCode="#,##0.0000"/>
    </dxf>
  </rfmt>
  <rfmt sheetId="2" sqref="CU31">
    <dxf>
      <numFmt numFmtId="187" formatCode="#,##0.000"/>
    </dxf>
  </rfmt>
  <rfmt sheetId="2" sqref="CU31">
    <dxf>
      <numFmt numFmtId="4" formatCode="#,##0.00"/>
    </dxf>
  </rfmt>
  <rfmt sheetId="2" sqref="CU31">
    <dxf>
      <numFmt numFmtId="167" formatCode="#,##0.0"/>
    </dxf>
  </rfmt>
  <rfmt sheetId="2" sqref="CU18">
    <dxf>
      <numFmt numFmtId="187" formatCode="#,##0.000"/>
    </dxf>
  </rfmt>
  <rfmt sheetId="2" sqref="CU18">
    <dxf>
      <numFmt numFmtId="4" formatCode="#,##0.00"/>
    </dxf>
  </rfmt>
  <rfmt sheetId="2" sqref="CU18">
    <dxf>
      <numFmt numFmtId="167" formatCode="#,##0.0"/>
    </dxf>
  </rfmt>
  <rfmt sheetId="2" sqref="CV18">
    <dxf>
      <numFmt numFmtId="187" formatCode="#,##0.000"/>
    </dxf>
  </rfmt>
  <rfmt sheetId="2" sqref="CV18">
    <dxf>
      <numFmt numFmtId="4" formatCode="#,##0.00"/>
    </dxf>
  </rfmt>
  <rfmt sheetId="2" sqref="CV18">
    <dxf>
      <numFmt numFmtId="167" formatCode="#,##0.0"/>
    </dxf>
  </rfmt>
  <rfmt sheetId="2" sqref="CV31">
    <dxf>
      <numFmt numFmtId="172" formatCode="#,##0.00000"/>
    </dxf>
  </rfmt>
  <rfmt sheetId="2" sqref="CV31">
    <dxf>
      <numFmt numFmtId="186" formatCode="#,##0.0000"/>
    </dxf>
  </rfmt>
  <rfmt sheetId="2" sqref="CV31">
    <dxf>
      <numFmt numFmtId="187" formatCode="#,##0.000"/>
    </dxf>
  </rfmt>
  <rfmt sheetId="2" sqref="CV31">
    <dxf>
      <numFmt numFmtId="4" formatCode="#,##0.00"/>
    </dxf>
  </rfmt>
  <rfmt sheetId="2" sqref="CV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fmt sheetId="1" sqref="D31:D43">
    <dxf>
      <numFmt numFmtId="174" formatCode="0.0000"/>
    </dxf>
  </rfmt>
  <rfmt sheetId="1" sqref="D31:D43">
    <dxf>
      <numFmt numFmtId="183" formatCode="0.000"/>
    </dxf>
  </rfmt>
  <rfmt sheetId="1" sqref="D31:D43">
    <dxf>
      <numFmt numFmtId="2" formatCode="0.00"/>
    </dxf>
  </rfmt>
  <rfmt sheetId="1" sqref="D31: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c rId="43803" sId="3" numFmtId="4">
    <oc r="D37">
      <v>11436.451209999999</v>
    </oc>
    <nc r="D37">
      <v>8093.2185099999997</v>
    </nc>
  </rcc>
  <rcc rId="43804" sId="3" numFmtId="4">
    <oc r="D38">
      <v>234.10588000000001</v>
    </oc>
    <nc r="D38">
      <v>251.08772999999999</v>
    </nc>
  </rcc>
  <rcc rId="43805" sId="3" numFmtId="4">
    <oc r="D42">
      <v>446.87675999999999</v>
    </oc>
    <nc r="D42">
      <v>495.09607</v>
    </nc>
  </rcc>
  <rcc rId="43806" sId="3" numFmtId="4">
    <oc r="C44">
      <v>1400</v>
    </oc>
    <nc r="C44">
      <v>1100</v>
    </nc>
  </rcc>
  <rcc rId="43807" sId="3" numFmtId="4">
    <oc r="D46">
      <v>124.51634</v>
    </oc>
    <nc r="D46">
      <v>127.67863</v>
    </nc>
  </rcc>
  <rcc rId="43808" sId="3" numFmtId="4">
    <oc r="C50">
      <v>2500</v>
    </oc>
    <nc r="C50">
      <v>2800</v>
    </nc>
  </rcc>
  <rcc rId="43809" sId="3" numFmtId="4">
    <oc r="D50">
      <v>2780.2702399999998</v>
    </oc>
    <nc r="D50">
      <v>7703.5939399999997</v>
    </nc>
  </rcc>
  <rcc rId="43810" sId="3" numFmtId="4">
    <oc r="C54">
      <v>1065</v>
    </oc>
    <nc r="C54">
      <v>1215</v>
    </nc>
  </rcc>
  <rcc rId="43811" sId="3" numFmtId="4">
    <oc r="D54">
      <v>1092.69118</v>
    </oc>
    <nc r="D54">
      <v>1191.6848500000001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11.xml><?xml version="1.0" encoding="utf-8"?>
<revisions xmlns="http://schemas.openxmlformats.org/spreadsheetml/2006/main" xmlns:r="http://schemas.openxmlformats.org/officeDocument/2006/relationships">
  <rcc rId="42981" sId="15">
    <oc r="A1" t="inlineStr">
      <is>
        <t xml:space="preserve">                     Анализ исполнения бюджета Шатьмапосинского сельского поселения на 01.11.2022 г.</t>
      </is>
    </oc>
    <nc r="A1" t="inlineStr">
      <is>
        <t xml:space="preserve">                     Анализ исполнения бюджета Шатьмапосинского сельского поселения на 01.12.2022 г.</t>
      </is>
    </nc>
  </rcc>
  <rcc rId="42982" sId="15" numFmtId="4">
    <oc r="D6">
      <v>39.111229999999999</v>
    </oc>
    <nc r="D6">
      <v>44.21678</v>
    </nc>
  </rcc>
  <rcc rId="42983" sId="15" numFmtId="4">
    <oc r="D8">
      <v>204.81145000000001</v>
    </oc>
    <nc r="D8">
      <v>227.81836999999999</v>
    </nc>
  </rcc>
  <rcc rId="42984" sId="15" numFmtId="4">
    <oc r="D9">
      <v>1.1490100000000001</v>
    </oc>
    <nc r="D9">
      <v>1.2602</v>
    </nc>
  </rcc>
  <rcc rId="42985" sId="15" numFmtId="4">
    <oc r="D10">
      <v>232.69882000000001</v>
    </oc>
    <nc r="D10">
      <v>253.58339000000001</v>
    </nc>
  </rcc>
  <rcc rId="42986" sId="15" numFmtId="4">
    <oc r="D11">
      <v>-23.685009999999998</v>
    </oc>
    <nc r="D11">
      <v>-26.71902</v>
    </nc>
  </rcc>
  <rcc rId="42987" sId="15" numFmtId="4">
    <oc r="D15">
      <v>96.62894</v>
    </oc>
    <nc r="D15">
      <v>109.92648</v>
    </nc>
  </rcc>
  <rcc rId="42988" sId="15" numFmtId="4">
    <oc r="D16">
      <v>168.94022000000001</v>
    </oc>
    <nc r="D16">
      <v>267.92986000000002</v>
    </nc>
  </rcc>
  <rcc rId="42989" sId="15" numFmtId="4">
    <oc r="D18">
      <v>1.4</v>
    </oc>
    <nc r="D18">
      <v>1.6</v>
    </nc>
  </rcc>
  <rcc rId="42990" sId="15" numFmtId="4">
    <oc r="D27">
      <v>126.72775</v>
    </oc>
    <nc r="D27">
      <v>176.72774999999999</v>
    </nc>
  </rcc>
  <rcc rId="42991" sId="15" numFmtId="4">
    <oc r="D28">
      <v>21.675999999999998</v>
    </oc>
    <nc r="D28">
      <v>23.843599999999999</v>
    </nc>
  </rcc>
  <rcc rId="42992" sId="15" numFmtId="4">
    <oc r="D30">
      <v>11.36758</v>
    </oc>
    <nc r="D30">
      <v>31.46621</v>
    </nc>
  </rcc>
  <rcc rId="42993" sId="15" numFmtId="4">
    <oc r="D42">
      <v>1661.2180000000001</v>
    </oc>
    <nc r="D42">
      <v>1780.152</v>
    </nc>
  </rcc>
  <rcc rId="42994" sId="15" numFmtId="4">
    <oc r="C44">
      <v>2504.3971200000001</v>
    </oc>
    <nc r="C44">
      <v>4040.3971200000001</v>
    </nc>
  </rcc>
  <rcc rId="42995" sId="15" numFmtId="4">
    <oc r="D45">
      <v>88.739000000000004</v>
    </oc>
    <nc r="D45">
      <v>100.352</v>
    </nc>
  </rcc>
  <rcc rId="42996" sId="15" numFmtId="4">
    <oc r="C46">
      <v>426.21199999999999</v>
    </oc>
    <nc r="C46">
      <v>579.92399999999998</v>
    </nc>
  </rcc>
  <rcc rId="42997" sId="15" numFmtId="4">
    <oc r="D50">
      <v>336.50689999999997</v>
    </oc>
    <nc r="D50"/>
  </rcc>
  <rcc rId="42998" sId="15" numFmtId="4">
    <oc r="D39">
      <v>0</v>
    </oc>
    <nc r="D39">
      <v>336.50689999999997</v>
    </nc>
  </rcc>
  <rcc rId="42999" sId="15">
    <oc r="A39">
      <v>1170505005</v>
    </oc>
    <nc r="A39">
      <v>1171503010</v>
    </nc>
  </rcc>
  <rcc rId="43000" sId="15">
    <oc r="B39" t="inlineStr">
      <is>
        <t>Прочие неналоговые доходы</t>
      </is>
    </oc>
    <nc r="B39" t="inlineStr">
      <is>
        <t>Инициативные платежи</t>
      </is>
    </nc>
  </rcc>
  <rcc rId="43001" sId="15" numFmtId="4">
    <oc r="D38">
      <v>0</v>
    </oc>
    <nc r="D38">
      <v>0.2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111.xml><?xml version="1.0" encoding="utf-8"?>
<revisions xmlns="http://schemas.openxmlformats.org/spreadsheetml/2006/main" xmlns:r="http://schemas.openxmlformats.org/officeDocument/2006/relationships">
  <rcc rId="42602" sId="12">
    <oc r="A1" t="inlineStr">
      <is>
        <t xml:space="preserve">                     Анализ исполнения бюджета Тораевского сельского поселения на 01.11.2022 г.</t>
      </is>
    </oc>
    <nc r="A1" t="inlineStr">
      <is>
        <t xml:space="preserve">                     Анализ исполнения бюджета Тораевского сельского поселения на 01.12.2022 г.</t>
      </is>
    </nc>
  </rcc>
  <rcc rId="42603" sId="12" numFmtId="4">
    <oc r="D6">
      <v>134.53928999999999</v>
    </oc>
    <nc r="D6">
      <v>146.11936</v>
    </nc>
  </rcc>
  <rcc rId="42604" sId="12" numFmtId="4">
    <oc r="D8">
      <v>446.98716000000002</v>
    </oc>
    <nc r="D8">
      <v>497.19817999999998</v>
    </nc>
  </rcc>
  <rcc rId="42605" sId="12" numFmtId="4">
    <oc r="D9">
      <v>2.5076700000000001</v>
    </oc>
    <nc r="D9">
      <v>2.75027</v>
    </nc>
  </rcc>
  <rcc rId="42606" sId="12" numFmtId="4">
    <oc r="D10">
      <v>507.84944000000002</v>
    </oc>
    <nc r="D10">
      <v>553.42859999999996</v>
    </nc>
  </rcc>
  <rcc rId="42607" sId="12" numFmtId="4">
    <oc r="D11">
      <v>-51.690919999999998</v>
    </oc>
    <nc r="D11">
      <v>-58.312379999999997</v>
    </nc>
  </rcc>
  <rcc rId="42608" sId="12" numFmtId="4">
    <oc r="D15">
      <v>40.17998</v>
    </oc>
    <nc r="D15">
      <v>167.02949000000001</v>
    </nc>
  </rcc>
  <rcc rId="42609" sId="12" numFmtId="4">
    <oc r="D16">
      <v>249.29084</v>
    </oc>
    <nc r="D16">
      <v>357.61297000000002</v>
    </nc>
  </rcc>
  <rcc rId="42610" sId="12" numFmtId="4">
    <oc r="D18">
      <v>5.2</v>
    </oc>
    <nc r="D18">
      <v>5.7</v>
    </nc>
  </rcc>
  <rcc rId="42611" sId="12" numFmtId="4">
    <oc r="D27">
      <v>395.60550000000001</v>
    </oc>
    <nc r="D27">
      <v>476.90550000000002</v>
    </nc>
  </rcc>
  <rcc rId="42612" sId="12" numFmtId="4">
    <oc r="D28">
      <v>60.70288</v>
    </oc>
    <nc r="D28">
      <v>61.246229999999997</v>
    </nc>
  </rcc>
  <rcc rId="42613" sId="12" numFmtId="4">
    <oc r="D30">
      <v>46.744700000000002</v>
    </oc>
    <nc r="D30">
      <v>55.048319999999997</v>
    </nc>
  </rcc>
  <rcc rId="42614" sId="12" numFmtId="4">
    <oc r="D38">
      <v>0</v>
    </oc>
    <nc r="D3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1111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c rId="46620" sId="1" numFmtId="4">
    <oc r="D27">
      <v>1848.9377500000001</v>
    </oc>
    <nc r="D27">
      <f>SUM(район!D70)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район!$19:$19,район!$26:$27,район!$36:$36,район!$39:$39,район!$51:$52,район!$64:$65,район!$124:$125</formula>
    <oldFormula>район!$19:$19,район!$26:$27,район!$36:$36,район!$39:$39,район!$51:$52,район!$64:$65,район!$124:$125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fmt sheetId="2" sqref="D14:D15">
    <dxf>
      <numFmt numFmtId="4" formatCode="#,##0.00"/>
    </dxf>
  </rfmt>
  <rfmt sheetId="2" sqref="D14:D15">
    <dxf>
      <numFmt numFmtId="187" formatCode="#,##0.000"/>
    </dxf>
  </rfmt>
  <rfmt sheetId="2" sqref="D14:D15">
    <dxf>
      <numFmt numFmtId="186" formatCode="#,##0.0000"/>
    </dxf>
  </rfmt>
  <rfmt sheetId="2" sqref="D14:D15">
    <dxf>
      <numFmt numFmtId="172" formatCode="#,##0.00000"/>
    </dxf>
  </rfmt>
  <rfmt sheetId="2" sqref="D14:D15">
    <dxf>
      <numFmt numFmtId="179" formatCode="#,##0.000000"/>
    </dxf>
  </rfmt>
  <rfmt sheetId="2" sqref="D14:D15">
    <dxf>
      <numFmt numFmtId="172" formatCode="#,##0.00000"/>
    </dxf>
  </rfmt>
  <rfmt sheetId="2" sqref="D17:D31">
    <dxf>
      <numFmt numFmtId="4" formatCode="#,##0.00"/>
    </dxf>
  </rfmt>
  <rfmt sheetId="2" sqref="D17:D31">
    <dxf>
      <numFmt numFmtId="187" formatCode="#,##0.000"/>
    </dxf>
  </rfmt>
  <rfmt sheetId="2" sqref="D17:D31">
    <dxf>
      <numFmt numFmtId="186" formatCode="#,##0.0000"/>
    </dxf>
  </rfmt>
  <rfmt sheetId="2" sqref="D17:D31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c rId="45686" sId="16" numFmtId="4">
    <oc r="C6">
      <v>126</v>
    </oc>
    <nc r="C6">
      <v>149</v>
    </nc>
  </rcc>
  <rcc rId="45687" sId="16" numFmtId="4">
    <oc r="D6">
      <v>149.08091999999999</v>
    </oc>
    <nc r="D6">
      <v>177.08707000000001</v>
    </nc>
  </rcc>
  <rcc rId="45688" sId="16" numFmtId="4">
    <oc r="D8">
      <v>366.35656</v>
    </oc>
    <nc r="D8">
      <v>400.49876999999998</v>
    </nc>
  </rcc>
  <rcc rId="45689" sId="16" numFmtId="4">
    <oc r="D9">
      <v>2.0265300000000002</v>
    </oc>
    <nc r="D9">
      <v>2.1633399999999998</v>
    </nc>
  </rcc>
  <rcc rId="45690" sId="16" numFmtId="4">
    <oc r="D10">
      <v>407.78955000000002</v>
    </oc>
    <nc r="D10">
      <v>442.19587999999999</v>
    </nc>
  </rcc>
  <rcc rId="45691" sId="16" numFmtId="4">
    <oc r="D11">
      <v>-42.96707</v>
    </oc>
    <nc r="D11">
      <v>-45.948819999999998</v>
    </nc>
  </rcc>
  <rcc rId="45692" sId="16" numFmtId="4">
    <oc r="C13">
      <v>50</v>
    </oc>
    <nc r="C13">
      <v>80</v>
    </nc>
  </rcc>
  <rcc rId="45693" sId="16" numFmtId="4">
    <oc r="D15">
      <v>369.67210999999998</v>
    </oc>
    <nc r="D15">
      <v>411.26123999999999</v>
    </nc>
  </rcc>
  <rcc rId="45694" sId="16" numFmtId="4">
    <oc r="C16">
      <v>960</v>
    </oc>
    <nc r="C16">
      <v>1020</v>
    </nc>
  </rcc>
  <rcc rId="45695" sId="16" numFmtId="4">
    <oc r="D16">
      <v>880.57011999999997</v>
    </oc>
    <nc r="D16">
      <v>962.31596000000002</v>
    </nc>
  </rcc>
  <rcc rId="45696" sId="16" numFmtId="4">
    <oc r="C27">
      <v>320</v>
    </oc>
    <nc r="C27">
      <v>388</v>
    </nc>
  </rcc>
  <rcc rId="45697" sId="16" numFmtId="4">
    <oc r="D27">
      <v>388.14470999999998</v>
    </oc>
    <nc r="D27">
      <v>499.31668999999999</v>
    </nc>
  </rcc>
  <rcc rId="45698" sId="16" numFmtId="4">
    <oc r="D28">
      <v>28.027249999999999</v>
    </oc>
    <nc r="D28">
      <v>29.382000000000001</v>
    </nc>
  </rcc>
  <rcc rId="45699" sId="16" numFmtId="4">
    <oc r="C30">
      <v>40</v>
    </oc>
    <nc r="C30">
      <v>80</v>
    </nc>
  </rcc>
  <rcc rId="45700" sId="16" numFmtId="4">
    <oc r="D30">
      <v>58.406230000000001</v>
    </oc>
    <nc r="D30">
      <v>97.995909999999995</v>
    </nc>
  </rcc>
  <rcc rId="45701" sId="16" numFmtId="4">
    <oc r="D41">
      <v>2267.5410000000002</v>
    </oc>
    <nc r="D41">
      <v>2417.4</v>
    </nc>
  </rcc>
  <rcc rId="45702" sId="16" numFmtId="4">
    <oc r="C43">
      <v>5986.0349999999999</v>
    </oc>
    <nc r="C43">
      <v>6027.2349999999997</v>
    </nc>
  </rcc>
  <rcc rId="45703" sId="16" numFmtId="4">
    <oc r="D43">
      <v>5025.0050000000001</v>
    </oc>
    <nc r="D43">
      <v>6027.2349999999997</v>
    </nc>
  </rcc>
  <rcc rId="45704" sId="16" numFmtId="4">
    <oc r="C44">
      <v>100.729</v>
    </oc>
    <nc r="C44">
      <v>109.41849000000001</v>
    </nc>
  </rcc>
  <rcc rId="45705" sId="16" numFmtId="4">
    <oc r="D44">
      <v>100.352</v>
    </oc>
    <nc r="D44">
      <v>109.41849000000001</v>
    </nc>
  </rcc>
  <rcc rId="45706" sId="16" numFmtId="4">
    <oc r="D45">
      <v>431.37144999999998</v>
    </oc>
    <nc r="D45">
      <v>2324.7714500000002</v>
    </nc>
  </rcc>
  <rcc rId="45707" sId="16" numFmtId="4">
    <oc r="D34">
      <f>D35</f>
    </oc>
    <nc r="D34">
      <v>43.13044</v>
    </nc>
  </rcc>
  <rcc rId="45708" sId="16">
    <oc r="A35">
      <v>1163305010</v>
    </oc>
    <nc r="A35">
      <v>1160701000</v>
    </nc>
  </rcc>
  <rcc rId="45709" sId="16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неустойки,пени,уплаченные в случае просроки исполнения поставщиком</t>
      </is>
    </nc>
  </rcc>
  <rcc rId="45710" sId="16" numFmtId="4">
    <nc r="D35">
      <v>43.13044</v>
    </nc>
  </rcc>
  <rcc rId="45711" sId="16">
    <oc r="A37">
      <v>1170105005</v>
    </oc>
    <nc r="A37">
      <v>1171503010</v>
    </nc>
  </rcc>
  <rcc rId="45712" sId="16">
    <oc r="B37" t="inlineStr">
      <is>
        <t>Невыясненные поступления</t>
      </is>
    </oc>
    <nc r="B37" t="inlineStr">
      <is>
        <t>Инициативные платежи</t>
      </is>
    </nc>
  </rcc>
  <rcc rId="45713" sId="16" numFmtId="4">
    <oc r="D37">
      <v>0</v>
    </oc>
    <nc r="D37">
      <v>1247.038</v>
    </nc>
  </rcc>
  <rcc rId="45714" sId="16" numFmtId="34">
    <oc r="C57">
      <v>1909.8130000000001</v>
    </oc>
    <nc r="C57">
      <v>1915.6289999999999</v>
    </nc>
  </rcc>
  <rcc rId="45715" sId="16" numFmtId="34">
    <oc r="D57">
      <v>1643.4418900000001</v>
    </oc>
    <nc r="D57">
      <v>1877.3288399999999</v>
    </nc>
  </rcc>
  <rcc rId="45716" sId="16" numFmtId="34">
    <oc r="C61">
      <v>10</v>
    </oc>
    <nc r="C61">
      <v>1</v>
    </nc>
  </rcc>
  <rcc rId="45717" sId="16" numFmtId="34">
    <oc r="D62">
      <v>9.3219999999999992</v>
    </oc>
    <nc r="D62">
      <v>39.322000000000003</v>
    </nc>
  </rcc>
  <rcc rId="45718" sId="16" numFmtId="34">
    <oc r="C64">
      <v>100.729</v>
    </oc>
    <nc r="C64">
      <v>109.41849000000001</v>
    </nc>
  </rcc>
  <rcc rId="45719" sId="16" numFmtId="34">
    <oc r="D64">
      <v>78.734219999999993</v>
    </oc>
    <nc r="D64">
      <v>109.41849000000001</v>
    </nc>
  </rcc>
  <rcc rId="45720" sId="16" numFmtId="34">
    <oc r="C68">
      <v>34</v>
    </oc>
    <nc r="C68">
      <v>33.835000000000001</v>
    </nc>
  </rcc>
  <rcc rId="45721" sId="16" numFmtId="34">
    <oc r="C69">
      <v>196</v>
    </oc>
    <nc r="C69">
      <v>189</v>
    </nc>
  </rcc>
  <rcc rId="45722" sId="16" numFmtId="34">
    <oc r="D69">
      <v>24.1</v>
    </oc>
    <nc r="D69">
      <v>188.00601</v>
    </nc>
  </rcc>
  <rcc rId="45723" sId="16" numFmtId="34">
    <oc r="C72">
      <v>0</v>
    </oc>
    <nc r="C72">
      <v>41.2</v>
    </nc>
  </rcc>
  <rcc rId="45724" sId="16" numFmtId="34">
    <oc r="D72">
      <v>0</v>
    </oc>
    <nc r="D72">
      <v>41.2</v>
    </nc>
  </rcc>
  <rcc rId="45725" sId="16" numFmtId="34">
    <oc r="D74">
      <v>880.56024000000002</v>
    </oc>
    <nc r="D74">
      <v>2038.5720699999999</v>
    </nc>
  </rcc>
  <rcc rId="45726" sId="16" numFmtId="34">
    <oc r="C75">
      <v>100</v>
    </oc>
    <nc r="C75">
      <v>106.9</v>
    </nc>
  </rcc>
  <rcc rId="45727" sId="16" numFmtId="34">
    <oc r="D75">
      <v>94.7</v>
    </oc>
    <nc r="D75">
      <v>63.5</v>
    </nc>
  </rcc>
  <rcc rId="45728" sId="16" numFmtId="34">
    <oc r="C78">
      <v>5935.8714499999996</v>
    </oc>
    <nc r="C78">
      <v>6158.3604500000001</v>
    </nc>
  </rcc>
  <rcc rId="45729" sId="16" numFmtId="34">
    <oc r="D78">
      <v>5830.5212600000004</v>
    </oc>
    <nc r="D78">
      <v>6152.7915400000002</v>
    </nc>
  </rcc>
  <rcc rId="45730" sId="16" numFmtId="34">
    <oc r="C79">
      <v>441.32499999999999</v>
    </oc>
    <nc r="C79">
      <v>463.28500000000003</v>
    </nc>
  </rcc>
  <rcc rId="45731" sId="16" numFmtId="34">
    <oc r="D79">
      <v>343.30004000000002</v>
    </oc>
    <nc r="D79">
      <v>463.28291999999999</v>
    </nc>
  </rcc>
  <rcc rId="45732" sId="16" numFmtId="34">
    <oc r="C81">
      <v>2940.6515199999999</v>
    </oc>
    <nc r="C81">
      <v>2920.6515199999999</v>
    </nc>
  </rcc>
  <rcc rId="45733" sId="16" numFmtId="34">
    <oc r="D81">
      <v>991.19899999999996</v>
    </oc>
    <nc r="D81">
      <v>2895.875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45261" sId="12" numFmtId="34">
    <oc r="C58">
      <v>1326.518</v>
    </oc>
    <nc r="C58">
      <v>1347.6690599999999</v>
    </nc>
  </rcc>
  <rcc rId="45262" sId="12" numFmtId="34">
    <oc r="D58">
      <v>1082.3148200000001</v>
    </oc>
    <nc r="D58">
      <v>1332.1276700000001</v>
    </nc>
  </rcc>
  <rcc rId="45263" sId="12" numFmtId="34">
    <oc r="C65">
      <v>100.729</v>
    </oc>
    <nc r="C65">
      <v>110.18913000000001</v>
    </nc>
  </rcc>
  <rcc rId="45264" sId="12" numFmtId="34">
    <oc r="D65">
      <v>77.711770000000001</v>
    </oc>
    <nc r="D65">
      <v>110.18913000000001</v>
    </nc>
  </rcc>
  <rcc rId="45265" sId="12" numFmtId="34">
    <nc r="D71">
      <v>2</v>
    </nc>
  </rcc>
  <rcc rId="45266" sId="12" numFmtId="34">
    <oc r="D76">
      <v>4705.58367</v>
    </oc>
    <nc r="D76">
      <v>4891.9064600000002</v>
    </nc>
  </rcc>
  <rcc rId="45267" sId="12" numFmtId="34">
    <oc r="C77">
      <v>426.5</v>
    </oc>
    <nc r="C77">
      <v>452</v>
    </nc>
  </rcc>
  <rcc rId="45268" sId="12" numFmtId="34">
    <oc r="D77">
      <v>426.5</v>
    </oc>
    <nc r="D77">
      <v>437</v>
    </nc>
  </rcc>
  <rcc rId="45269" sId="12" numFmtId="34">
    <oc r="C80">
      <v>2772.55474</v>
    </oc>
    <nc r="C80">
      <v>2876.9023499999998</v>
    </nc>
  </rcc>
  <rcc rId="45270" sId="12" numFmtId="34">
    <oc r="D80">
      <v>2716.2795500000002</v>
    </oc>
    <nc r="D80">
      <v>2762.0543400000001</v>
    </nc>
  </rcc>
  <rcc rId="45271" sId="12" numFmtId="34">
    <oc r="C81">
      <v>1083.2818</v>
    </oc>
    <nc r="C81">
      <v>1020.80179</v>
    </nc>
  </rcc>
  <rcc rId="45272" sId="12" numFmtId="34">
    <oc r="D81">
      <v>923.90868</v>
    </oc>
    <nc r="D81">
      <v>1020.76683</v>
    </nc>
  </rcc>
  <rcc rId="45273" sId="12" numFmtId="34">
    <oc r="C83">
      <v>1195.5999999999999</v>
    </oc>
    <nc r="C83">
      <v>1099.1500000000001</v>
    </nc>
  </rcc>
  <rcc rId="45274" sId="12" numFmtId="34">
    <oc r="D83">
      <v>986.7</v>
    </oc>
    <nc r="D83">
      <v>1083.1500000000001</v>
    </nc>
  </rcc>
  <rcc rId="45275" sId="12" numFmtId="34">
    <oc r="D97">
      <v>0</v>
    </oc>
    <nc r="D97">
      <v>2</v>
    </nc>
  </rcc>
  <rcc rId="45276" sId="12" numFmtId="34">
    <oc r="C69">
      <v>3</v>
    </oc>
    <nc r="C69">
      <v>2.83134</v>
    </nc>
  </rcc>
  <rcc rId="45277" sId="12">
    <oc r="D66">
      <f>D69+D70</f>
    </oc>
    <nc r="D66">
      <f>D69+D70+D71</f>
    </nc>
  </rcc>
  <rcc rId="45278" sId="12" numFmtId="34">
    <oc r="C76">
      <v>4896.5659500000002</v>
    </oc>
    <nc r="C76">
      <v>4925.79259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cc rId="44534" sId="4">
    <oc r="A1" t="inlineStr">
      <is>
        <t xml:space="preserve">                     Анализ исполнения бюджета Александровского сельского поселения на 01.12.2022 г.</t>
      </is>
    </oc>
    <nc r="A1" t="inlineStr">
      <is>
        <t xml:space="preserve">                     Анализ исполнения бюджета Александровского сельского поселения на 01.01.2023 г.</t>
      </is>
    </nc>
  </rcc>
  <rcc rId="44535" sId="4">
    <oc r="D3" t="inlineStr">
      <is>
        <t>исполнено на 01.12.2022 г.</t>
      </is>
    </oc>
    <nc r="D3" t="inlineStr">
      <is>
        <t>исполнено на 01.01.2023 г.</t>
      </is>
    </nc>
  </rcc>
  <rcc rId="44536" sId="4">
    <oc r="D50" t="inlineStr">
      <is>
        <t>исполнено на 01.12.2022 г.</t>
      </is>
    </oc>
    <nc r="D50" t="inlineStr">
      <is>
        <t>исполнено на 01.01.2023 г.</t>
      </is>
    </nc>
  </rcc>
  <rcc rId="44537" sId="5">
    <oc r="D3" t="inlineStr">
      <is>
        <t>исполнено на 01.12.2022 г.</t>
      </is>
    </oc>
    <nc r="D3" t="inlineStr">
      <is>
        <t>исполнено на 01.01.2023 г.</t>
      </is>
    </nc>
  </rcc>
  <rcc rId="44538" sId="5">
    <oc r="D56" t="inlineStr">
      <is>
        <t>исполнено на 01.12.2022 г.</t>
      </is>
    </oc>
    <nc r="D56" t="inlineStr">
      <is>
        <t>исполнено на 01.01.2023 г.</t>
      </is>
    </nc>
  </rcc>
  <rcc rId="44539" sId="6">
    <oc r="D3" t="inlineStr">
      <is>
        <t>исполнено на 01.12.2022 г.</t>
      </is>
    </oc>
    <nc r="D3" t="inlineStr">
      <is>
        <t>исполнено на 01.01.2023 г.</t>
      </is>
    </nc>
  </rcc>
  <rcc rId="44540" sId="6">
    <oc r="D54" t="inlineStr">
      <is>
        <t>исполнено на 01.12.2022 г.</t>
      </is>
    </oc>
    <nc r="D54" t="inlineStr">
      <is>
        <t>исполнено на 01.01.2023 г.</t>
      </is>
    </nc>
  </rcc>
  <rcc rId="44541" sId="7">
    <oc r="D53" t="inlineStr">
      <is>
        <t>исполнено на 01.12.2022 г.</t>
      </is>
    </oc>
    <nc r="D53" t="inlineStr">
      <is>
        <t>исполнено на 01.01.2023 г.</t>
      </is>
    </nc>
  </rcc>
  <rcc rId="44542" sId="7">
    <oc r="D3" t="inlineStr">
      <is>
        <t>исполнено на 01.12.2022 г.</t>
      </is>
    </oc>
    <nc r="D3" t="inlineStr">
      <is>
        <t>исполнено на 01.01.2023 г.</t>
      </is>
    </nc>
  </rcc>
  <rcc rId="44543" sId="8">
    <oc r="D54" t="inlineStr">
      <is>
        <t>исполнено на 01.12.2022 г.</t>
      </is>
    </oc>
    <nc r="D54" t="inlineStr">
      <is>
        <t>исполнено на 01.01.2023 г.</t>
      </is>
    </nc>
  </rcc>
  <rcc rId="44544" sId="8">
    <oc r="D3" t="inlineStr">
      <is>
        <t>исполнено на 01.12.2022 г.</t>
      </is>
    </oc>
    <nc r="D3" t="inlineStr">
      <is>
        <t>исполнено на 01.01.2023 г.</t>
      </is>
    </nc>
  </rcc>
  <rcc rId="44545" sId="9">
    <oc r="D55" t="inlineStr">
      <is>
        <t>исполнено на 01.12.2022 г.</t>
      </is>
    </oc>
    <nc r="D55" t="inlineStr">
      <is>
        <t>исполнено на 01.01.2023 г.</t>
      </is>
    </nc>
  </rcc>
  <rcc rId="44546" sId="9">
    <oc r="D3" t="inlineStr">
      <is>
        <t>исполнено на 01.12.2022 г.</t>
      </is>
    </oc>
    <nc r="D3" t="inlineStr">
      <is>
        <t>исполнено на 01.01.2023 г.</t>
      </is>
    </nc>
  </rcc>
  <rcc rId="44547" sId="10">
    <oc r="D55" t="inlineStr">
      <is>
        <t>исполнено на 01.12.2022 г.</t>
      </is>
    </oc>
    <nc r="D55" t="inlineStr">
      <is>
        <t>исполнено на 01.01.2023 г.</t>
      </is>
    </nc>
  </rcc>
  <rcc rId="44548" sId="10">
    <oc r="D3" t="inlineStr">
      <is>
        <t>исполнено на 01.12.2022 г.</t>
      </is>
    </oc>
    <nc r="D3" t="inlineStr">
      <is>
        <t>исполнено на 01.01.2023 г.</t>
      </is>
    </nc>
  </rcc>
  <rcc rId="44549" sId="11">
    <oc r="D54" t="inlineStr">
      <is>
        <t>исполнено на 01.12.2022 г.</t>
      </is>
    </oc>
    <nc r="D54" t="inlineStr">
      <is>
        <t>исполнено на 01.01.2023 г.</t>
      </is>
    </nc>
  </rcc>
  <rcc rId="44550" sId="11">
    <oc r="D3" t="inlineStr">
      <is>
        <t>исполнено на 01.12.2022 г.</t>
      </is>
    </oc>
    <nc r="D3" t="inlineStr">
      <is>
        <t>исполнено на 01.01.2023 г.</t>
      </is>
    </nc>
  </rcc>
  <rcc rId="44551" sId="12">
    <oc r="D54" t="inlineStr">
      <is>
        <t>исполнено на 01.12.2022 г.</t>
      </is>
    </oc>
    <nc r="D54" t="inlineStr">
      <is>
        <t>исполнено на 01.01.2023 г.</t>
      </is>
    </nc>
  </rcc>
  <rcc rId="44552" sId="12">
    <oc r="D3" t="inlineStr">
      <is>
        <t>исполнено на 01.12.2022 г.</t>
      </is>
    </oc>
    <nc r="D3" t="inlineStr">
      <is>
        <t>исполнено на 01.01.2023 г.</t>
      </is>
    </nc>
  </rcc>
  <rcc rId="44553" sId="13">
    <oc r="D51" t="inlineStr">
      <is>
        <t>исполнено на 01.12.2022 г.</t>
      </is>
    </oc>
    <nc r="D51" t="inlineStr">
      <is>
        <t>исполнено на 01.01.2023 г.</t>
      </is>
    </nc>
  </rcc>
  <rcc rId="44554" sId="13">
    <oc r="D3" t="inlineStr">
      <is>
        <t>исполнено на 01.12.2022 г.</t>
      </is>
    </oc>
    <nc r="D3" t="inlineStr">
      <is>
        <t>исполнено на 01.01.2023 г.</t>
      </is>
    </nc>
  </rcc>
  <rcc rId="44555" sId="14">
    <oc r="D54" t="inlineStr">
      <is>
        <t>исполнено на 01.12.2022 г.</t>
      </is>
    </oc>
    <nc r="D54" t="inlineStr">
      <is>
        <t>исполнено на 01.01.2023 г.</t>
      </is>
    </nc>
  </rcc>
  <rcc rId="44556" sId="14">
    <oc r="D3" t="inlineStr">
      <is>
        <t>исполнено на 01.12.2022 г.</t>
      </is>
    </oc>
    <nc r="D3" t="inlineStr">
      <is>
        <t>исполнено на 01.01.2023 г.</t>
      </is>
    </nc>
  </rcc>
  <rcc rId="44557" sId="15">
    <oc r="D54" t="inlineStr">
      <is>
        <t>исполнено на 01.12.2022 г.</t>
      </is>
    </oc>
    <nc r="D54" t="inlineStr">
      <is>
        <t>исполнено на 01.01.2023 г.</t>
      </is>
    </nc>
  </rcc>
  <rcc rId="44558" sId="15">
    <oc r="D3" t="inlineStr">
      <is>
        <t>исполнено на 01.12.2022 г.</t>
      </is>
    </oc>
    <nc r="D3" t="inlineStr">
      <is>
        <t>исполнено на 01.01.2023 г.</t>
      </is>
    </nc>
  </rcc>
  <rcc rId="44559" sId="16">
    <oc r="D53" t="inlineStr">
      <is>
        <t>исполнено на 01.12.2022 г.</t>
      </is>
    </oc>
    <nc r="D53" t="inlineStr">
      <is>
        <t>исполнено на 01.01.2023 г.</t>
      </is>
    </nc>
  </rcc>
  <rcc rId="44560" sId="16">
    <oc r="D3" t="inlineStr">
      <is>
        <t>исполнено на 01.12.2022 г.</t>
      </is>
    </oc>
    <nc r="D3" t="inlineStr">
      <is>
        <t>исполнено на 01.01.2023 г.</t>
      </is>
    </nc>
  </rcc>
  <rcc rId="44561" sId="17">
    <oc r="D56" t="inlineStr">
      <is>
        <t>исполнено на 01.12.2022 г.</t>
      </is>
    </oc>
    <nc r="D56" t="inlineStr">
      <is>
        <t>исполнено на 01.01.2023 г.</t>
      </is>
    </nc>
  </rcc>
  <rcc rId="44562" sId="17">
    <oc r="D3" t="inlineStr">
      <is>
        <t>исполнено на 01.12.2022 г.</t>
      </is>
    </oc>
    <nc r="D3" t="inlineStr">
      <is>
        <t>исполнено на 01.01.2023 г.</t>
      </is>
    </nc>
  </rcc>
  <rcc rId="44563" sId="18">
    <oc r="D55" t="inlineStr">
      <is>
        <t>исполнено на 01.12.2022 г.</t>
      </is>
    </oc>
    <nc r="D55" t="inlineStr">
      <is>
        <t>исполнено на 01.01.2023 г.</t>
      </is>
    </nc>
  </rcc>
  <rcc rId="44564" sId="18">
    <oc r="D3" t="inlineStr">
      <is>
        <t>исполнено на 01.12.2022 г.</t>
      </is>
    </oc>
    <nc r="D3" t="inlineStr">
      <is>
        <t>исполнено на 01.01.2023 г.</t>
      </is>
    </nc>
  </rcc>
  <rcc rId="44565" sId="19">
    <oc r="D52" t="inlineStr">
      <is>
        <t>исполнено на 01.12.2022 г.</t>
      </is>
    </oc>
    <nc r="D52" t="inlineStr">
      <is>
        <t>исполнено на 01.01.2023 г.</t>
      </is>
    </nc>
  </rcc>
  <rcc rId="44566" sId="19">
    <oc r="D3" t="inlineStr">
      <is>
        <t>исполнено на 01.12.2022 г.</t>
      </is>
    </oc>
    <nc r="D3" t="inlineStr">
      <is>
        <t>исполнено на 01.01.2023 г.</t>
      </is>
    </nc>
  </rcc>
  <rcc rId="44567" sId="19">
    <oc r="A1" t="inlineStr">
      <is>
        <t xml:space="preserve">                     Анализ исполнения бюджета Ярославского сельского поселения на 01.12.2022 г.</t>
      </is>
    </oc>
    <nc r="A1" t="inlineStr">
      <is>
        <t xml:space="preserve">                     Анализ исполнения бюджета Ярославского сельского поселения на 01.01.2023 г.</t>
      </is>
    </nc>
  </rcc>
  <rcc rId="44568" sId="18">
    <oc r="A1" t="inlineStr">
      <is>
        <t xml:space="preserve">                     Анализ исполнения бюджета Ярабайкасинского сельского поселения на 01.12.2022 г.</t>
      </is>
    </oc>
    <nc r="A1" t="inlineStr">
      <is>
        <t xml:space="preserve">                     Анализ исполнения бюджета Ярабайкасинского сельского поселения на 01.01.2023 г.</t>
      </is>
    </nc>
  </rcc>
  <rcc rId="44569" sId="17">
    <oc r="A1" t="inlineStr">
      <is>
        <t xml:space="preserve">                     Анализ исполнения бюджета Юськасинского сельского поселения на 01.12.2022 г.</t>
      </is>
    </oc>
    <nc r="A1" t="inlineStr">
      <is>
        <t xml:space="preserve">                     Анализ исполнения бюджета Юськасинского сельского поселения на 01.01.2023 г.</t>
      </is>
    </nc>
  </rcc>
  <rcc rId="44570" sId="16">
    <oc r="A1" t="inlineStr">
      <is>
        <t xml:space="preserve">                     Анализ исполнения бюджета Юнгинского сельского поселения на 01.12.2022 г.</t>
      </is>
    </oc>
    <nc r="A1" t="inlineStr">
      <is>
        <t xml:space="preserve">                     Анализ исполнения бюджета Юнгинского сельского поселения на 01.01.2023 г.</t>
      </is>
    </nc>
  </rcc>
  <rcc rId="44571" sId="15">
    <oc r="A1" t="inlineStr">
      <is>
        <t xml:space="preserve">                     Анализ исполнения бюджета Шатьмапосинского сельского поселения на 01.12.2022 г.</t>
      </is>
    </oc>
    <nc r="A1" t="inlineStr">
      <is>
        <t xml:space="preserve">                     Анализ исполнения бюджета Шатьмапосинского сельского поселения на 01.01.2023 г.</t>
      </is>
    </nc>
  </rcc>
  <rcc rId="44572" sId="14">
    <oc r="A1" t="inlineStr">
      <is>
        <t xml:space="preserve">                     Анализ исполнения бюджета Чуманкасинского сельского поселения на 01.12.2022 г.</t>
      </is>
    </oc>
    <nc r="A1" t="inlineStr">
      <is>
        <t xml:space="preserve">                     Анализ исполнения бюджета Чуманкасинского сельского поселения на 01.01.2023 г.</t>
      </is>
    </nc>
  </rcc>
  <rcc rId="44573" sId="13">
    <oc r="A1" t="inlineStr">
      <is>
        <t xml:space="preserve">                     Анализ исполнения бюджета Хорнойского сельского поселения на 01.12.2022 г.</t>
      </is>
    </oc>
    <nc r="A1" t="inlineStr">
      <is>
        <t xml:space="preserve">                     Анализ исполнения бюджета Хорнойского сельского поселения на 01.01.2023 г.</t>
      </is>
    </nc>
  </rcc>
  <rcc rId="44574" sId="12">
    <oc r="A1" t="inlineStr">
      <is>
        <t xml:space="preserve">                     Анализ исполнения бюджета Тораевского сельского поселения на 01.12.2022 г.</t>
      </is>
    </oc>
    <nc r="A1" t="inlineStr">
      <is>
        <t xml:space="preserve">                     Анализ исполнения бюджета Тораевского сельского поселения на 01.01.2023 г.</t>
      </is>
    </nc>
  </rcc>
  <rcc rId="44575" sId="11">
    <oc r="A1" t="inlineStr">
      <is>
        <t xml:space="preserve">                     Анализ исполнения бюджета Сятракасинского сельского поселения на 01.12.2022 г.</t>
      </is>
    </oc>
    <nc r="A1" t="inlineStr">
      <is>
        <t xml:space="preserve">                     Анализ исполнения бюджета Сятракасинского сельского поселения на 01.01.2023 г.</t>
      </is>
    </nc>
  </rcc>
  <rcc rId="44576" sId="10">
    <oc r="A1" t="inlineStr">
      <is>
        <t xml:space="preserve">                     Анализ исполнения бюджета Орининского сельского поселения на 01.12.2022 г.</t>
      </is>
    </oc>
    <nc r="A1" t="inlineStr">
      <is>
        <t xml:space="preserve">                     Анализ исполнения бюджета Орининского сельского поселения на 01.01.2023 г.</t>
      </is>
    </nc>
  </rcc>
  <rcc rId="44577" sId="9">
    <oc r="A1" t="inlineStr">
      <is>
        <t xml:space="preserve">                     Анализ исполнения бюджета Москакасинского сельского поселения на 01.12.2022 г.</t>
      </is>
    </oc>
    <nc r="A1" t="inlineStr">
      <is>
        <t xml:space="preserve">                     Анализ исполнения бюджета Москакасинского сельского поселения на 01.01.2023 г.</t>
      </is>
    </nc>
  </rcc>
  <rcc rId="44578" sId="8">
    <oc r="A1" t="inlineStr">
      <is>
        <t xml:space="preserve">                     Анализ исполнения бюджета Моргаушского сельского поселения на 01.12.2022 г.</t>
      </is>
    </oc>
    <nc r="A1" t="inlineStr">
      <is>
        <t xml:space="preserve">                     Анализ исполнения бюджета Моргаушского сельского поселения на 01.01.2023 г.</t>
      </is>
    </nc>
  </rcc>
  <rcc rId="44579" sId="7">
    <oc r="A1" t="inlineStr">
      <is>
        <t xml:space="preserve">                     Анализ исполнения бюджета Кадикасинского сельского поселения на 01.12.2022 г.</t>
      </is>
    </oc>
    <nc r="A1" t="inlineStr">
      <is>
        <t xml:space="preserve">                     Анализ исполнения бюджета Кадикасинского сельского поселения на 01.01.2023 г.</t>
      </is>
    </nc>
  </rcc>
  <rcc rId="44580" sId="6">
    <oc r="A1" t="inlineStr">
      <is>
        <t xml:space="preserve">                     Анализ исполнения бюджета Ильинского сельского поселения на 01.11.2022 г.</t>
      </is>
    </oc>
    <nc r="A1" t="inlineStr">
      <is>
        <t xml:space="preserve">                     Анализ исполнения бюджета Ильинского сельского поселения на 01.01.2023 г.</t>
      </is>
    </nc>
  </rcc>
  <rcc rId="44581" sId="5">
    <oc r="A1" t="inlineStr">
      <is>
        <t xml:space="preserve">                     Анализ исполнения бюджета Большесундырского сельского поселения на 01.12.2022 г.</t>
      </is>
    </oc>
    <nc r="A1" t="inlineStr">
      <is>
        <t xml:space="preserve">                     Анализ исполнения бюджета Большесундырского сельского поселения на 01.01.2023 г.</t>
      </is>
    </nc>
  </rcc>
  <rcc rId="44582" sId="3">
    <oc r="A2" t="inlineStr">
      <is>
        <t xml:space="preserve">                                                        Моргаушского района на 01.12.2022 г. </t>
      </is>
    </oc>
    <nc r="A2" t="inlineStr">
      <is>
        <t xml:space="preserve">                                                        Моргаушского района на 01.01.2023 г.</t>
      </is>
    </nc>
  </rcc>
  <rcc rId="44583" sId="3">
    <oc r="D3" t="inlineStr">
      <is>
        <t>исполнено на 01.12.2022 г.</t>
      </is>
    </oc>
    <nc r="D3" t="inlineStr">
      <is>
        <t>исполнено на 01.01.2023 г.</t>
      </is>
    </nc>
  </rcc>
  <rcc rId="44584" sId="3">
    <oc r="D76" t="inlineStr">
      <is>
        <t>исполнено на 01.12.2022 г.</t>
      </is>
    </oc>
    <nc r="D76" t="inlineStr">
      <is>
        <t>исполнено на 01.01.2023 г.</t>
      </is>
    </nc>
  </rcc>
  <rcc rId="44585" sId="2">
    <oc r="B5" t="inlineStr">
      <is>
        <t>об исполнении бюджетов поселений  Моргаушского района  на 1 декабря 2022 г.</t>
      </is>
    </oc>
    <nc r="B5" t="inlineStr">
      <is>
        <t>об исполнении бюджетов поселений  Моргаушского района  на 1 января 2023 г.</t>
      </is>
    </nc>
  </rcc>
  <rcc rId="44586" sId="1">
    <oc r="A1" t="inlineStr">
      <is>
        <t>Анализ исполнения консолидированного бюджета Моргаушского районана 01.12.2022 г.</t>
      </is>
    </oc>
    <nc r="A1" t="inlineStr">
      <is>
        <t>Анализ исполнения консолидированного бюджета Моргаушского районана 01.01.2023 г.</t>
      </is>
    </nc>
  </rcc>
  <rcc rId="44587" sId="1">
    <oc r="D3" t="inlineStr">
      <is>
        <t>исполнено на 01.12.2022 г.</t>
      </is>
    </oc>
    <nc r="D3" t="inlineStr">
      <is>
        <t>исполнено на 01.01.2023 г.</t>
      </is>
    </nc>
  </rcc>
  <rcc rId="44588" sId="1">
    <oc r="G3" t="inlineStr">
      <is>
        <t>исполнено на 01.12.2022 г.</t>
      </is>
    </oc>
    <nc r="G3" t="inlineStr">
      <is>
        <t>исполнено на 01.01.2023 г.</t>
      </is>
    </nc>
  </rcc>
  <rcc rId="44589" sId="1">
    <oc r="J3" t="inlineStr">
      <is>
        <t>исполнено на 01.12.2022 г.</t>
      </is>
    </oc>
    <nc r="J3" t="inlineStr">
      <is>
        <t>исполнено на 01.01.2023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.xml><?xml version="1.0" encoding="utf-8"?>
<revisions xmlns="http://schemas.openxmlformats.org/spreadsheetml/2006/main" xmlns:r="http://schemas.openxmlformats.org/officeDocument/2006/relationships">
  <rcc rId="43842" sId="3" numFmtId="4">
    <oc r="D55">
      <v>120.94368</v>
    </oc>
    <nc r="D55">
      <v>131.69221999999999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.xml><?xml version="1.0" encoding="utf-8"?>
<revisions xmlns="http://schemas.openxmlformats.org/spreadsheetml/2006/main" xmlns:r="http://schemas.openxmlformats.org/officeDocument/2006/relationships">
  <rcc rId="43437" sId="19">
    <oc r="A1" t="inlineStr">
      <is>
        <t xml:space="preserve">                     Анализ исполнения бюджета Ярославского сельского поселения на 01.11.2022 г.</t>
      </is>
    </oc>
    <nc r="A1" t="inlineStr">
      <is>
        <t xml:space="preserve">                     Анализ исполнения бюджета Ярославского сельского поселения на 01.12.2022 г.</t>
      </is>
    </nc>
  </rcc>
  <rcc rId="43438" sId="19" numFmtId="4">
    <oc r="D6">
      <v>71.918710000000004</v>
    </oc>
    <nc r="D6">
      <v>79.521789999999996</v>
    </nc>
  </rcc>
  <rcc rId="43439" sId="19" numFmtId="4">
    <oc r="D8">
      <v>267.08521000000002</v>
    </oc>
    <nc r="D8">
      <v>297.08744999999999</v>
    </nc>
  </rcc>
  <rcc rId="43440" sId="19" numFmtId="4">
    <oc r="D9">
      <v>1.49841</v>
    </oc>
    <nc r="D9">
      <v>1.6434</v>
    </nc>
  </rcc>
  <rcc rId="43441" sId="19" numFmtId="4">
    <oc r="D10">
      <v>303.45188000000002</v>
    </oc>
    <nc r="D10">
      <v>330.68651999999997</v>
    </nc>
  </rcc>
  <rcc rId="43442" sId="19" numFmtId="4">
    <oc r="D11">
      <v>-30.886510000000001</v>
    </oc>
    <nc r="D11">
      <v>-34.843029999999999</v>
    </nc>
  </rcc>
  <rcc rId="43443" sId="19" numFmtId="4">
    <oc r="D15">
      <v>31.539809999999999</v>
    </oc>
    <nc r="D15">
      <v>284.32472000000001</v>
    </nc>
  </rcc>
  <rcc rId="43444" sId="19" numFmtId="4">
    <oc r="C16">
      <v>1320</v>
    </oc>
    <nc r="C16">
      <v>520</v>
    </nc>
  </rcc>
  <rcc rId="43445" sId="19" numFmtId="4">
    <oc r="D16">
      <v>321.91843999999998</v>
    </oc>
    <nc r="D16">
      <v>485.15069</v>
    </nc>
  </rcc>
  <rcc rId="43446" sId="19" numFmtId="4">
    <oc r="D18">
      <v>0.85</v>
    </oc>
    <nc r="D18">
      <v>1.0900000000000001</v>
    </nc>
  </rcc>
  <rcc rId="43447" sId="19" numFmtId="4">
    <oc r="D27">
      <v>441.39280000000002</v>
    </oc>
    <nc r="D27">
      <v>471.12439000000001</v>
    </nc>
  </rcc>
  <rcc rId="43448" sId="19" numFmtId="4">
    <nc r="D37">
      <v>805.07917999999995</v>
    </nc>
  </rcc>
  <rcc rId="43449" sId="19" odxf="1" dxf="1">
    <oc r="A37">
      <v>1170100000</v>
    </oc>
    <nc r="A37">
      <v>1171503010</v>
    </nc>
    <odxf>
      <font>
        <b/>
        <sz val="12"/>
        <name val="Times New Roman"/>
        <scheme val="none"/>
      </font>
    </odxf>
    <ndxf>
      <font>
        <b val="0"/>
        <sz val="12"/>
        <name val="Times New Roman"/>
        <scheme val="none"/>
      </font>
    </ndxf>
  </rcc>
  <rcc rId="43450" sId="19">
    <oc r="B37" t="inlineStr">
      <is>
        <t>Невыясненные поступления</t>
      </is>
    </oc>
    <nc r="B37" t="inlineStr">
      <is>
        <t>Инициативные платежи</t>
      </is>
    </nc>
  </rcc>
  <rcc rId="43451" sId="19" numFmtId="4">
    <oc r="D40">
      <v>1863.6849999999999</v>
    </oc>
    <nc r="D40">
      <v>1997.115</v>
    </nc>
  </rcc>
  <rcc rId="43452" sId="19" numFmtId="4">
    <oc r="C45">
      <v>2432.99764</v>
    </oc>
    <nc r="C45">
      <v>3468.3816400000001</v>
    </nc>
  </rcc>
  <rcc rId="43453" sId="19" numFmtId="4">
    <oc r="D45">
      <v>2208.3180600000001</v>
    </oc>
    <nc r="D45">
      <v>2893.3780400000001</v>
    </nc>
  </rcc>
  <rcc rId="43454" sId="19" numFmtId="4">
    <oc r="D46">
      <v>792.89525000000003</v>
    </oc>
    <nc r="D46"/>
  </rcc>
  <rcc rId="43455" sId="19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1.xml><?xml version="1.0" encoding="utf-8"?>
<revisions xmlns="http://schemas.openxmlformats.org/spreadsheetml/2006/main" xmlns:r="http://schemas.openxmlformats.org/officeDocument/2006/relationships">
  <rcc rId="43032" sId="15" numFmtId="34">
    <oc r="C58">
      <v>1451.337</v>
    </oc>
    <nc r="C58">
      <v>1489.4369999999999</v>
    </nc>
  </rcc>
  <rcc rId="43033" sId="15" numFmtId="34">
    <oc r="D58">
      <v>1188.34709</v>
    </oc>
    <nc r="D58">
      <v>1284.26496</v>
    </nc>
  </rcc>
  <rcc rId="43034" sId="15" numFmtId="34">
    <oc r="D65">
      <v>70.516019999999997</v>
    </oc>
    <nc r="D65">
      <v>78.474620000000002</v>
    </nc>
  </rcc>
  <rcc rId="43035" sId="15" numFmtId="34">
    <oc r="D75">
      <v>2729.7896300000002</v>
    </oc>
    <nc r="D75">
      <v>2745.48963</v>
    </nc>
  </rcc>
  <rcc rId="43036" sId="15" numFmtId="34">
    <oc r="C79">
      <v>690.97299999999996</v>
    </oc>
    <nc r="C79">
      <v>2712.4537999999998</v>
    </nc>
  </rcc>
  <rcc rId="43037" sId="15" numFmtId="34">
    <oc r="D79">
      <v>565.34058000000005</v>
    </oc>
    <nc r="D79">
      <v>577.34058000000005</v>
    </nc>
  </rcc>
  <rcc rId="43038" sId="15" numFmtId="34">
    <oc r="D80">
      <v>1940.17976</v>
    </oc>
    <nc r="D80">
      <v>1951.65996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1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2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42645" sId="12">
    <oc r="A38">
      <v>1170105005</v>
    </oc>
    <nc r="A38">
      <v>1171503010</v>
    </nc>
  </rcc>
  <rcc rId="42646" sId="12" odxf="1" dxf="1">
    <oc r="B38" t="inlineStr">
      <is>
        <t>Невыясненные поступления</t>
      </is>
    </oc>
    <nc r="B38" t="inlineStr">
      <is>
        <t>Инициативные платежи</t>
      </is>
    </nc>
    <odxf>
      <alignment vertical="top" wrapText="1" readingOrder="0"/>
    </odxf>
    <ndxf>
      <alignment vertical="bottom" wrapText="0" readingOrder="0"/>
    </ndxf>
  </rcc>
  <rcc rId="42647" sId="12" numFmtId="4">
    <oc r="D42">
      <v>2047.1579999999999</v>
    </oc>
    <nc r="D42">
      <v>2193.723</v>
    </nc>
  </rcc>
  <rcc rId="42648" sId="12" numFmtId="4">
    <oc r="D45">
      <v>88.739000000000004</v>
    </oc>
    <nc r="D45">
      <v>100.352</v>
    </nc>
  </rcc>
  <rcc rId="42649" sId="12" numFmtId="4">
    <oc r="C46">
      <v>1028.2329999999999</v>
    </oc>
    <nc r="C46">
      <v>1065.2329999999999</v>
    </nc>
  </rcc>
  <rcc rId="42650" sId="12" numFmtId="4">
    <oc r="D48">
      <v>641.53796999999997</v>
    </oc>
    <nc r="D48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38353" sId="10">
    <oc r="A1" t="inlineStr">
      <is>
        <t xml:space="preserve">                     Анализ исполнения бюджета Орининского сельского поселения на 01.09.2022 г.</t>
      </is>
    </oc>
    <nc r="A1" t="inlineStr">
      <is>
        <t xml:space="preserve">                     Анализ исполнения бюджета Орининского сельского поселения на 01.10.2022 г.</t>
      </is>
    </nc>
  </rcc>
  <rcc rId="38354" sId="10" numFmtId="4">
    <oc r="D6">
      <v>196.33353</v>
    </oc>
    <nc r="D6">
      <v>223.89186000000001</v>
    </nc>
  </rcc>
  <rcc rId="38355" sId="10" numFmtId="4">
    <oc r="D8">
      <v>207.04373000000001</v>
    </oc>
    <nc r="D8">
      <v>237.36427</v>
    </nc>
  </rcc>
  <rcc rId="38356" sId="10" numFmtId="4">
    <oc r="D9">
      <v>1.1970799999999999</v>
    </oc>
    <nc r="D9">
      <v>1.3428</v>
    </nc>
  </rcc>
  <rcc rId="38357" sId="10" numFmtId="4">
    <oc r="D10">
      <v>237.74859000000001</v>
    </oc>
    <nc r="D10">
      <v>273.24626999999998</v>
    </nc>
  </rcc>
  <rcc rId="38358" sId="10" numFmtId="4">
    <oc r="D11">
      <v>-24.103400000000001</v>
    </oc>
    <nc r="D11">
      <v>-26.4971</v>
    </nc>
  </rcc>
  <rcc rId="38359" sId="10" numFmtId="4">
    <oc r="D15">
      <v>88.043409999999994</v>
    </oc>
    <nc r="D15">
      <v>97.928759999999997</v>
    </nc>
  </rcc>
  <rcc rId="38360" sId="10" numFmtId="4">
    <oc r="D16">
      <v>227.06265999999999</v>
    </oc>
    <nc r="D16">
      <v>264.73104999999998</v>
    </nc>
  </rcc>
  <rcc rId="38361" sId="10" numFmtId="4">
    <oc r="D18">
      <v>2.89</v>
    </oc>
    <nc r="D18">
      <v>3.39</v>
    </nc>
  </rcc>
  <rcc rId="38362" sId="10" numFmtId="4">
    <oc r="D27">
      <v>0.51063000000000003</v>
    </oc>
    <nc r="D27">
      <v>5.0106299999999999</v>
    </nc>
  </rcc>
  <rcc rId="38363" sId="10" numFmtId="4">
    <oc r="D41">
      <v>2608.7220000000002</v>
    </oc>
    <nc r="D41">
      <v>2826.7060000000001</v>
    </nc>
  </rcc>
  <rcc rId="38364" sId="10" numFmtId="4">
    <oc r="D45">
      <v>172.49100000000001</v>
    </oc>
    <nc r="D45">
      <v>188.548</v>
    </nc>
  </rcc>
  <rcc rId="38365" sId="10" numFmtId="34">
    <oc r="D58">
      <v>1034.4187899999999</v>
    </oc>
    <nc r="D58">
      <v>1158.3427300000001</v>
    </nc>
  </rcc>
  <rcc rId="38366" sId="10" numFmtId="34">
    <oc r="D65">
      <v>132.03736000000001</v>
    </oc>
    <nc r="D65">
      <v>149.61455000000001</v>
    </nc>
  </rcc>
  <rcc rId="38367" sId="10" numFmtId="34">
    <oc r="D75">
      <v>932.59631999999999</v>
    </oc>
    <nc r="D75">
      <v>940.82140000000004</v>
    </nc>
  </rcc>
  <rcc rId="38368" sId="10" numFmtId="34">
    <oc r="C79">
      <v>1313.9369899999999</v>
    </oc>
    <nc r="C79">
      <v>1320.4369899999999</v>
    </nc>
  </rcc>
  <rcc rId="38369" sId="10" numFmtId="34">
    <oc r="D79">
      <v>1020.1543</v>
    </oc>
    <nc r="D79">
      <v>1033.14454</v>
    </nc>
  </rcc>
  <rcc rId="38370" sId="10" numFmtId="34">
    <oc r="C80">
      <v>927.03200000000004</v>
    </oc>
    <nc r="C80">
      <v>920.53200000000004</v>
    </nc>
  </rcc>
  <rcc rId="38371" sId="10" numFmtId="34">
    <oc r="D80">
      <v>221.32857999999999</v>
    </oc>
    <nc r="D80">
      <v>243.18869000000001</v>
    </nc>
  </rcc>
  <rcc rId="38372" sId="10" numFmtId="34">
    <oc r="D83">
      <v>1228.9354000000001</v>
    </oc>
    <nc r="D83">
      <v>1377.5434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9285" sId="1">
    <oc r="A1" t="inlineStr">
      <is>
        <t>Анализ исполнения консолидированного бюджета Моргаушского районана 01.09.2022 г.</t>
      </is>
    </oc>
    <nc r="A1" t="inlineStr">
      <is>
        <t>Анализ исполнения консолидированного бюджета Моргаушского районана 01.10.2022 г.</t>
      </is>
    </nc>
  </rcc>
  <rcc rId="39286" sId="3" numFmtId="4">
    <oc r="D79">
      <v>0</v>
    </oc>
    <nc r="D79">
      <v>3</v>
    </nc>
  </rcc>
  <rcc rId="39287" sId="3" numFmtId="4">
    <oc r="D80">
      <v>16421.534439999999</v>
    </oc>
    <nc r="D80">
      <v>18137.332869999998</v>
    </nc>
  </rcc>
  <rcc rId="39288" sId="3" numFmtId="4">
    <oc r="D82">
      <v>3615.0261799999998</v>
    </oc>
    <nc r="D82">
      <v>3957.9507100000001</v>
    </nc>
  </rcc>
  <rcc rId="39289" sId="3" numFmtId="4">
    <oc r="D85">
      <v>9081.5002600000007</v>
    </oc>
    <nc r="D85">
      <v>9820.7992599999998</v>
    </nc>
  </rcc>
  <rcc rId="39290" sId="3" numFmtId="4">
    <oc r="D87">
      <v>1775.453</v>
    </oc>
    <nc r="D87">
      <v>1916.7529999999999</v>
    </nc>
  </rcc>
  <rcc rId="39291" sId="3" numFmtId="4">
    <oc r="D90">
      <v>822.11086999999998</v>
    </oc>
    <nc r="D90">
      <v>982.4</v>
    </nc>
  </rcc>
  <rcc rId="39292" sId="3" numFmtId="4">
    <oc r="D91">
      <v>1983.9786799999999</v>
    </oc>
    <nc r="D91">
      <v>2295.6155399999998</v>
    </nc>
  </rcc>
  <rcc rId="39293" sId="3" numFmtId="4">
    <oc r="C93">
      <v>807.26</v>
    </oc>
    <nc r="C93">
      <v>865.76</v>
    </nc>
  </rcc>
  <rcc rId="39294" sId="3" numFmtId="4">
    <oc r="D93">
      <v>430.20499999999998</v>
    </oc>
    <nc r="D93">
      <v>496.65499999999997</v>
    </nc>
  </rcc>
  <rcc rId="39295" sId="3" numFmtId="4">
    <oc r="D95">
      <v>113.625</v>
    </oc>
    <nc r="D95">
      <v>142.36799999999999</v>
    </nc>
  </rcc>
  <rcc rId="39296" sId="3" numFmtId="4">
    <oc r="D96">
      <v>102.9315</v>
    </oc>
    <nc r="D96">
      <v>258.43150000000003</v>
    </nc>
  </rcc>
  <rcc rId="39297" sId="3" numFmtId="4">
    <oc r="D98">
      <v>56088.988380000003</v>
    </oc>
    <nc r="D98">
      <v>81536.412700000001</v>
    </nc>
  </rcc>
  <rcc rId="39298" sId="3" numFmtId="4">
    <oc r="D99">
      <v>700.88729999999998</v>
    </oc>
    <nc r="D99">
      <v>1127.94083</v>
    </nc>
  </rcc>
  <rcc rId="39299" sId="3" numFmtId="4">
    <oc r="D101">
      <v>6589.7696299999998</v>
    </oc>
    <nc r="D101">
      <v>6623.9861499999997</v>
    </nc>
  </rcc>
  <rcc rId="39300" sId="3" numFmtId="4">
    <oc r="D102">
      <v>21647.236730000001</v>
    </oc>
    <nc r="D102">
      <v>30259.945810000001</v>
    </nc>
  </rcc>
  <rcc rId="39301" sId="3" numFmtId="4">
    <oc r="D103">
      <v>17404.702120000002</v>
    </oc>
    <nc r="D103">
      <v>22599.434649999999</v>
    </nc>
  </rcc>
  <rcc rId="39302" sId="3" numFmtId="4">
    <oc r="D107">
      <v>77496.053</v>
    </oc>
    <nc r="D107">
      <v>87792.846609999993</v>
    </nc>
  </rcc>
  <rcc rId="39303" sId="3" numFmtId="4">
    <oc r="D108">
      <v>278913.47605</v>
    </oc>
    <nc r="D108">
      <v>304018.07328999997</v>
    </nc>
  </rcc>
  <rcc rId="39304" sId="3" numFmtId="4">
    <oc r="D109">
      <v>16702.548050000001</v>
    </oc>
    <nc r="D109">
      <v>18291.90062</v>
    </nc>
  </rcc>
  <rcc rId="39305" sId="3" numFmtId="4">
    <oc r="D110">
      <v>2912.7591000000002</v>
    </oc>
    <nc r="D110">
      <v>3063.4191000000001</v>
    </nc>
  </rcc>
  <rcc rId="39306" sId="3" numFmtId="4">
    <oc r="D111">
      <v>1790.06576</v>
    </oc>
    <nc r="D111">
      <v>2058.1767799999998</v>
    </nc>
  </rcc>
  <rcc rId="39307" sId="3" numFmtId="4">
    <oc r="D113">
      <v>33787.353300000002</v>
    </oc>
    <nc r="D113">
      <v>41429.06336</v>
    </nc>
  </rcc>
  <rcc rId="39308" sId="3" numFmtId="4">
    <oc r="D114">
      <v>1082.9788100000001</v>
    </oc>
    <nc r="D114">
      <v>1085.3788099999999</v>
    </nc>
  </rcc>
  <rcc rId="39309" sId="3" numFmtId="4">
    <oc r="D116">
      <v>8.3932300000000009</v>
    </oc>
    <nc r="D116">
      <v>11.143509999999999</v>
    </nc>
  </rcc>
  <rcc rId="39310" sId="3" numFmtId="4">
    <oc r="D117">
      <v>5934.1380900000004</v>
    </oc>
    <nc r="D117">
      <v>6487.4912999999997</v>
    </nc>
  </rcc>
  <rcc rId="39311" sId="3" numFmtId="4">
    <oc r="C118">
      <v>40763.437579999998</v>
    </oc>
    <nc r="C118">
      <v>39958.806900000003</v>
    </nc>
  </rcc>
  <rcc rId="39312" sId="3" numFmtId="4">
    <oc r="D118">
      <v>37134.707999999999</v>
    </oc>
    <nc r="D118">
      <v>39449.703840000002</v>
    </nc>
  </rcc>
  <rcc rId="39313" sId="3" numFmtId="4">
    <oc r="D119">
      <v>281.31751000000003</v>
    </oc>
    <nc r="D119">
      <v>292.55473000000001</v>
    </nc>
  </rcc>
  <rcc rId="39314" sId="3" numFmtId="4">
    <oc r="D121">
      <v>235.92</v>
    </oc>
    <nc r="D121">
      <v>326.91500000000002</v>
    </nc>
  </rcc>
  <rcc rId="39315" sId="3" numFmtId="4">
    <oc r="D122">
      <v>4850.2370000000001</v>
    </oc>
    <nc r="D122">
      <v>5337.5619999999999</v>
    </nc>
  </rcc>
  <rcc rId="39316" sId="3" numFmtId="4">
    <oc r="D131">
      <v>39942.828000000001</v>
    </oc>
    <nc r="D131">
      <v>43280.428</v>
    </nc>
  </rcc>
  <rcc rId="39317" sId="3" numFmtId="4">
    <oc r="D133">
      <v>2379.2736300000001</v>
    </oc>
    <nc r="D133">
      <v>2914.03208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41787" sId="4">
    <oc r="A1" t="inlineStr">
      <is>
        <t xml:space="preserve">                     Анализ исполнения бюджета Александровского сельского поселения на 01.11.2022 г.</t>
      </is>
    </oc>
    <nc r="A1" t="inlineStr">
      <is>
        <t xml:space="preserve">                     Анализ исполнения бюджета Александровского сельского поселения на 01.12.2022 г.</t>
      </is>
    </nc>
  </rcc>
  <rcc rId="41788" sId="4">
    <oc r="D3" t="inlineStr">
      <is>
        <t>исполнено на 01.11.2022 г.</t>
      </is>
    </oc>
    <nc r="D3" t="inlineStr">
      <is>
        <t>исполнено на 01.12.2022 г.</t>
      </is>
    </nc>
  </rcc>
  <rcc rId="41789" sId="4">
    <oc r="D50" t="inlineStr">
      <is>
        <t>исполнено на 01.11.2022 г.</t>
      </is>
    </oc>
    <nc r="D50" t="inlineStr">
      <is>
        <t>исполнено на 01.12.2022 г.</t>
      </is>
    </nc>
  </rcc>
  <rcc rId="41790" sId="5">
    <oc r="D56" t="inlineStr">
      <is>
        <t>исполнено на 01.11.2022 г.</t>
      </is>
    </oc>
    <nc r="D56" t="inlineStr">
      <is>
        <t>исполнено на 01.12.2022 г.</t>
      </is>
    </nc>
  </rcc>
  <rcc rId="41791" sId="5">
    <oc r="D3" t="inlineStr">
      <is>
        <t>исполнено на 01.11.2022 г.</t>
      </is>
    </oc>
    <nc r="D3" t="inlineStr">
      <is>
        <t>исполнено на 01.12.2022 г.</t>
      </is>
    </nc>
  </rcc>
  <rcc rId="41792" sId="6">
    <oc r="D56" t="inlineStr">
      <is>
        <t>исполнено на 01.11.2022 г.</t>
      </is>
    </oc>
    <nc r="D56" t="inlineStr">
      <is>
        <t>исполнено на 01.12.2022 г.</t>
      </is>
    </nc>
  </rcc>
  <rcc rId="41793" sId="6">
    <oc r="D3" t="inlineStr">
      <is>
        <t>исполнено на 01.11.2022 г.</t>
      </is>
    </oc>
    <nc r="D3" t="inlineStr">
      <is>
        <t>исполнено на 01.12.2022 г.</t>
      </is>
    </nc>
  </rcc>
  <rcc rId="41794" sId="7">
    <oc r="D53" t="inlineStr">
      <is>
        <t>исполнено на 01.11.2022 г.</t>
      </is>
    </oc>
    <nc r="D53" t="inlineStr">
      <is>
        <t>исполнено на 01.12.2022 г.</t>
      </is>
    </nc>
  </rcc>
  <rcc rId="41795" sId="7">
    <oc r="D3" t="inlineStr">
      <is>
        <t>исполнено на 01.11.2022 г.</t>
      </is>
    </oc>
    <nc r="D3" t="inlineStr">
      <is>
        <t>исполнено на 01.12.2022 г.</t>
      </is>
    </nc>
  </rcc>
  <rcc rId="41796" sId="8">
    <oc r="D54" t="inlineStr">
      <is>
        <t>исполнено на 01.11.2022 г.</t>
      </is>
    </oc>
    <nc r="D54" t="inlineStr">
      <is>
        <t>исполнено на 01.12.2022 г.</t>
      </is>
    </nc>
  </rcc>
  <rcc rId="41797" sId="8">
    <oc r="D3" t="inlineStr">
      <is>
        <t>исполнено на 01.11.2022 г.</t>
      </is>
    </oc>
    <nc r="D3" t="inlineStr">
      <is>
        <t>исполнено на 01.12.2022 г.</t>
      </is>
    </nc>
  </rcc>
  <rcc rId="41798" sId="9">
    <oc r="D55" t="inlineStr">
      <is>
        <t>исполнено на 01.11.2022 г.</t>
      </is>
    </oc>
    <nc r="D55" t="inlineStr">
      <is>
        <t>исполнено на 01.12.2022 г.</t>
      </is>
    </nc>
  </rcc>
  <rcc rId="41799" sId="9">
    <oc r="D3" t="inlineStr">
      <is>
        <t>исполнено на 01.11.2022 г.</t>
      </is>
    </oc>
    <nc r="D3" t="inlineStr">
      <is>
        <t>исполнено на 01.12.2022 г.</t>
      </is>
    </nc>
  </rcc>
  <rcc rId="41800" sId="10">
    <oc r="D54" t="inlineStr">
      <is>
        <t>исполнено на 01.11.2022 г.</t>
      </is>
    </oc>
    <nc r="D54" t="inlineStr">
      <is>
        <t>исполнено на 01.12.2022 г.</t>
      </is>
    </nc>
  </rcc>
  <rcc rId="41801" sId="10">
    <oc r="D3" t="inlineStr">
      <is>
        <t>исполнено на 01.11.2022 г.</t>
      </is>
    </oc>
    <nc r="D3" t="inlineStr">
      <is>
        <t>исполнено на 01.12.2022 г.</t>
      </is>
    </nc>
  </rcc>
  <rcc rId="41802" sId="11">
    <oc r="D54" t="inlineStr">
      <is>
        <t>исполнено на 01.11.2022 г.</t>
      </is>
    </oc>
    <nc r="D54" t="inlineStr">
      <is>
        <t>исполнено на 01.12.2022 г.</t>
      </is>
    </nc>
  </rcc>
  <rcc rId="41803" sId="11">
    <oc r="D3" t="inlineStr">
      <is>
        <t>исполнено на 01.11.2022 г.</t>
      </is>
    </oc>
    <nc r="D3" t="inlineStr">
      <is>
        <t>исполнено на 01.12.2022 г.</t>
      </is>
    </nc>
  </rcc>
  <rcc rId="41804" sId="12">
    <oc r="D54" t="inlineStr">
      <is>
        <t>исполнено на 01.11.2022 г.</t>
      </is>
    </oc>
    <nc r="D54" t="inlineStr">
      <is>
        <t>исполнено на 01.12.2022 г.</t>
      </is>
    </nc>
  </rcc>
  <rcc rId="41805" sId="12">
    <oc r="D3" t="inlineStr">
      <is>
        <t>исполнено на 01.11.2022 г.</t>
      </is>
    </oc>
    <nc r="D3" t="inlineStr">
      <is>
        <t>исполнено на 01.12.2022 г.</t>
      </is>
    </nc>
  </rcc>
  <rcc rId="41806" sId="13">
    <oc r="D51" t="inlineStr">
      <is>
        <t>исполнено на 01.11.2022 г.</t>
      </is>
    </oc>
    <nc r="D51" t="inlineStr">
      <is>
        <t>исполнено на 01.12.2022 г.</t>
      </is>
    </nc>
  </rcc>
  <rcc rId="41807" sId="13">
    <oc r="D3" t="inlineStr">
      <is>
        <t>исполнено на 01.11.2022 г.</t>
      </is>
    </oc>
    <nc r="D3" t="inlineStr">
      <is>
        <t>исполнено на 01.12.2022 г.</t>
      </is>
    </nc>
  </rcc>
  <rcc rId="41808" sId="14">
    <oc r="D54" t="inlineStr">
      <is>
        <t>исполнено на 01.11.2022 г.</t>
      </is>
    </oc>
    <nc r="D54" t="inlineStr">
      <is>
        <t>исполнено на 01.12.2022 г.</t>
      </is>
    </nc>
  </rcc>
  <rcc rId="41809" sId="14">
    <oc r="D3" t="inlineStr">
      <is>
        <t>исполнено на 01.11.2022 г.</t>
      </is>
    </oc>
    <nc r="D3" t="inlineStr">
      <is>
        <t>исполнено на 01.12.2022 г.</t>
      </is>
    </nc>
  </rcc>
  <rcc rId="41810" sId="15">
    <oc r="D54" t="inlineStr">
      <is>
        <t>исполнено на 01.11.2022 г.</t>
      </is>
    </oc>
    <nc r="D54" t="inlineStr">
      <is>
        <t>исполнено на 01.12.2022 г.</t>
      </is>
    </nc>
  </rcc>
  <rcc rId="41811" sId="15">
    <oc r="D3" t="inlineStr">
      <is>
        <t>исполнено на 01.11.2022 г.</t>
      </is>
    </oc>
    <nc r="D3" t="inlineStr">
      <is>
        <t>исполнено на 01.12.2022 г.</t>
      </is>
    </nc>
  </rcc>
  <rcc rId="41812" sId="16">
    <oc r="D53" t="inlineStr">
      <is>
        <t>исполнено на 01.11.2022 г.</t>
      </is>
    </oc>
    <nc r="D53" t="inlineStr">
      <is>
        <t>исполнено на 01.12.2022 г.</t>
      </is>
    </nc>
  </rcc>
  <rcc rId="41813" sId="16">
    <oc r="D3" t="inlineStr">
      <is>
        <t>исполнено на 01.11.2022 г.</t>
      </is>
    </oc>
    <nc r="D3" t="inlineStr">
      <is>
        <t>исполнено на 01.12.2022 г.</t>
      </is>
    </nc>
  </rcc>
  <rcc rId="41814" sId="17">
    <oc r="D56" t="inlineStr">
      <is>
        <t>исполнено на 01.11.2022 г.</t>
      </is>
    </oc>
    <nc r="D56" t="inlineStr">
      <is>
        <t>исполнено на 01.12.2022 г.</t>
      </is>
    </nc>
  </rcc>
  <rcc rId="41815" sId="17">
    <oc r="D3" t="inlineStr">
      <is>
        <t>исполнено на 01.11.2022 г.</t>
      </is>
    </oc>
    <nc r="D3" t="inlineStr">
      <is>
        <t>исполнено на 01.12.2022 г.</t>
      </is>
    </nc>
  </rcc>
  <rcc rId="41816" sId="18">
    <oc r="D55" t="inlineStr">
      <is>
        <t>исполнено на 01.11.2022 г.</t>
      </is>
    </oc>
    <nc r="D55" t="inlineStr">
      <is>
        <t>исполнено на 01.12.2022 г.</t>
      </is>
    </nc>
  </rcc>
  <rcc rId="41817" sId="18">
    <oc r="D3" t="inlineStr">
      <is>
        <t>исполнено на 01.11.2022 г.</t>
      </is>
    </oc>
    <nc r="D3" t="inlineStr">
      <is>
        <t>исполнено на 01.12.2022 г.</t>
      </is>
    </nc>
  </rcc>
  <rcc rId="41818" sId="19">
    <oc r="D52" t="inlineStr">
      <is>
        <t>исполнено на 01.11.2022 г.</t>
      </is>
    </oc>
    <nc r="D52" t="inlineStr">
      <is>
        <t>исполнено на 01.12.2022 г.</t>
      </is>
    </nc>
  </rcc>
  <rcc rId="41819" sId="19">
    <oc r="D3" t="inlineStr">
      <is>
        <t>исполнено на 01.11.2022 г.</t>
      </is>
    </oc>
    <nc r="D3" t="inlineStr">
      <is>
        <t>исполнено на 01.12.2022 г.</t>
      </is>
    </nc>
  </rcc>
  <rdn rId="0" localSheetId="2" customView="1" name="Z_1718F1EE_9F48_4DBE_9531_3B70F9C4A5DD_.wvu.Rows" hidden="1" oldHidden="1">
    <oldFormula>Справка!#REF!</oldFormula>
  </rdn>
  <rdn rId="0" localSheetId="3" customView="1" name="Z_1718F1EE_9F48_4DBE_9531_3B70F9C4A5DD_.wvu.Rows" hidden="1" oldHidden="1">
    <oldFormula>район!$18:$19,район!$21:$21,район!$26:$26,район!$28:$32,район!$36:$36,район!$39:$39,район!$51:$52,район!$64:$64,район!$72:$72,район!$89:$89,район!#REF!,район!$123:$125,район!$128:$129</oldFormula>
  </rdn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</rdn>
  <rcv guid="{1718F1EE-9F48-4DBE-9531-3B70F9C4A5DD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fmt sheetId="2" sqref="G20">
    <dxf>
      <numFmt numFmtId="4" formatCode="#,##0.00"/>
    </dxf>
  </rfmt>
  <rfmt sheetId="2" sqref="G20">
    <dxf>
      <numFmt numFmtId="187" formatCode="#,##0.000"/>
    </dxf>
  </rfmt>
  <rfmt sheetId="2" sqref="G20">
    <dxf>
      <numFmt numFmtId="186" formatCode="#,##0.0000"/>
    </dxf>
  </rfmt>
  <rfmt sheetId="2" sqref="G20">
    <dxf>
      <numFmt numFmtId="172" formatCode="#,##0.00000"/>
    </dxf>
  </rfmt>
  <rcc rId="46208" sId="10" numFmtId="4">
    <oc r="D29">
      <v>7.5000000000000002E-4</v>
    </oc>
    <nc r="D29">
      <v>0</v>
    </nc>
  </rcc>
  <rcc rId="46209" sId="10" numFmtId="4">
    <oc r="D28">
      <v>54</v>
    </oc>
    <nc r="D28">
      <v>54.000749999999996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7867" sId="1">
    <oc r="D3" t="inlineStr">
      <is>
        <t>исполнено на 01.09.2022 г.</t>
      </is>
    </oc>
    <nc r="D3" t="inlineStr">
      <is>
        <t>исполнено на 01.10.2022 г.</t>
      </is>
    </nc>
  </rcc>
  <rcc rId="37868" sId="1">
    <oc r="G3" t="inlineStr">
      <is>
        <t>исполнено на 01.09.2022 г.</t>
      </is>
    </oc>
    <nc r="G3" t="inlineStr">
      <is>
        <t>исполнено на 01.10.2022 г.</t>
      </is>
    </nc>
  </rcc>
  <rcc rId="37869" sId="1">
    <oc r="J3" t="inlineStr">
      <is>
        <t>исполнено на 01.09.2022 г.</t>
      </is>
    </oc>
    <nc r="J3" t="inlineStr">
      <is>
        <t>исполнено на 01.10.2022 г.</t>
      </is>
    </nc>
  </rcc>
  <rcc rId="37870" sId="4">
    <oc r="A1" t="inlineStr">
      <is>
        <t xml:space="preserve">                     Анализ исполнения бюджета Александровского сельского поселения на 01.09.2022 г.</t>
      </is>
    </oc>
    <nc r="A1" t="inlineStr">
      <is>
        <t xml:space="preserve">                     Анализ исполнения бюджета Александровского сельского поселения на 01.10.2022 г.</t>
      </is>
    </nc>
  </rcc>
  <rcc rId="37871" sId="4">
    <oc r="D3" t="inlineStr">
      <is>
        <t>исполнено на 01.09.2022 г.</t>
      </is>
    </oc>
    <nc r="D3" t="inlineStr">
      <is>
        <t>исполнено на 01.10.2022 г.</t>
      </is>
    </nc>
  </rcc>
  <rcc rId="37872" sId="4">
    <oc r="D50" t="inlineStr">
      <is>
        <t>исполнено на 01.09.2022 г.</t>
      </is>
    </oc>
    <nc r="D50" t="inlineStr">
      <is>
        <t>исполнено на 01.10.2022 г.</t>
      </is>
    </nc>
  </rcc>
  <rcc rId="37873" sId="5">
    <oc r="D56" t="inlineStr">
      <is>
        <t>исполнено на 01.09.2022 г.</t>
      </is>
    </oc>
    <nc r="D56" t="inlineStr">
      <is>
        <t>исполнено на 01.10.2022 г.</t>
      </is>
    </nc>
  </rcc>
  <rcc rId="37874" sId="5">
    <oc r="D3" t="inlineStr">
      <is>
        <t>исполнено на 01.09.2022 г.</t>
      </is>
    </oc>
    <nc r="D3" t="inlineStr">
      <is>
        <t>исполнено на 01.10.2022 г.</t>
      </is>
    </nc>
  </rcc>
  <rcc rId="37875" sId="6">
    <oc r="D57" t="inlineStr">
      <is>
        <t>исполнено на 01.09.2022 г.</t>
      </is>
    </oc>
    <nc r="D57" t="inlineStr">
      <is>
        <t>исполнено на 01.10.2022 г.</t>
      </is>
    </nc>
  </rcc>
  <rcc rId="37876" sId="6">
    <oc r="D3" t="inlineStr">
      <is>
        <t>исполнено на 01.09.2022 г.</t>
      </is>
    </oc>
    <nc r="D3" t="inlineStr">
      <is>
        <t>исполнено на 01.10.2022 г.</t>
      </is>
    </nc>
  </rcc>
  <rcc rId="37877" sId="7">
    <oc r="D53" t="inlineStr">
      <is>
        <t>исполнено на 01.09.2022 г.</t>
      </is>
    </oc>
    <nc r="D53" t="inlineStr">
      <is>
        <t>исполнено на 01.10.2022 г.</t>
      </is>
    </nc>
  </rcc>
  <rcc rId="37878" sId="7">
    <oc r="D3" t="inlineStr">
      <is>
        <t>исполнено на 01.09.2022 г.</t>
      </is>
    </oc>
    <nc r="D3" t="inlineStr">
      <is>
        <t>исполнено на 01.10.2022 г.</t>
      </is>
    </nc>
  </rcc>
  <rcc rId="37879" sId="8">
    <oc r="D54" t="inlineStr">
      <is>
        <t>исполнено на 01.09.2022 г.</t>
      </is>
    </oc>
    <nc r="D54" t="inlineStr">
      <is>
        <t>исполнено на 01.10.2022 г.</t>
      </is>
    </nc>
  </rcc>
  <rcc rId="37880" sId="8">
    <oc r="D3" t="inlineStr">
      <is>
        <t>исполнено на 01.09.2022 г.</t>
      </is>
    </oc>
    <nc r="D3" t="inlineStr">
      <is>
        <t>исполнено на 01.10.2022 г.</t>
      </is>
    </nc>
  </rcc>
  <rcc rId="37881" sId="9">
    <oc r="D55" t="inlineStr">
      <is>
        <t>исполнено на 01.09.2022 г.</t>
      </is>
    </oc>
    <nc r="D55" t="inlineStr">
      <is>
        <t>исполнено на 01.10.2022 г.</t>
      </is>
    </nc>
  </rcc>
  <rcc rId="37882" sId="9">
    <oc r="D3" t="inlineStr">
      <is>
        <t>исполнено на 01.09.2022 г.</t>
      </is>
    </oc>
    <nc r="D3" t="inlineStr">
      <is>
        <t>исполнено на 01.10.2022 г.</t>
      </is>
    </nc>
  </rcc>
  <rcc rId="37883" sId="10">
    <oc r="D3" t="inlineStr">
      <is>
        <t>исполнено на 01.09.2022 г.</t>
      </is>
    </oc>
    <nc r="D3" t="inlineStr">
      <is>
        <t>исполнено на 01.10.2022 г.</t>
      </is>
    </nc>
  </rcc>
  <rcc rId="37884" sId="10">
    <oc r="D54" t="inlineStr">
      <is>
        <t>исполнено на 01.09.2022 г.</t>
      </is>
    </oc>
    <nc r="D54" t="inlineStr">
      <is>
        <t>исполнено на 01.10.2022 г.</t>
      </is>
    </nc>
  </rcc>
  <rcc rId="37885" sId="11">
    <oc r="D54" t="inlineStr">
      <is>
        <t>исполнено на 01.09.2022 г.</t>
      </is>
    </oc>
    <nc r="D54" t="inlineStr">
      <is>
        <t>исполнено на 01.10.2022 г.</t>
      </is>
    </nc>
  </rcc>
  <rcc rId="37886" sId="11">
    <oc r="D3" t="inlineStr">
      <is>
        <t>исполнено на 01.09.2022 г.</t>
      </is>
    </oc>
    <nc r="D3" t="inlineStr">
      <is>
        <t>исполнено на 01.10.2022 г.</t>
      </is>
    </nc>
  </rcc>
  <rcc rId="37887" sId="12">
    <oc r="D54" t="inlineStr">
      <is>
        <t>исполнено на 01.09.2022 г.</t>
      </is>
    </oc>
    <nc r="D54" t="inlineStr">
      <is>
        <t>исполнено на 01.10.2022 г.</t>
      </is>
    </nc>
  </rcc>
  <rcc rId="37888" sId="12">
    <oc r="D3" t="inlineStr">
      <is>
        <t>исполнено на 01.09.2022 г.</t>
      </is>
    </oc>
    <nc r="D3" t="inlineStr">
      <is>
        <t>исполнено на 01.10.2022 г.</t>
      </is>
    </nc>
  </rcc>
  <rcc rId="37889" sId="13">
    <oc r="D51" t="inlineStr">
      <is>
        <t>исполнено на 01.09.2022 г.</t>
      </is>
    </oc>
    <nc r="D51" t="inlineStr">
      <is>
        <t>исполнено на 01.10.2022 г.</t>
      </is>
    </nc>
  </rcc>
  <rcc rId="37890" sId="13">
    <oc r="D3" t="inlineStr">
      <is>
        <t>исполнено на 01.09.2022 г.</t>
      </is>
    </oc>
    <nc r="D3" t="inlineStr">
      <is>
        <t>исполнено на 01.10.2022 г.</t>
      </is>
    </nc>
  </rcc>
  <rcc rId="37891" sId="14">
    <oc r="D3" t="inlineStr">
      <is>
        <t>исполнено на 01.09.2022 г.</t>
      </is>
    </oc>
    <nc r="D3" t="inlineStr">
      <is>
        <t>исполнено на 01.10.2022 г.</t>
      </is>
    </nc>
  </rcc>
  <rcc rId="37892" sId="14">
    <oc r="D54" t="inlineStr">
      <is>
        <t>исполнено на 01.09.2022 г.</t>
      </is>
    </oc>
    <nc r="D54" t="inlineStr">
      <is>
        <t>исполнено на 01.10.2022 г.</t>
      </is>
    </nc>
  </rcc>
  <rcc rId="37893" sId="15">
    <oc r="D54" t="inlineStr">
      <is>
        <t>исполнено на 01.09.2022 г.</t>
      </is>
    </oc>
    <nc r="D54" t="inlineStr">
      <is>
        <t>исполнено на 01.10.2022 г.</t>
      </is>
    </nc>
  </rcc>
  <rcc rId="37894" sId="15">
    <oc r="D3" t="inlineStr">
      <is>
        <t>исполнено на 01.09.2022 г.</t>
      </is>
    </oc>
    <nc r="D3" t="inlineStr">
      <is>
        <t>исполнено на 01.10.2022 г.</t>
      </is>
    </nc>
  </rcc>
  <rcc rId="37895" sId="16">
    <oc r="D53" t="inlineStr">
      <is>
        <t>исполнено на 01.09.2022 г.</t>
      </is>
    </oc>
    <nc r="D53" t="inlineStr">
      <is>
        <t>исполнено на 01.10.2022 г.</t>
      </is>
    </nc>
  </rcc>
  <rcc rId="37896" sId="16">
    <oc r="D3" t="inlineStr">
      <is>
        <t>исполнено на 01.09.2022 г.</t>
      </is>
    </oc>
    <nc r="D3" t="inlineStr">
      <is>
        <t>исполнено на 01.10.2022 г.</t>
      </is>
    </nc>
  </rcc>
  <rcc rId="37897" sId="17">
    <oc r="D56" t="inlineStr">
      <is>
        <t>исполнено на 01.09.2022 г.</t>
      </is>
    </oc>
    <nc r="D56" t="inlineStr">
      <is>
        <t>исполнено на 01.10.2022 г.</t>
      </is>
    </nc>
  </rcc>
  <rcc rId="37898" sId="17">
    <oc r="D3" t="inlineStr">
      <is>
        <t>исполнено на 01.09.2022 г.</t>
      </is>
    </oc>
    <nc r="D3" t="inlineStr">
      <is>
        <t>исполнено на 01.10.2022 г.</t>
      </is>
    </nc>
  </rcc>
  <rcc rId="37899" sId="18">
    <oc r="D55" t="inlineStr">
      <is>
        <t>исполнено на 01.09.2022 г.</t>
      </is>
    </oc>
    <nc r="D55" t="inlineStr">
      <is>
        <t>исполнено на 01.10.2022 г.</t>
      </is>
    </nc>
  </rcc>
  <rcc rId="37900" sId="18">
    <oc r="D3" t="inlineStr">
      <is>
        <t>исполнено на 01.09.2022 г.</t>
      </is>
    </oc>
    <nc r="D3" t="inlineStr">
      <is>
        <t>исполнено на 01.10.2022 г.</t>
      </is>
    </nc>
  </rcc>
  <rcc rId="37901" sId="19">
    <oc r="D52" t="inlineStr">
      <is>
        <t>исполнено на 01.09.2022 г.</t>
      </is>
    </oc>
    <nc r="D52" t="inlineStr">
      <is>
        <t>исполнено на 01.10.2022 г.</t>
      </is>
    </nc>
  </rcc>
  <rcc rId="37902" sId="19">
    <oc r="D3" t="inlineStr">
      <is>
        <t>исполнено на 01.09.2022 г.</t>
      </is>
    </oc>
    <nc r="D3" t="inlineStr">
      <is>
        <t>исполнено на 01.10.2022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45764" sId="17" numFmtId="4">
    <oc r="D6">
      <v>181.24554000000001</v>
    </oc>
    <nc r="D6">
      <v>214.43786</v>
    </nc>
  </rcc>
  <rcc rId="45765" sId="17" numFmtId="4">
    <oc r="D8">
      <v>334.03098999999997</v>
    </oc>
    <nc r="D8">
      <v>365.16064</v>
    </nc>
  </rcc>
  <rcc rId="45766" sId="17" numFmtId="4">
    <oc r="D9">
      <v>1.8477399999999999</v>
    </oc>
    <nc r="D9">
      <v>1.97244</v>
    </nc>
  </rcc>
  <rcc rId="45767" sId="17" numFmtId="4">
    <oc r="D10">
      <v>371.80813999999998</v>
    </oc>
    <nc r="D10">
      <v>403.17858999999999</v>
    </nc>
  </rcc>
  <rcc rId="45768" sId="17" numFmtId="4">
    <oc r="D11">
      <v>-39.17577</v>
    </oc>
    <nc r="D11">
      <v>-41.894500000000001</v>
    </nc>
  </rcc>
  <rcc rId="45769" sId="17" numFmtId="4">
    <oc r="D15">
      <v>107.92462</v>
    </oc>
    <nc r="D15">
      <v>132.71872999999999</v>
    </nc>
  </rcc>
  <rcc rId="45770" sId="17" numFmtId="4">
    <oc r="D16">
      <v>315.74144999999999</v>
    </oc>
    <nc r="D16">
      <v>368.55234000000002</v>
    </nc>
  </rcc>
  <rcc rId="45771" sId="17" numFmtId="4">
    <oc r="D18">
      <v>7.05</v>
    </oc>
    <nc r="D18">
      <v>8.25</v>
    </nc>
  </rcc>
  <rcc rId="45772" sId="17" numFmtId="4">
    <oc r="D28">
      <v>62</v>
    </oc>
    <nc r="D28">
      <v>66.5</v>
    </nc>
  </rcc>
  <rcc rId="45773" sId="17" numFmtId="4">
    <oc r="D30">
      <v>300.19256000000001</v>
    </oc>
    <nc r="D30">
      <v>358.87428999999997</v>
    </nc>
  </rcc>
  <rcc rId="45774" sId="17" numFmtId="4">
    <oc r="C38">
      <v>0</v>
    </oc>
    <nc r="C38">
      <v>403.60199999999998</v>
    </nc>
  </rcc>
  <rcc rId="45775" sId="17" numFmtId="4">
    <oc r="D38">
      <v>292.81984</v>
    </oc>
    <nc r="D38">
      <v>381.81984</v>
    </nc>
  </rcc>
  <rcc rId="45776" sId="17" numFmtId="4">
    <oc r="C52">
      <v>403.60199999999998</v>
    </oc>
    <nc r="C52"/>
  </rcc>
  <rcc rId="45777" sId="17" numFmtId="4">
    <oc r="D41">
      <v>4599.5249999999996</v>
    </oc>
    <nc r="D41">
      <v>4903.5</v>
    </nc>
  </rcc>
  <rcc rId="45778" sId="17" numFmtId="4">
    <oc r="D43">
      <v>5893.1500999999998</v>
    </oc>
    <nc r="D43">
      <v>5918.9191000000001</v>
    </nc>
  </rcc>
  <rcc rId="45779" sId="17" numFmtId="4">
    <oc r="C44">
      <v>266.11360000000002</v>
    </oc>
    <nc r="C44">
      <v>301.49356999999998</v>
    </nc>
  </rcc>
  <rcc rId="45780" sId="17" numFmtId="4">
    <oc r="D44">
      <v>237.25700000000001</v>
    </oc>
    <nc r="D44">
      <v>301.49356999999998</v>
    </nc>
  </rcc>
  <rcc rId="45781" sId="17" numFmtId="4">
    <oc r="D51">
      <v>418.22500000000002</v>
    </oc>
    <nc r="D51">
      <v>579.32069999999999</v>
    </nc>
  </rcc>
  <rcc rId="45782" sId="17" numFmtId="34">
    <oc r="C60">
      <v>1684.2249999999999</v>
    </oc>
    <nc r="C60">
      <v>1682.5119999999999</v>
    </nc>
  </rcc>
  <rcc rId="45783" sId="17" numFmtId="34">
    <oc r="D60">
      <v>1296.9562000000001</v>
    </oc>
    <nc r="D60">
      <v>1546.2948799999999</v>
    </nc>
  </rcc>
  <rcc rId="45784" sId="17" numFmtId="34">
    <oc r="C65">
      <v>5.1639999999999997</v>
    </oc>
    <nc r="C65">
      <v>6.8769999999999998</v>
    </nc>
  </rcc>
  <rcc rId="45785" sId="17" numFmtId="34">
    <oc r="C67">
      <v>251.821</v>
    </oc>
    <nc r="C67">
      <v>287.20096999999998</v>
    </nc>
  </rcc>
  <rcc rId="45786" sId="17" numFmtId="34">
    <oc r="D67">
      <v>215.72805</v>
    </oc>
    <nc r="D67">
      <v>287.20096999999998</v>
    </nc>
  </rcc>
  <rcc rId="45787" sId="17" numFmtId="34">
    <oc r="D75">
      <v>0</v>
    </oc>
    <nc r="D75">
      <v>14.2926</v>
    </nc>
  </rcc>
  <rcc rId="45788" sId="17" numFmtId="34">
    <oc r="D77">
      <v>2848.2873399999999</v>
    </oc>
    <nc r="D77">
      <v>2999.7476099999999</v>
    </nc>
  </rcc>
  <rcc rId="45789" sId="17" numFmtId="34">
    <oc r="C78">
      <v>32.5</v>
    </oc>
    <nc r="C78">
      <v>16</v>
    </nc>
  </rcc>
  <rcc rId="45790" sId="17" numFmtId="34">
    <oc r="C81">
      <v>1204.021</v>
    </oc>
    <nc r="C81">
      <v>1424.021</v>
    </nc>
  </rcc>
  <rcc rId="45791" sId="17" numFmtId="34">
    <oc r="D81">
      <v>1192.9862900000001</v>
    </oc>
    <nc r="D81">
      <v>1346.3013800000001</v>
    </nc>
  </rcc>
  <rcc rId="45792" sId="17" numFmtId="34">
    <oc r="C82">
      <v>5917.0051000000003</v>
    </oc>
    <nc r="C82">
      <v>5943.5051000000003</v>
    </nc>
  </rcc>
  <rcc rId="45793" sId="17" numFmtId="34">
    <oc r="D82">
      <v>5677.7572499999997</v>
    </oc>
    <nc r="D82">
      <v>5863.6024100000004</v>
    </nc>
  </rcc>
  <rcc rId="45794" sId="17" numFmtId="34">
    <oc r="C84">
      <v>2072.6999999999998</v>
    </oc>
    <nc r="C84">
      <v>1842.7</v>
    </nc>
  </rcc>
  <rcc rId="45795" sId="17" numFmtId="34">
    <oc r="D84">
      <v>1632.7617499999999</v>
    </oc>
    <nc r="D84">
      <v>1842.3718899999999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3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.xml><?xml version="1.0" encoding="utf-8"?>
<revisions xmlns="http://schemas.openxmlformats.org/spreadsheetml/2006/main" xmlns:r="http://schemas.openxmlformats.org/officeDocument/2006/relationships">
  <rcc rId="45309" sId="13" numFmtId="4">
    <oc r="D6">
      <v>75.281859999999995</v>
    </oc>
    <nc r="D6">
      <v>86.457999999999998</v>
    </nc>
  </rcc>
  <rcc rId="45310" sId="13" numFmtId="4">
    <oc r="D8">
      <v>232.43631999999999</v>
    </oc>
    <nc r="D8">
      <v>254.09796</v>
    </nc>
  </rcc>
  <rcc rId="45311" sId="13" numFmtId="4">
    <oc r="D9">
      <v>1.28573</v>
    </oc>
    <nc r="D9">
      <v>1.37252</v>
    </nc>
  </rcc>
  <rcc rId="45312" sId="13" numFmtId="4">
    <oc r="D10">
      <v>258.72361000000001</v>
    </oc>
    <nc r="D10">
      <v>280.55284</v>
    </nc>
  </rcc>
  <rcc rId="45313" sId="13" numFmtId="4">
    <oc r="D11">
      <v>-27.260580000000001</v>
    </oc>
    <nc r="D11">
      <v>-29.15241</v>
    </nc>
  </rcc>
  <rcc rId="45314" sId="13" numFmtId="4">
    <oc r="D15">
      <v>190.57731000000001</v>
    </oc>
    <nc r="D15">
      <v>201.58349999999999</v>
    </nc>
  </rcc>
  <rcc rId="45315" sId="13" numFmtId="4">
    <oc r="D16">
      <v>287.69254999999998</v>
    </oc>
    <nc r="D16">
      <v>323.87513999999999</v>
    </nc>
  </rcc>
  <rcc rId="45316" sId="13" numFmtId="4">
    <oc r="D25">
      <v>18.443300000000001</v>
    </oc>
    <nc r="D25">
      <v>23.953299999999999</v>
    </nc>
  </rcc>
  <rcc rId="45317" sId="13" numFmtId="4">
    <oc r="C35">
      <v>0</v>
    </oc>
    <nc r="C35">
      <v>765.99516000000006</v>
    </nc>
  </rcc>
  <rcc rId="45318" sId="13" numFmtId="4">
    <oc r="D35">
      <v>765.99516000000006</v>
    </oc>
    <nc r="D35">
      <v>1065.79348</v>
    </nc>
  </rcc>
  <rcc rId="45319" sId="13" numFmtId="4">
    <oc r="D38">
      <v>1965.4079999999999</v>
    </oc>
    <nc r="D38">
      <v>2095.3000000000002</v>
    </nc>
  </rcc>
  <rcc rId="45320" sId="13" numFmtId="4">
    <oc r="C41">
      <v>5392.4809599999999</v>
    </oc>
    <nc r="C41">
      <v>5392.4916499999999</v>
    </nc>
  </rcc>
  <rcc rId="45321" sId="13" numFmtId="4">
    <oc r="D41">
      <v>5302.3499599999996</v>
    </oc>
    <nc r="D41">
      <v>5392.4916499999999</v>
    </nc>
  </rcc>
  <rcc rId="45322" sId="13" numFmtId="4">
    <oc r="C42">
      <v>100.72799999999999</v>
    </oc>
    <nc r="C42">
      <v>96.750470000000007</v>
    </nc>
  </rcc>
  <rcc rId="45323" sId="13" numFmtId="4">
    <oc r="D42">
      <v>100.352</v>
    </oc>
    <nc r="D42">
      <v>96.750470000000007</v>
    </nc>
  </rcc>
  <rcc rId="45324" sId="13" numFmtId="4">
    <oc r="D43">
      <v>2858.07179</v>
    </oc>
    <nc r="D43">
      <v>3064.4614799999999</v>
    </nc>
  </rcc>
  <rcc rId="45325" sId="13" numFmtId="4">
    <oc r="C44">
      <v>765.99516000000006</v>
    </oc>
    <nc r="C44"/>
  </rcc>
  <rcc rId="45326" sId="13">
    <oc r="B28" t="inlineStr">
      <is>
        <t xml:space="preserve">  Доходы от оказания платных услуг</t>
      </is>
    </oc>
    <nc r="B28" t="inlineStr">
      <is>
        <t xml:space="preserve">  Доходы от компенсации затрат государства</t>
      </is>
    </nc>
  </rcc>
  <rcc rId="45327" sId="13">
    <oc r="A28">
      <v>1130305005</v>
    </oc>
    <nc r="A28">
      <v>113020000</v>
    </nc>
  </rcc>
  <rcc rId="45328" sId="13" numFmtId="4">
    <oc r="D28">
      <v>0</v>
    </oc>
    <nc r="D28">
      <v>8.3529999999999993E-2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1.xml><?xml version="1.0" encoding="utf-8"?>
<revisions xmlns="http://schemas.openxmlformats.org/spreadsheetml/2006/main" xmlns:r="http://schemas.openxmlformats.org/officeDocument/2006/relationships">
  <rcc rId="44620" sId="4" numFmtId="4">
    <oc r="D6">
      <v>69.073759999999993</v>
    </oc>
    <nc r="D6">
      <v>81.830629999999999</v>
    </nc>
  </rcc>
  <rcc rId="44621" sId="4" numFmtId="4">
    <oc r="D8">
      <v>155.47064</v>
    </oc>
    <nc r="D8">
      <v>169.95956000000001</v>
    </nc>
  </rcc>
  <rcc rId="44622" sId="4" numFmtId="4">
    <oc r="D9">
      <v>0.85997000000000001</v>
    </oc>
    <nc r="D9">
      <v>0.91805000000000003</v>
    </nc>
  </rcc>
  <rcc rId="44623" sId="4" numFmtId="4">
    <oc r="D10">
      <v>173.05354</v>
    </oc>
    <nc r="D10">
      <v>187.65454</v>
    </nc>
  </rcc>
  <rcc rId="44624" sId="4" numFmtId="4">
    <oc r="D11">
      <v>-18.23386</v>
    </oc>
    <nc r="D11">
      <v>-19.499300000000002</v>
    </nc>
  </rcc>
  <rcc rId="44625" sId="4" numFmtId="4">
    <oc r="D15">
      <v>34.843420000000002</v>
    </oc>
    <nc r="D15">
      <v>68.343940000000003</v>
    </nc>
  </rcc>
  <rcc rId="44626" sId="4" numFmtId="4">
    <oc r="D16">
      <v>124.85903</v>
    </oc>
    <nc r="D16">
      <v>142.96259000000001</v>
    </nc>
  </rcc>
  <rcc rId="44627" sId="4" numFmtId="4">
    <oc r="D18">
      <v>0.9</v>
    </oc>
    <nc r="D18">
      <v>1.1000000000000001</v>
    </nc>
  </rcc>
  <rcc rId="44628" sId="4" numFmtId="4">
    <oc r="C36">
      <v>0</v>
    </oc>
    <nc r="C36">
      <v>434.851</v>
    </nc>
  </rcc>
  <rcc rId="44629" sId="4" numFmtId="4">
    <oc r="D36">
      <v>434.851</v>
    </oc>
    <nc r="D36">
      <v>440.94099999999997</v>
    </nc>
  </rcc>
  <rcc rId="44630" sId="4" numFmtId="34">
    <oc r="C43">
      <v>434.851</v>
    </oc>
    <nc r="C43">
      <v>0</v>
    </nc>
  </rcc>
  <rcc rId="44631" sId="4" numFmtId="4">
    <oc r="D39">
      <v>1725.5609999999999</v>
    </oc>
    <nc r="D39">
      <v>1839.6</v>
    </nc>
  </rcc>
  <rcc rId="44632" sId="4" numFmtId="34">
    <oc r="C42">
      <v>100.72799999999999</v>
    </oc>
    <nc r="C42">
      <v>108.54452999999999</v>
    </nc>
  </rcc>
  <rcc rId="44633" sId="4" numFmtId="4">
    <oc r="D42">
      <v>100.354</v>
    </oc>
    <nc r="D42">
      <v>108.54452999999999</v>
    </nc>
  </rcc>
  <rcc rId="44634" sId="4" numFmtId="34">
    <oc r="C44">
      <v>1304.44525</v>
    </oc>
    <nc r="C44">
      <v>1285.9202499999999</v>
    </nc>
  </rcc>
  <rcc rId="44635" sId="4" numFmtId="4">
    <oc r="D44">
      <v>1248.6202499999999</v>
    </oc>
    <nc r="D44">
      <v>1285.9202499999999</v>
    </nc>
  </rcc>
  <rcc rId="44636" sId="4" numFmtId="4">
    <oc r="C34">
      <v>0</v>
    </oc>
    <nc r="C34">
      <f>SUM(C36)</f>
    </nc>
  </rcc>
  <rcc rId="44637" sId="4" numFmtId="4">
    <oc r="C54">
      <v>1346.5348100000001</v>
    </oc>
    <nc r="C54">
      <v>1409.1871799999999</v>
    </nc>
  </rcc>
  <rcc rId="44638" sId="4" numFmtId="4">
    <oc r="D54">
      <v>1199.06611</v>
    </oc>
    <nc r="D54">
      <v>1394.77664</v>
    </nc>
  </rcc>
  <rcc rId="44639" sId="4" numFmtId="4">
    <oc r="C61">
      <v>100.72799999999999</v>
    </oc>
    <nc r="C61">
      <v>108.54452999999999</v>
    </nc>
  </rcc>
  <rcc rId="44640" sId="4" numFmtId="4">
    <oc r="D61">
      <v>78.119389999999996</v>
    </oc>
    <nc r="D61">
      <v>108.54452999999999</v>
    </nc>
  </rcc>
  <rcc rId="44641" sId="4" numFmtId="4">
    <oc r="D66">
      <v>8</v>
    </oc>
    <nc r="D66">
      <v>12.49062</v>
    </nc>
  </rcc>
  <rcc rId="44642" sId="4" numFmtId="4">
    <oc r="D67">
      <v>0</v>
    </oc>
    <nc r="D67">
      <v>2</v>
    </nc>
  </rcc>
  <rcc rId="44643" sId="4" numFmtId="4">
    <oc r="D71">
      <v>660.63850000000002</v>
    </oc>
    <nc r="D71">
      <v>760.86120000000005</v>
    </nc>
  </rcc>
  <rcc rId="44644" sId="4" numFmtId="4">
    <oc r="C76">
      <v>227.22678999999999</v>
    </oc>
    <nc r="C76">
      <v>164.57442</v>
    </nc>
  </rcc>
  <rcc rId="44645" sId="4" numFmtId="4">
    <oc r="D76">
      <v>123.28237</v>
    </oc>
    <nc r="D76">
      <v>145.94497999999999</v>
    </nc>
  </rcc>
  <rcc rId="44646" sId="4" numFmtId="4">
    <oc r="D78">
      <v>264</v>
    </oc>
    <nc r="D78">
      <v>286.60000000000002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0934" sId="17" numFmtId="34">
    <oc r="D60">
      <v>1038.12364</v>
    </oc>
    <nc r="D60">
      <v>1164.01224</v>
    </nc>
  </rcc>
  <rcc rId="40935" sId="17" numFmtId="34">
    <oc r="D67">
      <v>180.46055999999999</v>
    </oc>
    <nc r="D67">
      <v>195.83505</v>
    </nc>
  </rcc>
  <rcc rId="40936" sId="17" numFmtId="34">
    <oc r="D78">
      <v>1</v>
    </oc>
    <nc r="D78">
      <v>16</v>
    </nc>
  </rcc>
  <rcc rId="40937" sId="17" numFmtId="34">
    <oc r="D81">
      <v>837.32816000000003</v>
    </oc>
    <nc r="D81">
      <v>872.98629000000005</v>
    </nc>
  </rcc>
  <rcc rId="40938" sId="17" numFmtId="34">
    <oc r="D82">
      <v>5294.6610099999998</v>
    </oc>
    <nc r="D82">
      <v>5304.3195699999997</v>
    </nc>
  </rcc>
  <rcc rId="40939" sId="17" numFmtId="34">
    <oc r="D84">
      <v>1368.98982</v>
    </oc>
    <nc r="D84">
      <v>1491.4648199999999</v>
    </nc>
  </rcc>
  <rfmt sheetId="17" sqref="D100">
    <dxf>
      <numFmt numFmtId="179" formatCode="#,##0.000000"/>
    </dxf>
  </rfmt>
  <rfmt sheetId="17" sqref="D100">
    <dxf>
      <numFmt numFmtId="172" formatCode="#,##0.00000"/>
    </dxf>
  </rfmt>
  <rfmt sheetId="17" sqref="D100">
    <dxf>
      <numFmt numFmtId="186" formatCode="#,##0.0000"/>
    </dxf>
  </rfmt>
  <rfmt sheetId="17" sqref="D100">
    <dxf>
      <numFmt numFmtId="172" formatCode="#,##0.00000"/>
    </dxf>
  </rfmt>
  <rcc rId="40940" sId="17" numFmtId="34">
    <oc r="D72">
      <v>318.85804999999999</v>
    </oc>
    <nc r="D72">
      <v>320.35804999999999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38854" sId="17" numFmtId="4">
    <oc r="D29">
      <v>5</v>
    </oc>
    <nc r="D29">
      <f>SUM(D30)</f>
    </nc>
  </rcc>
  <rcc rId="38855" sId="17" numFmtId="4">
    <oc r="D28">
      <v>40</v>
    </oc>
    <nc r="D28">
      <v>40.5</v>
    </nc>
  </rcc>
  <rcc rId="38856" sId="17" numFmtId="4">
    <oc r="D30">
      <v>189.38798</v>
    </oc>
    <nc r="D30">
      <v>218.38955000000001</v>
    </nc>
  </rcc>
  <rcc rId="38857" sId="17" numFmtId="4">
    <oc r="D41">
      <v>3677.625</v>
    </oc>
    <nc r="D41">
      <v>3984.9250000000002</v>
    </nc>
  </rcc>
  <rcc rId="38858" sId="17" numFmtId="4">
    <oc r="D43">
      <v>5115.0609100000001</v>
    </oc>
    <nc r="D43">
      <v>5649.0609100000001</v>
    </nc>
  </rcc>
  <rcc rId="38859" sId="17" numFmtId="4">
    <oc r="D44">
      <v>172.49100000000001</v>
    </oc>
    <nc r="D44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1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45826" sId="18" numFmtId="4">
    <oc r="C6">
      <v>189</v>
    </oc>
    <nc r="C6">
      <v>321.39999999999998</v>
    </nc>
  </rcc>
  <rcc rId="45827" sId="18" numFmtId="4">
    <oc r="D6">
      <v>232.28894</v>
    </oc>
    <nc r="D6">
      <v>265.78492</v>
    </nc>
  </rcc>
  <rcc rId="45828" sId="18" numFmtId="4">
    <oc r="D8">
      <v>517.20928000000004</v>
    </oc>
    <nc r="D8">
      <v>565.41002000000003</v>
    </nc>
  </rcc>
  <rcc rId="45829" sId="18" numFmtId="4">
    <oc r="D9">
      <v>2.8609800000000001</v>
    </oc>
    <nc r="D9">
      <v>3.0541200000000002</v>
    </nc>
  </rcc>
  <rcc rId="45830" sId="18" numFmtId="4">
    <oc r="D10">
      <v>575.70288000000005</v>
    </oc>
    <nc r="D10">
      <v>624.27652999999998</v>
    </nc>
  </rcc>
  <rcc rId="45831" sId="18" numFmtId="4">
    <oc r="D11">
      <v>-60.65934</v>
    </oc>
    <nc r="D11">
      <v>-64.868920000000003</v>
    </nc>
  </rcc>
  <rcc rId="45832" sId="18" numFmtId="4">
    <oc r="D15">
      <v>287.57729</v>
    </oc>
    <nc r="D15">
      <v>315.43126999999998</v>
    </nc>
  </rcc>
  <rcc rId="45833" sId="18" numFmtId="4">
    <oc r="D16">
      <v>879.61461999999995</v>
    </oc>
    <nc r="D16">
      <v>1064.14419</v>
    </nc>
  </rcc>
  <rcc rId="45834" sId="18" numFmtId="4">
    <oc r="D18">
      <v>2.78</v>
    </oc>
    <nc r="D18">
      <v>2.98</v>
    </nc>
  </rcc>
  <rcc rId="45835" sId="18" numFmtId="4">
    <oc r="D27">
      <v>17.930520000000001</v>
    </oc>
    <nc r="D27">
      <v>160.83423999999999</v>
    </nc>
  </rcc>
  <rcc rId="45836" sId="18" numFmtId="4">
    <oc r="D31">
      <v>44.679259999999999</v>
    </oc>
    <nc r="D31">
      <v>80.687740000000005</v>
    </nc>
  </rcc>
  <rcc rId="45837" sId="18" numFmtId="4">
    <oc r="C36">
      <v>0</v>
    </oc>
    <nc r="C36">
      <v>31.6</v>
    </nc>
  </rcc>
  <rcc rId="45838" sId="18" numFmtId="4">
    <oc r="C39">
      <v>0</v>
    </oc>
    <nc r="C39">
      <v>287.08235999999999</v>
    </nc>
  </rcc>
  <rcc rId="45839" sId="18" numFmtId="4">
    <oc r="D39">
      <v>261.79311999999999</v>
    </oc>
    <nc r="D39">
      <v>788.09312</v>
    </nc>
  </rcc>
  <rcc rId="45840" sId="18" numFmtId="4">
    <oc r="D42">
      <v>3219.1559999999999</v>
    </oc>
    <nc r="D42">
      <v>3431.9</v>
    </nc>
  </rcc>
  <rcc rId="45841" sId="18" numFmtId="4">
    <oc r="C45">
      <v>251.821</v>
    </oc>
    <nc r="C45">
      <v>269.82522</v>
    </nc>
  </rcc>
  <rcc rId="45842" sId="18" numFmtId="4">
    <oc r="D45">
      <v>237.25700000000001</v>
    </oc>
    <nc r="D45">
      <v>269.82522</v>
    </nc>
  </rcc>
  <rcc rId="45843" sId="18" numFmtId="4">
    <oc r="D47">
      <v>3578.0641500000002</v>
    </oc>
    <nc r="D47">
      <v>3958.0976000000001</v>
    </nc>
  </rcc>
  <rcc rId="45844" sId="18" numFmtId="4">
    <oc r="C51">
      <v>287.08235999999999</v>
    </oc>
    <nc r="C51"/>
  </rcc>
  <rcc rId="45845" sId="18" numFmtId="4">
    <oc r="D44">
      <v>4125.1595699999998</v>
    </oc>
    <nc r="D44">
      <v>4194.3995699999996</v>
    </nc>
  </rcc>
  <rcc rId="45846" sId="18" numFmtId="4">
    <oc r="D38">
      <v>0.2</v>
    </oc>
    <nc r="D38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45359" sId="13" numFmtId="4">
    <oc r="C38">
      <v>2095.3000000000002</v>
    </oc>
    <nc r="C38">
      <v>1523.1351999999999</v>
    </nc>
  </rcc>
  <rcc rId="45360" sId="13" numFmtId="4">
    <oc r="D38">
      <v>2095.3000000000002</v>
    </oc>
    <nc r="D38">
      <v>1502.80072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43903" sId="3" numFmtId="4">
    <oc r="D57">
      <v>60</v>
    </oc>
    <nc r="D57">
      <v>140</v>
    </nc>
  </rcc>
  <rcc rId="43904" sId="3" numFmtId="4">
    <oc r="C56">
      <v>235</v>
    </oc>
    <nc r="C56">
      <v>85</v>
    </nc>
  </rcc>
  <rcc rId="43905" sId="3" numFmtId="4">
    <oc r="D56">
      <v>92.997969999999995</v>
    </oc>
    <nc r="D56">
      <v>93.29016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1.xml><?xml version="1.0" encoding="utf-8"?>
<revisions xmlns="http://schemas.openxmlformats.org/spreadsheetml/2006/main" xmlns:r="http://schemas.openxmlformats.org/officeDocument/2006/relationships">
  <rcc rId="42681" sId="12" numFmtId="34">
    <oc r="C58">
      <v>1289.518</v>
    </oc>
    <nc r="C58">
      <v>1326.518</v>
    </nc>
  </rcc>
  <rcc rId="42682" sId="12" numFmtId="34">
    <oc r="D58">
      <v>972.77050999999994</v>
    </oc>
    <nc r="D58">
      <v>1082.3148200000001</v>
    </nc>
  </rcc>
  <rcc rId="42683" sId="12" numFmtId="34">
    <oc r="D65">
      <v>69.752170000000007</v>
    </oc>
    <nc r="D65">
      <v>77.711770000000001</v>
    </nc>
  </rcc>
  <rcc rId="42684" sId="12" numFmtId="34">
    <oc r="D80">
      <v>2684.2328900000002</v>
    </oc>
    <nc r="D80">
      <v>2716.2795500000002</v>
    </nc>
  </rcc>
  <rcc rId="42685" sId="12" numFmtId="34">
    <oc r="D81">
      <v>906.18741999999997</v>
    </oc>
    <nc r="D81">
      <v>923.90868</v>
    </nc>
  </rcc>
  <rcc rId="42686" sId="12" numFmtId="34">
    <oc r="D83">
      <v>890.25</v>
    </oc>
    <nc r="D83">
      <v>986.7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11.xml><?xml version="1.0" encoding="utf-8"?>
<revisions xmlns="http://schemas.openxmlformats.org/spreadsheetml/2006/main" xmlns:r="http://schemas.openxmlformats.org/officeDocument/2006/relationships">
  <rcc rId="41436" sId="2" numFmtId="4">
    <oc r="D32">
      <v>167345.31109</v>
    </oc>
    <nc r="D32">
      <v>192502.15901999999</v>
    </nc>
  </rcc>
  <rcc rId="41437" sId="2" numFmtId="4">
    <oc r="G32">
      <v>27236.661250000001</v>
    </oc>
    <nc r="G32">
      <v>35207.76945</v>
    </nc>
  </rcc>
  <rcc rId="41438" sId="2" numFmtId="4">
    <oc r="M32">
      <v>4985.2051799999999</v>
    </oc>
    <nc r="M32">
      <v>5645.9418100000003</v>
    </nc>
  </rcc>
  <rcc rId="41439" sId="2" numFmtId="4">
    <oc r="S32">
      <v>4453.6389600000002</v>
    </oc>
    <nc r="S32">
      <v>5037.2548900000002</v>
    </nc>
  </rcc>
  <rcc rId="41440" sId="2" numFmtId="4">
    <oc r="V32">
      <v>25.194839999999999</v>
    </oc>
    <nc r="V32">
      <v>28.259630000000001</v>
    </nc>
  </rcc>
  <rcc rId="41441" sId="2" numFmtId="4">
    <oc r="Y32">
      <v>5126.88868</v>
    </oc>
    <nc r="Y32">
      <v>5723.1332300000004</v>
    </nc>
  </rcc>
  <rcc rId="41442" sId="2" numFmtId="4">
    <oc r="AB32">
      <v>-497.16197</v>
    </oc>
    <nc r="AB32">
      <v>-582.52281000000005</v>
    </nc>
  </rcc>
  <rcc rId="41443" sId="2" numFmtId="4">
    <oc r="AH32">
      <v>1442.2899299999999</v>
    </oc>
    <nc r="AH32">
      <v>2651.2793299999998</v>
    </nc>
  </rcc>
  <rcc rId="41444" sId="2" numFmtId="4">
    <oc r="AK32">
      <v>4547.6385600000003</v>
    </oc>
    <nc r="AK32">
      <v>9478.2095100000006</v>
    </nc>
  </rcc>
  <rcc rId="41445" sId="2" numFmtId="4">
    <oc r="AN32">
      <v>46.69</v>
    </oc>
    <nc r="AN32">
      <v>55.19</v>
    </nc>
  </rcc>
  <rcc rId="41446" sId="2" numFmtId="4">
    <oc r="AW32">
      <v>1834.1455900000001</v>
    </oc>
    <nc r="AW32">
      <v>2205.5276100000001</v>
    </nc>
  </rcc>
  <rcc rId="41447" sId="2" numFmtId="4">
    <oc r="AZ32">
      <v>219.12200000000001</v>
    </oc>
    <nc r="AZ32">
      <v>249.75218000000001</v>
    </nc>
  </rcc>
  <rcc rId="41448" sId="2" numFmtId="4">
    <oc r="BF32">
      <v>680.40905999999995</v>
    </oc>
    <nc r="BF32">
      <v>750.83366000000001</v>
    </nc>
  </rcc>
  <rcc rId="41449" sId="2" numFmtId="4">
    <oc r="BL32">
      <v>3444.5468000000001</v>
    </oc>
    <nc r="BL32">
      <v>2993.1968000000002</v>
    </nc>
  </rcc>
  <rcc rId="41450" sId="2" numFmtId="4">
    <oc r="BU32">
      <v>379.62099000000001</v>
    </oc>
    <nc r="BU32">
      <v>397.37948</v>
    </nc>
  </rcc>
  <rcc rId="41451" sId="2" numFmtId="4">
    <oc r="BX32">
      <v>0</v>
    </oc>
    <nc r="BX32">
      <v>25.901499999999999</v>
    </nc>
  </rcc>
  <rcc rId="41452" sId="2" numFmtId="4">
    <oc r="CG32">
      <v>140108.64984</v>
    </oc>
    <nc r="CG32">
      <v>157294.38957</v>
    </nc>
  </rcc>
  <rcc rId="41453" sId="2" numFmtId="4">
    <oc r="CJ32">
      <v>43280.428</v>
    </oc>
    <nc r="CJ32">
      <v>46618.027999999998</v>
    </nc>
  </rcc>
  <rcc rId="41454" sId="2" numFmtId="4">
    <oc r="CO32">
      <v>106157.27634</v>
    </oc>
    <nc r="CO32">
      <v>107237.95527000001</v>
    </nc>
  </rcc>
  <rcc rId="41455" sId="2" numFmtId="4">
    <oc r="CP32">
      <v>82830.2068</v>
    </oc>
    <nc r="CP32">
      <v>84362.373659999997</v>
    </nc>
  </rcc>
  <rcc rId="41456" sId="2" numFmtId="4">
    <oc r="CS32">
      <v>1952.4845</v>
    </oc>
    <nc r="CS32">
      <v>2139.9133999999999</v>
    </nc>
  </rcc>
  <rcc rId="41457" sId="2" numFmtId="4">
    <oc r="CU32">
      <v>23556.907139999999</v>
    </oc>
    <nc r="CU32">
      <v>22476.228210000001</v>
    </nc>
  </rcc>
  <rcc rId="41458" sId="2" numFmtId="4">
    <oc r="CV32">
      <v>5684.4800999999998</v>
    </oc>
    <nc r="CV32">
      <v>17331.03484</v>
    </nc>
  </rcc>
  <rcc rId="41459" sId="2" numFmtId="4">
    <oc r="CY32">
      <v>6361.05044</v>
    </oc>
    <nc r="CY32">
      <v>6843.0396700000001</v>
    </nc>
  </rcc>
  <rcc rId="41460" sId="2" numFmtId="4">
    <oc r="DN32">
      <v>169176.33919</v>
    </oc>
    <nc r="DN32">
      <v>191860.06666000001</v>
    </nc>
  </rcc>
  <rcc rId="41461" sId="2" numFmtId="4">
    <oc r="DP32">
      <v>28272.238010000001</v>
    </oc>
    <nc r="DP32">
      <v>28268.238010000001</v>
    </nc>
  </rcc>
  <rcc rId="41462" sId="2" numFmtId="4">
    <oc r="DQ32">
      <v>19248.19054</v>
    </oc>
    <nc r="DQ32">
      <v>21440.029989999999</v>
    </nc>
  </rcc>
  <rcc rId="41463" sId="2" numFmtId="4">
    <oc r="DT32">
      <v>18830.72957</v>
    </oc>
    <nc r="DT32">
      <v>21017.569019999999</v>
    </nc>
  </rcc>
  <rcc rId="41464" sId="2" numFmtId="4">
    <oc r="DY32">
      <v>113</v>
    </oc>
    <nc r="DY32">
      <v>109</v>
    </nc>
  </rcc>
  <rcc rId="41465" sId="2" numFmtId="4">
    <oc r="EC32">
      <v>417.46096999999997</v>
    </oc>
    <nc r="EC32">
      <v>422.46096999999997</v>
    </nc>
  </rcc>
  <rcc rId="41466" sId="2" numFmtId="4">
    <oc r="EF32">
      <v>1406.46984</v>
    </oc>
    <nc r="EF32">
      <v>1604.4928600000001</v>
    </nc>
  </rcc>
  <rcc rId="41467" sId="2" numFmtId="4">
    <oc r="EI32">
      <v>506.35271</v>
    </oc>
    <nc r="EI32">
      <v>523.07271000000003</v>
    </nc>
  </rcc>
  <rcc rId="41468" sId="2" numFmtId="4">
    <oc r="EL32">
      <v>41707.51629</v>
    </oc>
    <nc r="EL32">
      <v>47424.072650000002</v>
    </nc>
  </rcc>
  <rcc rId="41469" sId="2" numFmtId="4">
    <oc r="EO32">
      <v>79494.132110000006</v>
    </oc>
    <nc r="EO32">
      <v>91726.228529999993</v>
    </nc>
  </rcc>
  <rcc rId="41470" sId="2" numFmtId="4">
    <oc r="ER32">
      <v>26628.2637</v>
    </oc>
    <nc r="ER32">
      <v>28948.75592</v>
    </nc>
  </rcc>
  <rcc rId="41471" sId="2" numFmtId="4">
    <oc r="ET32">
      <v>9</v>
    </oc>
    <nc r="ET32">
      <v>13</v>
    </nc>
  </rcc>
  <rcc rId="41472" sId="2" numFmtId="4">
    <oc r="EU32">
      <v>5</v>
    </oc>
    <nc r="EU32">
      <v>13</v>
    </nc>
  </rcc>
  <rcc rId="41473" sId="2" numFmtId="4">
    <oc r="FD32">
      <v>-1831.0281</v>
    </oc>
    <nc r="FD32">
      <v>642.09235999999999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41051" sId="19">
    <oc r="A1" t="inlineStr">
      <is>
        <t xml:space="preserve">                     Анализ исполнения бюджета Ярославского сельского поселения на 01.10.2022 г.</t>
      </is>
    </oc>
    <nc r="A1" t="inlineStr">
      <is>
        <t xml:space="preserve">                     Анализ исполнения бюджета Ярославского сельского поселения на 01.11.2022 г.</t>
      </is>
    </nc>
  </rcc>
  <rcc rId="41052" sId="19" numFmtId="4">
    <oc r="D6">
      <v>62.362870000000001</v>
    </oc>
    <nc r="D6">
      <v>71.918710000000004</v>
    </nc>
  </rcc>
  <rcc rId="41053" sId="19" numFmtId="4">
    <oc r="D8">
      <v>236.14073999999999</v>
    </oc>
    <nc r="D8">
      <v>267.08521000000002</v>
    </nc>
  </rcc>
  <rcc rId="41054" sId="19" numFmtId="4">
    <oc r="D9">
      <v>1.33588</v>
    </oc>
    <nc r="D9">
      <v>1.49841</v>
    </nc>
  </rcc>
  <rcc rId="41055" sId="19" numFmtId="4">
    <oc r="D10">
      <v>271.83778000000001</v>
    </oc>
    <nc r="D10">
      <v>303.45188000000002</v>
    </nc>
  </rcc>
  <rcc rId="41056" sId="19" numFmtId="4">
    <oc r="D11">
      <v>-26.360499999999998</v>
    </oc>
    <nc r="D11">
      <v>-30.886510000000001</v>
    </nc>
  </rcc>
  <rcc rId="41057" sId="19" numFmtId="4">
    <oc r="D15">
      <v>11.85445</v>
    </oc>
    <nc r="D15">
      <v>31.539809999999999</v>
    </nc>
  </rcc>
  <rcc rId="41058" sId="19" numFmtId="4">
    <oc r="D16">
      <v>114.28615000000001</v>
    </oc>
    <nc r="D16">
      <v>321.91843999999998</v>
    </nc>
  </rcc>
  <rcc rId="41059" sId="19" numFmtId="4">
    <oc r="D18">
      <v>1.2</v>
    </oc>
    <nc r="D18">
      <v>0.85</v>
    </nc>
  </rcc>
  <rcc rId="41060" sId="19" numFmtId="4">
    <oc r="D27">
      <v>364.82720999999998</v>
    </oc>
    <nc r="D27">
      <v>441.39280000000002</v>
    </nc>
  </rcc>
  <rcc rId="41061" sId="19" numFmtId="4">
    <oc r="D40">
      <v>1730.2550000000001</v>
    </oc>
    <nc r="D40">
      <v>1863.6849999999999</v>
    </nc>
  </rcc>
  <rcc rId="41062" sId="19" numFmtId="4">
    <oc r="C42">
      <v>5635.3174399999998</v>
    </oc>
    <nc r="C42">
      <v>6715.9963699999998</v>
    </nc>
  </rcc>
  <rcc rId="41063" sId="19" numFmtId="4">
    <oc r="D42">
      <v>2334.4336800000001</v>
    </oc>
    <nc r="D42">
      <v>5027.3715199999997</v>
    </nc>
  </rcc>
  <rcc rId="41064" sId="19" numFmtId="4">
    <oc r="C45">
      <v>3513.6765700000001</v>
    </oc>
    <nc r="C45">
      <v>2432.99764</v>
    </nc>
  </rcc>
  <rcc rId="41065" sId="19" numFmtId="4">
    <oc r="D45">
      <v>143.88437999999999</v>
    </oc>
    <nc r="D45">
      <v>2208.3180600000001</v>
    </nc>
  </rcc>
  <rcc rId="41066" sId="19" numFmtId="34">
    <oc r="D56">
      <v>790.96090000000004</v>
    </oc>
    <nc r="D56">
      <v>915.39460999999994</v>
    </nc>
  </rcc>
  <rcc rId="41067" sId="19" numFmtId="34">
    <oc r="D63">
      <v>35.192419999999998</v>
    </oc>
    <nc r="D63">
      <v>37.070979999999999</v>
    </nc>
  </rcc>
  <rcc rId="41068" sId="19" numFmtId="34">
    <oc r="D68">
      <v>4.5</v>
    </oc>
    <nc r="D68">
      <v>6</v>
    </nc>
  </rcc>
  <rcc rId="41069" sId="19" numFmtId="34">
    <oc r="D73">
      <v>306.5</v>
    </oc>
    <nc r="D73">
      <v>500.79</v>
    </nc>
  </rcc>
  <rcc rId="41070" sId="19" numFmtId="34">
    <oc r="D77">
      <v>3283.0511900000001</v>
    </oc>
    <nc r="D77">
      <v>8040.4227099999998</v>
    </nc>
  </rcc>
  <rcc rId="41071" sId="19" numFmtId="34">
    <oc r="D78">
      <v>172.20489000000001</v>
    </oc>
    <nc r="D78">
      <v>191.65988999999999</v>
    </nc>
  </rcc>
  <rcc rId="41072" sId="19" numFmtId="34">
    <oc r="D80">
      <v>877.99338</v>
    </oc>
    <nc r="D80">
      <v>966.50638000000004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fmt sheetId="2" sqref="EN14:EN31">
    <dxf>
      <numFmt numFmtId="186" formatCode="#,##0.0000"/>
    </dxf>
  </rfmt>
  <rfmt sheetId="2" sqref="EN14:EN31">
    <dxf>
      <numFmt numFmtId="187" formatCode="#,##0.000"/>
    </dxf>
  </rfmt>
  <rfmt sheetId="2" sqref="EN14:EN31">
    <dxf>
      <numFmt numFmtId="4" formatCode="#,##0.00"/>
    </dxf>
  </rfmt>
  <rfmt sheetId="2" sqref="EN14:EN31">
    <dxf>
      <numFmt numFmtId="167" formatCode="#,##0.0"/>
    </dxf>
  </rfmt>
  <rfmt sheetId="2" sqref="FC14:FD31">
    <dxf>
      <numFmt numFmtId="186" formatCode="#,##0.0000"/>
    </dxf>
  </rfmt>
  <rfmt sheetId="2" sqref="FC14:FD31">
    <dxf>
      <numFmt numFmtId="187" formatCode="#,##0.000"/>
    </dxf>
  </rfmt>
  <rfmt sheetId="2" sqref="FC14:FD31">
    <dxf>
      <numFmt numFmtId="4" formatCode="#,##0.00"/>
    </dxf>
  </rfmt>
  <rfmt sheetId="2" sqref="FC14:F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8403" sId="11">
    <oc r="A1" t="inlineStr">
      <is>
        <t xml:space="preserve">                     Анализ исполнения бюджета Сятракасинского сельского поселения на 01.09.2022 г.</t>
      </is>
    </oc>
    <nc r="A1" t="inlineStr">
      <is>
        <t xml:space="preserve">                     Анализ исполнения бюджета Сятракасинского сельского поселения на 01.10.2022 г.</t>
      </is>
    </nc>
  </rcc>
  <rcc rId="38404" sId="11" numFmtId="4">
    <oc r="D6">
      <v>108.22392000000001</v>
    </oc>
    <nc r="D6">
      <v>125.58511</v>
    </nc>
  </rcc>
  <rcc rId="38405" sId="11" numFmtId="4">
    <oc r="D8">
      <v>257.20382000000001</v>
    </oc>
    <nc r="D8">
      <v>294.87004999999999</v>
    </nc>
  </rcc>
  <rcc rId="38406" sId="11" numFmtId="4">
    <oc r="D9">
      <v>1.48709</v>
    </oc>
    <nc r="D9">
      <v>1.66814</v>
    </nc>
  </rcc>
  <rcc rId="38407" sId="11" numFmtId="4">
    <oc r="D10">
      <v>295.34744999999998</v>
    </oc>
    <nc r="D10">
      <v>339.44510000000002</v>
    </nc>
  </rcc>
  <rcc rId="38408" sId="11" numFmtId="4">
    <oc r="D11">
      <v>-29.94286</v>
    </oc>
    <nc r="D11">
      <v>-32.916499999999999</v>
    </nc>
  </rcc>
  <rcc rId="38409" sId="11" numFmtId="4">
    <oc r="D15">
      <v>15.51858</v>
    </oc>
    <nc r="D15">
      <v>19.119499999999999</v>
    </nc>
  </rcc>
  <rcc rId="38410" sId="11" numFmtId="4">
    <oc r="D16">
      <v>113.08842</v>
    </oc>
    <nc r="D16">
      <v>129.32819000000001</v>
    </nc>
  </rcc>
  <rcc rId="38411" sId="11" numFmtId="4">
    <oc r="D18">
      <v>5.4</v>
    </oc>
    <nc r="D18">
      <v>5.6</v>
    </nc>
  </rcc>
  <rcc rId="38412" sId="11" numFmtId="4">
    <oc r="D27">
      <v>111.88</v>
    </oc>
    <nc r="D27">
      <v>116.88</v>
    </nc>
  </rcc>
  <rcc rId="38413" sId="11" numFmtId="4">
    <oc r="D28">
      <v>4.5158399999999999</v>
    </oc>
    <nc r="D28">
      <v>5.0803200000000004</v>
    </nc>
  </rcc>
  <rcc rId="38414" sId="11" numFmtId="4">
    <oc r="D41">
      <v>3636.9</v>
    </oc>
    <nc r="D41">
      <v>3940.797</v>
    </nc>
  </rcc>
  <rcc rId="38415" sId="11" numFmtId="4">
    <oc r="D43">
      <v>3044.2073500000001</v>
    </oc>
    <nc r="D43">
      <v>7532.6789500000004</v>
    </nc>
  </rcc>
  <rcc rId="38416" sId="11" numFmtId="4">
    <oc r="D44">
      <v>172.49100000000001</v>
    </oc>
    <nc r="D44">
      <v>188.547</v>
    </nc>
  </rcc>
  <rcc rId="38417" sId="11" numFmtId="4">
    <oc r="D48">
      <v>77.41</v>
    </oc>
    <nc r="D48">
      <v>579.82998999999995</v>
    </nc>
  </rcc>
  <rcc rId="38418" sId="11" numFmtId="34">
    <oc r="D58">
      <v>1075.65498</v>
    </oc>
    <nc r="D58">
      <v>1211.4147499999999</v>
    </nc>
  </rcc>
  <rcc rId="38419" sId="11" numFmtId="34">
    <oc r="D65">
      <v>142.56488999999999</v>
    </oc>
    <nc r="D65">
      <v>157.19018</v>
    </nc>
  </rcc>
  <rcc rId="38420" sId="11" numFmtId="34">
    <oc r="D75">
      <v>2547.72163</v>
    </oc>
    <nc r="D75">
      <v>3367.8946299999998</v>
    </nc>
  </rcc>
  <rcc rId="38421" sId="11" numFmtId="34">
    <oc r="C79">
      <v>85</v>
    </oc>
    <nc r="C79">
      <v>119.694</v>
    </nc>
  </rcc>
  <rcc rId="38422" sId="11" numFmtId="34">
    <oc r="C80">
      <v>947.31916000000001</v>
    </oc>
    <nc r="C80">
      <v>912.62516000000005</v>
    </nc>
  </rcc>
  <rcc rId="38423" sId="11" numFmtId="34">
    <oc r="D80">
      <v>527.14619000000005</v>
    </oc>
    <nc r="D80">
      <v>551.80732999999998</v>
    </nc>
  </rcc>
  <rcc rId="38424" sId="11" numFmtId="34">
    <oc r="D82">
      <v>3315.0139600000002</v>
    </oc>
    <nc r="D82">
      <v>7495.6147600000004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37933" sId="4" numFmtId="4">
    <oc r="D6">
      <v>49.519590000000001</v>
    </oc>
    <nc r="D6">
      <v>52.243470000000002</v>
    </nc>
  </rcc>
  <rcc rId="37934" sId="4" numFmtId="4">
    <oc r="D8">
      <v>107.79080999999999</v>
    </oc>
    <nc r="D8">
      <v>123.57625</v>
    </nc>
  </rcc>
  <rcc rId="37935" sId="4" numFmtId="4">
    <oc r="D9">
      <v>0.62324000000000002</v>
    </oc>
    <nc r="D9">
      <v>0.69908000000000003</v>
    </nc>
  </rcc>
  <rcc rId="37936" sId="4" numFmtId="4">
    <oc r="D10">
      <v>123.77630000000001</v>
    </oc>
    <nc r="D10">
      <v>142.25708</v>
    </nc>
  </rcc>
  <rcc rId="37937" sId="4" numFmtId="4">
    <oc r="D11">
      <v>-12.54867</v>
    </oc>
    <nc r="D11">
      <v>-13.79487</v>
    </nc>
  </rcc>
  <rcc rId="37938" sId="4" numFmtId="4">
    <oc r="D15">
      <v>0.37523000000000001</v>
    </oc>
    <nc r="D15">
      <v>1.40659</v>
    </nc>
  </rcc>
  <rcc rId="37939" sId="4" numFmtId="4">
    <oc r="D16">
      <v>17.70609</v>
    </oc>
    <nc r="D16">
      <v>20.506530000000001</v>
    </nc>
  </rcc>
  <rcc rId="37940" sId="4" numFmtId="4">
    <oc r="D39">
      <v>1379.7</v>
    </oc>
    <nc r="D39">
      <v>1494.9870000000001</v>
    </nc>
  </rcc>
  <rcc rId="37941" sId="4" numFmtId="4">
    <oc r="D42">
      <v>74.447999999999993</v>
    </oc>
    <nc r="D42">
      <v>80.870999999999995</v>
    </nc>
  </rcc>
  <rcc rId="37942" sId="4" numFmtId="4">
    <oc r="C54">
      <v>1244.693</v>
    </oc>
    <nc r="C54">
      <v>1249.693</v>
    </nc>
  </rcc>
  <rcc rId="37943" sId="4" numFmtId="4">
    <oc r="D54">
      <v>903.06913999999995</v>
    </oc>
    <nc r="D54">
      <v>997.53670999999997</v>
    </nc>
  </rcc>
  <rcc rId="37944" sId="4" numFmtId="4">
    <oc r="C58">
      <v>10</v>
    </oc>
    <nc r="C58">
      <v>1</v>
    </nc>
  </rcc>
  <rcc rId="37945" sId="4" numFmtId="4">
    <oc r="D61">
      <v>54.240589999999997</v>
    </oc>
    <nc r="D61">
      <v>62.200189999999999</v>
    </nc>
  </rcc>
  <rcc rId="37946" sId="4" numFmtId="4">
    <oc r="C72">
      <v>14.45</v>
    </oc>
    <nc r="C72">
      <v>0</v>
    </nc>
  </rcc>
  <rcc rId="37947" sId="4" numFmtId="4">
    <oc r="C75">
      <v>4432.4417400000002</v>
    </oc>
    <nc r="C75">
      <v>4711.0049499999996</v>
    </nc>
  </rcc>
  <rcc rId="37948" sId="4" numFmtId="4">
    <oc r="C76">
      <v>482.875</v>
    </oc>
    <nc r="C76">
      <v>227.22678999999999</v>
    </nc>
  </rcc>
  <rcc rId="37949" sId="4" numFmtId="4">
    <oc r="D76">
      <v>80.834590000000006</v>
    </oc>
    <nc r="D76">
      <v>100.83459000000001</v>
    </nc>
  </rcc>
  <rcc rId="37950" sId="4" numFmtId="4">
    <oc r="D78">
      <v>192</v>
    </oc>
    <nc r="D78">
      <v>216</v>
    </nc>
  </rcc>
  <rcc rId="37951" sId="4" numFmtId="4">
    <oc r="C85">
      <v>10</v>
    </oc>
    <nc r="C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fmt sheetId="2" sqref="D14:D31">
    <dxf>
      <numFmt numFmtId="186" formatCode="#,##0.0000"/>
    </dxf>
  </rfmt>
  <rfmt sheetId="2" sqref="D14:D31">
    <dxf>
      <numFmt numFmtId="187" formatCode="#,##0.000"/>
    </dxf>
  </rfmt>
  <rfmt sheetId="2" sqref="D14:D31">
    <dxf>
      <numFmt numFmtId="4" formatCode="#,##0.00"/>
    </dxf>
  </rfmt>
  <rfmt sheetId="2" sqref="D14: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45877" sId="18" numFmtId="34">
    <oc r="C59">
      <v>1827.3200400000001</v>
    </oc>
    <nc r="C59">
      <v>1894.40372</v>
    </nc>
  </rcc>
  <rcc rId="45878" sId="18" numFmtId="34">
    <oc r="D59">
      <v>1574.2173700000001</v>
    </oc>
    <nc r="D59">
      <v>1886.66669</v>
    </nc>
  </rcc>
  <rcc rId="45879" sId="18" numFmtId="34">
    <oc r="C66">
      <v>251.821</v>
    </oc>
    <nc r="C66">
      <v>269.82522</v>
    </nc>
  </rcc>
  <rcc rId="45880" sId="18" numFmtId="34">
    <oc r="D66">
      <v>206.30186</v>
    </oc>
    <nc r="D66">
      <v>269.82522</v>
    </nc>
  </rcc>
  <rcc rId="45881" sId="18" numFmtId="34">
    <oc r="D76">
      <v>5214.4053199999998</v>
    </oc>
    <nc r="D76">
      <v>5427.89606</v>
    </nc>
  </rcc>
  <rcc rId="45882" sId="18" numFmtId="34">
    <oc r="C77">
      <v>163</v>
    </oc>
    <nc r="C77">
      <v>180</v>
    </nc>
  </rcc>
  <rcc rId="45883" sId="18" numFmtId="34">
    <oc r="D77">
      <v>73</v>
    </oc>
    <nc r="D77">
      <v>170</v>
    </nc>
  </rcc>
  <rcc rId="45884" sId="18" numFmtId="34">
    <oc r="C80">
      <v>3096.5</v>
    </oc>
    <nc r="C80">
      <v>3455.25</v>
    </nc>
  </rcc>
  <rcc rId="45885" sId="18" numFmtId="34">
    <oc r="D80">
      <v>3073.3575000000001</v>
    </oc>
    <nc r="D80">
      <v>3203.5</v>
    </nc>
  </rcc>
  <rcc rId="45886" sId="18" numFmtId="34">
    <oc r="C81">
      <v>2443.1355800000001</v>
    </oc>
    <nc r="C81">
      <v>2420.7860000000001</v>
    </nc>
  </rcc>
  <rcc rId="45887" sId="18" numFmtId="34">
    <oc r="D81">
      <v>1944.1249800000001</v>
    </oc>
    <nc r="D81">
      <v>2391.1333800000002</v>
    </nc>
  </rcc>
  <rcc rId="45888" sId="18" numFmtId="34">
    <oc r="C83">
      <v>2226.0610000000001</v>
    </oc>
    <nc r="C83">
      <v>1974.3109999999999</v>
    </nc>
  </rcc>
  <rcc rId="45889" sId="18" numFmtId="34">
    <oc r="D83">
      <v>1732.1336699999999</v>
    </oc>
    <nc r="D83">
      <v>1974.2885799999999</v>
    </nc>
  </rcc>
  <rcc rId="45890" sId="18" numFmtId="34">
    <oc r="D90">
      <v>21.855</v>
    </oc>
    <nc r="D90">
      <v>22</v>
    </nc>
  </rcc>
  <rfmt sheetId="18" sqref="C57:C90">
    <dxf>
      <numFmt numFmtId="165" formatCode="_(* #,##0.00_);_(* \(#,##0.00\);_(* &quot;-&quot;??_);_(@_)"/>
    </dxf>
  </rfmt>
  <rfmt sheetId="18" sqref="C57:C90">
    <dxf>
      <numFmt numFmtId="184" formatCode="_(* #,##0.000_);_(* \(#,##0.000\);_(* &quot;-&quot;??_);_(@_)"/>
    </dxf>
  </rfmt>
  <rfmt sheetId="18" sqref="C57:C90">
    <dxf>
      <numFmt numFmtId="175" formatCode="_(* #,##0.0000_);_(* \(#,##0.0000\);_(* &quot;-&quot;??_);_(@_)"/>
    </dxf>
  </rfmt>
  <rfmt sheetId="18" sqref="C57:C90">
    <dxf>
      <numFmt numFmtId="176" formatCode="_(* #,##0.00000_);_(* \(#,##0.00000\);_(* &quot;-&quot;??_);_(@_)"/>
    </dxf>
  </rfmt>
  <rcc rId="45891" sId="18" numFmtId="34">
    <oc r="C71">
      <v>20</v>
    </oc>
    <nc r="C71">
      <v>15.2659</v>
    </nc>
  </rcc>
  <rfmt sheetId="18" sqref="C57:C90">
    <dxf>
      <numFmt numFmtId="175" formatCode="_(* #,##0.0000_);_(* \(#,##0.0000\);_(* &quot;-&quot;??_);_(@_)"/>
    </dxf>
  </rfmt>
  <rfmt sheetId="18" sqref="C57:C90">
    <dxf>
      <numFmt numFmtId="184" formatCode="_(* #,##0.000_);_(* \(#,##0.000\);_(* &quot;-&quot;??_);_(@_)"/>
    </dxf>
  </rfmt>
  <rfmt sheetId="18" sqref="C57:C90">
    <dxf>
      <numFmt numFmtId="165" formatCode="_(* #,##0.00_);_(* \(#,##0.00\);_(* &quot;-&quot;??_);_(@_)"/>
    </dxf>
  </rfmt>
  <rfmt sheetId="18" sqref="C57:C90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45391" sId="13" numFmtId="4">
    <oc r="C38">
      <v>1523.1351999999999</v>
    </oc>
    <nc r="C38">
      <v>2095.3000000000002</v>
    </nc>
  </rcc>
  <rcc rId="45392" sId="13" numFmtId="4">
    <oc r="D38">
      <v>1502.80072</v>
    </oc>
    <nc r="D38">
      <v>2095.3000000000002</v>
    </nc>
  </rcc>
  <rcc rId="45393" sId="13" numFmtId="34">
    <oc r="C55">
      <v>1379.5401199999999</v>
    </oc>
    <nc r="C55">
      <v>1523.1351999999999</v>
    </nc>
  </rcc>
  <rcc rId="45394" sId="13" numFmtId="34">
    <oc r="D55">
      <v>1286.1290200000001</v>
    </oc>
    <nc r="D55">
      <v>1502.80072</v>
    </nc>
  </rcc>
  <rcc rId="45395" sId="13" numFmtId="34">
    <oc r="C62">
      <v>100.72799999999999</v>
    </oc>
    <nc r="C62">
      <v>96.750470000000007</v>
    </nc>
  </rcc>
  <rcc rId="45396" sId="13" numFmtId="34">
    <oc r="D62">
      <v>75.128410000000002</v>
    </oc>
    <nc r="D62">
      <v>96.750470000000007</v>
    </nc>
  </rcc>
  <rcc rId="45397" sId="13" numFmtId="34">
    <oc r="D67">
      <v>1.02</v>
    </oc>
    <nc r="D67">
      <v>2.82</v>
    </nc>
  </rcc>
  <rcc rId="45398" sId="13" numFmtId="34">
    <oc r="C72">
      <v>1256.6821600000001</v>
    </oc>
    <nc r="C72">
      <v>1256.6928499999999</v>
    </nc>
  </rcc>
  <rcc rId="45399" sId="13" numFmtId="34">
    <oc r="D72">
      <v>1119.8625500000001</v>
    </oc>
    <nc r="D72">
      <v>1244.0085799999999</v>
    </nc>
  </rcc>
  <rcc rId="45400" sId="13" numFmtId="34">
    <oc r="C76">
      <v>8155.8617899999999</v>
    </oc>
    <nc r="C76">
      <v>8022.3667100000002</v>
    </nc>
  </rcc>
  <rcc rId="45401" sId="13" numFmtId="34">
    <oc r="D76">
      <v>7912.3667100000002</v>
    </oc>
    <nc r="D76">
      <v>8022.3667100000002</v>
    </nc>
  </rcc>
  <rcc rId="45402" sId="13" numFmtId="34">
    <oc r="C77">
      <v>845.19326999999998</v>
    </oc>
    <nc r="C77">
      <v>945.80358000000001</v>
    </nc>
  </rcc>
  <rcc rId="45403" sId="13" numFmtId="34">
    <oc r="D77">
      <v>622.85356999999999</v>
    </oc>
    <nc r="D77">
      <v>945.80358000000001</v>
    </nc>
  </rcc>
  <rcc rId="45404" sId="13" numFmtId="34">
    <oc r="C79">
      <v>869.04319999999996</v>
    </oc>
    <nc r="C79">
      <v>758.33289000000002</v>
    </nc>
  </rcc>
  <rcc rId="45405" sId="13" numFmtId="34">
    <oc r="D79">
      <v>740.23590000000002</v>
    </oc>
    <nc r="D79">
      <v>758.33289000000002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44742" sId="6" numFmtId="4">
    <oc r="D6">
      <v>47.871000000000002</v>
    </oc>
    <nc r="D6">
      <v>65.119870000000006</v>
    </nc>
  </rcc>
  <rcc rId="44743" sId="6" numFmtId="4">
    <oc r="D8">
      <v>421.77184</v>
    </oc>
    <nc r="D8">
      <v>461.07841000000002</v>
    </nc>
  </rcc>
  <rcc rId="44744" sId="6" numFmtId="4">
    <oc r="D9">
      <v>2.3330299999999999</v>
    </oc>
    <nc r="D9">
      <v>2.4905499999999998</v>
    </nc>
  </rcc>
  <rcc rId="44745" sId="6" numFmtId="4">
    <oc r="D10">
      <v>469.47192999999999</v>
    </oc>
    <nc r="D10">
      <v>509.08262999999999</v>
    </nc>
  </rcc>
  <rcc rId="44746" sId="6" numFmtId="4">
    <oc r="D11">
      <v>-49.466239999999999</v>
    </oc>
    <nc r="D11">
      <v>-52.899079999999998</v>
    </nc>
  </rcc>
  <rcc rId="44747" sId="6" numFmtId="4">
    <oc r="D15">
      <v>295.07164</v>
    </oc>
    <nc r="D15">
      <v>463.41651000000002</v>
    </nc>
  </rcc>
  <rcc rId="44748" sId="6" numFmtId="4">
    <oc r="D16">
      <v>707.86576000000002</v>
    </oc>
    <nc r="D16">
      <v>831.42898000000002</v>
    </nc>
  </rcc>
  <rcc rId="44749" sId="6" numFmtId="4">
    <oc r="D28">
      <v>276.24455999999998</v>
    </oc>
    <nc r="D28">
      <v>284.21055999999999</v>
    </nc>
  </rcc>
  <rcc rId="44750" sId="6" numFmtId="4">
    <oc r="D31">
      <v>67.301010000000005</v>
    </oc>
    <nc r="D31">
      <v>81.84</v>
    </nc>
  </rcc>
  <rcc rId="44751" sId="6" numFmtId="4">
    <oc r="D37">
      <v>82.901759999999996</v>
    </oc>
    <nc r="D37">
      <v>85.202449999999999</v>
    </nc>
  </rcc>
  <rcc rId="44752" sId="6" numFmtId="4">
    <oc r="C40">
      <v>0</v>
    </oc>
    <nc r="C40">
      <v>1036.2163800000001</v>
    </nc>
  </rcc>
  <rcc rId="44753" sId="6" numFmtId="4">
    <oc r="D40">
      <v>771.54412000000002</v>
    </oc>
    <nc r="D40">
      <v>773.35371999999995</v>
    </nc>
  </rcc>
  <rcc rId="44754" sId="6" numFmtId="4">
    <oc r="D43">
      <v>2526.06</v>
    </oc>
    <nc r="D43">
      <v>2693</v>
    </nc>
  </rcc>
  <rcc rId="44755" sId="6" numFmtId="4">
    <oc r="C45">
      <v>11163.91</v>
    </oc>
    <nc r="C45">
      <v>10312.837320000001</v>
    </nc>
  </rcc>
  <rcc rId="44756" sId="6" numFmtId="4">
    <oc r="D45">
      <v>5707.5463200000004</v>
    </oc>
    <nc r="D45">
      <v>9111.3296599999994</v>
    </nc>
  </rcc>
  <rcc rId="44757" sId="6" numFmtId="4">
    <oc r="C47">
      <v>115.02160000000001</v>
    </oc>
    <nc r="C47">
      <v>126.63952</v>
    </nc>
  </rcc>
  <rcc rId="44758" sId="6" numFmtId="4">
    <oc r="D47">
      <v>114.6279</v>
    </oc>
    <nc r="D47">
      <v>126.63952</v>
    </nc>
  </rcc>
  <rcc rId="44759" sId="6" numFmtId="4">
    <oc r="D48">
      <v>1426.31158</v>
    </oc>
    <nc r="D48">
      <v>1788.0248799999999</v>
    </nc>
  </rcc>
  <rcc rId="44760" sId="6" numFmtId="4">
    <oc r="C49">
      <v>1036.2163800000001</v>
    </oc>
    <nc r="C49"/>
  </rcc>
  <rcc rId="44761" sId="6" numFmtId="4">
    <oc r="C58">
      <v>1657.27304</v>
    </oc>
    <nc r="C58">
      <v>1501.3076599999999</v>
    </nc>
  </rcc>
  <rcc rId="44762" sId="6" numFmtId="4">
    <oc r="D58">
      <v>1125.4558300000001</v>
    </oc>
    <nc r="D58">
      <v>1439.8154999999999</v>
    </nc>
  </rcc>
  <rcc rId="44763" sId="6" numFmtId="4">
    <oc r="C62">
      <v>10</v>
    </oc>
    <nc r="C62">
      <v>1</v>
    </nc>
  </rcc>
  <rcc rId="44764" sId="6" numFmtId="4">
    <oc r="C65">
      <v>100.729</v>
    </oc>
    <nc r="C65">
      <v>112.34692</v>
    </nc>
  </rcc>
  <rcc rId="44765" sId="6" numFmtId="4">
    <oc r="D65">
      <v>85.375860000000003</v>
    </oc>
    <nc r="D65">
      <v>112.34692</v>
    </nc>
  </rcc>
  <rcc rId="44766" sId="6" numFmtId="4">
    <oc r="C70">
      <v>22.71386</v>
    </oc>
    <nc r="C70">
      <v>22.68</v>
    </nc>
  </rcc>
  <rcc rId="44767" sId="6" numFmtId="4">
    <oc r="D70">
      <v>16.12</v>
    </oc>
    <nc r="D70">
      <v>22.68</v>
    </nc>
  </rcc>
  <rcc rId="44768" sId="6" numFmtId="4">
    <oc r="C75">
      <v>10513.77152</v>
    </oc>
    <nc r="C75">
      <v>9662.6988399999991</v>
    </nc>
  </rcc>
  <rcc rId="44769" sId="6" numFmtId="4">
    <oc r="D75">
      <v>8860.0885799999996</v>
    </oc>
    <nc r="D75">
      <v>9078.6455800000003</v>
    </nc>
  </rcc>
  <rcc rId="44770" sId="6" numFmtId="4">
    <oc r="C76">
      <v>224.94976</v>
    </oc>
    <nc r="C76">
      <v>361.5</v>
    </nc>
  </rcc>
  <rcc rId="44771" sId="6" numFmtId="4">
    <oc r="D76">
      <v>141.5</v>
    </oc>
    <nc r="D76">
      <v>361.5</v>
    </nc>
  </rcc>
  <rcc rId="44772" sId="6" numFmtId="4">
    <oc r="C81">
      <v>5314.0602500000005</v>
    </oc>
    <nc r="C81">
      <v>5342.5472499999996</v>
    </nc>
  </rcc>
  <rcc rId="44773" sId="6" numFmtId="4">
    <oc r="D81">
      <v>427.27875999999998</v>
    </oc>
    <nc r="D81">
      <v>4050.6028900000001</v>
    </nc>
  </rcc>
  <rcc rId="44774" sId="6" numFmtId="4">
    <oc r="D82">
      <v>463.47685999999999</v>
    </oc>
    <nc r="D82">
      <v>604.88980000000004</v>
    </nc>
  </rcc>
  <rcc rId="44775" sId="6" numFmtId="4">
    <oc r="D84">
      <v>1649.0543500000001</v>
    </oc>
    <nc r="D84">
      <v>2099.4523199999999</v>
    </nc>
  </rcc>
  <rcc rId="44776" sId="6" numFmtId="4">
    <oc r="C91">
      <v>6.04</v>
    </oc>
    <nc r="C91">
      <v>6.0019999999999998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.xml><?xml version="1.0" encoding="utf-8"?>
<revisions xmlns="http://schemas.openxmlformats.org/spreadsheetml/2006/main" xmlns:r="http://schemas.openxmlformats.org/officeDocument/2006/relationships">
  <rfmt sheetId="2" sqref="AZ14:AZ29">
    <dxf>
      <numFmt numFmtId="1" formatCode="0"/>
    </dxf>
  </rfmt>
  <rfmt sheetId="2" sqref="AZ14:AZ29">
    <dxf>
      <numFmt numFmtId="166" formatCode="0.0"/>
    </dxf>
  </rfmt>
  <rfmt sheetId="2" sqref="AZ14:AZ29">
    <dxf>
      <numFmt numFmtId="2" formatCode="0.00"/>
    </dxf>
  </rfmt>
  <rfmt sheetId="2" sqref="AZ14:AZ29">
    <dxf>
      <numFmt numFmtId="183" formatCode="0.000"/>
    </dxf>
  </rfmt>
  <rfmt sheetId="2" sqref="AZ14:AZ29">
    <dxf>
      <numFmt numFmtId="174" formatCode="0.0000"/>
    </dxf>
  </rfmt>
  <rfmt sheetId="2" sqref="AZ14:AZ29">
    <dxf>
      <numFmt numFmtId="168" formatCode="0.00000"/>
    </dxf>
  </rfmt>
  <rrc rId="44316" sId="10" ref="A29:XFD29" action="insertRow">
    <undo index="20" exp="area" ref3D="1" dr="$A$142:$XFD$142" dn="Z_F85EE840_0C31_454A_8951_832C2E9E0600_.wvu.Rows" sId="10"/>
    <undo index="18" exp="area" ref3D="1" dr="$A$91:$XFD$98" dn="Z_F85EE840_0C31_454A_8951_832C2E9E0600_.wvu.Rows" sId="10"/>
    <undo index="16" exp="area" ref3D="1" dr="$A$84:$XFD$88" dn="Z_F85EE840_0C31_454A_8951_832C2E9E0600_.wvu.Rows" sId="10"/>
    <undo index="14" exp="area" ref3D="1" dr="$A$81:$XFD$81" dn="Z_F85EE840_0C31_454A_8951_832C2E9E0600_.wvu.Rows" sId="10"/>
    <undo index="12" exp="area" ref3D="1" dr="$A$78:$XFD$78" dn="Z_F85EE840_0C31_454A_8951_832C2E9E0600_.wvu.Rows" sId="10"/>
    <undo index="10" exp="area" ref3D="1" dr="$A$67:$XFD$68" dn="Z_F85EE840_0C31_454A_8951_832C2E9E0600_.wvu.Rows" sId="10"/>
    <undo index="8" exp="area" ref3D="1" dr="$A$59:$XFD$60" dn="Z_F85EE840_0C31_454A_8951_832C2E9E0600_.wvu.Rows" sId="10"/>
    <undo index="6" exp="area" ref3D="1" dr="$A$57:$XFD$57" dn="Z_F85EE840_0C31_454A_8951_832C2E9E0600_.wvu.Rows" sId="10"/>
    <undo index="4" exp="area" ref3D="1" dr="$A$48:$XFD$50" dn="Z_F85EE840_0C31_454A_8951_832C2E9E0600_.wvu.Rows" sId="10"/>
    <undo index="2" exp="area" ref3D="1" dr="$A$44:$XFD$44" dn="Z_F85EE840_0C31_454A_8951_832C2E9E0600_.wvu.Rows" sId="10"/>
    <undo index="20" exp="area" ref3D="1" dr="$A$91:$XFD$98" dn="Z_B31C8DB7_3E78_4144_A6B5_8DE36DE63F0E_.wvu.Rows" sId="10"/>
    <undo index="18" exp="area" ref3D="1" dr="$A$83:$XFD$87" dn="Z_B31C8DB7_3E78_4144_A6B5_8DE36DE63F0E_.wvu.Rows" sId="10"/>
    <undo index="16" exp="area" ref3D="1" dr="$A$81:$XFD$81" dn="Z_B31C8DB7_3E78_4144_A6B5_8DE36DE63F0E_.wvu.Rows" sId="10"/>
    <undo index="14" exp="area" ref3D="1" dr="$A$78:$XFD$79" dn="Z_B31C8DB7_3E78_4144_A6B5_8DE36DE63F0E_.wvu.Rows" sId="10"/>
    <undo index="12" exp="area" ref3D="1" dr="$A$67:$XFD$68" dn="Z_B31C8DB7_3E78_4144_A6B5_8DE36DE63F0E_.wvu.Rows" sId="10"/>
    <undo index="10" exp="area" ref3D="1" dr="$A$59:$XFD$60" dn="Z_B31C8DB7_3E78_4144_A6B5_8DE36DE63F0E_.wvu.Rows" sId="10"/>
    <undo index="8" exp="area" ref3D="1" dr="$A$57:$XFD$57" dn="Z_B31C8DB7_3E78_4144_A6B5_8DE36DE63F0E_.wvu.Rows" sId="10"/>
    <undo index="6" exp="area" ref3D="1" dr="$A$48:$XFD$50" dn="Z_B31C8DB7_3E78_4144_A6B5_8DE36DE63F0E_.wvu.Rows" sId="10"/>
    <undo index="4" exp="area" ref3D="1" dr="$A$44:$XFD$44" dn="Z_B31C8DB7_3E78_4144_A6B5_8DE36DE63F0E_.wvu.Rows" sId="10"/>
    <undo index="2" exp="area" ref3D="1" dr="$A$32:$XFD$32" dn="Z_B31C8DB7_3E78_4144_A6B5_8DE36DE63F0E_.wvu.Rows" sId="10"/>
    <undo index="22" exp="area" ref3D="1" dr="$A$142:$XFD$142" dn="Z_B30CE22D_C12F_4E12_8BB9_3AAE0A6991CC_.wvu.Rows" sId="10"/>
    <undo index="20" exp="area" ref3D="1" dr="$A$91:$XFD$98" dn="Z_B30CE22D_C12F_4E12_8BB9_3AAE0A6991CC_.wvu.Rows" sId="10"/>
    <undo index="18" exp="area" ref3D="1" dr="$A$84:$XFD$88" dn="Z_B30CE22D_C12F_4E12_8BB9_3AAE0A6991CC_.wvu.Rows" sId="10"/>
    <undo index="16" exp="area" ref3D="1" dr="$A$81:$XFD$81" dn="Z_B30CE22D_C12F_4E12_8BB9_3AAE0A6991CC_.wvu.Rows" sId="10"/>
    <undo index="14" exp="area" ref3D="1" dr="$A$78:$XFD$79" dn="Z_B30CE22D_C12F_4E12_8BB9_3AAE0A6991CC_.wvu.Rows" sId="10"/>
    <undo index="12" exp="area" ref3D="1" dr="$A$67:$XFD$68" dn="Z_B30CE22D_C12F_4E12_8BB9_3AAE0A6991CC_.wvu.Rows" sId="10"/>
    <undo index="10" exp="area" ref3D="1" dr="$A$59:$XFD$60" dn="Z_B30CE22D_C12F_4E12_8BB9_3AAE0A6991CC_.wvu.Rows" sId="10"/>
    <undo index="8" exp="area" ref3D="1" dr="$A$57:$XFD$57" dn="Z_B30CE22D_C12F_4E12_8BB9_3AAE0A6991CC_.wvu.Rows" sId="10"/>
    <undo index="6" exp="area" ref3D="1" dr="$A$48:$XFD$50" dn="Z_B30CE22D_C12F_4E12_8BB9_3AAE0A6991CC_.wvu.Rows" sId="10"/>
    <undo index="4" exp="area" ref3D="1" dr="$A$44:$XFD$44" dn="Z_B30CE22D_C12F_4E12_8BB9_3AAE0A6991CC_.wvu.Rows" sId="10"/>
    <undo index="2" exp="area" ref3D="1" dr="$A$31:$XFD$35" dn="Z_B30CE22D_C12F_4E12_8BB9_3AAE0A6991CC_.wvu.Rows" sId="10"/>
    <undo index="24" exp="area" ref3D="1" dr="$A$142:$XFD$142" dn="Z_A54C432C_6C68_4B53_A75C_446EB3A61B2B_.wvu.Rows" sId="10"/>
    <undo index="22" exp="area" ref3D="1" dr="$A$91:$XFD$98" dn="Z_A54C432C_6C68_4B53_A75C_446EB3A61B2B_.wvu.Rows" sId="10"/>
    <undo index="20" exp="area" ref3D="1" dr="$A$84:$XFD$88" dn="Z_A54C432C_6C68_4B53_A75C_446EB3A61B2B_.wvu.Rows" sId="10"/>
    <undo index="18" exp="area" ref3D="1" dr="$A$81:$XFD$81" dn="Z_A54C432C_6C68_4B53_A75C_446EB3A61B2B_.wvu.Rows" sId="10"/>
    <undo index="16" exp="area" ref3D="1" dr="$A$78:$XFD$79" dn="Z_A54C432C_6C68_4B53_A75C_446EB3A61B2B_.wvu.Rows" sId="10"/>
    <undo index="14" exp="area" ref3D="1" dr="$A$67:$XFD$68" dn="Z_A54C432C_6C68_4B53_A75C_446EB3A61B2B_.wvu.Rows" sId="10"/>
    <undo index="12" exp="area" ref3D="1" dr="$A$59:$XFD$60" dn="Z_A54C432C_6C68_4B53_A75C_446EB3A61B2B_.wvu.Rows" sId="10"/>
    <undo index="10" exp="area" ref3D="1" dr="$A$57:$XFD$57" dn="Z_A54C432C_6C68_4B53_A75C_446EB3A61B2B_.wvu.Rows" sId="10"/>
    <undo index="8" exp="area" ref3D="1" dr="$A$48:$XFD$50" dn="Z_A54C432C_6C68_4B53_A75C_446EB3A61B2B_.wvu.Rows" sId="10"/>
    <undo index="6" exp="area" ref3D="1" dr="$A$46:$XFD$46" dn="Z_A54C432C_6C68_4B53_A75C_446EB3A61B2B_.wvu.Rows" sId="10"/>
    <undo index="4" exp="area" ref3D="1" dr="$A$44:$XFD$44" dn="Z_A54C432C_6C68_4B53_A75C_446EB3A61B2B_.wvu.Rows" sId="10"/>
    <undo index="2" exp="area" ref3D="1" dr="$A$31:$XFD$35" dn="Z_A54C432C_6C68_4B53_A75C_446EB3A61B2B_.wvu.Rows" sId="10"/>
    <undo index="24" exp="area" ref3D="1" dr="$A$142:$XFD$142" dn="Z_61528DAC_5C4C_48F4_ADE2_8A724B05A086_.wvu.Rows" sId="10"/>
    <undo index="22" exp="area" ref3D="1" dr="$A$91:$XFD$98" dn="Z_61528DAC_5C4C_48F4_ADE2_8A724B05A086_.wvu.Rows" sId="10"/>
    <undo index="20" exp="area" ref3D="1" dr="$A$84:$XFD$88" dn="Z_61528DAC_5C4C_48F4_ADE2_8A724B05A086_.wvu.Rows" sId="10"/>
    <undo index="18" exp="area" ref3D="1" dr="$A$81:$XFD$81" dn="Z_61528DAC_5C4C_48F4_ADE2_8A724B05A086_.wvu.Rows" sId="10"/>
    <undo index="16" exp="area" ref3D="1" dr="$A$78:$XFD$78" dn="Z_61528DAC_5C4C_48F4_ADE2_8A724B05A086_.wvu.Rows" sId="10"/>
    <undo index="14" exp="area" ref3D="1" dr="$A$74:$XFD$74" dn="Z_61528DAC_5C4C_48F4_ADE2_8A724B05A086_.wvu.Rows" sId="10"/>
    <undo index="12" exp="area" ref3D="1" dr="$A$67:$XFD$68" dn="Z_61528DAC_5C4C_48F4_ADE2_8A724B05A086_.wvu.Rows" sId="10"/>
    <undo index="10" exp="area" ref3D="1" dr="$A$59:$XFD$60" dn="Z_61528DAC_5C4C_48F4_ADE2_8A724B05A086_.wvu.Rows" sId="10"/>
    <undo index="8" exp="area" ref3D="1" dr="$A$57:$XFD$57" dn="Z_61528DAC_5C4C_48F4_ADE2_8A724B05A086_.wvu.Rows" sId="10"/>
    <undo index="6" exp="area" ref3D="1" dr="$A$48:$XFD$50" dn="Z_61528DAC_5C4C_48F4_ADE2_8A724B05A086_.wvu.Rows" sId="10"/>
    <undo index="4" exp="area" ref3D="1" dr="$A$44:$XFD$44" dn="Z_61528DAC_5C4C_48F4_ADE2_8A724B05A086_.wvu.Rows" sId="10"/>
    <undo index="2" exp="area" ref3D="1" dr="$A$42:$XFD$42" dn="Z_61528DAC_5C4C_48F4_ADE2_8A724B05A086_.wvu.Rows" sId="10"/>
    <undo index="22" exp="area" ref3D="1" dr="$A$142:$XFD$142" dn="Z_5C539BE6_C8E0_453F_AB5E_9E58094195EA_.wvu.Rows" sId="10"/>
    <undo index="20" exp="area" ref3D="1" dr="$A$91:$XFD$98" dn="Z_5C539BE6_C8E0_453F_AB5E_9E58094195EA_.wvu.Rows" sId="10"/>
    <undo index="18" exp="area" ref3D="1" dr="$A$84:$XFD$88" dn="Z_5C539BE6_C8E0_453F_AB5E_9E58094195EA_.wvu.Rows" sId="10"/>
    <undo index="16" exp="area" ref3D="1" dr="$A$81:$XFD$81" dn="Z_5C539BE6_C8E0_453F_AB5E_9E58094195EA_.wvu.Rows" sId="10"/>
    <undo index="14" exp="area" ref3D="1" dr="$A$78:$XFD$78" dn="Z_5C539BE6_C8E0_453F_AB5E_9E58094195EA_.wvu.Rows" sId="10"/>
    <undo index="12" exp="area" ref3D="1" dr="$A$67:$XFD$68" dn="Z_5C539BE6_C8E0_453F_AB5E_9E58094195EA_.wvu.Rows" sId="10"/>
    <undo index="10" exp="area" ref3D="1" dr="$A$59:$XFD$60" dn="Z_5C539BE6_C8E0_453F_AB5E_9E58094195EA_.wvu.Rows" sId="10"/>
    <undo index="8" exp="area" ref3D="1" dr="$A$57:$XFD$57" dn="Z_5C539BE6_C8E0_453F_AB5E_9E58094195EA_.wvu.Rows" sId="10"/>
    <undo index="6" exp="area" ref3D="1" dr="$A$48:$XFD$50" dn="Z_5C539BE6_C8E0_453F_AB5E_9E58094195EA_.wvu.Rows" sId="10"/>
    <undo index="4" exp="area" ref3D="1" dr="$A$44:$XFD$44" dn="Z_5C539BE6_C8E0_453F_AB5E_9E58094195EA_.wvu.Rows" sId="10"/>
    <undo index="2" exp="area" ref3D="1" dr="$A$31:$XFD$33" dn="Z_5C539BE6_C8E0_453F_AB5E_9E58094195EA_.wvu.Rows" sId="10"/>
    <undo index="20" exp="area" ref3D="1" dr="$A$91:$XFD$98" dn="Z_5BFCA170_DEAE_4D2C_98A0_1E68B427AC01_.wvu.Rows" sId="10"/>
    <undo index="18" exp="area" ref3D="1" dr="$A$83:$XFD$87" dn="Z_5BFCA170_DEAE_4D2C_98A0_1E68B427AC01_.wvu.Rows" sId="10"/>
    <undo index="16" exp="area" ref3D="1" dr="$A$81:$XFD$81" dn="Z_5BFCA170_DEAE_4D2C_98A0_1E68B427AC01_.wvu.Rows" sId="10"/>
    <undo index="14" exp="area" ref3D="1" dr="$A$78:$XFD$79" dn="Z_5BFCA170_DEAE_4D2C_98A0_1E68B427AC01_.wvu.Rows" sId="10"/>
    <undo index="12" exp="area" ref3D="1" dr="$A$67:$XFD$68" dn="Z_5BFCA170_DEAE_4D2C_98A0_1E68B427AC01_.wvu.Rows" sId="10"/>
    <undo index="10" exp="area" ref3D="1" dr="$A$59:$XFD$60" dn="Z_5BFCA170_DEAE_4D2C_98A0_1E68B427AC01_.wvu.Rows" sId="10"/>
    <undo index="8" exp="area" ref3D="1" dr="$A$57:$XFD$57" dn="Z_5BFCA170_DEAE_4D2C_98A0_1E68B427AC01_.wvu.Rows" sId="10"/>
    <undo index="6" exp="area" ref3D="1" dr="$A$48:$XFD$50" dn="Z_5BFCA170_DEAE_4D2C_98A0_1E68B427AC01_.wvu.Rows" sId="10"/>
    <undo index="4" exp="area" ref3D="1" dr="$A$44:$XFD$44" dn="Z_5BFCA170_DEAE_4D2C_98A0_1E68B427AC01_.wvu.Rows" sId="10"/>
    <undo index="2" exp="area" ref3D="1" dr="$A$32:$XFD$32" dn="Z_5BFCA170_DEAE_4D2C_98A0_1E68B427AC01_.wvu.Rows" sId="10"/>
    <undo index="24" exp="area" ref3D="1" dr="$A$91:$XFD$98" dn="Z_42584DC0_1D41_4C93_9B38_C388E7B8DAC4_.wvu.Rows" sId="10"/>
    <undo index="22" exp="area" ref3D="1" dr="$A$84:$XFD$88" dn="Z_42584DC0_1D41_4C93_9B38_C388E7B8DAC4_.wvu.Rows" sId="10"/>
    <undo index="20" exp="area" ref3D="1" dr="$A$81:$XFD$81" dn="Z_42584DC0_1D41_4C93_9B38_C388E7B8DAC4_.wvu.Rows" sId="10"/>
    <undo index="18" exp="area" ref3D="1" dr="$A$78:$XFD$79" dn="Z_42584DC0_1D41_4C93_9B38_C388E7B8DAC4_.wvu.Rows" sId="10"/>
    <undo index="16" exp="area" ref3D="1" dr="$A$67:$XFD$68" dn="Z_42584DC0_1D41_4C93_9B38_C388E7B8DAC4_.wvu.Rows" sId="10"/>
    <undo index="14" exp="area" ref3D="1" dr="$A$59:$XFD$61" dn="Z_42584DC0_1D41_4C93_9B38_C388E7B8DAC4_.wvu.Rows" sId="10"/>
    <undo index="12" exp="area" ref3D="1" dr="$A$57:$XFD$57" dn="Z_42584DC0_1D41_4C93_9B38_C388E7B8DAC4_.wvu.Rows" sId="10"/>
    <undo index="10" exp="area" ref3D="1" dr="$A$48:$XFD$50" dn="Z_42584DC0_1D41_4C93_9B38_C388E7B8DAC4_.wvu.Rows" sId="10"/>
    <undo index="8" exp="area" ref3D="1" dr="$A$46:$XFD$46" dn="Z_42584DC0_1D41_4C93_9B38_C388E7B8DAC4_.wvu.Rows" sId="10"/>
    <undo index="6" exp="area" ref3D="1" dr="$A$44:$XFD$44" dn="Z_42584DC0_1D41_4C93_9B38_C388E7B8DAC4_.wvu.Rows" sId="10"/>
    <undo index="4" exp="area" ref3D="1" dr="$A$38:$XFD$38" dn="Z_42584DC0_1D41_4C93_9B38_C388E7B8DAC4_.wvu.Rows" sId="10"/>
    <undo index="2" exp="area" ref3D="1" dr="$A$31:$XFD$35" dn="Z_42584DC0_1D41_4C93_9B38_C388E7B8DAC4_.wvu.Rows" sId="10"/>
    <undo index="20" exp="area" ref3D="1" dr="$A$91:$XFD$98" dn="Z_3DCB9AAA_F09C_4EA6_B992_F93E466D374A_.wvu.Rows" sId="10"/>
    <undo index="18" exp="area" ref3D="1" dr="$A$83:$XFD$87" dn="Z_3DCB9AAA_F09C_4EA6_B992_F93E466D374A_.wvu.Rows" sId="10"/>
    <undo index="16" exp="area" ref3D="1" dr="$A$81:$XFD$81" dn="Z_3DCB9AAA_F09C_4EA6_B992_F93E466D374A_.wvu.Rows" sId="10"/>
    <undo index="14" exp="area" ref3D="1" dr="$A$78:$XFD$79" dn="Z_3DCB9AAA_F09C_4EA6_B992_F93E466D374A_.wvu.Rows" sId="10"/>
    <undo index="12" exp="area" ref3D="1" dr="$A$67:$XFD$68" dn="Z_3DCB9AAA_F09C_4EA6_B992_F93E466D374A_.wvu.Rows" sId="10"/>
    <undo index="10" exp="area" ref3D="1" dr="$A$59:$XFD$60" dn="Z_3DCB9AAA_F09C_4EA6_B992_F93E466D374A_.wvu.Rows" sId="10"/>
    <undo index="8" exp="area" ref3D="1" dr="$A$57:$XFD$57" dn="Z_3DCB9AAA_F09C_4EA6_B992_F93E466D374A_.wvu.Rows" sId="10"/>
    <undo index="6" exp="area" ref3D="1" dr="$A$48:$XFD$50" dn="Z_3DCB9AAA_F09C_4EA6_B992_F93E466D374A_.wvu.Rows" sId="10"/>
    <undo index="4" exp="area" ref3D="1" dr="$A$44:$XFD$44" dn="Z_3DCB9AAA_F09C_4EA6_B992_F93E466D374A_.wvu.Rows" sId="10"/>
    <undo index="2" exp="area" ref3D="1" dr="$A$32:$XFD$32" dn="Z_3DCB9AAA_F09C_4EA6_B992_F93E466D374A_.wvu.Rows" sId="10"/>
    <undo index="20" exp="area" ref3D="1" dr="$A$91:$XFD$98" dn="Z_1A52382B_3765_4E8C_903F_6B8919B7242E_.wvu.Rows" sId="10"/>
    <undo index="18" exp="area" ref3D="1" dr="$A$84:$XFD$88" dn="Z_1A52382B_3765_4E8C_903F_6B8919B7242E_.wvu.Rows" sId="10"/>
    <undo index="16" exp="area" ref3D="1" dr="$A$81:$XFD$81" dn="Z_1A52382B_3765_4E8C_903F_6B8919B7242E_.wvu.Rows" sId="10"/>
    <undo index="14" exp="area" ref3D="1" dr="$A$78:$XFD$79" dn="Z_1A52382B_3765_4E8C_903F_6B8919B7242E_.wvu.Rows" sId="10"/>
    <undo index="12" exp="area" ref3D="1" dr="$A$67:$XFD$68" dn="Z_1A52382B_3765_4E8C_903F_6B8919B7242E_.wvu.Rows" sId="10"/>
    <undo index="10" exp="area" ref3D="1" dr="$A$59:$XFD$60" dn="Z_1A52382B_3765_4E8C_903F_6B8919B7242E_.wvu.Rows" sId="10"/>
    <undo index="8" exp="area" ref3D="1" dr="$A$57:$XFD$57" dn="Z_1A52382B_3765_4E8C_903F_6B8919B7242E_.wvu.Rows" sId="10"/>
    <undo index="6" exp="area" ref3D="1" dr="$A$48:$XFD$50" dn="Z_1A52382B_3765_4E8C_903F_6B8919B7242E_.wvu.Rows" sId="10"/>
    <undo index="4" exp="area" ref3D="1" dr="$A$44:$XFD$44" dn="Z_1A52382B_3765_4E8C_903F_6B8919B7242E_.wvu.Rows" sId="10"/>
    <undo index="2" exp="area" ref3D="1" dr="$A$32:$XFD$32" dn="Z_1A52382B_3765_4E8C_903F_6B8919B7242E_.wvu.Rows" sId="10"/>
    <undo index="24" exp="area" ref3D="1" dr="$A$142:$XFD$142" dn="Z_1718F1EE_9F48_4DBE_9531_3B70F9C4A5DD_.wvu.Rows" sId="10"/>
    <undo index="22" exp="area" ref3D="1" dr="$A$91:$XFD$98" dn="Z_1718F1EE_9F48_4DBE_9531_3B70F9C4A5DD_.wvu.Rows" sId="10"/>
    <undo index="20" exp="area" ref3D="1" dr="$A$84:$XFD$88" dn="Z_1718F1EE_9F48_4DBE_9531_3B70F9C4A5DD_.wvu.Rows" sId="10"/>
    <undo index="18" exp="area" ref3D="1" dr="$A$81:$XFD$81" dn="Z_1718F1EE_9F48_4DBE_9531_3B70F9C4A5DD_.wvu.Rows" sId="10"/>
    <undo index="16" exp="area" ref3D="1" dr="$A$78:$XFD$79" dn="Z_1718F1EE_9F48_4DBE_9531_3B70F9C4A5DD_.wvu.Rows" sId="10"/>
    <undo index="14" exp="area" ref3D="1" dr="$A$67:$XFD$68" dn="Z_1718F1EE_9F48_4DBE_9531_3B70F9C4A5DD_.wvu.Rows" sId="10"/>
    <undo index="12" exp="area" ref3D="1" dr="$A$59:$XFD$61" dn="Z_1718F1EE_9F48_4DBE_9531_3B70F9C4A5DD_.wvu.Rows" sId="10"/>
    <undo index="10" exp="area" ref3D="1" dr="$A$57:$XFD$57" dn="Z_1718F1EE_9F48_4DBE_9531_3B70F9C4A5DD_.wvu.Rows" sId="10"/>
    <undo index="8" exp="area" ref3D="1" dr="$A$48:$XFD$50" dn="Z_1718F1EE_9F48_4DBE_9531_3B70F9C4A5DD_.wvu.Rows" sId="10"/>
    <undo index="6" exp="area" ref3D="1" dr="$A$46:$XFD$46" dn="Z_1718F1EE_9F48_4DBE_9531_3B70F9C4A5DD_.wvu.Rows" sId="10"/>
    <undo index="4" exp="area" ref3D="1" dr="$A$44:$XFD$44" dn="Z_1718F1EE_9F48_4DBE_9531_3B70F9C4A5DD_.wvu.Rows" sId="10"/>
    <undo index="2" exp="area" ref3D="1" dr="$A$31:$XFD$35" dn="Z_1718F1EE_9F48_4DBE_9531_3B70F9C4A5DD_.wvu.Rows" sId="10"/>
  </rrc>
  <rcc rId="44317" sId="10">
    <nc r="A29">
      <v>1110532000</v>
    </nc>
  </rcc>
  <rcc rId="44318" sId="10">
    <nc r="B29" t="inlineStr">
      <is>
        <t>Плата за соглашениям об установлениисервитутав отнош.зем.участ.</t>
      </is>
    </nc>
  </rcc>
  <rfmt sheetId="10" sqref="B29">
    <dxf>
      <alignment wrapText="1" readingOrder="0"/>
    </dxf>
  </rfmt>
  <rcc rId="44319" sId="10" numFmtId="4">
    <nc r="D29">
      <v>7.5000000000000002E-4</v>
    </nc>
  </rcc>
  <rcc rId="44320" sId="10" numFmtId="4">
    <oc r="D28">
      <v>49.500749999999996</v>
    </oc>
    <nc r="D28">
      <v>49.5</v>
    </nc>
  </rcc>
  <rcc rId="44321" sId="10">
    <oc r="D26">
      <f>D27+D28</f>
    </oc>
    <nc r="D26">
      <f>D27+D28+D29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1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8890" sId="17" numFmtId="34">
    <oc r="D60">
      <v>904.55051000000003</v>
    </oc>
    <nc r="D60">
      <v>1038.12364</v>
    </nc>
  </rcc>
  <rcc rId="38891" sId="17" numFmtId="34">
    <oc r="D67">
      <v>157.90255999999999</v>
    </oc>
    <nc r="D67">
      <v>180.46055999999999</v>
    </nc>
  </rcc>
  <rcc rId="38892" sId="17" numFmtId="34">
    <oc r="C72">
      <v>320.38</v>
    </oc>
    <nc r="C72">
      <v>324.38</v>
    </nc>
  </rcc>
  <rcc rId="38893" sId="17" numFmtId="34">
    <oc r="C78">
      <v>50</v>
    </oc>
    <nc r="C78">
      <v>37.5</v>
    </nc>
  </rcc>
  <rcc rId="38894" sId="17" numFmtId="34">
    <oc r="C81">
      <v>913.52099999999996</v>
    </oc>
    <nc r="C81">
      <v>922.02099999999996</v>
    </nc>
  </rcc>
  <rcc rId="38895" sId="17" numFmtId="34">
    <oc r="D81">
      <v>727.69199000000003</v>
    </oc>
    <nc r="D81">
      <v>837.32816000000003</v>
    </nc>
  </rcc>
  <rcc rId="38896" sId="17" numFmtId="34">
    <oc r="D82">
      <v>4318.7624500000002</v>
    </oc>
    <nc r="D82">
      <v>5294.6610099999998</v>
    </nc>
  </rcc>
  <rcc rId="38897" sId="17" numFmtId="34">
    <oc r="D84">
      <v>1246.5148200000001</v>
    </oc>
    <nc r="D84">
      <v>1368.98982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21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2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6.xml><?xml version="1.0" encoding="utf-8"?>
<revisions xmlns="http://schemas.openxmlformats.org/spreadsheetml/2006/main" xmlns:r="http://schemas.openxmlformats.org/officeDocument/2006/relationships">
  <rcc rId="40544" sId="13">
    <oc r="A1" t="inlineStr">
      <is>
        <t xml:space="preserve">                     Анализ исполнения бюджета Хорнойского сельского поселения на 01.10.2022 г.</t>
      </is>
    </oc>
    <nc r="A1" t="inlineStr">
      <is>
        <t xml:space="preserve">                     Анализ исполнения бюджета Хорнойского сельского поселения на 01.11.2022 г.</t>
      </is>
    </nc>
  </rcc>
  <rcc rId="40545" sId="13" numFmtId="4">
    <oc r="D6">
      <v>68.457719999999995</v>
    </oc>
    <nc r="D6">
      <v>71.826570000000004</v>
    </nc>
  </rcc>
  <rcc rId="40546" sId="13" numFmtId="4">
    <oc r="D8">
      <v>184.75261</v>
    </oc>
    <nc r="D8">
      <v>208.96306999999999</v>
    </nc>
  </rcc>
  <rcc rId="40547" sId="13" numFmtId="4">
    <oc r="D9">
      <v>1.0451699999999999</v>
    </oc>
    <nc r="D9">
      <v>1.1722999999999999</v>
    </nc>
  </rcc>
  <rcc rId="40548" sId="13" numFmtId="4">
    <oc r="D10">
      <v>212.68137999999999</v>
    </oc>
    <nc r="D10">
      <v>237.41569000000001</v>
    </nc>
  </rcc>
  <rcc rId="40549" sId="13" numFmtId="4">
    <oc r="D11">
      <v>-20.624020000000002</v>
    </oc>
    <nc r="D11">
      <v>-24.16508</v>
    </nc>
  </rcc>
  <rcc rId="40550" sId="13" numFmtId="4">
    <oc r="D15">
      <v>133.89490000000001</v>
    </oc>
    <nc r="D15">
      <v>152.55000999999999</v>
    </nc>
  </rcc>
  <rcc rId="40551" sId="13" numFmtId="4">
    <oc r="D16">
      <v>66.217359999999999</v>
    </oc>
    <nc r="D16">
      <v>201.40450000000001</v>
    </nc>
  </rcc>
  <rcc rId="40552" sId="13" numFmtId="4">
    <oc r="D18">
      <v>2</v>
    </oc>
    <nc r="D18">
      <v>5.3</v>
    </nc>
  </rcc>
  <rcc rId="40553" sId="13" numFmtId="4">
    <oc r="D25">
      <v>17.783300000000001</v>
    </oc>
    <nc r="D25">
      <v>18.443300000000001</v>
    </nc>
  </rcc>
  <rcc rId="40554" sId="13" numFmtId="4">
    <oc r="D32">
      <v>0.33851999999999999</v>
    </oc>
    <nc r="D32">
      <v>0.86636000000000002</v>
    </nc>
  </rcc>
  <rcc rId="40555" sId="13" numFmtId="4">
    <oc r="D38">
      <v>1702.7840000000001</v>
    </oc>
    <nc r="D38">
      <v>1834.096</v>
    </nc>
  </rcc>
  <rcc rId="40556" sId="13" numFmtId="4">
    <oc r="D41">
      <v>6260.8906399999996</v>
    </oc>
    <nc r="D41">
      <v>5302.3499599999996</v>
    </nc>
  </rcc>
  <rcc rId="40557" sId="13" numFmtId="4">
    <oc r="D42">
      <v>80.867999999999995</v>
    </oc>
    <nc r="D42">
      <v>88.739000000000004</v>
    </nc>
  </rcc>
  <rcc rId="40558" sId="13" numFmtId="4">
    <oc r="D43">
      <v>74.225999999999999</v>
    </oc>
    <nc r="D43">
      <v>2372.2114799999999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40157" sId="9">
    <oc r="A1" t="inlineStr">
      <is>
        <t xml:space="preserve">                     Анализ исполнения бюджета Москакасинского сельского поселения на 01.10.2022 г.</t>
      </is>
    </oc>
    <nc r="A1" t="inlineStr">
      <is>
        <t xml:space="preserve">                     Анализ исполнения бюджета Москакасинского сельского поселения на 01.11.2022 г.</t>
      </is>
    </nc>
  </rcc>
  <rcc rId="40158" sId="9" numFmtId="4">
    <oc r="D6">
      <v>1178.4783199999999</v>
    </oc>
    <nc r="D6">
      <v>1350.7792099999999</v>
    </nc>
  </rcc>
  <rcc rId="40159" sId="9" numFmtId="4">
    <oc r="D8">
      <v>370.72874000000002</v>
    </oc>
    <nc r="D8">
      <v>419.30995000000001</v>
    </nc>
  </rcc>
  <rcc rId="40160" sId="9" numFmtId="4">
    <oc r="D9">
      <v>2.0972599999999999</v>
    </oc>
    <nc r="D9">
      <v>2.3523700000000001</v>
    </nc>
  </rcc>
  <rcc rId="40161" sId="9" numFmtId="4">
    <oc r="D10">
      <v>426.77123</v>
    </oc>
    <nc r="D10">
      <v>476.40368000000001</v>
    </nc>
  </rcc>
  <rcc rId="40162" sId="9" numFmtId="4">
    <oc r="D11">
      <v>-41.384639999999997</v>
    </oc>
    <nc r="D11">
      <v>-48.490229999999997</v>
    </nc>
  </rcc>
  <rcc rId="40163" sId="9" numFmtId="4">
    <oc r="D15">
      <v>248.20313999999999</v>
    </oc>
    <nc r="D15">
      <v>353.01042000000001</v>
    </nc>
  </rcc>
  <rcc rId="40164" sId="9" numFmtId="4">
    <oc r="D16">
      <v>672.31835999999998</v>
    </oc>
    <nc r="D16">
      <v>1345.6090899999999</v>
    </nc>
  </rcc>
  <rcc rId="40165" sId="9" numFmtId="4">
    <oc r="D18">
      <v>3.3</v>
    </oc>
    <nc r="D18">
      <v>3.5</v>
    </nc>
  </rcc>
  <rcc rId="40166" sId="9" numFmtId="4">
    <oc r="D41">
      <v>1202.104</v>
    </oc>
    <nc r="D41">
      <v>1294.8050000000001</v>
    </nc>
  </rcc>
  <rcc rId="40167" sId="9" numFmtId="4">
    <oc r="D43">
      <v>10462.732900000001</v>
    </oc>
    <nc r="D43">
      <v>8511.5542700000005</v>
    </nc>
  </rcc>
  <rcc rId="40168" sId="9" numFmtId="4">
    <oc r="D46">
      <v>478.89600000000002</v>
    </oc>
    <nc r="D46">
      <v>3478.1376300000002</v>
    </nc>
  </rcc>
  <rcc rId="40169" sId="9">
    <oc r="A35">
      <v>1163305010</v>
    </oc>
    <nc r="A35">
      <v>1160701010</v>
    </nc>
  </rcc>
  <rcc rId="40170" sId="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40171" sId="9" numFmtId="4">
    <oc r="D35">
      <v>0</v>
    </oc>
    <nc r="D35">
      <v>10.480639999999999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9719" sId="2">
    <oc r="B5" t="inlineStr">
      <is>
        <t>об исполнении бюджетов поселений  Моргаушского района  на 1 октября 2022 г.</t>
      </is>
    </oc>
    <nc r="B5" t="inlineStr">
      <is>
        <t>об исполнении бюджетов поселений  Моргаушского района  на 1 ноября 2022 г.</t>
      </is>
    </nc>
  </rcc>
  <rcc rId="39720" sId="1">
    <oc r="A1" t="inlineStr">
      <is>
        <t>Анализ исполнения консолидированного бюджета Моргаушского районана 01.10.2022 г.</t>
      </is>
    </oc>
    <nc r="A1" t="inlineStr">
      <is>
        <t>Анализ исполнения консолидированного бюджета Моргаушского районана 01.11.2022 г.</t>
      </is>
    </nc>
  </rcc>
  <rcc rId="39721" sId="1">
    <oc r="D3" t="inlineStr">
      <is>
        <t>исполнено на 01.10.2022 г.</t>
      </is>
    </oc>
    <nc r="D3" t="inlineStr">
      <is>
        <t>исполнено на 01.11.2022 г.</t>
      </is>
    </nc>
  </rcc>
  <rcc rId="39722" sId="1">
    <oc r="G3" t="inlineStr">
      <is>
        <t>исполнено на 01.10.2022 г.</t>
      </is>
    </oc>
    <nc r="G3" t="inlineStr">
      <is>
        <t>исполнено на 01.11.2022 г.</t>
      </is>
    </nc>
  </rcc>
  <rcc rId="39723" sId="1">
    <oc r="J3" t="inlineStr">
      <is>
        <t>исполнено на 01.10.2022 г.</t>
      </is>
    </oc>
    <nc r="J3" t="inlineStr">
      <is>
        <t>исполнено на 01.11.2022 г.</t>
      </is>
    </nc>
  </rcc>
  <rcc rId="39724" sId="3">
    <oc r="A2" t="inlineStr">
      <is>
        <t xml:space="preserve">                                                        Моргаушского района на 01.10.2022 г. </t>
      </is>
    </oc>
    <nc r="A2" t="inlineStr">
      <is>
        <t xml:space="preserve">                                                        Моргаушского района на 01.11.2022 г. </t>
      </is>
    </nc>
  </rcc>
  <rcc rId="39725" sId="3">
    <oc r="D3" t="inlineStr">
      <is>
        <t>исполнено на 01.10.2022 г.</t>
      </is>
    </oc>
    <nc r="D3" t="inlineStr">
      <is>
        <t>исполнено на 01.11.2022 г.</t>
      </is>
    </nc>
  </rcc>
  <rcc rId="39726" sId="3">
    <oc r="D76" t="inlineStr">
      <is>
        <t>исполнено на 01.10.2022 г.</t>
      </is>
    </oc>
    <nc r="D76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2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38455" sId="12">
    <oc r="A1" t="inlineStr">
      <is>
        <t xml:space="preserve">                     Анализ исполнения бюджета Тораевского сельского поселения на 01.09.2022 г.</t>
      </is>
    </oc>
    <nc r="A1" t="inlineStr">
      <is>
        <t xml:space="preserve">                     Анализ исполнения бюджета Тораевского сельского поселения на 01.10.2022 г.</t>
      </is>
    </nc>
  </rcc>
  <rcc rId="38456" sId="12" numFmtId="4">
    <oc r="D6">
      <v>92.239729999999994</v>
    </oc>
    <nc r="D6">
      <v>106.47953</v>
    </nc>
  </rcc>
  <rcc rId="38457" sId="12" numFmtId="4">
    <oc r="D8">
      <v>344.71712000000002</v>
    </oc>
    <nc r="D8">
      <v>395.19929000000002</v>
    </nc>
  </rcc>
  <rcc rId="38458" sId="12" numFmtId="4">
    <oc r="D9">
      <v>1.99308</v>
    </oc>
    <nc r="D9">
      <v>2.23569</v>
    </nc>
  </rcc>
  <rcc rId="38459" sId="12" numFmtId="4">
    <oc r="D10">
      <v>395.83915999999999</v>
    </oc>
    <nc r="D10">
      <v>454.94092999999998</v>
    </nc>
  </rcc>
  <rcc rId="38460" sId="12" numFmtId="4">
    <oc r="D11">
      <v>-40.130859999999998</v>
    </oc>
    <nc r="D11">
      <v>-44.116300000000003</v>
    </nc>
  </rcc>
  <rcc rId="38461" sId="12" numFmtId="4">
    <oc r="D15">
      <v>5.1465800000000002</v>
    </oc>
    <nc r="D15">
      <v>11.037269999999999</v>
    </nc>
  </rcc>
  <rcc rId="38462" sId="12" numFmtId="4">
    <oc r="D16">
      <v>67.664619999999999</v>
    </oc>
    <nc r="D16">
      <v>73.319630000000004</v>
    </nc>
  </rcc>
  <rcc rId="38463" sId="12" numFmtId="4">
    <oc r="D18">
      <v>4.7</v>
    </oc>
    <nc r="D18">
      <v>5</v>
    </nc>
  </rcc>
  <rcc rId="38464" sId="12" numFmtId="4">
    <oc r="D28">
      <v>40.964970000000001</v>
    </oc>
    <nc r="D28">
      <v>60.159529999999997</v>
    </nc>
  </rcc>
  <rcc rId="38465" sId="12" numFmtId="4">
    <oc r="D30">
      <v>34.58614</v>
    </oc>
    <nc r="D30">
      <v>39.891019999999997</v>
    </nc>
  </rcc>
  <rcc rId="38466" sId="12" numFmtId="4">
    <nc r="D31">
      <v>61.6</v>
    </nc>
  </rcc>
  <rcc rId="38467" sId="12" numFmtId="4">
    <oc r="C33">
      <v>0</v>
    </oc>
    <nc r="C33">
      <v>32.252499999999998</v>
    </nc>
  </rcc>
  <rcc rId="38468" sId="12">
    <oc r="A36">
      <v>1163305010</v>
    </oc>
    <nc r="A36">
      <v>1160701010</v>
    </nc>
  </rcc>
  <rcc rId="38469" sId="12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8470" sId="12" numFmtId="4">
    <nc r="C36">
      <v>10.63425</v>
    </nc>
  </rcc>
  <rcc rId="38471" sId="12" numFmtId="4">
    <nc r="D36">
      <v>27.535329999999998</v>
    </nc>
  </rcc>
  <rcc rId="38472" sId="12" numFmtId="4">
    <oc r="D42">
      <v>1754.028</v>
    </oc>
    <nc r="D42">
      <v>1900.5930000000001</v>
    </nc>
  </rcc>
  <rcc rId="38473" sId="12" numFmtId="4">
    <oc r="D44">
      <v>2753.5995200000002</v>
    </oc>
    <nc r="D44">
      <v>4429.9175599999999</v>
    </nc>
  </rcc>
  <rcc rId="38474" sId="12" numFmtId="4">
    <oc r="D45">
      <v>74.444999999999993</v>
    </oc>
    <nc r="D45">
      <v>80.867999999999995</v>
    </nc>
  </rcc>
  <rcc rId="38475" sId="12" numFmtId="4">
    <oc r="D48">
      <v>640.73797000000002</v>
    </oc>
    <nc r="D4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46300" sId="2" numFmtId="4">
    <oc r="DM32">
      <v>297495.26371999999</v>
    </oc>
    <nc r="DM32">
      <v>296888.00378999999</v>
    </nc>
  </rcc>
  <rcc rId="46301" sId="2" numFmtId="4">
    <oc r="DN32">
      <v>206811.76175999999</v>
    </oc>
    <nc r="DN32">
      <v>252077.0275</v>
    </nc>
  </rcc>
  <rcc rId="46302" sId="2" numFmtId="4">
    <oc r="DP32">
      <v>29866.60036</v>
    </oc>
    <nc r="DP32">
      <v>30310.56697</v>
    </nc>
  </rcc>
  <rcc rId="46303" sId="2" numFmtId="4">
    <oc r="DQ32">
      <v>24248.753639999999</v>
    </oc>
    <nc r="DQ32">
      <v>28907.540499999999</v>
    </nc>
  </rcc>
  <rcc rId="46304" sId="2" numFmtId="4">
    <oc r="DS32">
      <v>28865.872719999999</v>
    </oc>
    <nc r="DS32">
      <v>29144.526330000001</v>
    </nc>
  </rcc>
  <rcc rId="46305" sId="2" numFmtId="4">
    <oc r="DT32">
      <v>23414.809499999999</v>
    </oc>
    <nc r="DT32">
      <v>27956.996360000001</v>
    </nc>
  </rcc>
  <rcc rId="46306" sId="2" numFmtId="4">
    <oc r="DY32">
      <v>91</v>
    </oc>
    <nc r="DY32">
      <v>73000</v>
    </nc>
  </rcc>
  <rcc rId="46307" sId="2" numFmtId="4">
    <oc r="DZ32">
      <f>#REF!-DZ31</f>
    </oc>
    <nc r="DZ32">
      <v>0</v>
    </nc>
  </rcc>
  <rcc rId="46308" sId="2" numFmtId="4">
    <oc r="EB32">
      <v>909.72763999999995</v>
    </oc>
    <nc r="EB32">
      <v>1093.0406399999999</v>
    </nc>
  </rcc>
  <rcc rId="46309" sId="2" numFmtId="4">
    <oc r="EC32">
      <v>833.94413999999995</v>
    </oc>
    <nc r="EC32">
      <v>950.54413999999997</v>
    </nc>
  </rcc>
  <rcc rId="46310" sId="2" numFmtId="4">
    <oc r="EF32">
      <v>1829.9714899999999</v>
    </oc>
    <nc r="EF32">
      <v>2546.1</v>
    </nc>
  </rcc>
  <rcc rId="46311" sId="2" numFmtId="4">
    <oc r="EH32">
      <v>799.51656000000003</v>
    </oc>
    <nc r="EH32">
      <v>767.46799999999996</v>
    </nc>
  </rcc>
  <rcc rId="46312" sId="2" numFmtId="4">
    <oc r="EI32">
      <v>533.97271000000001</v>
    </oc>
    <nc r="EI32">
      <v>747.69633999999996</v>
    </nc>
  </rcc>
  <rcc rId="46313" sId="2" numFmtId="4">
    <oc r="EK32">
      <v>66012.182790000006</v>
    </oc>
    <nc r="EK32">
      <v>64842.075519999999</v>
    </nc>
  </rcc>
  <rcc rId="46314" sId="2" numFmtId="4">
    <oc r="EL32">
      <v>51018.487760000004</v>
    </oc>
    <nc r="EL32">
      <v>62683.624669999997</v>
    </nc>
  </rcc>
  <rcc rId="46315" sId="2" numFmtId="4">
    <oc r="EN32">
      <v>158561.98967000001</v>
    </oc>
    <nc r="EN32">
      <v>159005.45727000001</v>
    </nc>
  </rcc>
  <rcc rId="46316" sId="2" numFmtId="4">
    <oc r="EO32">
      <v>97722.487059999999</v>
    </oc>
    <nc r="EO32">
      <v>118896.2485</v>
    </nc>
  </rcc>
  <rcc rId="46317" sId="2" numFmtId="4">
    <oc r="EQ32">
      <v>39481.075340000003</v>
    </oc>
    <nc r="EQ32">
      <v>39192.355029999999</v>
    </nc>
  </rcc>
  <rcc rId="46318" sId="2" numFmtId="4">
    <oc r="ER32">
      <v>31259.713100000001</v>
    </oc>
    <nc r="ER32">
      <v>38076.346490000004</v>
    </nc>
  </rcc>
  <rcc rId="46319" sId="2" numFmtId="4">
    <oc r="EW32">
      <v>214.79900000000001</v>
    </oc>
    <nc r="EW32">
      <v>210.98099999999999</v>
    </nc>
  </rcc>
  <rcc rId="46320" sId="2" numFmtId="4">
    <oc r="EX32">
      <v>185.376</v>
    </oc>
    <nc r="EX32">
      <v>206.471</v>
    </nc>
  </rcc>
  <rcc rId="46321" sId="2" numFmtId="4">
    <oc r="FC32">
      <v>-14079.422855000001</v>
    </oc>
    <nc r="FC32">
      <v>-13728.079100000001</v>
    </nc>
  </rcc>
  <rcc rId="46322" sId="2" numFmtId="4">
    <oc r="FD32">
      <v>3894.3841200000002</v>
    </oc>
    <nc r="FD32">
      <v>3292.4549900000002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40589" sId="13" numFmtId="34">
    <oc r="D55">
      <v>1040.3426199999999</v>
    </oc>
    <nc r="D55">
      <v>1148.6923899999999</v>
    </nc>
  </rcc>
  <rcc rId="40590" sId="13" numFmtId="34">
    <oc r="D62">
      <v>56.874760000000002</v>
    </oc>
    <nc r="D62">
      <v>68.165130000000005</v>
    </nc>
  </rcc>
  <rcc rId="40591" sId="13" numFmtId="34">
    <oc r="D67">
      <v>0</v>
    </oc>
    <nc r="D67">
      <v>1.02</v>
    </nc>
  </rcc>
  <rcc rId="40592" sId="13" numFmtId="34">
    <oc r="D72">
      <v>784.86496999999997</v>
    </oc>
    <nc r="D72">
      <v>1119.8625500000001</v>
    </nc>
  </rcc>
  <rcc rId="40593" sId="13" numFmtId="34">
    <oc r="D76">
      <v>6435.2511100000002</v>
    </oc>
    <nc r="D76">
      <v>7774.6959100000004</v>
    </nc>
  </rcc>
  <rcc rId="40594" sId="13" numFmtId="34">
    <oc r="D77">
      <v>109.99850000000001</v>
    </oc>
    <nc r="D77">
      <v>111.11286</v>
    </nc>
  </rcc>
  <rcc rId="40595" sId="13" numFmtId="34">
    <oc r="D79">
      <v>593.91291999999999</v>
    </oc>
    <nc r="D79">
      <v>666.93547999999998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9378" sId="2" numFmtId="4">
    <oc r="DP32">
      <v>28264.184969999998</v>
    </oc>
    <nc r="DP32">
      <v>28272.238010000001</v>
    </nc>
  </rcc>
  <rcc rId="39379" sId="2" numFmtId="4">
    <oc r="DQ32">
      <v>17096.75477</v>
    </oc>
    <nc r="DQ32">
      <v>19248.19054</v>
    </nc>
  </rcc>
  <rcc rId="39380" sId="2" numFmtId="4">
    <oc r="DS32">
      <v>27614.22</v>
    </oc>
    <nc r="DS32">
      <v>27647.777040000001</v>
    </nc>
  </rcc>
  <rcc rId="39381" sId="2" numFmtId="4">
    <oc r="DT32">
      <v>16687.221799999999</v>
    </oc>
    <nc r="DT32">
      <v>18830.72957</v>
    </nc>
  </rcc>
  <rcc rId="39382" sId="2" numFmtId="4">
    <oc r="DY32">
      <v>140</v>
    </oc>
    <nc r="DY32">
      <v>113</v>
    </nc>
  </rcc>
  <rcc rId="39383" sId="2" numFmtId="4">
    <oc r="EB32">
      <v>509.96496999999999</v>
    </oc>
    <nc r="EB32">
      <v>511.46096999999997</v>
    </nc>
  </rcc>
  <rcc rId="39384" sId="2" numFmtId="4">
    <oc r="EC32">
      <v>409.53296999999998</v>
    </oc>
    <nc r="EC32">
      <v>417.46096999999997</v>
    </nc>
  </rcc>
  <rcc rId="39385" sId="2" numFmtId="4">
    <oc r="EF32">
      <v>1238.9502399999999</v>
    </oc>
    <nc r="EF32">
      <v>1406.46984</v>
    </nc>
  </rcc>
  <rcc rId="39386" sId="2" numFmtId="4">
    <oc r="EH32">
      <v>938.91134</v>
    </oc>
    <nc r="EH32">
      <v>910.21921999999995</v>
    </nc>
  </rcc>
  <rcc rId="39387" sId="2" numFmtId="4">
    <oc r="EI32">
      <v>488.33271000000002</v>
    </oc>
    <nc r="EI32">
      <v>506.35271</v>
    </nc>
  </rcc>
  <rcc rId="39388" sId="2" numFmtId="4">
    <oc r="EK32">
      <v>65650.192790000001</v>
    </oc>
    <nc r="EK32">
      <v>66018.301200000002</v>
    </nc>
  </rcc>
  <rcc rId="39389" sId="2" numFmtId="4">
    <oc r="EL32">
      <v>32950.252560000001</v>
    </oc>
    <nc r="EL32">
      <v>41707.51629</v>
    </nc>
  </rcc>
  <rcc rId="39390" sId="2" numFmtId="4">
    <oc r="EN32">
      <v>114022.93012999999</v>
    </oc>
    <nc r="EN32">
      <v>114796.93477000001</v>
    </nc>
  </rcc>
  <rcc rId="39391" sId="2" numFmtId="4">
    <oc r="EO32">
      <v>60506.31581</v>
    </oc>
    <nc r="EO32">
      <v>79494.132110000006</v>
    </nc>
  </rcc>
  <rcc rId="39392" sId="2" numFmtId="4">
    <oc r="EQ32">
      <v>39583.615839999999</v>
    </oc>
    <nc r="EQ32">
      <v>39636.869839999999</v>
    </nc>
  </rcc>
  <rcc rId="39393" sId="2" numFmtId="4">
    <oc r="ER32">
      <v>20444.82747</v>
    </oc>
    <nc r="ER32">
      <v>26628.2637</v>
    </nc>
  </rcc>
  <rcc rId="39394" sId="2" numFmtId="4">
    <oc r="ET32">
      <v>5</v>
    </oc>
    <nc r="ET32">
      <v>9</v>
    </nc>
  </rcc>
  <rcc rId="39395" sId="2" numFmtId="4">
    <oc r="EU32">
      <v>0</v>
    </oc>
    <nc r="EU32">
      <v>5</v>
    </nc>
  </rcc>
  <rcc rId="39396" sId="2" numFmtId="4">
    <oc r="EW32">
      <v>267.11</v>
    </oc>
    <nc r="EW32">
      <v>236.23500000000001</v>
    </nc>
  </rcc>
  <rcc rId="39397" sId="2" numFmtId="4">
    <oc r="FD32">
      <v>803.53953999999999</v>
    </oc>
    <nc r="FD32">
      <v>-1831.0281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2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45922" sId="19" numFmtId="4">
    <oc r="D6">
      <v>79.521789999999996</v>
    </oc>
    <nc r="D6">
      <v>91.677109999999999</v>
    </nc>
  </rcc>
  <rcc rId="45923" sId="19" numFmtId="4">
    <oc r="D8">
      <v>297.08744999999999</v>
    </oc>
    <nc r="D8">
      <v>324.77418999999998</v>
    </nc>
  </rcc>
  <rcc rId="45924" sId="19" numFmtId="4">
    <oc r="D9">
      <v>1.6434</v>
    </oc>
    <nc r="D9">
      <v>1.75431</v>
    </nc>
  </rcc>
  <rcc rId="45925" sId="19" numFmtId="4">
    <oc r="D10">
      <v>330.68651999999997</v>
    </oc>
    <nc r="D10">
      <v>358.58740999999998</v>
    </nc>
  </rcc>
  <rcc rId="45926" sId="19" numFmtId="4">
    <oc r="D11">
      <v>-34.843029999999999</v>
    </oc>
    <nc r="D11">
      <v>-37.261020000000002</v>
    </nc>
  </rcc>
  <rcc rId="45927" sId="19" numFmtId="4">
    <oc r="D13">
      <v>0</v>
    </oc>
    <nc r="D13">
      <v>0.26638000000000001</v>
    </nc>
  </rcc>
  <rcc rId="45928" sId="19" numFmtId="4">
    <oc r="D15">
      <v>284.32472000000001</v>
    </oc>
    <nc r="D15">
      <v>296.83465000000001</v>
    </nc>
  </rcc>
  <rcc rId="45929" sId="19" numFmtId="4">
    <oc r="D16">
      <v>485.15069</v>
    </oc>
    <nc r="D16">
      <v>553.06150000000002</v>
    </nc>
  </rcc>
  <rcc rId="45930" sId="19" numFmtId="4">
    <oc r="D27">
      <v>471.12439000000001</v>
    </oc>
    <nc r="D27">
      <v>487.66397999999998</v>
    </nc>
  </rcc>
  <rcc rId="45931" sId="19" numFmtId="4">
    <oc r="D35">
      <v>35.236109999999996</v>
    </oc>
    <nc r="D35">
      <v>41.4968</v>
    </nc>
  </rcc>
  <rcc rId="45932" sId="19" numFmtId="4">
    <oc r="C37">
      <v>0</v>
    </oc>
    <nc r="C37">
      <v>825.84623999999997</v>
    </nc>
  </rcc>
  <rfmt sheetId="19" sqref="C37" start="0" length="2147483647">
    <dxf>
      <font>
        <b val="0"/>
      </font>
    </dxf>
  </rfmt>
  <rcc rId="45933" sId="19" numFmtId="4">
    <oc r="D37">
      <v>805.07917999999995</v>
    </oc>
    <nc r="D37">
      <v>1225.8499999999999</v>
    </nc>
  </rcc>
  <rcc rId="45934" sId="19" numFmtId="4">
    <oc r="D40">
      <v>1997.115</v>
    </oc>
    <nc r="D40">
      <v>2129.1</v>
    </nc>
  </rcc>
  <rcc rId="45935" sId="19" numFmtId="4">
    <oc r="C42">
      <v>6715.9963699999998</v>
    </oc>
    <nc r="C42">
      <v>6333.7063699999999</v>
    </nc>
  </rcc>
  <rcc rId="45936" sId="19" numFmtId="4">
    <oc r="D42">
      <v>5027.3715199999997</v>
    </oc>
    <nc r="D42">
      <v>5921.0460800000001</v>
    </nc>
  </rcc>
  <rcc rId="45937" sId="19" numFmtId="4">
    <oc r="C43">
      <v>94.305999999999997</v>
    </oc>
    <nc r="C43">
      <v>44.321980000000003</v>
    </nc>
  </rcc>
  <rcc rId="45938" sId="19" numFmtId="4">
    <oc r="D43">
      <v>66.573999999999998</v>
    </oc>
    <nc r="D43">
      <v>44.321980000000003</v>
    </nc>
  </rcc>
  <rcc rId="45939" sId="19" numFmtId="4">
    <oc r="D45">
      <v>2893.3780400000001</v>
    </oc>
    <nc r="D45">
      <v>3150.1345000000001</v>
    </nc>
  </rcc>
  <rcc rId="45940" sId="19" numFmtId="4">
    <oc r="C46">
      <v>825.84623999999997</v>
    </oc>
    <nc r="C46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.xml><?xml version="1.0" encoding="utf-8"?>
<revisions xmlns="http://schemas.openxmlformats.org/spreadsheetml/2006/main" xmlns:r="http://schemas.openxmlformats.org/officeDocument/2006/relationships">
  <rcc rId="45436" sId="14" numFmtId="4">
    <oc r="D6">
      <v>92.196960000000004</v>
    </oc>
    <nc r="D6">
      <v>109.58056999999999</v>
    </nc>
  </rcc>
  <rcc rId="45437" sId="14" numFmtId="4">
    <oc r="D8">
      <v>221.66113000000001</v>
    </oc>
    <nc r="D8">
      <v>242.31856999999999</v>
    </nc>
  </rcc>
  <rcc rId="45438" sId="14" numFmtId="4">
    <oc r="D9">
      <v>1.2261500000000001</v>
    </oc>
    <nc r="D9">
      <v>1.3088900000000001</v>
    </nc>
  </rcc>
  <rcc rId="45439" sId="14" numFmtId="4">
    <oc r="D10">
      <v>246.72975</v>
    </oc>
    <nc r="D10">
      <v>267.5471</v>
    </nc>
  </rcc>
  <rcc rId="45440" sId="14" numFmtId="4">
    <oc r="D11">
      <v>-25.996860000000002</v>
    </oc>
    <nc r="D11">
      <v>-27.800979999999999</v>
    </nc>
  </rcc>
  <rcc rId="45441" sId="14" numFmtId="4">
    <oc r="D15">
      <v>101.96807</v>
    </oc>
    <nc r="D15">
      <v>117.6803</v>
    </nc>
  </rcc>
  <rcc rId="45442" sId="14" numFmtId="4">
    <oc r="D18">
      <v>1.6</v>
    </oc>
    <nc r="D18">
      <v>2.1</v>
    </nc>
  </rcc>
  <rcc rId="45443" sId="14" numFmtId="4">
    <oc r="D30">
      <v>36.842089999999999</v>
    </oc>
    <nc r="D30">
      <v>58.907350000000001</v>
    </nc>
  </rcc>
  <rcc rId="45444" sId="14" numFmtId="4">
    <oc r="C39">
      <v>0</v>
    </oc>
    <nc r="C39">
      <v>122.24988</v>
    </nc>
  </rcc>
  <rcc rId="45445" sId="14" numFmtId="4">
    <oc r="D39">
      <v>122.33452</v>
    </oc>
    <nc r="D39">
      <v>182.33452</v>
    </nc>
  </rcc>
  <rcc rId="45446" sId="14" numFmtId="4">
    <oc r="C50">
      <v>122.24988</v>
    </oc>
    <nc r="C50"/>
  </rcc>
  <rcc rId="45447" sId="14" numFmtId="4">
    <oc r="D42">
      <v>3185.0070000000001</v>
    </oc>
    <nc r="D42">
      <v>3395.5</v>
    </nc>
  </rcc>
  <rcc rId="45448" sId="14" numFmtId="4">
    <oc r="C45">
      <v>100.729</v>
    </oc>
    <nc r="C45">
      <v>110.81102</v>
    </nc>
  </rcc>
  <rcc rId="45449" sId="14" numFmtId="4">
    <oc r="D45">
      <v>100.352</v>
    </oc>
    <nc r="D45">
      <v>110.81102</v>
    </nc>
  </rcc>
  <rcc rId="45450" sId="14" numFmtId="4">
    <oc r="D46">
      <v>401.49338</v>
    </oc>
    <nc r="D46">
      <v>445.59338000000002</v>
    </nc>
  </rcc>
  <rcc rId="45451" sId="14" numFmtId="4">
    <oc r="D16">
      <v>309.30065000000002</v>
    </oc>
    <nc r="D16">
      <v>348.84931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1.xml><?xml version="1.0" encoding="utf-8"?>
<revisions xmlns="http://schemas.openxmlformats.org/spreadsheetml/2006/main" xmlns:r="http://schemas.openxmlformats.org/officeDocument/2006/relationships">
  <rcc rId="44807" sId="7" numFmtId="34">
    <oc r="D6">
      <v>645.70689000000004</v>
    </oc>
    <nc r="D6">
      <v>769.03701000000001</v>
    </nc>
  </rcc>
  <rcc rId="44808" sId="7" numFmtId="34">
    <oc r="C8">
      <v>345.25299999999999</v>
    </oc>
    <nc r="C8">
      <v>390.95299999999997</v>
    </nc>
  </rcc>
  <rcc rId="44809" sId="7" numFmtId="34">
    <oc r="D8">
      <v>501.81614999999999</v>
    </oc>
    <nc r="D8">
      <v>548.58234000000004</v>
    </nc>
  </rcc>
  <rcc rId="44810" sId="7" numFmtId="34">
    <oc r="D9">
      <v>2.7758099999999999</v>
    </oc>
    <nc r="D9">
      <v>2.9632000000000001</v>
    </nc>
  </rcc>
  <rcc rId="44811" sId="7" numFmtId="34">
    <oc r="D10">
      <v>558.56879000000004</v>
    </oc>
    <nc r="D10">
      <v>605.69683999999995</v>
    </nc>
  </rcc>
  <rcc rId="44812" sId="7" numFmtId="4">
    <oc r="D11">
      <v>-58.853990000000003</v>
    </oc>
    <nc r="D11">
      <v>-62.938310000000001</v>
    </nc>
  </rcc>
  <rcc rId="44813" sId="7" numFmtId="34">
    <oc r="D15">
      <v>430.00152000000003</v>
    </oc>
    <nc r="D15">
      <v>558.89953000000003</v>
    </nc>
  </rcc>
  <rcc rId="44814" sId="7" numFmtId="34">
    <oc r="D16">
      <v>2784.7955900000002</v>
    </oc>
    <nc r="D16">
      <v>3263.7216800000001</v>
    </nc>
  </rcc>
  <rcc rId="44815" sId="7" numFmtId="34">
    <oc r="D18">
      <v>6</v>
    </oc>
    <nc r="D18">
      <v>7.4</v>
    </nc>
  </rcc>
  <rcc rId="44816" sId="7" numFmtId="4">
    <oc r="D28">
      <v>14.4</v>
    </oc>
    <nc r="D28">
      <v>18</v>
    </nc>
  </rcc>
  <rcc rId="44817" sId="7" numFmtId="4">
    <oc r="D30">
      <v>49.404580000000003</v>
    </oc>
    <nc r="D30">
      <v>80.341700000000003</v>
    </nc>
  </rcc>
  <rcc rId="44818" sId="7" numFmtId="4">
    <oc r="C37">
      <f>C38</f>
    </oc>
    <nc r="C37">
      <v>824.00225999999998</v>
    </nc>
  </rcc>
  <rcc rId="44819" sId="7" numFmtId="4">
    <oc r="D37">
      <v>809.89250000000004</v>
    </oc>
    <nc r="D37">
      <v>1657.63382</v>
    </nc>
  </rcc>
  <rcc rId="44820" sId="7" numFmtId="34">
    <oc r="D41">
      <v>2268.1950000000002</v>
    </oc>
    <nc r="D41">
      <v>2418.1</v>
    </nc>
  </rcc>
  <rcc rId="44821" sId="7" numFmtId="34">
    <oc r="C43">
      <v>3859.5329999999999</v>
    </oc>
    <nc r="C43">
      <v>3774.8609999999999</v>
    </nc>
  </rcc>
  <rcc rId="44822" sId="7" numFmtId="34">
    <oc r="C45">
      <v>251.822</v>
    </oc>
    <nc r="C45">
      <v>280.75860999999998</v>
    </nc>
  </rcc>
  <rcc rId="44823" sId="7" numFmtId="34">
    <oc r="D45">
      <v>237.25800000000001</v>
    </oc>
    <nc r="D45">
      <v>280.75860999999998</v>
    </nc>
  </rcc>
  <rcc rId="44824" sId="7" numFmtId="34">
    <oc r="D46">
      <v>226.09392</v>
    </oc>
    <nc r="D46">
      <v>332.13299999999998</v>
    </nc>
  </rcc>
  <rcc rId="44825" sId="7" numFmtId="34">
    <oc r="C47">
      <v>824.00225999999998</v>
    </oc>
    <nc r="C47"/>
  </rcc>
  <rcc rId="44826" sId="7" numFmtId="34">
    <oc r="D57">
      <v>1832.6585299999999</v>
    </oc>
    <nc r="D57">
      <v>2161.1443300000001</v>
    </nc>
  </rcc>
  <rcc rId="44827" sId="7" numFmtId="34">
    <oc r="C62">
      <v>73.099999999999994</v>
    </oc>
    <nc r="C62">
      <v>123.1</v>
    </nc>
  </rcc>
  <rcc rId="44828" sId="7" numFmtId="34">
    <oc r="D62">
      <v>72.316500000000005</v>
    </oc>
    <nc r="D62">
      <v>122.3165</v>
    </nc>
  </rcc>
  <rcc rId="44829" sId="7" numFmtId="34">
    <oc r="C64">
      <v>251.822</v>
    </oc>
    <nc r="C64">
      <v>280.75860999999998</v>
    </nc>
  </rcc>
  <rcc rId="44830" sId="7" numFmtId="34">
    <oc r="D64">
      <v>196.09948</v>
    </oc>
    <nc r="D64">
      <v>280.75860999999998</v>
    </nc>
  </rcc>
  <rcc rId="44831" sId="7" numFmtId="34">
    <oc r="C69">
      <v>17.899999999999999</v>
    </oc>
    <nc r="C69">
      <v>2.8</v>
    </nc>
  </rcc>
  <rcc rId="44832" sId="7" numFmtId="34">
    <oc r="D69">
      <v>2.1</v>
    </oc>
    <nc r="D69">
      <v>2.8</v>
    </nc>
  </rcc>
  <rcc rId="44833" sId="7" numFmtId="34">
    <oc r="C74">
      <v>5062.4980400000004</v>
    </oc>
    <nc r="C74">
      <v>5108.1980400000002</v>
    </nc>
  </rcc>
  <rcc rId="44834" sId="7" numFmtId="34">
    <oc r="D74">
      <v>4936.3054899999997</v>
    </oc>
    <nc r="D74">
      <v>5056.3054899999997</v>
    </nc>
  </rcc>
  <rcc rId="44835" sId="7" numFmtId="34">
    <oc r="C75">
      <v>85</v>
    </oc>
    <nc r="C75">
      <v>75.16</v>
    </nc>
  </rcc>
  <rcc rId="44836" sId="7" numFmtId="34">
    <oc r="D75">
      <v>62.5</v>
    </oc>
    <nc r="D75">
      <v>72.5</v>
    </nc>
  </rcc>
  <rcc rId="44837" sId="7" numFmtId="34">
    <oc r="C78">
      <v>3249.5335</v>
    </oc>
    <nc r="C78">
      <v>3080.0614999999998</v>
    </nc>
  </rcc>
  <rcc rId="44838" sId="7" numFmtId="34">
    <oc r="D78">
      <v>2461.07557</v>
    </oc>
    <nc r="D78">
      <v>3042.5770900000002</v>
    </nc>
  </rcc>
  <rcc rId="44839" sId="7" numFmtId="34">
    <oc r="C79">
      <v>1897.325</v>
    </oc>
    <nc r="C79">
      <v>1854.925</v>
    </nc>
  </rcc>
  <rcc rId="44840" sId="7" numFmtId="34">
    <oc r="D79">
      <v>1410.9715000000001</v>
    </oc>
    <nc r="D79">
      <v>1754.55511</v>
    </nc>
  </rcc>
  <rcc rId="44841" sId="7" numFmtId="34">
    <oc r="C81">
      <v>2210.1120000000001</v>
    </oc>
    <nc r="C81">
      <v>2312.252</v>
    </nc>
  </rcc>
  <rcc rId="44842" sId="7" numFmtId="34">
    <oc r="D81">
      <v>2050.22343</v>
    </oc>
    <nc r="D81">
      <v>2312.2264300000002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11.xml><?xml version="1.0" encoding="utf-8"?>
<revisions xmlns="http://schemas.openxmlformats.org/spreadsheetml/2006/main" xmlns:r="http://schemas.openxmlformats.org/officeDocument/2006/relationships">
  <rcc rId="40971" sId="18">
    <oc r="A1" t="inlineStr">
      <is>
        <t xml:space="preserve">                     Анализ исполнения бюджета Ярабайкасинского сельского поселения на 01.10.2022 г.</t>
      </is>
    </oc>
    <nc r="A1" t="inlineStr">
      <is>
        <t xml:space="preserve">                     Анализ исполнения бюджета Ярабайкасинского сельского поселения на 01.11.2022 г.</t>
      </is>
    </nc>
  </rcc>
  <rcc rId="40972" sId="18" numFmtId="4">
    <oc r="D6">
      <v>187.53873999999999</v>
    </oc>
    <nc r="D6">
      <v>209.90002000000001</v>
    </nc>
  </rcc>
  <rcc rId="40973" sId="18" numFmtId="4">
    <oc r="D8">
      <v>411.10514000000001</v>
    </oc>
    <nc r="D8">
      <v>464.97737999999998</v>
    </nc>
  </rcc>
  <rcc rId="40974" sId="18" numFmtId="4">
    <oc r="D9">
      <v>2.3256700000000001</v>
    </oc>
    <nc r="D9">
      <v>2.6086</v>
    </nc>
  </rcc>
  <rcc rId="40975" sId="18" numFmtId="4">
    <oc r="D10">
      <v>473.25126999999998</v>
    </oc>
    <nc r="D10">
      <v>528.28923999999995</v>
    </nc>
  </rcc>
  <rcc rId="40976" sId="18" numFmtId="4">
    <oc r="D11">
      <v>-45.891869999999997</v>
    </oc>
    <nc r="D11">
      <v>-53.771340000000002</v>
    </nc>
  </rcc>
  <rcc rId="40977" sId="18" numFmtId="4">
    <oc r="D15">
      <v>161.04634999999999</v>
    </oc>
    <nc r="D15">
      <v>273.47093000000001</v>
    </nc>
  </rcc>
  <rcc rId="40978" sId="18" numFmtId="4">
    <oc r="D16">
      <v>174.37138999999999</v>
    </oc>
    <nc r="D16">
      <v>488.81446</v>
    </nc>
  </rcc>
  <rcc rId="40979" sId="18" numFmtId="4">
    <oc r="D27">
      <v>16.963519999999999</v>
    </oc>
    <nc r="D27">
      <v>17.668520000000001</v>
    </nc>
  </rcc>
  <rcc rId="40980" sId="18" numFmtId="4">
    <oc r="D31">
      <v>31.077819999999999</v>
    </oc>
    <nc r="D31">
      <v>38.460299999999997</v>
    </nc>
  </rcc>
  <rcc rId="40981" sId="18" numFmtId="4">
    <oc r="D36">
      <v>24.880479999999999</v>
    </oc>
    <nc r="D36">
      <v>31.630479999999999</v>
    </nc>
  </rcc>
  <rcc rId="40982" sId="18" numFmtId="4">
    <oc r="D42">
      <v>2789.0039999999999</v>
    </oc>
    <nc r="D42">
      <v>3004.08</v>
    </nc>
  </rcc>
  <rcc rId="40983" sId="18" numFmtId="4">
    <oc r="D45">
      <v>188.547</v>
    </oc>
    <nc r="D45">
      <v>208.22300000000001</v>
    </nc>
  </rcc>
  <rcc rId="40984" sId="18" numFmtId="4">
    <oc r="D47">
      <v>285.18745000000001</v>
    </oc>
    <nc r="D47">
      <v>3231.0641500000002</v>
    </nc>
  </rcc>
  <rcc rId="40985" sId="18" numFmtId="34">
    <oc r="D59">
      <v>1227.90615</v>
    </oc>
    <nc r="D59">
      <v>1430.7392</v>
    </nc>
  </rcc>
  <rcc rId="40986" sId="18" numFmtId="34">
    <oc r="D66">
      <v>156.09193999999999</v>
    </oc>
    <nc r="D66">
      <v>175.98794000000001</v>
    </nc>
  </rcc>
  <rcc rId="40987" sId="18" numFmtId="34">
    <oc r="D76">
      <v>3482.18462</v>
    </oc>
    <nc r="D76">
      <v>3701.8733200000001</v>
    </nc>
  </rcc>
  <rcc rId="40988" sId="18" numFmtId="34">
    <oc r="D77">
      <v>18</v>
    </oc>
    <nc r="D77">
      <v>53</v>
    </nc>
  </rcc>
  <rcc rId="40989" sId="18" numFmtId="34">
    <oc r="D80">
      <v>299.68275</v>
    </oc>
    <nc r="D80">
      <v>3068.07692</v>
    </nc>
  </rcc>
  <rcc rId="40990" sId="18" numFmtId="34">
    <oc r="D81">
      <v>1394.07529</v>
    </oc>
    <nc r="D81">
      <v>1452.2812300000001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45482" sId="14" numFmtId="34">
    <oc r="C58">
      <v>1713.48</v>
    </oc>
    <nc r="C58">
      <v>1703.48</v>
    </nc>
  </rcc>
  <rcc rId="45483" sId="14" numFmtId="34">
    <oc r="D58">
      <v>1330.8796600000001</v>
    </oc>
    <nc r="D58">
      <v>1581.38572</v>
    </nc>
  </rcc>
  <rcc rId="45484" sId="14" numFmtId="34">
    <oc r="C65">
      <v>100.729</v>
    </oc>
    <nc r="C65">
      <v>110.81102</v>
    </nc>
  </rcc>
  <rcc rId="45485" sId="14" numFmtId="34">
    <oc r="D65">
      <v>76.797910000000002</v>
    </oc>
    <nc r="D65">
      <v>110.81102</v>
    </nc>
  </rcc>
  <rcc rId="45486" sId="14" numFmtId="34">
    <oc r="C69">
      <v>8.5</v>
    </oc>
    <nc r="C69">
      <v>2.8319999999999999</v>
    </nc>
  </rcc>
  <rcc rId="45487" sId="14" numFmtId="34">
    <oc r="C70">
      <v>10.446</v>
    </oc>
    <nc r="C70">
      <v>6</v>
    </nc>
  </rcc>
  <rcc rId="45488" sId="14" numFmtId="34">
    <oc r="D70">
      <v>4.9000000000000004</v>
    </oc>
    <nc r="D70">
      <v>5.6</v>
    </nc>
  </rcc>
  <rcc rId="45489" sId="14" numFmtId="34">
    <oc r="D75">
      <v>1352.40849</v>
    </oc>
    <nc r="D75">
      <v>1441.0751600000001</v>
    </nc>
  </rcc>
  <rcc rId="45490" sId="14" numFmtId="34">
    <oc r="C76">
      <v>85</v>
    </oc>
    <nc r="C76">
      <v>73.2</v>
    </nc>
  </rcc>
  <rcc rId="45491" sId="14" numFmtId="34">
    <oc r="D76">
      <v>47.5</v>
    </oc>
    <nc r="D76">
      <v>63.58</v>
    </nc>
  </rcc>
  <rcc rId="45492" sId="14" numFmtId="34">
    <oc r="C79">
      <v>2576.3854500000002</v>
    </oc>
    <nc r="C79">
      <v>2576.5994500000002</v>
    </nc>
  </rcc>
  <rcc rId="45493" sId="14" numFmtId="34">
    <oc r="D79">
      <v>2502.62453</v>
    </oc>
    <nc r="D79">
      <v>2574.2638400000001</v>
    </nc>
  </rcc>
  <rcc rId="45494" sId="14" numFmtId="34">
    <oc r="C80">
      <v>1609.9715200000001</v>
    </oc>
    <nc r="C80">
      <v>1641.6715200000001</v>
    </nc>
  </rcc>
  <rcc rId="45495" sId="14" numFmtId="34">
    <oc r="D80">
      <v>1080.25686</v>
    </oc>
    <nc r="D80">
      <v>1509.7418399999999</v>
    </nc>
  </rcc>
  <rcc rId="45496" sId="14" numFmtId="34">
    <oc r="D82">
      <v>951.87400000000002</v>
    </oc>
    <nc r="D82">
      <v>1038.4000000000001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40202" sId="9" numFmtId="34">
    <oc r="D59">
      <v>1851.3267000000001</v>
    </oc>
    <nc r="D59">
      <v>2054.2510600000001</v>
    </nc>
  </rcc>
  <rcc rId="40203" sId="9" numFmtId="34">
    <oc r="C63">
      <v>5</v>
    </oc>
    <nc r="C63">
      <v>1</v>
    </nc>
  </rcc>
  <rcc rId="40204" sId="9" numFmtId="34">
    <oc r="D66">
      <v>0</v>
    </oc>
    <nc r="D66">
      <v>22.242609999999999</v>
    </nc>
  </rcc>
  <rcc rId="40205" sId="9" numFmtId="34">
    <oc r="D71">
      <v>4.5999999999999996</v>
    </oc>
    <nc r="D71">
      <v>5.3</v>
    </nc>
  </rcc>
  <rcc rId="40206" sId="9" numFmtId="34">
    <oc r="D76">
      <v>2449.7139200000001</v>
    </oc>
    <nc r="D76">
      <v>3614.2290800000001</v>
    </nc>
  </rcc>
  <rcc rId="40207" sId="9" numFmtId="34">
    <oc r="D81">
      <v>1627.6976</v>
    </oc>
    <nc r="D81">
      <v>1708.7485899999999</v>
    </nc>
  </rcc>
  <rcc rId="40208" sId="9" numFmtId="34">
    <oc r="C88">
      <v>0</v>
    </oc>
    <nc r="C88">
      <v>4</v>
    </nc>
  </rcc>
  <rcc rId="40209" sId="9" numFmtId="34">
    <oc r="D88">
      <v>0</v>
    </oc>
    <nc r="D88">
      <v>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7982" sId="5">
    <oc r="A1" t="inlineStr">
      <is>
        <t xml:space="preserve">                     Анализ исполнения бюджета Большесундырского сельского поселения на 01.09.2022 г.</t>
      </is>
    </oc>
    <nc r="A1" t="inlineStr">
      <is>
        <t xml:space="preserve">                     Анализ исполнения бюджета Большесундырского сельского поселения на 01.10.2022 г.</t>
      </is>
    </nc>
  </rcc>
  <rcc rId="37983" sId="5" numFmtId="4">
    <oc r="D6">
      <v>555.03232000000003</v>
    </oc>
    <nc r="D6">
      <v>608.45442000000003</v>
    </nc>
  </rcc>
  <rcc rId="37984" sId="5" numFmtId="4">
    <oc r="D8">
      <v>309.49838</v>
    </oc>
    <nc r="D8">
      <v>354.82288999999997</v>
    </nc>
  </rcc>
  <rcc rId="37985" sId="5" numFmtId="4">
    <oc r="D9">
      <v>1.7894600000000001</v>
    </oc>
    <nc r="D9">
      <v>2.0072700000000001</v>
    </nc>
  </rcc>
  <rcc rId="37986" sId="5" numFmtId="4">
    <oc r="D10">
      <v>355.39737000000002</v>
    </oc>
    <nc r="D10">
      <v>408.46089999999998</v>
    </nc>
  </rcc>
  <rcc rId="37987" sId="5" numFmtId="4">
    <oc r="D11">
      <v>-36.030819999999999</v>
    </oc>
    <nc r="D11">
      <v>-39.609070000000003</v>
    </nc>
  </rcc>
  <rcc rId="37988" sId="5" numFmtId="4">
    <oc r="D15">
      <v>19.543659999999999</v>
    </oc>
    <nc r="D15">
      <v>29.902719999999999</v>
    </nc>
  </rcc>
  <rcc rId="37989" sId="5" numFmtId="4">
    <oc r="D16">
      <v>635.42958999999996</v>
    </oc>
    <nc r="D16">
      <v>670.10517000000004</v>
    </nc>
  </rcc>
  <rcc rId="37990" sId="5" numFmtId="4">
    <oc r="D18">
      <v>4.97</v>
    </oc>
    <nc r="D18">
      <v>5.37</v>
    </nc>
  </rcc>
  <rcc rId="37991" sId="5" numFmtId="4">
    <oc r="D35">
      <v>0</v>
    </oc>
    <nc r="D35">
      <v>451.35</v>
    </nc>
  </rcc>
  <rcc rId="37992" sId="5" numFmtId="4">
    <oc r="D37">
      <v>0</v>
    </oc>
    <nc r="D37">
      <v>142.35316</v>
    </nc>
  </rcc>
  <rcc rId="37993" sId="5" numFmtId="4">
    <oc r="D43">
      <v>4203.1530000000002</v>
    </oc>
    <nc r="D43">
      <v>4554.366</v>
    </nc>
  </rcc>
  <rcc rId="37994" sId="5" numFmtId="4">
    <oc r="D45">
      <v>12589.916740000001</v>
    </oc>
    <nc r="D45">
      <v>18415.99727</v>
    </nc>
  </rcc>
  <rcc rId="37995" sId="5" numFmtId="4">
    <oc r="D47">
      <v>193.9299</v>
    </oc>
    <nc r="D47">
      <v>209.98689999999999</v>
    </nc>
  </rcc>
  <rcc rId="37996" sId="5" numFmtId="4">
    <oc r="D31">
      <v>45.844549999999998</v>
    </oc>
    <nc r="D31">
      <v>46.750019999999999</v>
    </nc>
  </rcc>
  <rcc rId="37997" sId="5" numFmtId="4">
    <oc r="D60">
      <v>1170.0522800000001</v>
    </oc>
    <nc r="D60">
      <v>1307.9374600000001</v>
    </nc>
  </rcc>
  <rcc rId="37998" sId="5" numFmtId="4">
    <oc r="D67">
      <v>126.47087999999999</v>
    </oc>
    <nc r="D67">
      <v>145.99921000000001</v>
    </nc>
  </rcc>
  <rcc rId="37999" sId="5" numFmtId="4">
    <oc r="C71">
      <v>14</v>
    </oc>
    <nc r="C71">
      <v>7.6313399999999998</v>
    </nc>
  </rcc>
  <rcc rId="38000" sId="5" numFmtId="4">
    <oc r="D72">
      <v>2.1</v>
    </oc>
    <nc r="D72">
      <v>4.9000000000000004</v>
    </nc>
  </rcc>
  <rcc rId="38001" sId="5" numFmtId="4">
    <oc r="C76">
      <v>0</v>
    </oc>
    <nc r="C76">
      <v>60</v>
    </nc>
  </rcc>
  <rcc rId="38002" sId="5" numFmtId="4">
    <oc r="D76">
      <v>0</v>
    </oc>
    <nc r="D76">
      <v>60</v>
    </nc>
  </rcc>
  <rcc rId="38003" sId="5" numFmtId="4">
    <oc r="C78">
      <v>236.38800000000001</v>
    </oc>
    <nc r="C78">
      <v>132.488</v>
    </nc>
  </rcc>
  <rcc rId="38004" sId="5" numFmtId="4">
    <oc r="D81">
      <v>957.45911999999998</v>
    </oc>
    <nc r="D81">
      <v>2248.4908099999998</v>
    </nc>
  </rcc>
  <rcc rId="38005" sId="5" numFmtId="4">
    <oc r="C82">
      <v>20633.798449999998</v>
    </oc>
    <nc r="C82">
      <v>20694.06711</v>
    </nc>
  </rcc>
  <rcc rId="38006" sId="5" numFmtId="4">
    <oc r="D82">
      <v>13892.89141</v>
    </oc>
    <nc r="D82">
      <v>18897.064020000002</v>
    </nc>
  </rcc>
  <rcc rId="38007" sId="5" numFmtId="4">
    <oc r="D85">
      <v>2146.5043500000002</v>
    </oc>
    <nc r="D85">
      <v>2367.5043500000002</v>
    </nc>
  </rcc>
  <rcc rId="38008" sId="5" numFmtId="4">
    <oc r="C93">
      <v>10</v>
    </oc>
    <nc r="C93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2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8928" sId="18">
    <oc r="A1" t="inlineStr">
      <is>
        <t xml:space="preserve">                     Анализ исполнения бюджета Ярабайкасинского сельского поселения на 01.09.2022 г.</t>
      </is>
    </oc>
    <nc r="A1" t="inlineStr">
      <is>
        <t xml:space="preserve">                     Анализ исполнения бюджета Ярабайкасинского сельского поселения на 01.10.2022 г.</t>
      </is>
    </nc>
  </rcc>
  <rcc rId="38929" sId="18" numFmtId="4">
    <oc r="D6">
      <v>166.43275</v>
    </oc>
    <nc r="D6">
      <v>187.53873999999999</v>
    </nc>
  </rcc>
  <rcc rId="38930" sId="18" numFmtId="4">
    <oc r="D8">
      <v>358.59122000000002</v>
    </oc>
    <nc r="D8">
      <v>411.10514000000001</v>
    </nc>
  </rcc>
  <rcc rId="38931" sId="18" numFmtId="4">
    <oc r="D9">
      <v>2.07335</v>
    </oc>
    <nc r="D9">
      <v>2.3256700000000001</v>
    </nc>
  </rcc>
  <rcc rId="38932" sId="18" numFmtId="4">
    <oc r="D10">
      <v>411.77078</v>
    </oc>
    <nc r="D10">
      <v>473.25126999999998</v>
    </nc>
  </rcc>
  <rcc rId="38933" sId="18" numFmtId="4">
    <oc r="D11">
      <v>-41.746160000000003</v>
    </oc>
    <nc r="D11">
      <v>-45.891869999999997</v>
    </nc>
  </rcc>
  <rcc rId="38934" sId="18" numFmtId="4">
    <oc r="D15">
      <v>159.09895</v>
    </oc>
    <nc r="D15">
      <v>161.04634999999999</v>
    </nc>
  </rcc>
  <rcc rId="38935" sId="18" numFmtId="4">
    <oc r="D16">
      <v>138.76025000000001</v>
    </oc>
    <nc r="D16">
      <v>174.37138999999999</v>
    </nc>
  </rcc>
  <rcc rId="38936" sId="18" numFmtId="4">
    <oc r="D31">
      <v>28.448779999999999</v>
    </oc>
    <nc r="D31">
      <v>31.077819999999999</v>
    </nc>
  </rcc>
  <rcc rId="38937" sId="18" numFmtId="4">
    <oc r="C33">
      <v>0</v>
    </oc>
    <nc r="C33">
      <v>12.273999999999999</v>
    </nc>
  </rcc>
  <rcc rId="38938" sId="18" numFmtId="4">
    <oc r="D33">
      <v>0</v>
    </oc>
    <nc r="D33">
      <v>12.273999999999999</v>
    </nc>
  </rcc>
  <rcc rId="38939" sId="18" numFmtId="4">
    <oc r="D42">
      <v>2573.9279999999999</v>
    </oc>
    <nc r="D42">
      <v>2789.0039999999999</v>
    </nc>
  </rcc>
  <rcc rId="38940" sId="18" numFmtId="4">
    <oc r="D45">
      <v>172.49100000000001</v>
    </oc>
    <nc r="D45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8506" sId="12" numFmtId="34">
    <oc r="D58">
      <v>817.33888000000002</v>
    </oc>
    <nc r="D58">
      <v>894.63324</v>
    </nc>
  </rcc>
  <rcc rId="38507" sId="12" numFmtId="34">
    <oc r="C62">
      <v>5</v>
    </oc>
    <nc r="C62">
      <v>1</v>
    </nc>
  </rcc>
  <rcc rId="38508" sId="12" numFmtId="34">
    <oc r="D65">
      <v>53.832970000000003</v>
    </oc>
    <nc r="D65">
      <v>61.792569999999998</v>
    </nc>
  </rcc>
  <rcc rId="38509" sId="12" numFmtId="34">
    <oc r="C70">
      <v>15</v>
    </oc>
    <nc r="C70">
      <v>2.8</v>
    </nc>
  </rcc>
  <rcc rId="38510" sId="12" numFmtId="34">
    <oc r="C76">
      <v>4885.9317000000001</v>
    </oc>
    <nc r="C76">
      <v>4896.5659500000002</v>
    </nc>
  </rcc>
  <rcc rId="38511" sId="12" numFmtId="34">
    <oc r="D76">
      <v>1183.4460300000001</v>
    </oc>
    <nc r="D76">
      <v>3493.5546599999998</v>
    </nc>
  </rcc>
  <rcc rId="38512" sId="12" numFmtId="34">
    <oc r="C77">
      <v>450</v>
    </oc>
    <nc r="C77">
      <v>426.5</v>
    </nc>
  </rcc>
  <rcc rId="38513" sId="12" numFmtId="34">
    <oc r="C80">
      <v>2743.1332400000001</v>
    </oc>
    <nc r="C80">
      <v>2772.55474</v>
    </nc>
  </rcc>
  <rcc rId="38514" sId="12" numFmtId="34">
    <oc r="D80">
      <v>2569.4448900000002</v>
    </oc>
    <nc r="D80">
      <v>2625.1948900000002</v>
    </nc>
  </rcc>
  <rcc rId="38515" sId="12" numFmtId="34">
    <oc r="C81">
      <v>1063.9508000000001</v>
    </oc>
    <nc r="C81">
      <v>1083.2818</v>
    </nc>
  </rcc>
  <rcc rId="38516" sId="12" numFmtId="34">
    <oc r="C83">
      <v>1176.4000000000001</v>
    </oc>
    <nc r="C83">
      <v>1195.5999999999999</v>
    </nc>
  </rcc>
  <rcc rId="38517" sId="12" numFmtId="34">
    <oc r="D83">
      <v>774.6</v>
    </oc>
    <nc r="D83">
      <v>887.25</v>
    </nc>
  </rcc>
  <rcc rId="38518" sId="12" numFmtId="34">
    <oc r="C86">
      <v>5</v>
    </oc>
    <nc r="C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8247" sId="8">
    <oc r="A1" t="inlineStr">
      <is>
        <t xml:space="preserve">                     Анализ исполнения бюджета Моргаушского сельского поселения на 01.09.2022 г.</t>
      </is>
    </oc>
    <nc r="A1" t="inlineStr">
      <is>
        <t xml:space="preserve">                     Анализ исполнения бюджета Моргаушского сельского поселения на 01.10.2022 г.</t>
      </is>
    </nc>
  </rcc>
  <rcc rId="38248" sId="8" numFmtId="4">
    <oc r="D6">
      <v>1277.5199700000001</v>
    </oc>
    <nc r="D6">
      <v>1463.8</v>
    </nc>
  </rcc>
  <rcc rId="38249" sId="8" numFmtId="4">
    <oc r="C8">
      <v>170.499</v>
    </oc>
    <nc r="C8">
      <v>428.3734</v>
    </nc>
  </rcc>
  <rcc rId="38250" sId="8" numFmtId="4">
    <oc r="D8">
      <v>171.82497000000001</v>
    </oc>
    <nc r="D8">
      <v>196.98787999999999</v>
    </nc>
  </rcc>
  <rcc rId="38251" sId="8" numFmtId="4">
    <oc r="D9">
      <v>0.99343999999999999</v>
    </oc>
    <nc r="D9">
      <v>1.11439</v>
    </nc>
  </rcc>
  <rcc rId="38252" sId="8" numFmtId="4">
    <oc r="D10">
      <v>197.30680000000001</v>
    </oc>
    <nc r="D10">
      <v>226.76623000000001</v>
    </nc>
  </rcc>
  <rcc rId="38253" sId="8" numFmtId="4">
    <oc r="D11">
      <v>-20.003340000000001</v>
    </oc>
    <nc r="D11">
      <v>-21.98986</v>
    </nc>
  </rcc>
  <rcc rId="38254" sId="8" numFmtId="4">
    <oc r="D15">
      <v>115.65311</v>
    </oc>
    <nc r="D15">
      <v>164.84137999999999</v>
    </nc>
  </rcc>
  <rcc rId="38255" sId="8" numFmtId="4">
    <oc r="D16">
      <v>604.27410999999995</v>
    </oc>
    <nc r="D16">
      <v>616.14092000000005</v>
    </nc>
  </rcc>
  <rcc rId="38256" sId="8" numFmtId="4">
    <oc r="D41">
      <v>6214.7250000000004</v>
    </oc>
    <nc r="D41">
      <v>6734.0240000000003</v>
    </nc>
  </rcc>
  <rcc rId="38257" sId="8" numFmtId="4">
    <oc r="D43">
      <v>248.77</v>
    </oc>
    <nc r="D43">
      <v>1138.18408</v>
    </nc>
  </rcc>
  <rcc rId="38258" sId="8" numFmtId="4">
    <oc r="D46">
      <v>58.213999999999999</v>
    </oc>
    <nc r="D46">
      <v>387.83699999999999</v>
    </nc>
  </rcc>
  <rcc rId="38259" sId="8" numFmtId="4">
    <oc r="D48">
      <v>0</v>
    </oc>
    <nc r="D48">
      <v>176.471</v>
    </nc>
  </rcc>
  <rcc rId="38260" sId="8" numFmtId="34">
    <oc r="D58">
      <v>1373.57204</v>
    </oc>
    <nc r="D58">
      <v>1536.9485400000001</v>
    </nc>
  </rcc>
  <rcc rId="38261" sId="8" numFmtId="34">
    <oc r="C75">
      <v>3156.1244299999998</v>
    </oc>
    <nc r="C75">
      <v>3413.99883</v>
    </nc>
  </rcc>
  <rcc rId="38262" sId="8" numFmtId="34">
    <oc r="D75">
      <v>361.80200000000002</v>
    </oc>
    <nc r="D75">
      <v>1965.5011099999999</v>
    </nc>
  </rcc>
  <rcc rId="38263" sId="8" numFmtId="34">
    <oc r="C76">
      <v>134.08535000000001</v>
    </oc>
    <nc r="C76">
      <v>179.08535000000001</v>
    </nc>
  </rcc>
  <rcc rId="38264" sId="8" numFmtId="34">
    <oc r="C80">
      <v>14427.82783</v>
    </oc>
    <nc r="C80">
      <v>14382.82783</v>
    </nc>
  </rcc>
  <rcc rId="38265" sId="8" numFmtId="34">
    <oc r="D80">
      <v>3793.9322999999999</v>
    </oc>
    <nc r="D80">
      <v>3894.34654</v>
    </nc>
  </rcc>
  <rcc rId="38266" sId="8" numFmtId="34">
    <oc r="D82">
      <v>3933.2</v>
    </oc>
    <nc r="D82">
      <v>4344.1000000000004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2.xml><?xml version="1.0" encoding="utf-8"?>
<revisions xmlns="http://schemas.openxmlformats.org/spreadsheetml/2006/main" xmlns:r="http://schemas.openxmlformats.org/officeDocument/2006/relationships">
  <rcc rId="38731" sId="16">
    <oc r="A1" t="inlineStr">
      <is>
        <t xml:space="preserve">                     Анализ исполнения бюджета Юнгинского сельского поселения на 01.09.2022 г.</t>
      </is>
    </oc>
    <nc r="A1" t="inlineStr">
      <is>
        <t xml:space="preserve">                     Анализ исполнения бюджета Юнгинского сельского поселения на 01.10.2022 г.</t>
      </is>
    </nc>
  </rcc>
  <rcc rId="38732" sId="16" numFmtId="4">
    <oc r="D6">
      <v>102.54001</v>
    </oc>
    <nc r="D6">
      <v>116.45831</v>
    </nc>
  </rcc>
  <rcc rId="38733" sId="16" numFmtId="4">
    <oc r="D8">
      <v>254.00211999999999</v>
    </oc>
    <nc r="D8">
      <v>291.19947000000002</v>
    </nc>
  </rcc>
  <rcc rId="38734" sId="16" numFmtId="4">
    <oc r="D9">
      <v>1.4685999999999999</v>
    </oc>
    <nc r="D9">
      <v>1.6473599999999999</v>
    </nc>
  </rcc>
  <rcc rId="38735" sId="16" numFmtId="4">
    <oc r="D10">
      <v>291.67099999999999</v>
    </oc>
    <nc r="D10">
      <v>335.21965999999998</v>
    </nc>
  </rcc>
  <rcc rId="38736" sId="16" numFmtId="4">
    <oc r="D11">
      <v>-29.570180000000001</v>
    </oc>
    <nc r="D11">
      <v>-32.506779999999999</v>
    </nc>
  </rcc>
  <rcc rId="38737" sId="16" numFmtId="4">
    <oc r="D15">
      <v>86.55198</v>
    </oc>
    <nc r="D15">
      <v>214.53981999999999</v>
    </nc>
  </rcc>
  <rcc rId="38738" sId="16" numFmtId="4">
    <oc r="D16">
      <v>301.17657000000003</v>
    </oc>
    <nc r="D16">
      <v>328.30032999999997</v>
    </nc>
  </rcc>
  <rcc rId="38739" sId="16" numFmtId="4">
    <oc r="D18">
      <v>2.6</v>
    </oc>
    <nc r="D18">
      <v>3.2</v>
    </nc>
  </rcc>
  <rcc rId="38740" sId="16" numFmtId="4">
    <oc r="D28">
      <v>23.963000000000001</v>
    </oc>
    <nc r="D28">
      <v>25.31775</v>
    </nc>
  </rcc>
  <rcc rId="38741" sId="16" numFmtId="4">
    <oc r="D30">
      <v>38.536589999999997</v>
    </oc>
    <nc r="D30">
      <v>42.186529999999998</v>
    </nc>
  </rcc>
  <rcc rId="38742" sId="16" numFmtId="4">
    <oc r="D41">
      <v>1813.05</v>
    </oc>
    <nc r="D41">
      <v>1964.547</v>
    </nc>
  </rcc>
  <rcc rId="38743" sId="16" numFmtId="4">
    <oc r="D43">
      <v>311.8</v>
    </oc>
    <nc r="D43">
      <v>5025.0050000000001</v>
    </nc>
  </rcc>
  <rcc rId="38744" sId="16" numFmtId="4">
    <oc r="D44">
      <v>74.444999999999993</v>
    </oc>
    <nc r="D44">
      <v>80.867999999999995</v>
    </nc>
  </rcc>
  <rcc rId="38745" sId="16" numFmtId="4">
    <oc r="D45">
      <v>76.613</v>
    </oc>
    <nc r="D45">
      <v>431.37144999999998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3.xml><?xml version="1.0" encoding="utf-8"?>
<revisions xmlns="http://schemas.openxmlformats.org/spreadsheetml/2006/main" xmlns:r="http://schemas.openxmlformats.org/officeDocument/2006/relationships">
  <rcc rId="40626" sId="14">
    <oc r="A1" t="inlineStr">
      <is>
        <t xml:space="preserve">                     Анализ исполнения бюджета Чуманкасинского сельского поселения на 01.10.2022 г.</t>
      </is>
    </oc>
    <nc r="A1" t="inlineStr">
      <is>
        <t xml:space="preserve">                     Анализ исполнения бюджета Чуманкасинского сельского поселения на 01.11.2022 г.</t>
      </is>
    </nc>
  </rcc>
  <rcc rId="40627" sId="14" numFmtId="4">
    <oc r="D6">
      <v>63.95044</v>
    </oc>
    <nc r="D6">
      <v>79.736199999999997</v>
    </nc>
  </rcc>
  <rcc rId="40628" sId="14" numFmtId="4">
    <oc r="D8">
      <v>176.18791999999999</v>
    </oc>
    <nc r="D8">
      <v>199.27603999999999</v>
    </nc>
  </rcc>
  <rcc rId="40629" sId="14" numFmtId="4">
    <oc r="D9">
      <v>0.99672000000000005</v>
    </oc>
    <nc r="D9">
      <v>1.1179699999999999</v>
    </nc>
  </rcc>
  <rcc rId="40630" sId="14" numFmtId="4">
    <oc r="D10">
      <v>202.82195999999999</v>
    </oc>
    <nc r="D10">
      <v>226.40964</v>
    </nc>
  </rcc>
  <rcc rId="40631" sId="14" numFmtId="4">
    <oc r="D11">
      <v>-19.667950000000001</v>
    </oc>
    <nc r="D11">
      <v>-23.04486</v>
    </nc>
  </rcc>
  <rcc rId="40632" sId="14" numFmtId="4">
    <oc r="D15">
      <v>12.93336</v>
    </oc>
    <nc r="D15">
      <v>39.859900000000003</v>
    </nc>
  </rcc>
  <rcc rId="40633" sId="14" numFmtId="4">
    <oc r="D16">
      <v>58.5396</v>
    </oc>
    <nc r="D16">
      <v>196.25407999999999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43516" sId="19" numFmtId="34">
    <oc r="C56">
      <v>1536.808</v>
    </oc>
    <nc r="C56">
      <v>1601.308</v>
    </nc>
  </rcc>
  <rcc rId="43517" sId="19" numFmtId="34">
    <oc r="D56">
      <v>915.39460999999994</v>
    </oc>
    <nc r="D56">
      <v>1010.90157</v>
    </nc>
  </rcc>
  <rcc rId="43518" sId="19" numFmtId="34">
    <oc r="C77">
      <v>10413.77067</v>
    </oc>
    <nc r="C77">
      <v>10534.65467</v>
    </nc>
  </rcc>
  <rcc rId="43519" sId="19" numFmtId="34">
    <oc r="D77">
      <v>8040.4227099999998</v>
    </oc>
    <nc r="D77">
      <v>8715.5261399999999</v>
    </nc>
  </rcc>
  <rcc rId="43520" sId="19" numFmtId="34">
    <oc r="C78">
      <v>309.66723999999999</v>
    </oc>
    <nc r="C78">
      <v>359.66723999999999</v>
    </nc>
  </rcc>
  <rcc rId="43521" sId="19" numFmtId="34">
    <oc r="D78">
      <v>191.65988999999999</v>
    </oc>
    <nc r="D78">
      <v>219.51298</v>
    </nc>
  </rcc>
  <rcc rId="43522" sId="19" numFmtId="34">
    <oc r="D80">
      <v>966.50638000000004</v>
    </oc>
    <nc r="D80">
      <v>1055.01938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9757" sId="4">
    <oc r="A1" t="inlineStr">
      <is>
        <t xml:space="preserve">                     Анализ исполнения бюджета Александровского сельского поселения на 01.10.2022 г.</t>
      </is>
    </oc>
    <nc r="A1" t="inlineStr">
      <is>
        <t xml:space="preserve">                     Анализ исполнения бюджета Александровского сельского поселения на 01.11.2022 г.</t>
      </is>
    </nc>
  </rcc>
  <rcc rId="39758" sId="4">
    <oc r="D3" t="inlineStr">
      <is>
        <t>исполнено на 01.10.2022 г.</t>
      </is>
    </oc>
    <nc r="D3" t="inlineStr">
      <is>
        <t>исполнено на 01.11.2022 г.</t>
      </is>
    </nc>
  </rcc>
  <rcc rId="39759" sId="4">
    <oc r="D50" t="inlineStr">
      <is>
        <t>исполнено на 01.10.2022 г.</t>
      </is>
    </oc>
    <nc r="D50" t="inlineStr">
      <is>
        <t>исполнено на 01.11.2022 г.</t>
      </is>
    </nc>
  </rcc>
  <rcc rId="39760" sId="5">
    <oc r="D56" t="inlineStr">
      <is>
        <t>исполнено на 01.10.2022 г.</t>
      </is>
    </oc>
    <nc r="D56" t="inlineStr">
      <is>
        <t>исполнено на 01.11.2022 г.</t>
      </is>
    </nc>
  </rcc>
  <rcc rId="39761" sId="5">
    <oc r="D3" t="inlineStr">
      <is>
        <t>исполнено на 01.10.2022 г.</t>
      </is>
    </oc>
    <nc r="D3" t="inlineStr">
      <is>
        <t>исполнено на 01.11.2022 г.</t>
      </is>
    </nc>
  </rcc>
  <rcc rId="39762" sId="6">
    <oc r="D57" t="inlineStr">
      <is>
        <t>исполнено на 01.10.2022 г.</t>
      </is>
    </oc>
    <nc r="D57" t="inlineStr">
      <is>
        <t>исполнено на 01.11.2022 г.</t>
      </is>
    </nc>
  </rcc>
  <rcc rId="39763" sId="6">
    <oc r="D3" t="inlineStr">
      <is>
        <t>исполнено на 01.10.2022 г.</t>
      </is>
    </oc>
    <nc r="D3" t="inlineStr">
      <is>
        <t>исполнено на 01.11.2022 г.</t>
      </is>
    </nc>
  </rcc>
  <rcc rId="39764" sId="7">
    <oc r="D53" t="inlineStr">
      <is>
        <t>исполнено на 01.10.2022 г.</t>
      </is>
    </oc>
    <nc r="D53" t="inlineStr">
      <is>
        <t>исполнено на 01.11.2022 г.</t>
      </is>
    </nc>
  </rcc>
  <rcc rId="39765" sId="7">
    <oc r="D3" t="inlineStr">
      <is>
        <t>исполнено на 01.10.2022 г.</t>
      </is>
    </oc>
    <nc r="D3" t="inlineStr">
      <is>
        <t>исполнено на 01.11.2022 г.</t>
      </is>
    </nc>
  </rcc>
  <rcc rId="39766" sId="8">
    <oc r="D54" t="inlineStr">
      <is>
        <t>исполнено на 01.10.2022 г.</t>
      </is>
    </oc>
    <nc r="D54" t="inlineStr">
      <is>
        <t>исполнено на 01.11.2022 г.</t>
      </is>
    </nc>
  </rcc>
  <rcc rId="39767" sId="8">
    <oc r="D3" t="inlineStr">
      <is>
        <t>исполнено на 01.10.2022 г.</t>
      </is>
    </oc>
    <nc r="D3" t="inlineStr">
      <is>
        <t>исполнено на 01.11.2022 г.</t>
      </is>
    </nc>
  </rcc>
  <rcc rId="39768" sId="9">
    <oc r="D55" t="inlineStr">
      <is>
        <t>исполнено на 01.10.2022 г.</t>
      </is>
    </oc>
    <nc r="D55" t="inlineStr">
      <is>
        <t>исполнено на 01.11.2022 г.</t>
      </is>
    </nc>
  </rcc>
  <rcc rId="39769" sId="9">
    <oc r="D3" t="inlineStr">
      <is>
        <t>исполнено на 01.10.2022 г.</t>
      </is>
    </oc>
    <nc r="D3" t="inlineStr">
      <is>
        <t>исполнено на 01.11.2022 г.</t>
      </is>
    </nc>
  </rcc>
  <rcc rId="39770" sId="10">
    <oc r="D54" t="inlineStr">
      <is>
        <t>исполнено на 01.10.2022 г.</t>
      </is>
    </oc>
    <nc r="D54" t="inlineStr">
      <is>
        <t>исполнено на 01.11.2022 г.</t>
      </is>
    </nc>
  </rcc>
  <rcc rId="39771" sId="10">
    <oc r="D3" t="inlineStr">
      <is>
        <t>исполнено на 01.10.2022 г.</t>
      </is>
    </oc>
    <nc r="D3" t="inlineStr">
      <is>
        <t>исполнено на 01.11.2022 г.</t>
      </is>
    </nc>
  </rcc>
  <rcc rId="39772" sId="11">
    <oc r="D54" t="inlineStr">
      <is>
        <t>исполнено на 01.10.2022 г.</t>
      </is>
    </oc>
    <nc r="D54" t="inlineStr">
      <is>
        <t>исполнено на 01.11.2022 г.</t>
      </is>
    </nc>
  </rcc>
  <rcc rId="39773" sId="11">
    <oc r="D3" t="inlineStr">
      <is>
        <t>исполнено на 01.10.2022 г.</t>
      </is>
    </oc>
    <nc r="D3" t="inlineStr">
      <is>
        <t>исполнено на 01.11.2022 г.</t>
      </is>
    </nc>
  </rcc>
  <rcc rId="39774" sId="12">
    <oc r="D54" t="inlineStr">
      <is>
        <t>исполнено на 01.10.2022 г.</t>
      </is>
    </oc>
    <nc r="D54" t="inlineStr">
      <is>
        <t>исполнено на 01.11.2022 г.</t>
      </is>
    </nc>
  </rcc>
  <rcc rId="39775" sId="12">
    <oc r="D3" t="inlineStr">
      <is>
        <t>исполнено на 01.10.2022 г.</t>
      </is>
    </oc>
    <nc r="D3" t="inlineStr">
      <is>
        <t>исполнено на 01.11.2022 г.</t>
      </is>
    </nc>
  </rcc>
  <rcc rId="39776" sId="13">
    <oc r="D51" t="inlineStr">
      <is>
        <t>исполнено на 01.10.2022 г.</t>
      </is>
    </oc>
    <nc r="D51" t="inlineStr">
      <is>
        <t>исполнено на 01.11.2022 г.</t>
      </is>
    </nc>
  </rcc>
  <rcc rId="39777" sId="13">
    <oc r="D3" t="inlineStr">
      <is>
        <t>исполнено на 01.10.2022 г.</t>
      </is>
    </oc>
    <nc r="D3" t="inlineStr">
      <is>
        <t>исполнено на 01.11.2022 г.</t>
      </is>
    </nc>
  </rcc>
  <rcc rId="39778" sId="14">
    <oc r="D54" t="inlineStr">
      <is>
        <t>исполнено на 01.10.2022 г.</t>
      </is>
    </oc>
    <nc r="D54" t="inlineStr">
      <is>
        <t>исполнено на 01.11.2022 г.</t>
      </is>
    </nc>
  </rcc>
  <rcc rId="39779" sId="14">
    <oc r="D3" t="inlineStr">
      <is>
        <t>исполнено на 01.10.2022 г.</t>
      </is>
    </oc>
    <nc r="D3" t="inlineStr">
      <is>
        <t>исполнено на 01.11.2022 г.</t>
      </is>
    </nc>
  </rcc>
  <rcc rId="39780" sId="15">
    <oc r="D54" t="inlineStr">
      <is>
        <t>исполнено на 01.10.2022 г.</t>
      </is>
    </oc>
    <nc r="D54" t="inlineStr">
      <is>
        <t>исполнено на 01.11.2022 г.</t>
      </is>
    </nc>
  </rcc>
  <rcc rId="39781" sId="15">
    <oc r="D3" t="inlineStr">
      <is>
        <t>исполнено на 01.10.2022 г.</t>
      </is>
    </oc>
    <nc r="D3" t="inlineStr">
      <is>
        <t>исполнено на 01.11.2022 г.</t>
      </is>
    </nc>
  </rcc>
  <rcc rId="39782" sId="16">
    <oc r="D53" t="inlineStr">
      <is>
        <t>исполнено на 01.10.2022 г.</t>
      </is>
    </oc>
    <nc r="D53" t="inlineStr">
      <is>
        <t>исполнено на 01.11.2022 г.</t>
      </is>
    </nc>
  </rcc>
  <rcc rId="39783" sId="16">
    <oc r="D3" t="inlineStr">
      <is>
        <t>исполнено на 01.10.2022 г.</t>
      </is>
    </oc>
    <nc r="D3" t="inlineStr">
      <is>
        <t>исполнено на 01.11.2022 г.</t>
      </is>
    </nc>
  </rcc>
  <rcc rId="39784" sId="17">
    <oc r="D56" t="inlineStr">
      <is>
        <t>исполнено на 01.10.2022 г.</t>
      </is>
    </oc>
    <nc r="D56" t="inlineStr">
      <is>
        <t>исполнено на 01.11.2022 г.</t>
      </is>
    </nc>
  </rcc>
  <rcc rId="39785" sId="17">
    <oc r="D3" t="inlineStr">
      <is>
        <t>исполнено на 01.10.2022 г.</t>
      </is>
    </oc>
    <nc r="D3" t="inlineStr">
      <is>
        <t>исполнено на 01.11.2022 г.</t>
      </is>
    </nc>
  </rcc>
  <rcc rId="39786" sId="18">
    <oc r="D55" t="inlineStr">
      <is>
        <t>исполнено на 01.10.2022 г.</t>
      </is>
    </oc>
    <nc r="D55" t="inlineStr">
      <is>
        <t>исполнено на 01.11.2022 г.</t>
      </is>
    </nc>
  </rcc>
  <rcc rId="39787" sId="18">
    <oc r="D3" t="inlineStr">
      <is>
        <t>исполнено на 01.10.2022 г.</t>
      </is>
    </oc>
    <nc r="D3" t="inlineStr">
      <is>
        <t>исполнено на 01.11.2022 г.</t>
      </is>
    </nc>
  </rcc>
  <rcc rId="39788" sId="19">
    <oc r="D52" t="inlineStr">
      <is>
        <t>исполнено на 01.10.2022 г.</t>
      </is>
    </oc>
    <nc r="D52" t="inlineStr">
      <is>
        <t>исполнено на 01.11.2022 г.</t>
      </is>
    </nc>
  </rcc>
  <rcc rId="39789" sId="19">
    <oc r="D3" t="inlineStr">
      <is>
        <t>исполнено на 01.10.2022 г.</t>
      </is>
    </oc>
    <nc r="D3" t="inlineStr">
      <is>
        <t>исполнено на 01.11.2022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9428" sId="1" numFmtId="4">
    <oc r="C34">
      <v>157551.47505000001</v>
    </oc>
    <nc r="C34">
      <v>157919.58345999999</v>
    </nc>
  </rcc>
  <rcc rId="39429" sId="1" numFmtId="4">
    <oc r="D34">
      <v>69299.410250000001</v>
    </oc>
    <nc r="D34">
      <v>97311.169399999999</v>
    </nc>
  </rcc>
  <rcc rId="39430" sId="1" numFmtId="4">
    <oc r="C35">
      <v>150434.02054</v>
    </oc>
    <nc r="C35">
      <v>151208.02518</v>
    </nc>
  </rcc>
  <rcc rId="39431" sId="1" numFmtId="4">
    <oc r="D35">
      <v>66688.275510000007</v>
    </oc>
    <nc r="D35">
      <v>85710.30833</v>
    </nc>
  </rcc>
  <rcc rId="39432" sId="1" numFmtId="4">
    <oc r="C38">
      <v>65412.592839999998</v>
    </oc>
    <nc r="C38">
      <v>65465.846839999998</v>
    </nc>
  </rcc>
  <rcc rId="39433" sId="1" numFmtId="4">
    <oc r="D38">
      <v>38369.49411</v>
    </oc>
    <nc r="D38">
      <v>46200.366600000001</v>
    </nc>
  </rcc>
  <rcc rId="39434" sId="1" numFmtId="4">
    <oc r="C39">
      <v>51129.986490000003</v>
    </oc>
    <nc r="C39">
      <v>50329.355810000001</v>
    </nc>
  </rcc>
  <rcc rId="39435" sId="1" numFmtId="4">
    <oc r="D39">
      <v>43363.556830000001</v>
    </oc>
    <nc r="D39">
      <v>46245.893380000001</v>
    </nc>
  </rcc>
  <rcc rId="39436" sId="1" numFmtId="4">
    <oc r="C40">
      <v>7155.0219999999999</v>
    </oc>
    <nc r="C40">
      <v>7124.1469999999999</v>
    </nc>
  </rcc>
  <rcc rId="39437" sId="1" numFmtId="4">
    <oc r="D40">
      <v>5266.5709999999999</v>
    </oc>
    <nc r="D40">
      <v>5844.8909999999996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c rId="39195" sId="3" numFmtId="4">
    <oc r="D6">
      <v>90021.887019999995</v>
    </oc>
    <nc r="D6">
      <v>103111.55088</v>
    </nc>
  </rcc>
  <rcc rId="39196" sId="3" numFmtId="4">
    <oc r="D8">
      <v>2230.5228099999999</v>
    </oc>
    <nc r="D8">
      <v>2557.1718099999998</v>
    </nc>
  </rcc>
  <rcc rId="39197" sId="3" numFmtId="4">
    <oc r="D9">
      <v>12.896509999999999</v>
    </oc>
    <nc r="D9">
      <v>14.46626</v>
    </nc>
  </rcc>
  <rcc rId="39198" sId="3" numFmtId="4">
    <oc r="D10">
      <v>2561.3120800000002</v>
    </oc>
    <nc r="D10">
      <v>2943.7354999999998</v>
    </nc>
  </rcc>
  <rcc rId="39199" sId="3" numFmtId="4">
    <oc r="D11">
      <v>-259.67068</v>
    </oc>
    <nc r="D11">
      <v>-285.45841000000001</v>
    </nc>
  </rcc>
  <rcc rId="39200" sId="3" numFmtId="4">
    <oc r="D13">
      <v>12086.163200000001</v>
    </oc>
    <nc r="D13">
      <v>12312.92352</v>
    </nc>
  </rcc>
  <rcc rId="39201" sId="3" numFmtId="4">
    <oc r="D14">
      <v>28.07386</v>
    </oc>
    <nc r="D14">
      <v>42.057169999999999</v>
    </nc>
  </rcc>
  <rcc rId="39202" sId="3" numFmtId="4">
    <oc r="D16">
      <v>1527.0114799999999</v>
    </oc>
    <nc r="D16">
      <v>1564.18923</v>
    </nc>
  </rcc>
  <rcc rId="39203" sId="3" numFmtId="4">
    <oc r="D20">
      <v>516.48793000000001</v>
    </oc>
    <nc r="D20">
      <v>604.31500000000005</v>
    </nc>
  </rcc>
  <rcc rId="39204" sId="3" numFmtId="4">
    <oc r="D23">
      <v>6192.9967100000003</v>
    </oc>
    <nc r="D23">
      <v>6252.6950200000001</v>
    </nc>
  </rcc>
  <rcc rId="39205" sId="3" numFmtId="4">
    <oc r="D25">
      <v>1553.1855399999999</v>
    </oc>
    <nc r="D25">
      <v>1795.2254700000001</v>
    </nc>
  </rcc>
  <rcc rId="39206" sId="3" numFmtId="4">
    <oc r="D37">
      <v>6359.8126899999997</v>
    </oc>
    <nc r="D37">
      <v>6815.9333800000004</v>
    </nc>
  </rcc>
  <rcc rId="39207" sId="3" numFmtId="4">
    <oc r="D38">
      <v>189.18108000000001</v>
    </oc>
    <nc r="D38">
      <v>213.36905999999999</v>
    </nc>
  </rcc>
  <rcc rId="39208" sId="3" numFmtId="4">
    <oc r="D42">
      <v>346.42579000000001</v>
    </oc>
    <nc r="D42">
      <v>394.00283999999999</v>
    </nc>
  </rcc>
  <rcc rId="39209" sId="3" numFmtId="4">
    <oc r="D46">
      <v>123.21881999999999</v>
    </oc>
    <nc r="D46">
      <v>121.48769</v>
    </nc>
  </rcc>
  <rcc rId="39210" sId="3" numFmtId="4">
    <oc r="D50">
      <v>2591.6912200000002</v>
    </oc>
    <nc r="D50">
      <v>2596.37012</v>
    </nc>
  </rcc>
  <rcc rId="39211" sId="3" numFmtId="4">
    <oc r="D54">
      <v>951.53710999999998</v>
    </oc>
    <nc r="D54">
      <v>1048.01405</v>
    </nc>
  </rcc>
  <rcc rId="39212" sId="3" numFmtId="4">
    <oc r="D55">
      <v>86.280289999999994</v>
    </oc>
    <nc r="D55">
      <v>111.09636999999999</v>
    </nc>
  </rcc>
  <rcc rId="39213" sId="3" numFmtId="4">
    <oc r="D56">
      <v>83.473669999999998</v>
    </oc>
    <nc r="D56">
      <v>92.156400000000005</v>
    </nc>
  </rcc>
  <rcc rId="39214" sId="3" numFmtId="4">
    <oc r="D57">
      <v>-140</v>
    </oc>
    <nc r="D57">
      <v>20</v>
    </nc>
  </rcc>
  <rcc rId="39215" sId="3" numFmtId="4">
    <oc r="D63">
      <v>1197.5999999999999</v>
    </oc>
    <nc r="D63">
      <v>1347.3</v>
    </nc>
  </rcc>
  <rcc rId="39216" sId="3" numFmtId="4">
    <oc r="D66">
      <v>147553.86952000001</v>
    </oc>
    <nc r="D66">
      <v>188476.84869000001</v>
    </nc>
  </rcc>
  <rcc rId="39217" sId="3" numFmtId="4">
    <oc r="C67">
      <v>447822.65768</v>
    </oc>
    <nc r="C67">
      <v>447018.027</v>
    </nc>
  </rcc>
  <rcc rId="39218" sId="3" numFmtId="4">
    <oc r="D67">
      <v>325172.38454</v>
    </oc>
    <nc r="D67">
      <v>359463.22579</v>
    </nc>
  </rcc>
  <rcc rId="39219" sId="3" numFmtId="4">
    <oc r="C68">
      <v>47641.3</v>
    </oc>
    <nc r="C68">
      <v>47699.8</v>
    </nc>
  </rcc>
  <rcc rId="39220" sId="3" numFmtId="4">
    <oc r="D68">
      <v>31945.25</v>
    </oc>
    <nc r="D68">
      <v>35700.885999999999</v>
    </nc>
  </rcc>
  <rcc rId="39221" sId="3" numFmtId="4">
    <oc r="D71">
      <v>-10214.563319999999</v>
    </oc>
    <nc r="D71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42286" sId="9" numFmtId="4">
    <oc r="D46">
      <v>3478.1376300000002</v>
    </oc>
    <nc r="D46">
      <v>3588.1376300000002</v>
    </nc>
  </rcc>
  <rcc rId="42287" sId="9" numFmtId="4">
    <oc r="D51">
      <v>957.61023</v>
    </oc>
    <nc r="D51"/>
  </rcc>
  <rcc rId="42288" sId="9" numFmtId="4">
    <oc r="C43">
      <v>8539.5332699999999</v>
    </oc>
    <nc r="C43">
      <v>9591.20327</v>
    </nc>
  </rcc>
  <rcc rId="42289" sId="9" numFmtId="4">
    <oc r="C46">
      <v>3481.4756400000001</v>
    </oc>
    <nc r="C46">
      <v>3696.63364</v>
    </nc>
  </rcc>
  <rcc rId="42290" sId="9" numFmtId="4">
    <oc r="D38">
      <v>0</v>
    </oc>
    <nc r="D38">
      <v>957.61023</v>
    </nc>
  </rcc>
  <rcc rId="42291" sId="9">
    <oc r="A38">
      <v>1170505005</v>
    </oc>
    <nc r="A38">
      <v>1171503010</v>
    </nc>
  </rcc>
  <rcc rId="42292" sId="9">
    <oc r="B38" t="inlineStr">
      <is>
        <t>Прочие неналоговые доходы</t>
      </is>
    </oc>
    <nc r="B38" t="inlineStr">
      <is>
        <t>Инициативные платежи</t>
      </is>
    </nc>
  </rcc>
  <rcc rId="42293" sId="9" numFmtId="34">
    <oc r="C59">
      <v>2583.08</v>
    </oc>
    <nc r="C59">
      <v>2650.1824999999999</v>
    </nc>
  </rcc>
  <rcc rId="42294" sId="9" numFmtId="34">
    <oc r="D59">
      <v>2054.2510600000001</v>
    </oc>
    <nc r="D59">
      <v>2228.1142100000002</v>
    </nc>
  </rcc>
  <rcc rId="42295" sId="9" numFmtId="34">
    <oc r="C64">
      <v>120</v>
    </oc>
    <nc r="C64">
      <v>170.26667</v>
    </nc>
  </rcc>
  <rcc rId="42296" sId="9" numFmtId="34">
    <oc r="D64">
      <v>120</v>
    </oc>
    <nc r="D64">
      <v>170.26667</v>
    </nc>
  </rcc>
  <rcc rId="42297" sId="9" numFmtId="34">
    <oc r="D66">
      <v>22.242609999999999</v>
    </oc>
    <nc r="D66">
      <v>38.264449999999997</v>
    </nc>
  </rcc>
  <rcc rId="42298" sId="9" numFmtId="34">
    <oc r="C76">
      <v>4043.2875100000001</v>
    </oc>
    <nc r="C76">
      <v>4143.2875100000001</v>
    </nc>
  </rcc>
  <rcc rId="42299" sId="9" numFmtId="34">
    <oc r="D76">
      <v>3614.2290800000001</v>
    </oc>
    <nc r="D76">
      <v>4012.2006700000002</v>
    </nc>
  </rcc>
  <rcc rId="42300" sId="9" numFmtId="34">
    <oc r="C80">
      <v>10659.49058</v>
    </oc>
    <nc r="C80">
      <v>12688.308580000001</v>
    </nc>
  </rcc>
  <rcc rId="42301" sId="9" numFmtId="34">
    <oc r="D80">
      <v>10560.709779999999</v>
    </oc>
    <nc r="D80">
      <v>10670.709779999999</v>
    </nc>
  </rcc>
  <rcc rId="42302" sId="9" numFmtId="34">
    <oc r="C81">
      <v>1984.0324700000001</v>
    </oc>
    <nc r="C81">
      <v>1892.6632999999999</v>
    </nc>
  </rcc>
  <rcc rId="42303" sId="9" numFmtId="34">
    <oc r="D81">
      <v>1708.7485899999999</v>
    </oc>
    <nc r="D81">
      <v>1782.6946600000001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41504" sId="2">
    <oc r="ET19">
      <f>Мос!C91</f>
    </oc>
    <nc r="ET19">
      <f>Мос!C88</f>
    </nc>
  </rcc>
  <rcc rId="41505" sId="2">
    <oc r="EU19">
      <f>Мос!D91</f>
    </oc>
    <nc r="EU19">
      <f>Мос!D88</f>
    </nc>
  </rcc>
  <rcc rId="41506" sId="2" odxf="1" dxf="1">
    <oc r="FC19">
      <f>SUM(C19-DM19)</f>
    </oc>
    <nc r="FC19">
      <f>SUM(C19-DM19)</f>
    </nc>
    <ndxf>
      <fill>
        <patternFill patternType="solid">
          <bgColor theme="0"/>
        </patternFill>
      </fill>
    </ndxf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41163" sId="3" numFmtId="4">
    <oc r="D6">
      <v>103111.55088</v>
    </oc>
    <nc r="D6">
      <v>116775.28124</v>
    </nc>
  </rcc>
  <rcc rId="41164" sId="3" numFmtId="4">
    <oc r="D8">
      <v>2557.1718099999998</v>
    </oc>
    <nc r="D8">
      <v>2892.2699600000001</v>
    </nc>
  </rcc>
  <rcc rId="41165" sId="3" numFmtId="4">
    <oc r="D9">
      <v>14.46626</v>
    </oc>
    <nc r="D9">
      <v>16.225950000000001</v>
    </nc>
  </rcc>
  <rcc rId="41166" sId="3" numFmtId="4">
    <oc r="D10">
      <v>2943.7354999999998</v>
    </oc>
    <nc r="D10">
      <v>3286.0846700000002</v>
    </nc>
  </rcc>
  <rcc rId="41167" sId="3" numFmtId="4">
    <oc r="D11">
      <v>-285.45841000000001</v>
    </oc>
    <nc r="D11">
      <v>-334.47057000000001</v>
    </nc>
  </rcc>
  <rcc rId="41168" sId="3" numFmtId="4">
    <oc r="D13">
      <v>12312.92352</v>
    </oc>
    <nc r="D13">
      <v>16441.826079999999</v>
    </nc>
  </rcc>
  <rcc rId="41169" sId="3" numFmtId="4">
    <oc r="D14">
      <v>42.057169999999999</v>
    </oc>
    <nc r="D14">
      <v>60.823529999999998</v>
    </nc>
  </rcc>
  <rcc rId="41170" sId="3" numFmtId="4">
    <oc r="D16">
      <v>1564.18923</v>
    </oc>
    <nc r="D16">
      <v>1628.7789399999999</v>
    </nc>
  </rcc>
  <rcc rId="41171" sId="3" numFmtId="4">
    <oc r="D20">
      <v>604.31500000000005</v>
    </oc>
    <nc r="D20">
      <v>1338.6082799999999</v>
    </nc>
  </rcc>
  <rcc rId="41172" sId="3" numFmtId="4">
    <oc r="D23">
      <v>6252.6950200000001</v>
    </oc>
    <nc r="D23">
      <v>6269.0050199999996</v>
    </nc>
  </rcc>
  <rcc rId="41173" sId="3" numFmtId="4">
    <oc r="D37">
      <v>6815.9333800000004</v>
    </oc>
    <nc r="D37">
      <v>11436.451209999999</v>
    </nc>
  </rcc>
  <rcc rId="41174" sId="3" numFmtId="4">
    <oc r="D38">
      <v>213.36905999999999</v>
    </oc>
    <nc r="D38">
      <v>234.10588000000001</v>
    </nc>
  </rcc>
  <rcc rId="41175" sId="3" numFmtId="4">
    <oc r="D42">
      <v>394.00283999999999</v>
    </oc>
    <nc r="D42">
      <v>446.87675999999999</v>
    </nc>
  </rcc>
  <rcc rId="41176" sId="3" numFmtId="4">
    <oc r="D44">
      <v>876.92190000000005</v>
    </oc>
    <nc r="D44">
      <v>1020.6917099999999</v>
    </nc>
  </rcc>
  <rcc rId="41177" sId="3" numFmtId="4">
    <oc r="D46">
      <v>121.48769</v>
    </oc>
    <nc r="D46">
      <v>124.51634</v>
    </nc>
  </rcc>
  <rcc rId="41178" sId="3" numFmtId="4">
    <oc r="D50">
      <v>2596.37012</v>
    </oc>
    <nc r="D50">
      <v>2780.2702399999998</v>
    </nc>
  </rcc>
  <rcc rId="41179" sId="3" numFmtId="4">
    <oc r="D54">
      <v>1048.01405</v>
    </oc>
    <nc r="D54">
      <v>1092.69118</v>
    </nc>
  </rcc>
  <rcc rId="41180" sId="3" numFmtId="4">
    <oc r="D55">
      <v>111.09636999999999</v>
    </oc>
    <nc r="D55">
      <v>120.94368</v>
    </nc>
  </rcc>
  <rcc rId="41181" sId="3" numFmtId="4">
    <oc r="D56">
      <v>92.156400000000005</v>
    </oc>
    <nc r="D56">
      <v>92.997969999999995</v>
    </nc>
  </rcc>
  <rcc rId="41182" sId="3" numFmtId="4">
    <oc r="D57">
      <v>20</v>
    </oc>
    <nc r="D57">
      <v>60</v>
    </nc>
  </rcc>
  <rcc rId="41183" sId="3" numFmtId="4">
    <oc r="D63">
      <v>1347.3</v>
    </oc>
    <nc r="D63">
      <v>1497</v>
    </nc>
  </rcc>
  <rcc rId="41184" sId="3" numFmtId="4">
    <oc r="D66">
      <v>188476.84869000001</v>
    </oc>
    <nc r="D66">
      <v>201612.52632</v>
    </nc>
  </rcc>
  <rcc rId="41185" sId="3" numFmtId="4">
    <oc r="D67">
      <v>359463.22579</v>
    </oc>
    <nc r="D67">
      <v>397967.20231999998</v>
    </nc>
  </rcc>
  <rcc rId="41186" sId="3" numFmtId="4">
    <oc r="D68">
      <v>35700.885999999999</v>
    </oc>
    <nc r="D68">
      <v>39430.396999999997</v>
    </nc>
  </rcc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41187" sId="3" numFmtId="4">
    <oc r="D25">
      <v>1795.2254700000001</v>
    </oc>
    <nc r="D25">
      <v>2078.7988799999998</v>
    </nc>
  </rcc>
  <rfmt sheetId="3" sqref="D5">
    <dxf>
      <numFmt numFmtId="2" formatCode="0.00"/>
    </dxf>
  </rfmt>
  <rfmt sheetId="3" sqref="D5">
    <dxf>
      <numFmt numFmtId="183" formatCode="0.000"/>
    </dxf>
  </rfmt>
  <rfmt sheetId="3" sqref="D5">
    <dxf>
      <numFmt numFmtId="174" formatCode="0.0000"/>
    </dxf>
  </rfmt>
  <rfmt sheetId="3" sqref="D5">
    <dxf>
      <numFmt numFmtId="168" formatCode="0.00000"/>
    </dxf>
  </rfmt>
  <rfmt sheetId="3" sqref="D5">
    <dxf>
      <numFmt numFmtId="174" formatCode="0.0000"/>
    </dxf>
  </rfmt>
  <rfmt sheetId="3" sqref="D5">
    <dxf>
      <numFmt numFmtId="183" formatCode="0.000"/>
    </dxf>
  </rfmt>
  <rfmt sheetId="3" sqref="D5">
    <dxf>
      <numFmt numFmtId="2" formatCode="0.00"/>
    </dxf>
  </rfmt>
  <rfmt sheetId="3" sqref="D5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68" formatCode="0.00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3:D71">
    <dxf>
      <numFmt numFmtId="2" formatCode="0.00"/>
    </dxf>
  </rfmt>
  <rfmt sheetId="3" sqref="D63:D71">
    <dxf>
      <numFmt numFmtId="183" formatCode="0.000"/>
    </dxf>
  </rfmt>
  <rfmt sheetId="3" sqref="D63:D71">
    <dxf>
      <numFmt numFmtId="174" formatCode="0.0000"/>
    </dxf>
  </rfmt>
  <rfmt sheetId="3" sqref="D63:D71">
    <dxf>
      <numFmt numFmtId="168" formatCode="0.00000"/>
    </dxf>
  </rfmt>
  <rcc rId="41188" sId="3" numFmtId="4">
    <oc r="D69">
      <v>-1E-3</v>
    </oc>
    <nc r="D69"/>
  </rcc>
  <rfmt sheetId="3" sqref="D62:D73">
    <dxf>
      <numFmt numFmtId="174" formatCode="0.0000"/>
    </dxf>
  </rfmt>
  <rfmt sheetId="3" sqref="D62:D73">
    <dxf>
      <numFmt numFmtId="183" formatCode="0.000"/>
    </dxf>
  </rfmt>
  <rfmt sheetId="3" sqref="D62:D73">
    <dxf>
      <numFmt numFmtId="2" formatCode="0.00"/>
    </dxf>
  </rfmt>
  <rfmt sheetId="3" sqref="D62:D73">
    <dxf>
      <numFmt numFmtId="166" formatCode="0.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fmt sheetId="3" sqref="C78:D78">
    <dxf>
      <numFmt numFmtId="183" formatCode="0.000"/>
    </dxf>
  </rfmt>
  <rfmt sheetId="3" sqref="C78:D78">
    <dxf>
      <numFmt numFmtId="174" formatCode="0.0000"/>
    </dxf>
  </rfmt>
  <rfmt sheetId="3" sqref="C78:D78">
    <dxf>
      <numFmt numFmtId="168" formatCode="0.00000"/>
    </dxf>
  </rfmt>
  <rfmt sheetId="3" sqref="C78:D78">
    <dxf>
      <numFmt numFmtId="174" formatCode="0.0000"/>
    </dxf>
  </rfmt>
  <rfmt sheetId="3" sqref="C78:D78">
    <dxf>
      <numFmt numFmtId="183" formatCode="0.000"/>
    </dxf>
  </rfmt>
  <rfmt sheetId="3" sqref="C78:D78">
    <dxf>
      <numFmt numFmtId="2" formatCode="0.00"/>
    </dxf>
  </rfmt>
  <rfmt sheetId="3" sqref="C78:D78">
    <dxf>
      <numFmt numFmtId="166" formatCode="0.0"/>
    </dxf>
  </rfmt>
  <rfmt sheetId="3" sqref="C86:D86">
    <dxf>
      <numFmt numFmtId="2" formatCode="0.00"/>
    </dxf>
  </rfmt>
  <rfmt sheetId="3" sqref="C86:D86">
    <dxf>
      <numFmt numFmtId="183" formatCode="0.000"/>
    </dxf>
  </rfmt>
  <rfmt sheetId="3" sqref="C86:D86">
    <dxf>
      <numFmt numFmtId="174" formatCode="0.0000"/>
    </dxf>
  </rfmt>
  <rfmt sheetId="3" sqref="C86:D86">
    <dxf>
      <numFmt numFmtId="183" formatCode="0.000"/>
    </dxf>
  </rfmt>
  <rfmt sheetId="3" sqref="C86:D86">
    <dxf>
      <numFmt numFmtId="2" formatCode="0.00"/>
    </dxf>
  </rfmt>
  <rfmt sheetId="3" sqref="C86:D86">
    <dxf>
      <numFmt numFmtId="166" formatCode="0.0"/>
    </dxf>
  </rfmt>
  <rfmt sheetId="3" sqref="C88:D88">
    <dxf>
      <numFmt numFmtId="183" formatCode="0.000"/>
    </dxf>
  </rfmt>
  <rfmt sheetId="3" sqref="C88:D88">
    <dxf>
      <numFmt numFmtId="174" formatCode="0.0000"/>
    </dxf>
  </rfmt>
  <rfmt sheetId="3" sqref="C88:D88">
    <dxf>
      <numFmt numFmtId="168" formatCode="0.00000"/>
    </dxf>
  </rfmt>
  <rcc rId="41402" sId="3" numFmtId="4">
    <oc r="D90">
      <v>982.4</v>
    </oc>
    <nc r="D90">
      <v>1034.62211</v>
    </nc>
  </rcc>
  <rfmt sheetId="3" sqref="C88:D88">
    <dxf>
      <numFmt numFmtId="174" formatCode="0.0000"/>
    </dxf>
  </rfmt>
  <rfmt sheetId="3" sqref="C88:D88">
    <dxf>
      <numFmt numFmtId="183" formatCode="0.000"/>
    </dxf>
  </rfmt>
  <rfmt sheetId="3" sqref="C88:D88">
    <dxf>
      <numFmt numFmtId="2" formatCode="0.00"/>
    </dxf>
  </rfmt>
  <rfmt sheetId="3" sqref="C88:D88">
    <dxf>
      <numFmt numFmtId="166" formatCode="0.0"/>
    </dxf>
  </rfmt>
  <rfmt sheetId="3" sqref="C94:D94">
    <dxf>
      <numFmt numFmtId="183" formatCode="0.000"/>
    </dxf>
  </rfmt>
  <rfmt sheetId="3" sqref="C94:D94">
    <dxf>
      <numFmt numFmtId="174" formatCode="0.0000"/>
    </dxf>
  </rfmt>
  <rfmt sheetId="3" sqref="C94:D94">
    <dxf>
      <numFmt numFmtId="168" formatCode="0.00000"/>
    </dxf>
  </rfmt>
  <rfmt sheetId="3" sqref="C94:D94">
    <dxf>
      <numFmt numFmtId="174" formatCode="0.0000"/>
    </dxf>
  </rfmt>
  <rfmt sheetId="3" sqref="C94:D94">
    <dxf>
      <numFmt numFmtId="183" formatCode="0.000"/>
    </dxf>
  </rfmt>
  <rfmt sheetId="3" sqref="C94:D94">
    <dxf>
      <numFmt numFmtId="2" formatCode="0.00"/>
    </dxf>
  </rfmt>
  <rfmt sheetId="3" sqref="C94:D94">
    <dxf>
      <numFmt numFmtId="166" formatCode="0.0"/>
    </dxf>
  </rfmt>
  <rfmt sheetId="3" sqref="C100:D100">
    <dxf>
      <numFmt numFmtId="2" formatCode="0.00"/>
    </dxf>
  </rfmt>
  <rfmt sheetId="3" sqref="C100:D100">
    <dxf>
      <numFmt numFmtId="183" formatCode="0.000"/>
    </dxf>
  </rfmt>
  <rfmt sheetId="3" sqref="C100:D100">
    <dxf>
      <numFmt numFmtId="174" formatCode="0.0000"/>
    </dxf>
  </rfmt>
  <rfmt sheetId="3" sqref="C100:D100">
    <dxf>
      <numFmt numFmtId="168" formatCode="0.00000"/>
    </dxf>
  </rfmt>
  <rfmt sheetId="3" sqref="D101:D103">
    <dxf>
      <numFmt numFmtId="2" formatCode="0.00"/>
    </dxf>
  </rfmt>
  <rfmt sheetId="3" sqref="D101:D103">
    <dxf>
      <numFmt numFmtId="183" formatCode="0.000"/>
    </dxf>
  </rfmt>
  <rfmt sheetId="3" sqref="D101:D103">
    <dxf>
      <numFmt numFmtId="174" formatCode="0.0000"/>
    </dxf>
  </rfmt>
  <rfmt sheetId="3" sqref="D101:D103">
    <dxf>
      <numFmt numFmtId="168" formatCode="0.00000"/>
    </dxf>
  </rfmt>
  <rcc rId="41403" sId="3" numFmtId="4">
    <oc r="D103">
      <v>22599.434649999999</v>
    </oc>
    <nc r="D103">
      <v>22599.434659999999</v>
    </nc>
  </rcc>
  <rfmt sheetId="3" sqref="D100:D103">
    <dxf>
      <numFmt numFmtId="174" formatCode="0.0000"/>
    </dxf>
  </rfmt>
  <rfmt sheetId="3" sqref="D100:D103">
    <dxf>
      <numFmt numFmtId="183" formatCode="0.000"/>
    </dxf>
  </rfmt>
  <rfmt sheetId="3" sqref="D100:D103">
    <dxf>
      <numFmt numFmtId="2" formatCode="0.00"/>
    </dxf>
  </rfmt>
  <rfmt sheetId="3" sqref="D100:D103">
    <dxf>
      <numFmt numFmtId="166" formatCode="0.0"/>
    </dxf>
  </rfmt>
  <rfmt sheetId="3" sqref="C100">
    <dxf>
      <numFmt numFmtId="174" formatCode="0.0000"/>
    </dxf>
  </rfmt>
  <rfmt sheetId="3" sqref="C100">
    <dxf>
      <numFmt numFmtId="183" formatCode="0.000"/>
    </dxf>
  </rfmt>
  <rfmt sheetId="3" sqref="C100">
    <dxf>
      <numFmt numFmtId="2" formatCode="0.00"/>
    </dxf>
  </rfmt>
  <rfmt sheetId="3" sqref="C100">
    <dxf>
      <numFmt numFmtId="166" formatCode="0.0"/>
    </dxf>
  </rfmt>
  <rfmt sheetId="3" sqref="C106:D106">
    <dxf>
      <numFmt numFmtId="2" formatCode="0.00"/>
    </dxf>
  </rfmt>
  <rfmt sheetId="3" sqref="C106:D106">
    <dxf>
      <numFmt numFmtId="183" formatCode="0.000"/>
    </dxf>
  </rfmt>
  <rfmt sheetId="3" sqref="C106:D106">
    <dxf>
      <numFmt numFmtId="174" formatCode="0.0000"/>
    </dxf>
  </rfmt>
  <rfmt sheetId="3" sqref="C106:D106">
    <dxf>
      <numFmt numFmtId="168" formatCode="0.00000"/>
    </dxf>
  </rfmt>
  <rfmt sheetId="3" sqref="C106:D106">
    <dxf>
      <numFmt numFmtId="174" formatCode="0.0000"/>
    </dxf>
  </rfmt>
  <rfmt sheetId="3" sqref="C106:D106">
    <dxf>
      <numFmt numFmtId="183" formatCode="0.000"/>
    </dxf>
  </rfmt>
  <rfmt sheetId="3" sqref="C106:D106">
    <dxf>
      <numFmt numFmtId="2" formatCode="0.00"/>
    </dxf>
  </rfmt>
  <rfmt sheetId="3" sqref="C106:D106">
    <dxf>
      <numFmt numFmtId="166" formatCode="0.0"/>
    </dxf>
  </rfmt>
  <rfmt sheetId="3" sqref="C112:D112">
    <dxf>
      <numFmt numFmtId="2" formatCode="0.00"/>
    </dxf>
  </rfmt>
  <rfmt sheetId="3" sqref="C112:D112">
    <dxf>
      <numFmt numFmtId="183" formatCode="0.000"/>
    </dxf>
  </rfmt>
  <rfmt sheetId="3" sqref="C112:D112">
    <dxf>
      <numFmt numFmtId="174" formatCode="0.0000"/>
    </dxf>
  </rfmt>
  <rfmt sheetId="3" sqref="C112:D112">
    <dxf>
      <numFmt numFmtId="168" formatCode="0.00000"/>
    </dxf>
  </rfmt>
  <rcc rId="41404" sId="3" numFmtId="4">
    <nc r="C113">
      <v>57379.476999999999</v>
    </nc>
  </rcc>
  <rfmt sheetId="3" sqref="D113:D114">
    <dxf>
      <numFmt numFmtId="2" formatCode="0.00"/>
    </dxf>
  </rfmt>
  <rfmt sheetId="3" sqref="D113:D114">
    <dxf>
      <numFmt numFmtId="183" formatCode="0.000"/>
    </dxf>
  </rfmt>
  <rfmt sheetId="3" sqref="D113:D114">
    <dxf>
      <numFmt numFmtId="174" formatCode="0.0000"/>
    </dxf>
  </rfmt>
  <rfmt sheetId="3" sqref="D113:D114">
    <dxf>
      <numFmt numFmtId="168" formatCode="0.00000"/>
    </dxf>
  </rfmt>
  <rcc rId="41405" sId="3" numFmtId="4">
    <oc r="D114">
      <v>1085.56296</v>
    </oc>
    <nc r="D114">
      <v>1086.56296</v>
    </nc>
  </rcc>
  <rfmt sheetId="3" sqref="C112:D112">
    <dxf>
      <numFmt numFmtId="174" formatCode="0.0000"/>
    </dxf>
  </rfmt>
  <rfmt sheetId="3" sqref="C112:D112">
    <dxf>
      <numFmt numFmtId="183" formatCode="0.000"/>
    </dxf>
  </rfmt>
  <rfmt sheetId="3" sqref="C112:D112">
    <dxf>
      <numFmt numFmtId="2" formatCode="0.00"/>
    </dxf>
  </rfmt>
  <rfmt sheetId="3" sqref="C112:D11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cc rId="43099" sId="16">
    <oc r="A1" t="inlineStr">
      <is>
        <t xml:space="preserve">                     Анализ исполнения бюджета Юнгинского сельского поселения на 01.11.2022 г.</t>
      </is>
    </oc>
    <nc r="A1" t="inlineStr">
      <is>
        <t xml:space="preserve">                     Анализ исполнения бюджета Юнгинского сельского поселения на 01.12.2022 г.</t>
      </is>
    </nc>
  </rcc>
  <rcc rId="43100" sId="16" numFmtId="4">
    <oc r="D6">
      <v>132.91342</v>
    </oc>
    <nc r="D6">
      <v>149.08091999999999</v>
    </nc>
  </rcc>
  <rcc rId="43101" sId="16" numFmtId="4">
    <oc r="D8">
      <v>329.35896000000002</v>
    </oc>
    <nc r="D8">
      <v>366.35656</v>
    </nc>
  </rcc>
  <rcc rId="43102" sId="16" numFmtId="4">
    <oc r="D9">
      <v>1.8477600000000001</v>
    </oc>
    <nc r="D9">
      <v>2.0265300000000002</v>
    </nc>
  </rcc>
  <rcc rId="43103" sId="16" numFmtId="4">
    <oc r="D10">
      <v>374.20490000000001</v>
    </oc>
    <nc r="D10">
      <v>407.78955000000002</v>
    </nc>
  </rcc>
  <rcc rId="43104" sId="16" numFmtId="4">
    <oc r="D11">
      <v>-38.088059999999999</v>
    </oc>
    <nc r="D11">
      <v>-42.96707</v>
    </nc>
  </rcc>
  <rcc rId="43105" sId="16" numFmtId="4">
    <oc r="D15">
      <v>274.45011</v>
    </oc>
    <nc r="D15">
      <v>369.67210999999998</v>
    </nc>
  </rcc>
  <rcc rId="43106" sId="16" numFmtId="4">
    <oc r="D16">
      <v>574.65520000000004</v>
    </oc>
    <nc r="D16">
      <v>880.57011999999997</v>
    </nc>
  </rcc>
  <rcc rId="43107" sId="16" numFmtId="4">
    <oc r="D27">
      <v>363.29771</v>
    </oc>
    <nc r="D27">
      <v>388.14470999999998</v>
    </nc>
  </rcc>
  <rcc rId="43108" sId="16" numFmtId="4">
    <oc r="D28">
      <v>26.672499999999999</v>
    </oc>
    <nc r="D28">
      <v>28.027249999999999</v>
    </nc>
  </rcc>
  <rcc rId="43109" sId="16" numFmtId="4">
    <oc r="D30">
      <v>47.851979999999998</v>
    </oc>
    <nc r="D30">
      <v>58.406230000000001</v>
    </nc>
  </rcc>
  <rcc rId="43110" sId="16" numFmtId="4">
    <oc r="D41">
      <v>2116.0439999999999</v>
    </oc>
    <nc r="D41">
      <v>2267.5410000000002</v>
    </nc>
  </rcc>
  <rcc rId="43111" sId="16" numFmtId="4">
    <oc r="D44">
      <v>88.739000000000004</v>
    </oc>
    <nc r="D44">
      <v>100.352</v>
    </nc>
  </rcc>
  <rcc rId="43112" sId="16" numFmtId="4">
    <oc r="C45">
      <v>2294.9479700000002</v>
    </oc>
    <nc r="C45">
      <v>2349.4479700000002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41.xml><?xml version="1.0" encoding="utf-8"?>
<revisions xmlns="http://schemas.openxmlformats.org/spreadsheetml/2006/main" xmlns:r="http://schemas.openxmlformats.org/officeDocument/2006/relationships">
  <rcc rId="41848" sId="3">
    <oc r="D76" t="inlineStr">
      <is>
        <t>исполнено на 01.11.2022 г.</t>
      </is>
    </oc>
    <nc r="D76" t="inlineStr">
      <is>
        <t>исполнено на 01.12.2022 г.</t>
      </is>
    </nc>
  </rcc>
  <rcc rId="41849" sId="3">
    <oc r="D3" t="inlineStr">
      <is>
        <t>исполнено на 01.11.2022 г.</t>
      </is>
    </oc>
    <nc r="D3" t="inlineStr">
      <is>
        <t>исполнено на 01.12.2022 г.</t>
      </is>
    </nc>
  </rcc>
  <rcc rId="41850" sId="1">
    <oc r="D3" t="inlineStr">
      <is>
        <t>исполнено на 01.11.2022 г.</t>
      </is>
    </oc>
    <nc r="D3" t="inlineStr">
      <is>
        <t>исполнено на 01.12.2022 г.</t>
      </is>
    </nc>
  </rcc>
  <rcc rId="41851" sId="1">
    <oc r="G3" t="inlineStr">
      <is>
        <t>исполнено на 01.11.2022 г.</t>
      </is>
    </oc>
    <nc r="G3" t="inlineStr">
      <is>
        <t>исполнено на 01.12.2022 г.</t>
      </is>
    </nc>
  </rcc>
  <rcc rId="41852" sId="1">
    <oc r="J3" t="inlineStr">
      <is>
        <t>исполнено на 01.11.2022 г.</t>
      </is>
    </oc>
    <nc r="J3" t="inlineStr">
      <is>
        <t>исполнено на 01.12.2022 г.</t>
      </is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39820" sId="4" numFmtId="4">
    <oc r="D6">
      <v>52.243470000000002</v>
    </oc>
    <nc r="D6">
      <v>53.763840000000002</v>
    </nc>
  </rcc>
  <rcc rId="39821" sId="4" numFmtId="4">
    <oc r="D8">
      <v>123.57625</v>
    </oc>
    <nc r="D8">
      <v>139.76998</v>
    </nc>
  </rcc>
  <rcc rId="39822" sId="4" numFmtId="4">
    <oc r="D9">
      <v>0.69908000000000003</v>
    </oc>
    <nc r="D9">
      <v>0.78412000000000004</v>
    </nc>
  </rcc>
  <rcc rId="39823" sId="4" numFmtId="4">
    <oc r="D10">
      <v>142.25708</v>
    </oc>
    <nc r="D10">
      <v>158.80124000000001</v>
    </nc>
  </rcc>
  <rcc rId="39824" sId="4" numFmtId="4">
    <oc r="D11">
      <v>-13.79487</v>
    </oc>
    <nc r="D11">
      <v>-16.16339</v>
    </nc>
  </rcc>
  <rcc rId="39825" sId="4" numFmtId="4">
    <oc r="D15">
      <v>1.40659</v>
    </oc>
    <nc r="D15">
      <v>14.40635</v>
    </nc>
  </rcc>
  <rcc rId="39826" sId="4" numFmtId="4">
    <oc r="D16">
      <v>20.506530000000001</v>
    </oc>
    <nc r="D16">
      <v>87.733540000000005</v>
    </nc>
  </rcc>
  <rcc rId="39827" sId="4" numFmtId="4">
    <oc r="D27">
      <v>0</v>
    </oc>
    <nc r="D27">
      <v>54.284680000000002</v>
    </nc>
  </rcc>
  <rcc rId="39828" sId="4" numFmtId="4">
    <oc r="D39">
      <v>1494.9870000000001</v>
    </oc>
    <nc r="D39">
      <v>1610.2739999999999</v>
    </nc>
  </rcc>
  <rcc rId="39829" sId="4" numFmtId="4">
    <oc r="D41">
      <v>3629.8417399999998</v>
    </oc>
    <nc r="D41">
      <v>2800.9644899999998</v>
    </nc>
  </rcc>
  <rcc rId="39830" sId="4" numFmtId="4">
    <oc r="D42">
      <v>80.870999999999995</v>
    </oc>
    <nc r="D42">
      <v>88.742000000000004</v>
    </nc>
  </rcc>
  <rcc rId="39831" sId="4" numFmtId="4">
    <oc r="D44">
      <v>83.742999999999995</v>
    </oc>
    <nc r="D44">
      <v>912.62025000000006</v>
    </nc>
  </rcc>
  <rcc rId="39832" sId="4" numFmtId="4">
    <oc r="D54">
      <v>997.53670999999997</v>
    </oc>
    <nc r="D54">
      <v>1096.8927699999999</v>
    </nc>
  </rcc>
  <rcc rId="39833" sId="4" numFmtId="4">
    <oc r="D61">
      <v>62.200189999999999</v>
    </oc>
    <nc r="D61">
      <v>70.159790000000001</v>
    </nc>
  </rcc>
  <rcc rId="39834" sId="4" numFmtId="4">
    <oc r="D75">
      <v>4375.4164899999996</v>
    </oc>
    <nc r="D75">
      <v>4400.4164899999996</v>
    </nc>
  </rcc>
  <rcc rId="39835" sId="4" numFmtId="4">
    <oc r="D78">
      <v>216</v>
    </oc>
    <nc r="D78">
      <v>240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1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11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40664" sId="14" numFmtId="4">
    <oc r="D27">
      <v>43.90936</v>
    </oc>
    <nc r="D27">
      <v>86.699160000000006</v>
    </nc>
  </rcc>
  <rcc rId="40665" sId="14" numFmtId="4">
    <oc r="D30">
      <v>20.33644</v>
    </oc>
    <nc r="D30">
      <v>34.778559999999999</v>
    </nc>
  </rcc>
  <rcc rId="40666" sId="14" numFmtId="4">
    <oc r="D42">
      <v>2759.4169999999999</v>
    </oc>
    <nc r="D42">
      <v>2972.212</v>
    </nc>
  </rcc>
  <rcc rId="40667" sId="14" numFmtId="4">
    <oc r="D45">
      <v>80.867999999999995</v>
    </oc>
    <nc r="D45">
      <v>88.739000000000004</v>
    </nc>
  </rcc>
  <rcc rId="40668" sId="14" numFmtId="34">
    <oc r="D58">
      <v>1119.16176</v>
    </oc>
    <nc r="D58">
      <v>1233.4462900000001</v>
    </nc>
  </rcc>
  <rcc rId="40669" sId="14" numFmtId="34">
    <oc r="D65">
      <v>60.883299999999998</v>
    </oc>
    <nc r="D65">
      <v>68.840609999999998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.xml><?xml version="1.0" encoding="utf-8"?>
<revisions xmlns="http://schemas.openxmlformats.org/spreadsheetml/2006/main" xmlns:r="http://schemas.openxmlformats.org/officeDocument/2006/relationships">
  <rcc rId="40424" sId="11" numFmtId="34">
    <oc r="D58">
      <v>1211.4147499999999</v>
    </oc>
    <nc r="D58">
      <v>1376.0931399999999</v>
    </nc>
  </rcc>
  <rcc rId="40425" sId="11" numFmtId="34">
    <oc r="D65">
      <v>157.19018</v>
    </oc>
    <nc r="D65">
      <v>175.77495999999999</v>
    </nc>
  </rcc>
  <rcc rId="40426" sId="11" numFmtId="34">
    <oc r="D75">
      <v>3367.8946299999998</v>
    </oc>
    <nc r="D75">
      <v>5547.4624199999998</v>
    </nc>
  </rcc>
  <rcc rId="40427" sId="11" numFmtId="34">
    <oc r="D79">
      <v>64.191329999999994</v>
    </oc>
    <nc r="D79">
      <v>114.19132999999999</v>
    </nc>
  </rcc>
  <rcc rId="40428" sId="11" numFmtId="34">
    <oc r="D80">
      <v>551.80732999999998</v>
    </oc>
    <nc r="D80">
      <v>579.61323000000004</v>
    </nc>
  </rcc>
  <rcc rId="40429" sId="11" numFmtId="34">
    <oc r="D82">
      <v>7495.6147600000004</v>
    </oc>
    <nc r="D82">
      <v>7679.8477599999997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31.xml><?xml version="1.0" encoding="utf-8"?>
<revisions xmlns="http://schemas.openxmlformats.org/spreadsheetml/2006/main" xmlns:r="http://schemas.openxmlformats.org/officeDocument/2006/relationships">
  <rcc rId="38776" sId="16" numFmtId="34">
    <oc r="D57">
      <v>1052.0795000000001</v>
    </oc>
    <nc r="D57">
      <v>1182.9733900000001</v>
    </nc>
  </rcc>
  <rcc rId="38777" sId="16" numFmtId="34">
    <oc r="D64">
      <v>52.586449999999999</v>
    </oc>
    <nc r="D64">
      <v>60.54374</v>
    </nc>
  </rcc>
  <rcc rId="38778" sId="16" numFmtId="34">
    <oc r="D69">
      <v>19.899999999999999</v>
    </oc>
    <nc r="D69">
      <v>20.6</v>
    </nc>
  </rcc>
  <rcc rId="38779" sId="16" numFmtId="34">
    <oc r="D75">
      <v>92.2</v>
    </oc>
    <nc r="D75">
      <v>94.7</v>
    </nc>
  </rcc>
  <rcc rId="38780" sId="16" numFmtId="34">
    <oc r="D78">
      <v>477.30058000000002</v>
    </oc>
    <nc r="D78">
      <v>5682.5821900000001</v>
    </nc>
  </rcc>
  <rcc rId="38781" sId="16" numFmtId="34">
    <oc r="D79">
      <v>269.53120999999999</v>
    </oc>
    <nc r="D79">
      <v>301.24977999999999</v>
    </nc>
  </rcc>
  <rcc rId="38782" sId="16" numFmtId="34">
    <oc r="D81">
      <v>720.87199999999996</v>
    </oc>
    <nc r="D81">
      <v>810.98099999999999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40270" sId="10">
    <oc r="A1" t="inlineStr">
      <is>
        <t xml:space="preserve">                     Анализ исполнения бюджета Орининского сельского поселения на 01.10.2022 г.</t>
      </is>
    </oc>
    <nc r="A1" t="inlineStr">
      <is>
        <t xml:space="preserve">                     Анализ исполнения бюджета Орининского сельского поселения на 01.11.2022 г.</t>
      </is>
    </nc>
  </rcc>
  <rcc rId="40271" sId="10" numFmtId="4">
    <oc r="D6">
      <v>223.89186000000001</v>
    </oc>
    <nc r="D6">
      <v>247.18996999999999</v>
    </nc>
  </rcc>
  <rcc rId="40272" sId="10" numFmtId="4">
    <oc r="D8">
      <v>237.36427</v>
    </oc>
    <nc r="D8">
      <v>268.46908999999999</v>
    </nc>
  </rcc>
  <rcc rId="40273" sId="10" numFmtId="4">
    <oc r="D9">
      <v>1.3428</v>
    </oc>
    <nc r="D9">
      <v>1.5061100000000001</v>
    </nc>
  </rcc>
  <rcc rId="40274" sId="10" numFmtId="4">
    <oc r="D10">
      <v>273.24626999999998</v>
    </oc>
    <nc r="D10">
      <v>305.02413000000001</v>
    </nc>
  </rcc>
  <rcc rId="40275" sId="10" numFmtId="4">
    <oc r="D11">
      <v>-26.4971</v>
    </oc>
    <nc r="D11">
      <v>-31.046559999999999</v>
    </nc>
  </rcc>
  <rcc rId="40276" sId="10" numFmtId="4">
    <oc r="D15">
      <v>97.928759999999997</v>
    </oc>
    <nc r="D15">
      <v>145.40100000000001</v>
    </nc>
  </rcc>
  <rcc rId="40277" sId="10" numFmtId="4">
    <oc r="D16">
      <v>264.73104999999998</v>
    </oc>
    <nc r="D16">
      <v>647.67719</v>
    </nc>
  </rcc>
  <rcc rId="40278" sId="10" numFmtId="4">
    <oc r="D27">
      <v>5.0106299999999999</v>
    </oc>
    <nc r="D27">
      <v>34.890630000000002</v>
    </nc>
  </rcc>
  <rcc rId="40279" sId="10" numFmtId="4">
    <oc r="D28">
      <v>36</v>
    </oc>
    <nc r="D28">
      <v>45</v>
    </nc>
  </rcc>
  <rcc rId="40280" sId="10" numFmtId="4">
    <oc r="D30">
      <v>37.560670000000002</v>
    </oc>
    <nc r="D30">
      <v>39.207850000000001</v>
    </nc>
  </rcc>
  <rcc rId="40281" sId="10" numFmtId="4">
    <oc r="D41">
      <v>2826.7060000000001</v>
    </oc>
    <nc r="D41">
      <v>3044.69</v>
    </nc>
  </rcc>
  <rcc rId="40282" sId="10" numFmtId="4">
    <oc r="D45">
      <v>188.548</v>
    </oc>
    <nc r="D45">
      <v>208.22399999999999</v>
    </nc>
  </rcc>
  <rcc rId="40283" sId="10" numFmtId="4">
    <oc r="D18">
      <v>3.39</v>
    </oc>
    <nc r="D18">
      <v>3.49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c rId="39866" sId="5">
    <oc r="A1" t="inlineStr">
      <is>
        <t xml:space="preserve">                     Анализ исполнения бюджета Большесундырского сельского поселения на 01.10.2022 г.</t>
      </is>
    </oc>
    <nc r="A1" t="inlineStr">
      <is>
        <t xml:space="preserve">                     Анализ исполнения бюджета Большесундырского сельского поселения на 01.11.2022 г.</t>
      </is>
    </nc>
  </rcc>
  <rcc rId="39867" sId="5" numFmtId="4">
    <oc r="D6">
      <v>608.45442000000003</v>
    </oc>
    <nc r="D6">
      <v>666.11634000000004</v>
    </nc>
  </rcc>
  <rcc rId="39868" sId="5" numFmtId="4">
    <oc r="D8">
      <v>354.82288999999997</v>
    </oc>
    <nc r="D8">
      <v>401.31975</v>
    </nc>
  </rcc>
  <rcc rId="39869" sId="5" numFmtId="4">
    <oc r="D9">
      <v>2.0072700000000001</v>
    </oc>
    <nc r="D9">
      <v>2.2514099999999999</v>
    </nc>
  </rcc>
  <rcc rId="39870" sId="5" numFmtId="4">
    <oc r="D10">
      <v>408.46089999999998</v>
    </oc>
    <nc r="D10">
      <v>455.96391999999997</v>
    </nc>
  </rcc>
  <rcc rId="39871" sId="5" numFmtId="4">
    <oc r="D11">
      <v>-39.609070000000003</v>
    </oc>
    <nc r="D11">
      <v>-46.409790000000001</v>
    </nc>
  </rcc>
  <rfmt sheetId="5" sqref="D14">
    <dxf>
      <numFmt numFmtId="174" formatCode="0.0000"/>
    </dxf>
  </rfmt>
  <rfmt sheetId="5" sqref="D14">
    <dxf>
      <numFmt numFmtId="183" formatCode="0.000"/>
    </dxf>
  </rfmt>
  <rfmt sheetId="5" sqref="D14">
    <dxf>
      <numFmt numFmtId="2" formatCode="0.00"/>
    </dxf>
  </rfmt>
  <rfmt sheetId="5" sqref="D14">
    <dxf>
      <numFmt numFmtId="166" formatCode="0.0"/>
    </dxf>
  </rfmt>
  <rcc rId="39872" sId="5" numFmtId="4">
    <oc r="D15">
      <v>29.902719999999999</v>
    </oc>
    <nc r="D15">
      <v>257.24964999999997</v>
    </nc>
  </rcc>
  <rcc rId="39873" sId="5" numFmtId="4">
    <oc r="D16">
      <v>670.10517000000004</v>
    </oc>
    <nc r="D16">
      <v>1130.2615800000001</v>
    </nc>
  </rcc>
  <rcc rId="39874" sId="5" numFmtId="4">
    <oc r="D18">
      <v>5.37</v>
    </oc>
    <nc r="D18">
      <v>7.02</v>
    </nc>
  </rcc>
  <rcc rId="39875" sId="5" numFmtId="4">
    <oc r="D35">
      <v>451.35</v>
    </oc>
    <nc r="D35"/>
  </rcc>
  <rcc rId="39876" sId="5" numFmtId="4">
    <oc r="D43">
      <v>4554.366</v>
    </oc>
    <nc r="D43">
      <v>4905.5789999999997</v>
    </nc>
  </rcc>
  <rcc rId="39877" sId="5" numFmtId="4">
    <oc r="D45">
      <v>18415.99727</v>
    </oc>
    <nc r="D45">
      <v>18415.99728</v>
    </nc>
  </rcc>
  <rcc rId="39878" sId="5" numFmtId="4">
    <oc r="D47">
      <v>209.98689999999999</v>
    </oc>
    <nc r="D47">
      <v>229.66290000000001</v>
    </nc>
  </rcc>
  <rfmt sheetId="5" sqref="D42">
    <dxf>
      <numFmt numFmtId="2" formatCode="0.00"/>
    </dxf>
  </rfmt>
  <rfmt sheetId="5" sqref="D42">
    <dxf>
      <numFmt numFmtId="183" formatCode="0.000"/>
    </dxf>
  </rfmt>
  <rfmt sheetId="5" sqref="D42">
    <dxf>
      <numFmt numFmtId="174" formatCode="0.0000"/>
    </dxf>
  </rfmt>
  <rfmt sheetId="5" sqref="D42">
    <dxf>
      <numFmt numFmtId="168" formatCode="0.00000"/>
    </dxf>
  </rfmt>
  <rfmt sheetId="5" sqref="D42">
    <dxf>
      <numFmt numFmtId="173" formatCode="0.000000"/>
    </dxf>
  </rfmt>
  <rfmt sheetId="5" sqref="D4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40700" sId="14" numFmtId="34">
    <oc r="D79">
      <v>2260.9940000000001</v>
    </oc>
    <nc r="D79">
      <v>2267.4578799999999</v>
    </nc>
  </rcc>
  <rcc rId="40701" sId="14" numFmtId="34">
    <oc r="D80">
      <v>966.02925000000005</v>
    </oc>
    <nc r="D80">
      <v>1000.0513</v>
    </nc>
  </rcc>
  <rcc rId="40702" sId="14" numFmtId="34">
    <oc r="D82">
      <v>778.80600000000004</v>
    </oc>
    <nc r="D82">
      <v>865.34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39620" sId="1" numFmtId="4">
    <nc r="I41">
      <v>0</v>
    </nc>
  </rcc>
  <rcc rId="39621" sId="1" numFmtId="4">
    <nc r="J41">
      <v>0</v>
    </nc>
  </rcc>
  <rcc rId="39622" sId="1" numFmtId="4">
    <nc r="I42">
      <v>0</v>
    </nc>
  </rcc>
  <rcc rId="39623" sId="1" numFmtId="4">
    <nc r="J42">
      <v>0</v>
    </nc>
  </rcc>
  <rcc rId="39624" sId="1" numFmtId="4">
    <nc r="D43">
      <v>0</v>
    </nc>
  </rcc>
  <rcc rId="39625" sId="1" numFmtId="4">
    <nc r="I36">
      <v>0</v>
    </nc>
  </rcc>
  <rcc rId="39626" sId="1" numFmtId="4">
    <nc r="I37">
      <v>0</v>
    </nc>
  </rcc>
  <rcc rId="39627" sId="1" numFmtId="4">
    <nc r="J36">
      <v>0</v>
    </nc>
  </rcc>
  <rcc rId="39628" sId="1" numFmtId="4">
    <nc r="J37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45971" sId="19" numFmtId="34">
    <oc r="C56">
      <v>1601.308</v>
    </oc>
    <nc r="C56">
      <v>1492.4967099999999</v>
    </nc>
  </rcc>
  <rcc rId="45972" sId="19" numFmtId="34">
    <oc r="D56">
      <v>1010.90157</v>
    </oc>
    <nc r="D56">
      <v>1365.5965100000001</v>
    </nc>
  </rcc>
  <rcc rId="45973" sId="19" numFmtId="34">
    <oc r="C61">
      <v>58.62</v>
    </oc>
    <nc r="C61">
      <v>88.62</v>
    </nc>
  </rcc>
  <rcc rId="45974" sId="19" numFmtId="34">
    <oc r="D61">
      <v>53.62</v>
    </oc>
    <nc r="D61">
      <v>83.62</v>
    </nc>
  </rcc>
  <rcc rId="45975" sId="19" numFmtId="34">
    <oc r="C63">
      <v>94.305999999999997</v>
    </oc>
    <nc r="C63">
      <v>44.321980000000003</v>
    </nc>
  </rcc>
  <rcc rId="45976" sId="19" numFmtId="34">
    <oc r="D63">
      <v>37.070979999999999</v>
    </oc>
    <nc r="D63">
      <v>44.321980000000003</v>
    </nc>
  </rcc>
  <rcc rId="45977" sId="19" numFmtId="34">
    <oc r="C68">
      <v>12</v>
    </oc>
    <nc r="C68">
      <v>32.767060000000001</v>
    </nc>
  </rcc>
  <rcc rId="45978" sId="19" numFmtId="34">
    <oc r="D68">
      <v>6</v>
    </oc>
    <nc r="D68">
      <v>32.767000000000003</v>
    </nc>
  </rcc>
  <rcc rId="45979" sId="19" numFmtId="34">
    <oc r="C73">
      <v>1543.8113499999999</v>
    </oc>
    <nc r="C73">
      <v>1161.52135</v>
    </nc>
  </rcc>
  <rcc rId="45980" sId="19" numFmtId="34">
    <oc r="D73">
      <v>500.79</v>
    </oc>
    <nc r="D73">
      <v>941.86656000000005</v>
    </nc>
  </rcc>
  <rcc rId="45981" sId="19" numFmtId="34">
    <oc r="C77">
      <v>10534.65467</v>
    </oc>
    <nc r="C77">
      <v>10604.957490000001</v>
    </nc>
  </rcc>
  <rcc rId="45982" sId="19" numFmtId="34">
    <oc r="D77">
      <v>8715.5261399999999</v>
    </oc>
    <nc r="D77">
      <v>9894.0341200000003</v>
    </nc>
  </rcc>
  <rcc rId="45983" sId="19" numFmtId="34">
    <oc r="C78">
      <v>359.66723999999999</v>
    </oc>
    <nc r="C78">
      <v>347.40865000000002</v>
    </nc>
  </rcc>
  <rcc rId="45984" sId="19" numFmtId="34">
    <oc r="D78">
      <v>219.51298</v>
    </oc>
    <nc r="D78">
      <v>346.90798000000001</v>
    </nc>
  </rcc>
  <rcc rId="45985" sId="19" numFmtId="34">
    <oc r="D80">
      <v>1055.01938</v>
    </oc>
    <nc r="D80">
      <v>1200.5398399999999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8549" sId="13">
    <oc r="A1" t="inlineStr">
      <is>
        <t xml:space="preserve">                     Анализ исполнения бюджета Хорнойского сельского поселения на 01.09.2022 г.</t>
      </is>
    </oc>
    <nc r="A1" t="inlineStr">
      <is>
        <t xml:space="preserve">                     Анализ исполнения бюджета Хорнойского сельского поселения на 01.10.2022 г.</t>
      </is>
    </nc>
  </rcc>
  <rcc rId="38550" sId="13" numFmtId="4">
    <oc r="D6">
      <v>57.456989999999998</v>
    </oc>
    <nc r="D6">
      <v>68.457719999999995</v>
    </nc>
  </rcc>
  <rcc rId="38551" sId="13" numFmtId="4">
    <oc r="D8">
      <v>161.15261000000001</v>
    </oc>
    <nc r="D8">
      <v>184.75261</v>
    </nc>
  </rcc>
  <rcc rId="38552" sId="13" numFmtId="4">
    <oc r="D9">
      <v>0.93174000000000001</v>
    </oc>
    <nc r="D9">
      <v>1.0451699999999999</v>
    </nc>
  </rcc>
  <rcc rId="38553" sId="13" numFmtId="4">
    <oc r="D10">
      <v>185.05174</v>
    </oc>
    <nc r="D10">
      <v>212.68137999999999</v>
    </nc>
  </rcc>
  <rcc rId="38554" sId="13" numFmtId="4">
    <oc r="D11">
      <v>-18.76089</v>
    </oc>
    <nc r="D11">
      <v>-20.624020000000002</v>
    </nc>
  </rcc>
  <rcc rId="38555" sId="13" numFmtId="4">
    <oc r="D16">
      <v>46.213299999999997</v>
    </oc>
    <nc r="D16">
      <v>66.217359999999999</v>
    </nc>
  </rcc>
  <rcc rId="38556" sId="13" numFmtId="4">
    <oc r="D18">
      <v>1.8</v>
    </oc>
    <nc r="D18">
      <v>2</v>
    </nc>
  </rcc>
  <rcc rId="38557" sId="13" numFmtId="4">
    <oc r="D38">
      <v>1571.472</v>
    </oc>
    <nc r="D38">
      <v>1702.7840000000001</v>
    </nc>
  </rcc>
  <rcc rId="38558" sId="13" numFmtId="4">
    <oc r="D41">
      <v>5591.16824</v>
    </oc>
    <nc r="D41">
      <v>6260.8906399999996</v>
    </nc>
  </rcc>
  <rcc rId="38559" sId="13" numFmtId="4">
    <oc r="D42">
      <v>74.444999999999993</v>
    </oc>
    <nc r="D42">
      <v>80.867999999999995</v>
    </nc>
  </rcc>
  <rcc rId="38560" sId="13" numFmtId="4">
    <oc r="D44">
      <v>542.75436000000002</v>
    </oc>
    <nc r="D44">
      <v>765.99516000000006</v>
    </nc>
  </rcc>
  <rfmt sheetId="13" sqref="C32:D32" start="0" length="2147483647">
    <dxf>
      <font>
        <b/>
      </font>
    </dxf>
  </rfmt>
  <rcc rId="38561" sId="13" numFmtId="4">
    <oc r="D15">
      <v>131.67591999999999</v>
    </oc>
    <nc r="D15">
      <v>133.89490000000001</v>
    </nc>
  </rcc>
  <rcc rId="38562" sId="13" numFmtId="34">
    <oc r="D55">
      <v>935.38347999999996</v>
    </oc>
    <nc r="D55">
      <v>1040.3426199999999</v>
    </nc>
  </rcc>
  <rcc rId="38563" sId="13" numFmtId="34">
    <oc r="D62">
      <v>48.23545</v>
    </oc>
    <nc r="D62">
      <v>56.874760000000002</v>
    </nc>
  </rcc>
  <rcc rId="38564" sId="13" numFmtId="34">
    <oc r="C76">
      <v>8203.8996000000006</v>
    </oc>
    <nc r="C76">
      <v>8171.2117900000003</v>
    </nc>
  </rcc>
  <rcc rId="38565" sId="13" numFmtId="34">
    <oc r="D76">
      <v>5487.8849099999998</v>
    </oc>
    <nc r="D76">
      <v>6435.2511100000002</v>
    </nc>
  </rcc>
  <rcc rId="38566" sId="13" numFmtId="34">
    <oc r="C77">
      <v>195.55</v>
    </oc>
    <nc r="C77">
      <v>224.60981000000001</v>
    </nc>
  </rcc>
  <rcc rId="38567" sId="13" numFmtId="34">
    <oc r="D77">
      <v>109.99196999999999</v>
    </oc>
    <nc r="D77">
      <v>109.99850000000001</v>
    </nc>
  </rcc>
  <rcc rId="38568" sId="13" numFmtId="34">
    <oc r="C79">
      <v>865.8</v>
    </oc>
    <nc r="C79">
      <v>869.428</v>
    </nc>
  </rcc>
  <rcc rId="38569" sId="13" numFmtId="34">
    <oc r="D79">
      <v>520.28492000000006</v>
    </oc>
    <nc r="D79">
      <v>593.91291999999999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43936" sId="3" numFmtId="4">
    <oc r="D63">
      <v>1497</v>
    </oc>
    <nc r="D63">
      <v>1646.7</v>
    </nc>
  </rcc>
  <rcc rId="43937" sId="3" numFmtId="4">
    <oc r="C66">
      <v>275470.95022</v>
    </oc>
    <nc r="C66">
      <v>329580.14305000001</v>
    </nc>
  </rcc>
  <rcc rId="43938" sId="3" numFmtId="4">
    <oc r="D66">
      <v>201612.52632</v>
    </oc>
    <nc r="D66">
      <v>209413.94811999999</v>
    </nc>
  </rcc>
  <rcc rId="43939" sId="3" numFmtId="4">
    <oc r="C67">
      <v>447018.027</v>
    </oc>
    <nc r="C67">
      <v>455233.32699999999</v>
    </nc>
  </rcc>
  <rcc rId="43940" sId="3" numFmtId="4">
    <oc r="D67">
      <v>397967.20231999998</v>
    </oc>
    <nc r="D67">
      <v>436654.99797000003</v>
    </nc>
  </rcc>
  <rcc rId="43941" sId="3" numFmtId="4">
    <oc r="C68">
      <v>47699.8</v>
    </oc>
    <nc r="C68">
      <v>50645.729420000003</v>
    </nc>
  </rcc>
  <rcc rId="43942" sId="3" numFmtId="4">
    <oc r="D68">
      <v>39430.396999999997</v>
    </oc>
    <nc r="D68">
      <v>45607.165419999998</v>
    </nc>
  </rcc>
  <rcc rId="43943" sId="3" numFmtId="4">
    <oc r="D70">
      <v>1848.9377500000001</v>
    </oc>
    <nc r="D70">
      <v>1902.50998</v>
    </nc>
  </rcc>
  <rcc rId="43944" sId="3" numFmtId="4">
    <oc r="D59">
      <v>0</v>
    </oc>
    <nc r="D59">
      <v>5.1166299999999998</v>
    </nc>
  </rcc>
  <rcc rId="43945" sId="3" numFmtId="4">
    <oc r="C71">
      <v>-12.16386</v>
    </oc>
    <nc r="C71">
      <v>-8385.3652399999992</v>
    </nc>
  </rcc>
  <rcc rId="43946" sId="3" numFmtId="4">
    <oc r="D79">
      <v>14.074619999999999</v>
    </oc>
    <nc r="D79">
      <v>41.714619999999996</v>
    </nc>
  </rcc>
  <rcc rId="43947" sId="3" numFmtId="4">
    <oc r="C80">
      <v>29201.478999999999</v>
    </oc>
    <nc r="C80">
      <v>29036.177</v>
    </nc>
  </rcc>
  <rcc rId="43948" sId="3" numFmtId="4">
    <oc r="D80">
      <v>20350.349620000001</v>
    </oc>
    <nc r="D80">
      <v>23545.658960000001</v>
    </nc>
  </rcc>
  <rcc rId="43949" sId="3" numFmtId="4">
    <oc r="C82">
      <v>6233.8918199999998</v>
    </oc>
    <nc r="C82">
      <v>6399.1938200000004</v>
    </nc>
  </rcc>
  <rcc rId="43950" sId="3" numFmtId="4">
    <oc r="D82">
      <v>4625.4899599999999</v>
    </oc>
    <nc r="D82">
      <v>4743.7021699999996</v>
    </nc>
  </rcc>
  <rcc rId="43951" sId="3" numFmtId="4">
    <oc r="C84">
      <v>721.15231000000006</v>
    </oc>
    <nc r="C84">
      <v>1975.3580300000001</v>
    </nc>
  </rcc>
  <rcc rId="43952" sId="3" numFmtId="4">
    <oc r="C85">
      <v>12220.82638</v>
    </oc>
    <nc r="C85">
      <v>14729.15638</v>
    </nc>
  </rcc>
  <rcc rId="43953" sId="3" numFmtId="4">
    <oc r="D85">
      <v>11097.896720000001</v>
    </oc>
    <nc r="D85">
      <v>13272.83772</v>
    </nc>
  </rcc>
  <rcc rId="43954" sId="3" numFmtId="4">
    <oc r="D87">
      <v>2089.9059999999999</v>
    </oc>
    <nc r="D87">
      <v>2317.8530000000001</v>
    </nc>
  </rcc>
  <rcc rId="43955" sId="3" numFmtId="4">
    <oc r="C90">
      <v>1254.8</v>
    </oc>
    <nc r="C90">
      <v>1264.8</v>
    </nc>
  </rcc>
  <rcc rId="43956" sId="3" numFmtId="4">
    <oc r="D90">
      <v>1034.62211</v>
    </oc>
    <nc r="D90">
      <v>1095.3968299999999</v>
    </nc>
  </rcc>
  <rcc rId="43957" sId="3" numFmtId="4">
    <oc r="C91">
      <v>3168.1</v>
    </oc>
    <nc r="C91">
      <v>3517.0859999999998</v>
    </nc>
  </rcc>
  <rcc rId="43958" sId="3" numFmtId="4">
    <oc r="D91">
      <v>2635.0771300000001</v>
    </oc>
    <nc r="D91">
      <v>2879.9139300000002</v>
    </nc>
  </rcc>
  <rcc rId="43959" sId="3" numFmtId="4">
    <oc r="C93">
      <v>865.76</v>
    </oc>
    <nc r="C93">
      <v>872.41</v>
    </nc>
  </rcc>
  <rcc rId="43960" sId="3" numFmtId="4">
    <oc r="D93">
      <v>504.60500000000002</v>
    </oc>
    <nc r="D93">
      <v>606.20500000000004</v>
    </nc>
  </rcc>
  <rcc rId="43961" sId="3" numFmtId="4">
    <oc r="C96">
      <v>21534.608029999999</v>
    </oc>
    <nc r="C96">
      <v>16542.587309999999</v>
    </nc>
  </rcc>
  <rcc rId="43962" sId="3" numFmtId="4">
    <oc r="D96">
      <v>990.60328000000004</v>
    </oc>
    <nc r="D96">
      <v>1482.15328</v>
    </nc>
  </rcc>
  <rcc rId="43963" sId="3" numFmtId="4">
    <oc r="C98">
      <v>109195.21773</v>
    </oc>
    <nc r="C98">
      <v>111990.79083</v>
    </nc>
  </rcc>
  <rcc rId="43964" sId="3" numFmtId="4">
    <oc r="D98">
      <v>85345.238270000002</v>
    </oc>
    <nc r="D98">
      <v>89566.290309999997</v>
    </nc>
  </rcc>
  <rcc rId="43965" sId="3" numFmtId="4">
    <oc r="C99">
      <v>3691.9870700000001</v>
    </oc>
    <nc r="C99">
      <v>2491.9870700000001</v>
    </nc>
  </rcc>
  <rcc rId="43966" sId="3" numFmtId="4">
    <oc r="D99">
      <v>1187.11383</v>
    </oc>
    <nc r="D99">
      <v>1204.11383</v>
    </nc>
  </rcc>
  <rcc rId="43967" sId="3" numFmtId="4">
    <oc r="D101">
      <v>6672.0847299999996</v>
    </oc>
    <nc r="D101">
      <v>7911.6523500000003</v>
    </nc>
  </rcc>
  <rcc rId="43968" sId="3" numFmtId="4">
    <oc r="C102">
      <v>39437.423880000002</v>
    </oc>
    <nc r="C102">
      <v>73057.903879999998</v>
    </nc>
  </rcc>
  <rcc rId="43969" sId="3" numFmtId="4">
    <oc r="D102">
      <v>37118.83713</v>
    </oc>
    <nc r="D102">
      <v>37155.388910000001</v>
    </nc>
  </rcc>
  <rcc rId="43970" sId="3" numFmtId="4">
    <oc r="C103">
      <v>32537.064200000001</v>
    </oc>
    <nc r="C103">
      <v>35910.514369999997</v>
    </nc>
  </rcc>
  <rcc rId="43971" sId="3" numFmtId="4">
    <oc r="D103">
      <v>22599.434659999999</v>
    </oc>
    <nc r="D103">
      <v>23442.41174</v>
    </nc>
  </rcc>
  <rcc rId="43972" sId="3" numFmtId="4">
    <oc r="C105">
      <v>50</v>
    </oc>
    <nc r="C105">
      <v>100</v>
    </nc>
  </rcc>
  <rcc rId="43973" sId="3" numFmtId="4">
    <oc r="D105">
      <v>50</v>
    </oc>
    <nc r="D105">
      <v>62</v>
    </nc>
  </rcc>
  <rcc rId="43974" sId="3" numFmtId="4">
    <oc r="C107">
      <v>108223.81660999999</v>
    </oc>
    <nc r="C107">
      <v>120386.14761</v>
    </nc>
  </rcc>
  <rcc rId="43975" sId="3" numFmtId="4">
    <oc r="D107">
      <v>96643.846609999993</v>
    </oc>
    <nc r="D107">
      <v>107935.51151</v>
    </nc>
  </rcc>
  <rcc rId="43976" sId="3" numFmtId="4">
    <oc r="C108">
      <v>384025.55008999998</v>
    </oc>
    <nc r="C108">
      <v>393657.17508999998</v>
    </nc>
  </rcc>
  <rcc rId="43977" sId="3" numFmtId="4">
    <oc r="D108">
      <v>333851.62264999998</v>
    </oc>
    <nc r="D108">
      <v>367411.60920000001</v>
    </nc>
  </rcc>
  <rcc rId="43978" sId="3" numFmtId="4">
    <oc r="C109">
      <v>23909.599999999999</v>
    </oc>
    <nc r="C109">
      <v>24635.166000000001</v>
    </nc>
  </rcc>
  <rcc rId="43979" sId="3" numFmtId="4">
    <oc r="D109">
      <v>19786.04264</v>
    </oc>
    <nc r="D109">
      <v>21562.090690000001</v>
    </nc>
  </rcc>
  <rcc rId="43980" sId="3" numFmtId="4">
    <oc r="C111">
      <v>3333.0949999999998</v>
    </oc>
    <nc r="C111">
      <v>3339.395</v>
    </nc>
  </rcc>
  <rcc rId="43981" sId="3" numFmtId="4">
    <oc r="D111">
      <v>2311.03458</v>
    </oc>
    <nc r="D111">
      <v>2584.6409199999998</v>
    </nc>
  </rcc>
  <rcc rId="43982" sId="3" numFmtId="4">
    <oc r="C113">
      <v>57379.476999999999</v>
    </oc>
    <nc r="C113">
      <v>59420.01</v>
    </nc>
  </rcc>
  <rcc rId="43983" sId="3" numFmtId="4">
    <oc r="D113">
      <v>44899.215320000003</v>
    </oc>
    <nc r="D113">
      <v>49735.42641</v>
    </nc>
  </rcc>
  <rcc rId="43984" sId="3" numFmtId="4">
    <oc r="C114">
      <v>1100</v>
    </oc>
    <nc r="C114">
      <v>1278.2660000000001</v>
    </nc>
  </rcc>
  <rcc rId="43985" sId="3" numFmtId="4">
    <oc r="D114">
      <v>1086.56296</v>
    </oc>
    <nc r="D114">
      <v>1255.0136199999999</v>
    </nc>
  </rcc>
  <rcc rId="43986" sId="3" numFmtId="4">
    <oc r="C117">
      <v>9993.8484900000003</v>
    </oc>
    <nc r="C117">
      <v>9751.3021499999995</v>
    </nc>
  </rcc>
  <rcc rId="43987" sId="3" numFmtId="4">
    <oc r="D117">
      <v>7176.0275899999997</v>
    </oc>
    <nc r="D117">
      <v>8009.9840999999997</v>
    </nc>
  </rcc>
  <rcc rId="43988" sId="3" numFmtId="4">
    <oc r="C118">
      <v>39958.806900000003</v>
    </oc>
    <nc r="C118">
      <v>39797.326999999997</v>
    </nc>
  </rcc>
  <rcc rId="43989" sId="3" numFmtId="4">
    <oc r="D118">
      <v>39498.502</v>
    </oc>
    <nc r="D118">
      <v>39580.344259999998</v>
    </nc>
  </rcc>
  <rcc rId="43990" sId="3" numFmtId="4">
    <oc r="D119">
      <v>455.15060999999997</v>
    </oc>
    <nc r="D119">
      <v>379.08136000000002</v>
    </nc>
  </rcc>
  <rcc rId="43991" sId="3" numFmtId="4">
    <oc r="C122">
      <v>6412.9120000000003</v>
    </oc>
    <nc r="C122">
      <v>7694.8789999999999</v>
    </nc>
  </rcc>
  <rcc rId="43992" sId="3" numFmtId="4">
    <oc r="D122">
      <v>5875.6629999999996</v>
    </oc>
    <nc r="D122">
      <v>6405.4686400000001</v>
    </nc>
  </rcc>
  <rcc rId="43993" sId="3" numFmtId="4">
    <oc r="D131">
      <v>46618.027999999998</v>
    </oc>
    <nc r="D131">
      <v>49955.627999999997</v>
    </nc>
  </rcc>
  <rcc rId="43994" sId="3" numFmtId="4">
    <oc r="C133">
      <v>8629.3493500000004</v>
    </oc>
    <nc r="C133">
      <v>15623.283729999999</v>
    </nc>
  </rcc>
  <rcc rId="43995" sId="3" numFmtId="4">
    <oc r="D133">
      <v>5859.9087799999998</v>
    </oc>
    <nc r="D133">
      <v>8655.6642900000006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42717" sId="13">
    <oc r="A1" t="inlineStr">
      <is>
        <t xml:space="preserve">                     Анализ исполнения бюджета Хорнойского сельского поселения на 01.11.2022 г.</t>
      </is>
    </oc>
    <nc r="A1" t="inlineStr">
      <is>
        <t xml:space="preserve">                     Анализ исполнения бюджета Хорнойского сельского поселения на 01.12.2022 г.</t>
      </is>
    </nc>
  </rcc>
  <rcc rId="42718" sId="13" numFmtId="4">
    <oc r="D6">
      <v>71.826570000000004</v>
    </oc>
    <nc r="D6">
      <v>75.281859999999995</v>
    </nc>
  </rcc>
  <rcc rId="42719" sId="13" numFmtId="4">
    <oc r="D8">
      <v>208.96306999999999</v>
    </oc>
    <nc r="D8">
      <v>232.43631999999999</v>
    </nc>
  </rcc>
  <rcc rId="42720" sId="13" numFmtId="4">
    <oc r="D9">
      <v>1.1722999999999999</v>
    </oc>
    <nc r="D9">
      <v>1.28573</v>
    </nc>
  </rcc>
  <rcc rId="42721" sId="13" numFmtId="4">
    <oc r="D10">
      <v>237.41569000000001</v>
    </oc>
    <nc r="D10">
      <v>258.72361000000001</v>
    </nc>
  </rcc>
  <rcc rId="42722" sId="13" numFmtId="4">
    <oc r="D11">
      <v>-24.16508</v>
    </oc>
    <nc r="D11">
      <v>-27.260580000000001</v>
    </nc>
  </rcc>
  <rcc rId="42723" sId="13" numFmtId="4">
    <oc r="D15">
      <v>152.55000999999999</v>
    </oc>
    <nc r="D15">
      <v>190.57731000000001</v>
    </nc>
  </rcc>
  <rcc rId="42724" sId="13" numFmtId="4">
    <oc r="D16">
      <v>201.40450000000001</v>
    </oc>
    <nc r="D16">
      <v>287.69254999999998</v>
    </nc>
  </rcc>
  <rcc rId="42725" sId="13" numFmtId="4">
    <oc r="D18">
      <v>5.3</v>
    </oc>
    <nc r="D18">
      <v>5.5</v>
    </nc>
  </rcc>
  <rcc rId="42726" sId="13" numFmtId="4">
    <oc r="D35">
      <v>0</v>
    </oc>
    <nc r="D35">
      <v>765.99516000000006</v>
    </nc>
  </rcc>
  <rcc rId="42727" sId="13">
    <oc r="A35">
      <v>1170505005</v>
    </oc>
    <nc r="A35">
      <v>1171503010</v>
    </nc>
  </rcc>
  <rcc rId="42728" sId="13">
    <oc r="B35" t="inlineStr">
      <is>
        <t>Прочие неналоговые доходы</t>
      </is>
    </oc>
    <nc r="B35" t="inlineStr">
      <is>
        <t>Инициативные платежи</t>
      </is>
    </nc>
  </rcc>
  <rcc rId="42729" sId="13" numFmtId="4">
    <oc r="D38">
      <v>1834.096</v>
    </oc>
    <nc r="D38">
      <v>1965.4079999999999</v>
    </nc>
  </rcc>
  <rcc rId="42730" sId="13" numFmtId="4">
    <oc r="D42">
      <v>88.739000000000004</v>
    </oc>
    <nc r="D42">
      <v>100.352</v>
    </nc>
  </rcc>
  <rcc rId="42731" sId="13" numFmtId="4">
    <oc r="C43">
      <v>2391.2614800000001</v>
    </oc>
    <nc r="C43">
      <v>3064.4614799999999</v>
    </nc>
  </rcc>
  <rcc rId="42732" sId="13" numFmtId="4">
    <oc r="D43">
      <v>2372.2114799999999</v>
    </oc>
    <nc r="D43">
      <v>2858.07179</v>
    </nc>
  </rcc>
  <rcc rId="42733" sId="13" numFmtId="4">
    <oc r="D44">
      <v>765.99516000000006</v>
    </oc>
    <nc r="D44"/>
  </rcc>
  <rcc rId="42734" sId="13" numFmtId="34">
    <oc r="C55">
      <v>1270.626</v>
    </oc>
    <nc r="C55">
      <v>1379.5401199999999</v>
    </nc>
  </rcc>
  <rcc rId="42735" sId="13" numFmtId="34">
    <oc r="D55">
      <v>1148.6923899999999</v>
    </oc>
    <nc r="D55">
      <v>1286.1290200000001</v>
    </nc>
  </rcc>
  <rcc rId="42736" sId="13" numFmtId="34">
    <oc r="C59">
      <v>10</v>
    </oc>
    <nc r="C59">
      <v>1</v>
    </nc>
  </rcc>
  <rcc rId="42737" sId="13" numFmtId="34">
    <oc r="D62">
      <v>68.165130000000005</v>
    </oc>
    <nc r="D62">
      <v>75.128410000000002</v>
    </nc>
  </rcc>
  <rcc rId="42738" sId="13" numFmtId="34">
    <oc r="C67">
      <v>3.16866</v>
    </oc>
    <nc r="C67">
      <v>2.82</v>
    </nc>
  </rcc>
  <rcc rId="42739" sId="13" numFmtId="34">
    <oc r="C76">
      <v>8171.2117900000003</v>
    </oc>
    <nc r="C76">
      <v>8155.8617899999999</v>
    </nc>
  </rcc>
  <rcc rId="42740" sId="13" numFmtId="34">
    <oc r="D76">
      <v>7774.6959100000004</v>
    </oc>
    <nc r="D76">
      <v>7912.3667100000002</v>
    </nc>
  </rcc>
  <rcc rId="42741" sId="13" numFmtId="34">
    <oc r="C77">
      <v>224.60981000000001</v>
    </oc>
    <nc r="C77">
      <v>845.19326999999998</v>
    </nc>
  </rcc>
  <rcc rId="42742" sId="13" numFmtId="34">
    <oc r="D77">
      <v>111.11286</v>
    </oc>
    <nc r="D77">
      <v>622.85356999999999</v>
    </nc>
  </rcc>
  <rcc rId="42743" sId="13" numFmtId="34">
    <oc r="C79">
      <v>869.428</v>
    </oc>
    <nc r="C79">
      <v>869.04319999999996</v>
    </nc>
  </rcc>
  <rcc rId="42744" sId="13" numFmtId="34">
    <oc r="D79">
      <v>666.93547999999998</v>
    </oc>
    <nc r="D79">
      <v>740.23590000000002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41879" sId="1">
    <oc r="A1" t="inlineStr">
      <is>
        <t>Анализ исполнения консолидированного бюджета Моргаушского районана 01.11.2022 г.</t>
      </is>
    </oc>
    <nc r="A1" t="inlineStr">
      <is>
        <t>Анализ исполнения консолидированного бюджета Моргаушского районана 01.12.2022 г.</t>
      </is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cc rId="39001" sId="18">
    <oc r="A36">
      <v>1163305010</v>
    </oc>
    <nc r="A36">
      <v>1160701010</v>
    </nc>
  </rcc>
  <rcc rId="39002" sId="18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9003" sId="18" numFmtId="4">
    <oc r="D36">
      <v>0</v>
    </oc>
    <nc r="D36">
      <v>24.880479999999999</v>
    </nc>
  </rcc>
  <rcc rId="39004" sId="18">
    <oc r="D25">
      <f>D30+D37+D26+D35</f>
    </oc>
    <nc r="D25">
      <f>D30+D37+D26+D35+D32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42334" sId="10">
    <oc r="A1" t="inlineStr">
      <is>
        <t xml:space="preserve">                     Анализ исполнения бюджета Орининского сельского поселения на 01.11.2022 г.</t>
      </is>
    </oc>
    <nc r="A1" t="inlineStr">
      <is>
        <t xml:space="preserve">                     Анализ исполнения бюджета Орининского сельского поселения на 01.12.2022 г.</t>
      </is>
    </nc>
  </rcc>
  <rcc rId="42335" sId="10" numFmtId="4">
    <oc r="D6">
      <v>247.18996999999999</v>
    </oc>
    <nc r="D6">
      <v>282.48397999999997</v>
    </nc>
  </rcc>
  <rcc rId="42336" sId="10" numFmtId="4">
    <oc r="D8">
      <v>268.46908999999999</v>
    </oc>
    <nc r="D8">
      <v>298.6268</v>
    </nc>
  </rcc>
  <rcc rId="42337" sId="10" numFmtId="4">
    <oc r="D9">
      <v>1.5061100000000001</v>
    </oc>
    <nc r="D9">
      <v>1.6518299999999999</v>
    </nc>
  </rcc>
  <rcc rId="42338" sId="10" numFmtId="4">
    <oc r="D10">
      <v>305.02413000000001</v>
    </oc>
    <nc r="D10">
      <v>332.39983999999998</v>
    </nc>
  </rcc>
  <rcc rId="42339" sId="10" numFmtId="4">
    <oc r="D11">
      <v>-31.046559999999999</v>
    </oc>
    <nc r="D11">
      <v>-35.023530000000001</v>
    </nc>
  </rcc>
  <rcc rId="42340" sId="10" numFmtId="4">
    <oc r="D15">
      <v>145.40100000000001</v>
    </oc>
    <nc r="D15">
      <v>248.45908</v>
    </nc>
  </rcc>
  <rcc rId="42341" sId="10" numFmtId="4">
    <oc r="D16">
      <v>647.67719</v>
    </oc>
    <nc r="D16">
      <v>986.39571000000001</v>
    </nc>
  </rcc>
  <rcc rId="42342" sId="10" numFmtId="4">
    <oc r="D18">
      <v>3.49</v>
    </oc>
    <nc r="D18">
      <v>4.09</v>
    </nc>
  </rcc>
  <rcc rId="42343" sId="10" numFmtId="4">
    <oc r="D30">
      <v>39.207850000000001</v>
    </oc>
    <nc r="D30">
      <v>43.820160000000001</v>
    </nc>
  </rcc>
  <rcc rId="42344" sId="10" numFmtId="4">
    <oc r="D41">
      <v>3044.69</v>
    </oc>
    <nc r="D41">
      <v>3262.674</v>
    </nc>
  </rcc>
  <rcc rId="42345" sId="10" numFmtId="4">
    <oc r="D43">
      <v>1222.3409899999999</v>
    </oc>
    <nc r="D43">
      <v>1296.35699</v>
    </nc>
  </rcc>
  <rcc rId="42346" sId="10" numFmtId="4">
    <oc r="C45">
      <v>251.821</v>
    </oc>
    <nc r="C45">
      <v>266.11360000000002</v>
    </nc>
  </rcc>
  <rcc rId="42347" sId="10" numFmtId="4">
    <oc r="D45">
      <v>208.22399999999999</v>
    </oc>
    <nc r="D45">
      <v>209.71100000000001</v>
    </nc>
  </rcc>
  <rcc rId="42348" sId="10" numFmtId="4">
    <oc r="C46">
      <v>1535.80099</v>
    </oc>
    <nc r="C46">
      <v>1805.5543700000001</v>
    </nc>
  </rcc>
  <rcc rId="42349" sId="10" numFmtId="4">
    <oc r="D46">
      <v>88.066000000000003</v>
    </oc>
    <nc r="D46">
      <v>121.086</v>
    </nc>
  </rcc>
  <rcc rId="42350" sId="10" numFmtId="4">
    <oc r="C47">
      <v>726.66285000000005</v>
    </oc>
    <nc r="C47">
      <v>776.66285000000005</v>
    </nc>
  </rcc>
  <rfmt sheetId="10" sqref="D40">
    <dxf>
      <numFmt numFmtId="174" formatCode="0.0000"/>
    </dxf>
  </rfmt>
  <rfmt sheetId="10" sqref="D40">
    <dxf>
      <numFmt numFmtId="168" formatCode="0.00000"/>
    </dxf>
  </rfmt>
  <rfmt sheetId="10" sqref="D7">
    <dxf>
      <numFmt numFmtId="2" formatCode="0.00"/>
    </dxf>
  </rfmt>
  <rfmt sheetId="10" sqref="D7">
    <dxf>
      <numFmt numFmtId="183" formatCode="0.000"/>
    </dxf>
  </rfmt>
  <rfmt sheetId="10" sqref="D7">
    <dxf>
      <numFmt numFmtId="174" formatCode="0.0000"/>
    </dxf>
  </rfmt>
  <rfmt sheetId="10" sqref="D7">
    <dxf>
      <numFmt numFmtId="168" formatCode="0.00000"/>
    </dxf>
  </rfmt>
  <rfmt sheetId="10" sqref="D7">
    <dxf>
      <numFmt numFmtId="174" formatCode="0.0000"/>
    </dxf>
  </rfmt>
  <rfmt sheetId="10" sqref="D7">
    <dxf>
      <numFmt numFmtId="183" formatCode="0.000"/>
    </dxf>
  </rfmt>
  <rfmt sheetId="10" sqref="D7">
    <dxf>
      <numFmt numFmtId="2" formatCode="0.00"/>
    </dxf>
  </rfmt>
  <rcc rId="42351" sId="10" numFmtId="4">
    <oc r="D28">
      <v>45</v>
    </oc>
    <nc r="D28">
      <v>49.500749999999996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41219" sId="3" numFmtId="4">
    <oc r="D79">
      <v>3</v>
    </oc>
    <nc r="D79">
      <v>14.074619999999999</v>
    </nc>
  </rcc>
  <rcc rId="41220" sId="3" numFmtId="4">
    <oc r="D80">
      <v>18137.332869999998</v>
    </oc>
    <nc r="D80">
      <v>20350.349620000001</v>
    </nc>
  </rcc>
  <rcc rId="41221" sId="3" numFmtId="4">
    <oc r="D82">
      <v>3957.9507100000001</v>
    </oc>
    <nc r="D82">
      <v>4625.4899599999999</v>
    </nc>
  </rcc>
  <rcc rId="41222" sId="3" numFmtId="4">
    <oc r="C84">
      <v>891.44650000000001</v>
    </oc>
    <nc r="C84">
      <v>721.15231000000006</v>
    </nc>
  </rcc>
  <rcc rId="41223" sId="3" numFmtId="4">
    <oc r="C85">
      <v>12117.5779</v>
    </oc>
    <nc r="C85">
      <v>12220.82638</v>
    </nc>
  </rcc>
  <rcc rId="41224" sId="3" numFmtId="4">
    <oc r="D85">
      <v>9820.7992599999998</v>
    </oc>
    <nc r="D85">
      <v>11097.896720000001</v>
    </nc>
  </rcc>
  <rcc rId="41225" sId="3" numFmtId="4">
    <oc r="D87">
      <v>1916.7529999999999</v>
    </oc>
    <nc r="D87">
      <v>2089.9059999999999</v>
    </nc>
  </rcc>
  <rcc rId="41226" sId="3" numFmtId="4">
    <oc r="D91">
      <v>2295.6155399999998</v>
    </oc>
    <nc r="D91">
      <v>2635.0771300000001</v>
    </nc>
  </rcc>
  <rcc rId="41227" sId="3" numFmtId="4">
    <oc r="D93">
      <v>496.65499999999997</v>
    </oc>
    <nc r="D93">
      <v>504.60500000000002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38069" sId="6">
    <oc r="A1" t="inlineStr">
      <is>
        <t xml:space="preserve">                     Анализ исполнения бюджета Ильинского сельского поселения на 01.09.2022 г.</t>
      </is>
    </oc>
    <nc r="A1" t="inlineStr">
      <is>
        <t xml:space="preserve">                     Анализ исполнения бюджета Ильинского сельского поселения на 01.10.2022 г.</t>
      </is>
    </nc>
  </rcc>
  <rcc rId="38070" sId="6" numFmtId="4">
    <oc r="D6">
      <v>31.1938</v>
    </oc>
    <nc r="D6">
      <v>34.425379999999997</v>
    </nc>
  </rcc>
  <rcc rId="38071" sId="6" numFmtId="4">
    <oc r="D8">
      <v>292.42264</v>
    </oc>
    <nc r="D8">
      <v>335.24644000000001</v>
    </nc>
  </rcc>
  <rcc rId="38072" sId="6" numFmtId="4">
    <oc r="D9">
      <v>1.6907099999999999</v>
    </oc>
    <nc r="D9">
      <v>1.89653</v>
    </nc>
  </rcc>
  <rcc rId="38073" sId="6" numFmtId="4">
    <oc r="D10">
      <v>335.78921000000003</v>
    </oc>
    <nc r="D10">
      <v>385.92513000000002</v>
    </nc>
  </rcc>
  <rcc rId="38074" sId="6" numFmtId="4">
    <oc r="D11">
      <v>-34.042929999999998</v>
    </oc>
    <nc r="D11">
      <v>-37.423740000000002</v>
    </nc>
  </rcc>
  <rcc rId="38075" sId="6" numFmtId="4">
    <oc r="D15">
      <v>181.70684</v>
    </oc>
    <nc r="D15">
      <v>185.89905999999999</v>
    </nc>
  </rcc>
  <rcc rId="38076" sId="6" numFmtId="4">
    <oc r="D16">
      <v>126.19341</v>
    </oc>
    <nc r="D16">
      <v>155.66367</v>
    </nc>
  </rcc>
  <rcc rId="38077" sId="6" numFmtId="4">
    <oc r="D28">
      <v>101.78355999999999</v>
    </oc>
    <nc r="D28">
      <v>167.94056</v>
    </nc>
  </rcc>
  <rcc rId="38078" sId="6" numFmtId="4">
    <oc r="D31">
      <v>29.053619999999999</v>
    </oc>
    <nc r="D31">
      <v>48.132640000000002</v>
    </nc>
  </rcc>
  <rcc rId="38079" sId="6">
    <oc r="A37">
      <v>1160709000</v>
    </oc>
    <nc r="A37">
      <v>1160701000</v>
    </nc>
  </rcc>
  <rcc rId="38080" sId="6">
    <oc r="B37" t="inlineStr">
      <is>
        <t>Иные штрафы, неустойки, пени</t>
      </is>
    </oc>
    <nc r="B37" t="inlineStr">
      <is>
        <t>Штрафы, неустойки, пени, уплвченные в случае просрочки исполнения поставщиком</t>
      </is>
    </nc>
  </rcc>
  <rcc rId="38081" sId="6" numFmtId="4">
    <oc r="C37">
      <v>0</v>
    </oc>
    <nc r="C37">
      <v>82.901759999999996</v>
    </nc>
  </rcc>
  <rcc rId="38082" sId="6" numFmtId="4">
    <oc r="D37">
      <v>29.364139999999999</v>
    </oc>
    <nc r="D37">
      <v>82.901759999999996</v>
    </nc>
  </rcc>
  <rcc rId="38083" sId="6" numFmtId="4">
    <oc r="D44">
      <v>2019.7529999999999</v>
    </oc>
    <nc r="D44">
      <v>2188.5219999999999</v>
    </nc>
  </rcc>
  <rcc rId="38084" sId="6" numFmtId="4">
    <oc r="D46">
      <v>3764.6486399999999</v>
    </oc>
    <nc r="D46">
      <v>5707.5463200000004</v>
    </nc>
  </rcc>
  <rcc rId="38085" sId="6" numFmtId="4">
    <oc r="D48">
      <v>74.444999999999993</v>
    </oc>
    <nc r="D48">
      <v>80.867999999999995</v>
    </nc>
  </rcc>
  <rcc rId="38086" sId="6" numFmtId="4">
    <oc r="D49">
      <v>454.86273999999997</v>
    </oc>
    <nc r="D49">
      <v>1426.31158</v>
    </nc>
  </rcc>
  <rcc rId="38087" sId="6" numFmtId="4">
    <oc r="D61">
      <v>828.05409999999995</v>
    </oc>
    <nc r="D61">
      <v>909.72091</v>
    </nc>
  </rcc>
  <rcc rId="38088" sId="6" numFmtId="4">
    <oc r="D68">
      <v>54.253970000000002</v>
    </oc>
    <nc r="D68">
      <v>62.211269999999999</v>
    </nc>
  </rcc>
  <rcc rId="38089" sId="6" numFmtId="4">
    <oc r="C72">
      <v>3</v>
    </oc>
    <nc r="C72">
      <v>2.83134</v>
    </nc>
  </rcc>
  <rcc rId="38090" sId="6" numFmtId="4">
    <oc r="C73">
      <v>33.5</v>
    </oc>
    <nc r="C73">
      <v>22.71386</v>
    </nc>
  </rcc>
  <rcc rId="38091" sId="6" numFmtId="4">
    <oc r="D73">
      <v>5</v>
    </oc>
    <nc r="D73">
      <v>16.12</v>
    </nc>
  </rcc>
  <rcc rId="38092" sId="6" numFmtId="4">
    <oc r="D78">
      <v>5945.7420599999996</v>
    </oc>
    <nc r="D78">
      <v>8860.0885799999996</v>
    </nc>
  </rcc>
  <rcc rId="38093" sId="6" numFmtId="4">
    <oc r="C79">
      <v>190</v>
    </oc>
    <nc r="C79">
      <v>224.94976</v>
    </nc>
  </rcc>
  <rcc rId="38094" sId="6" numFmtId="4">
    <oc r="C84">
      <v>432.28129000000001</v>
    </oc>
    <nc r="C84">
      <v>495.28129000000001</v>
    </nc>
  </rcc>
  <rcc rId="38095" sId="6" numFmtId="4">
    <oc r="D84">
      <v>267.11687000000001</v>
    </oc>
    <nc r="D84">
      <v>317.11687000000001</v>
    </nc>
  </rcc>
  <rcc rId="38096" sId="6" numFmtId="4">
    <oc r="C85">
      <v>605.02300000000002</v>
    </oc>
    <nc r="C85">
      <v>604.88980000000004</v>
    </nc>
  </rcc>
  <rcc rId="38097" sId="6" numFmtId="4">
    <oc r="D85">
      <v>297.26873999999998</v>
    </oc>
    <nc r="D85">
      <v>364.40521999999999</v>
    </nc>
  </rcc>
  <rcc rId="38098" sId="6" numFmtId="4">
    <oc r="D87">
      <v>1262.3739700000001</v>
    </oc>
    <nc r="D87">
      <v>1387.3739700000001</v>
    </nc>
  </rcc>
  <rcc rId="38099" sId="6" numFmtId="4">
    <oc r="C94">
      <v>10</v>
    </oc>
    <nc r="C94">
      <v>6.04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8600" sId="14">
    <oc r="A1" t="inlineStr">
      <is>
        <t xml:space="preserve">                     Анализ исполнения бюджета Чуманкасинского сельского поселения на 01.09.2022 г.</t>
      </is>
    </oc>
    <nc r="A1" t="inlineStr">
      <is>
        <t xml:space="preserve">                     Анализ исполнения бюджета Чуманкасинского сельского поселения на 01.10.2022 г.</t>
      </is>
    </nc>
  </rcc>
  <rcc rId="38601" sId="14" numFmtId="4">
    <oc r="D6">
      <v>56.345939999999999</v>
    </oc>
    <nc r="D6">
      <v>63.95044</v>
    </nc>
  </rcc>
  <rcc rId="38602" sId="14" numFmtId="4">
    <oc r="D8">
      <v>153.68199000000001</v>
    </oc>
    <nc r="D8">
      <v>176.18791999999999</v>
    </nc>
  </rcc>
  <rcc rId="38603" sId="14" numFmtId="4">
    <oc r="D9">
      <v>0.88856999999999997</v>
    </oc>
    <nc r="D9">
      <v>0.99672000000000005</v>
    </nc>
  </rcc>
  <rcc rId="38604" sId="14" numFmtId="4">
    <oc r="D10">
      <v>176.47318000000001</v>
    </oc>
    <nc r="D10">
      <v>202.82195999999999</v>
    </nc>
  </rcc>
  <rcc rId="38605" sId="14" numFmtId="4">
    <oc r="D11">
      <v>-17.891220000000001</v>
    </oc>
    <nc r="D11">
      <v>-19.667950000000001</v>
    </nc>
  </rcc>
  <rcc rId="38606" sId="14" numFmtId="4">
    <oc r="D15">
      <v>10.04731</v>
    </oc>
    <nc r="D15">
      <v>12.93336</v>
    </nc>
  </rcc>
  <rcc rId="38607" sId="14" numFmtId="4">
    <oc r="D16">
      <v>52.543230000000001</v>
    </oc>
    <nc r="D16">
      <v>58.5396</v>
    </nc>
  </rcc>
  <rcc rId="38608" sId="14" numFmtId="4">
    <oc r="D30">
      <v>18.190930000000002</v>
    </oc>
    <nc r="D30">
      <v>20.33644</v>
    </nc>
  </rcc>
  <rcc rId="38609" sId="14" numFmtId="4">
    <oc r="D42">
      <v>2546.6219999999998</v>
    </oc>
    <nc r="D42">
      <v>2759.4169999999999</v>
    </nc>
  </rcc>
  <rcc rId="38610" sId="14" numFmtId="4">
    <oc r="D45">
      <v>74.444999999999993</v>
    </oc>
    <nc r="D45">
      <v>80.867999999999995</v>
    </nc>
  </rcc>
  <rcc rId="38611" sId="14" numFmtId="34">
    <oc r="D58">
      <v>951.66889000000003</v>
    </oc>
    <nc r="D58">
      <v>1119.16176</v>
    </nc>
  </rcc>
  <rcc rId="38612" sId="14" numFmtId="34">
    <oc r="D63">
      <v>1</v>
    </oc>
    <nc r="D63">
      <v>8.9280000000000008</v>
    </nc>
  </rcc>
  <rcc rId="38613" sId="14" numFmtId="34">
    <oc r="D65">
      <v>54.10181</v>
    </oc>
    <nc r="D65">
      <v>60.883299999999998</v>
    </nc>
  </rcc>
  <rcc rId="38614" sId="14" numFmtId="34">
    <oc r="D70">
      <v>4.2</v>
    </oc>
    <nc r="D70">
      <v>4.9000000000000004</v>
    </nc>
  </rcc>
  <rcc rId="38615" sId="14" numFmtId="34">
    <oc r="D71">
      <v>0</v>
    </oc>
    <nc r="D71">
      <v>2</v>
    </nc>
  </rcc>
  <rcc rId="38616" sId="14" numFmtId="34">
    <oc r="C76">
      <v>55</v>
    </oc>
    <nc r="C76">
      <v>85</v>
    </nc>
  </rcc>
  <rcc rId="38617" sId="14" numFmtId="34">
    <oc r="C79">
      <v>2738.3054499999998</v>
    </oc>
    <nc r="C79">
      <v>2708.3054499999998</v>
    </nc>
  </rcc>
  <rcc rId="38618" sId="14" numFmtId="34">
    <oc r="D79">
      <v>2133.9140000000002</v>
    </oc>
    <nc r="D79">
      <v>2260.9940000000001</v>
    </nc>
  </rcc>
  <rcc rId="38619" sId="14" numFmtId="34">
    <oc r="D80">
      <v>931.81850999999995</v>
    </oc>
    <nc r="D80">
      <v>966.02925000000005</v>
    </nc>
  </rcc>
  <rcc rId="38620" sId="14" numFmtId="34">
    <oc r="D82">
      <v>692.27200000000005</v>
    </oc>
    <nc r="D82">
      <v>778.80600000000004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40314" sId="10" numFmtId="34">
    <oc r="D58">
      <v>1158.3427300000001</v>
    </oc>
    <nc r="D58">
      <v>1318.41356</v>
    </nc>
  </rcc>
  <rcc rId="40315" sId="10" numFmtId="34">
    <oc r="D65">
      <v>149.61455000000001</v>
    </oc>
    <nc r="D65">
      <v>166.89256</v>
    </nc>
  </rcc>
  <rcc rId="40316" sId="10" numFmtId="34">
    <oc r="D70">
      <v>5.23</v>
    </oc>
    <nc r="D70">
      <v>6.73</v>
    </nc>
  </rcc>
  <rcc rId="40317" sId="10" numFmtId="34">
    <oc r="D76">
      <v>8.5</v>
    </oc>
    <nc r="D76">
      <v>59.5</v>
    </nc>
  </rcc>
  <rcc rId="40318" sId="10" numFmtId="34">
    <oc r="D80">
      <v>243.18869000000001</v>
    </oc>
    <nc r="D80">
      <v>269.39373999999998</v>
    </nc>
  </rcc>
  <rcc rId="40319" sId="10" numFmtId="34">
    <oc r="D83">
      <v>1377.5434</v>
    </oc>
    <nc r="D83">
      <v>1528.6514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39035" sId="18" numFmtId="34">
    <oc r="C59">
      <v>1703.4670000000001</v>
    </oc>
    <nc r="C59">
      <v>1740.12004</v>
    </nc>
  </rcc>
  <rcc rId="39036" sId="18" numFmtId="34">
    <oc r="D59">
      <v>1106.47876</v>
    </oc>
    <nc r="D59">
      <v>1227.90615</v>
    </nc>
  </rcc>
  <rcc rId="39037" sId="18" numFmtId="34">
    <oc r="C63">
      <v>10</v>
    </oc>
    <nc r="C63">
      <v>1</v>
    </nc>
  </rcc>
  <rcc rId="39038" sId="18" numFmtId="34">
    <oc r="D66">
      <v>147.29602</v>
    </oc>
    <nc r="D66">
      <v>156.09193999999999</v>
    </nc>
  </rcc>
  <rcc rId="39039" sId="18" numFmtId="34">
    <oc r="C70">
      <v>3</v>
    </oc>
    <nc r="C70">
      <v>2.83134</v>
    </nc>
  </rcc>
  <rcc rId="39040" sId="18" numFmtId="34">
    <oc r="D76">
      <v>3314.9373500000002</v>
    </oc>
    <nc r="D76">
      <v>3482.18462</v>
    </nc>
  </rcc>
  <rcc rId="39041" sId="18" numFmtId="34">
    <oc r="D77">
      <v>15.5</v>
    </oc>
    <nc r="D77">
      <v>18</v>
    </nc>
  </rcc>
  <rcc rId="39042" sId="18" numFmtId="34">
    <oc r="C80">
      <v>3140</v>
    </oc>
    <nc r="C80">
      <v>3096.5</v>
    </nc>
  </rcc>
  <rcc rId="39043" sId="18" numFmtId="34">
    <oc r="C81">
      <v>2741.11996</v>
    </oc>
    <nc r="C81">
      <v>2757.1355800000001</v>
    </nc>
  </rcc>
  <rcc rId="39044" sId="18" numFmtId="34">
    <oc r="D81">
      <v>1373.07529</v>
    </oc>
    <nc r="D81">
      <v>1394.07529</v>
    </nc>
  </rcc>
  <rcc rId="39045" sId="18" numFmtId="34">
    <oc r="C83">
      <v>2213.7869999999998</v>
    </oc>
    <nc r="C83">
      <v>2226.0610000000001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9909" sId="5" numFmtId="4">
    <oc r="D37">
      <v>142.35316</v>
    </oc>
    <nc r="D37">
      <v>142.35317000000001</v>
    </nc>
  </rcc>
  <rcc rId="39910" sId="5" numFmtId="4">
    <oc r="D60">
      <v>1307.9374600000001</v>
    </oc>
    <nc r="D60">
      <v>1477.22398</v>
    </nc>
  </rcc>
  <rcc rId="39911" sId="5" numFmtId="4">
    <oc r="D67">
      <v>145.99921000000001</v>
    </oc>
    <nc r="D67">
      <v>165.89247</v>
    </nc>
  </rcc>
  <rcc rId="39912" sId="5" numFmtId="4">
    <oc r="D77">
      <v>990.74080000000004</v>
    </oc>
    <nc r="D77">
      <v>1227.85465</v>
    </nc>
  </rcc>
  <rcc rId="39913" sId="5" numFmtId="4">
    <oc r="D78">
      <v>8</v>
    </oc>
    <nc r="D78">
      <v>22.5</v>
    </nc>
  </rcc>
  <rcc rId="39914" sId="5" numFmtId="4">
    <oc r="D81">
      <v>2248.4908099999998</v>
    </oc>
    <nc r="D81">
      <v>2485.70363</v>
    </nc>
  </rcc>
  <rcc rId="39915" sId="5" numFmtId="4">
    <oc r="D82">
      <v>18897.064020000002</v>
    </oc>
    <nc r="D82">
      <v>19023.954389999999</v>
    </nc>
  </rcc>
  <rcc rId="39916" sId="5" numFmtId="4">
    <oc r="D85">
      <v>2367.5043500000002</v>
    </oc>
    <nc r="D85">
      <v>2670.3773500000002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38651" sId="15">
    <oc r="A1" t="inlineStr">
      <is>
        <t xml:space="preserve">                     Анализ исполнения бюджета Шатьмапосинского сельского поселения на 01.09.2022 г.</t>
      </is>
    </oc>
    <nc r="A1" t="inlineStr">
      <is>
        <t xml:space="preserve">                     Анализ исполнения бюджета Шатьмапосинского сельского поселения на 01.10.2022 г.</t>
      </is>
    </nc>
  </rcc>
  <rcc rId="38652" sId="15" numFmtId="4">
    <oc r="D6">
      <v>29.45552</v>
    </oc>
    <nc r="D6">
      <v>34.110199999999999</v>
    </nc>
  </rcc>
  <rcc rId="38653" sId="15" numFmtId="4">
    <oc r="D8">
      <v>157.95089999999999</v>
    </oc>
    <nc r="D8">
      <v>181.08202</v>
    </nc>
  </rcc>
  <rcc rId="38654" sId="15" numFmtId="4">
    <oc r="D9">
      <v>0.91322999999999999</v>
    </oc>
    <nc r="D9">
      <v>1.02441</v>
    </nc>
  </rcc>
  <rcc rId="38655" sId="15" numFmtId="4">
    <oc r="D10">
      <v>181.37522000000001</v>
    </oc>
    <nc r="D10">
      <v>208.45591999999999</v>
    </nc>
  </rcc>
  <rcc rId="38656" sId="15" numFmtId="4">
    <oc r="D11">
      <v>-18.388169999999999</v>
    </oc>
    <nc r="D11">
      <v>-20.214279999999999</v>
    </nc>
  </rcc>
  <rcc rId="38657" sId="15" numFmtId="4">
    <oc r="D15">
      <v>57.476770000000002</v>
    </oc>
    <nc r="D15">
      <v>68.916700000000006</v>
    </nc>
  </rcc>
  <rcc rId="38658" sId="15" numFmtId="4">
    <oc r="D16">
      <v>39.304490000000001</v>
    </oc>
    <nc r="D16">
      <v>44.853839999999998</v>
    </nc>
  </rcc>
  <rcc rId="38659" sId="15" numFmtId="4">
    <oc r="D27">
      <v>66.217799999999997</v>
    </oc>
    <nc r="D27">
      <v>84.157799999999995</v>
    </nc>
  </rcc>
  <rcc rId="38660" sId="15" numFmtId="4">
    <oc r="D28">
      <v>17.340800000000002</v>
    </oc>
    <nc r="D28">
      <v>19.508400000000002</v>
    </nc>
  </rcc>
  <rcc rId="38661" sId="15" numFmtId="4">
    <oc r="D42">
      <v>1423.35</v>
    </oc>
    <nc r="D42">
      <v>1542.2840000000001</v>
    </nc>
  </rcc>
  <rcc rId="38662" sId="15" numFmtId="4">
    <oc r="D45">
      <v>74.444999999999993</v>
    </oc>
    <nc r="D45">
      <v>80.867999999999995</v>
    </nc>
  </rcc>
  <rcc rId="38663" sId="15" numFmtId="4">
    <oc r="C50">
      <v>488.59084000000001</v>
    </oc>
    <nc r="C50">
      <v>336.50689999999997</v>
    </nc>
  </rcc>
  <rcc rId="38664" sId="15" numFmtId="4">
    <oc r="D32">
      <v>944.6</v>
    </oc>
    <nc r="D32">
      <v>970.43600000000004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38160" sId="7">
    <oc r="A1" t="inlineStr">
      <is>
        <t xml:space="preserve">                     Анализ исполнения бюджета Кадикасинского сельского поселения на01.09.2022 г.</t>
      </is>
    </oc>
    <nc r="A1" t="inlineStr">
      <is>
        <t xml:space="preserve">                     Анализ исполнения бюджета Кадикасинского сельского поселения на01.10.2022 г.</t>
      </is>
    </nc>
  </rcc>
  <rcc rId="38161" sId="7" numFmtId="34">
    <oc r="D6">
      <v>445.61459000000002</v>
    </oc>
    <nc r="D6">
      <v>513.19209000000001</v>
    </nc>
  </rcc>
  <rcc rId="38162" sId="7" numFmtId="34">
    <oc r="D8">
      <v>347.91892000000001</v>
    </oc>
    <nc r="D8">
      <v>398.86986000000002</v>
    </nc>
  </rcc>
  <rcc rId="38163" sId="7" numFmtId="34">
    <oc r="D9">
      <v>2.01159</v>
    </oc>
    <nc r="D9">
      <v>2.2564600000000001</v>
    </nc>
  </rcc>
  <rcc rId="38164" sId="7" numFmtId="34">
    <oc r="D10">
      <v>399.51566000000003</v>
    </oc>
    <nc r="D10">
      <v>459.16640000000001</v>
    </nc>
  </rcc>
  <rcc rId="38165" sId="7" numFmtId="4">
    <oc r="D11">
      <v>-40.503630000000001</v>
    </oc>
    <nc r="D11">
      <v>-44.526049999999998</v>
    </nc>
  </rcc>
  <rcc rId="38166" sId="7" numFmtId="34">
    <oc r="D15">
      <v>60.688830000000003</v>
    </oc>
    <nc r="D15">
      <v>73.379819999999995</v>
    </nc>
  </rcc>
  <rcc rId="38167" sId="7" numFmtId="34">
    <oc r="D16">
      <v>1047.9747199999999</v>
    </oc>
    <nc r="D16">
      <v>1099.2398900000001</v>
    </nc>
  </rcc>
  <rcc rId="38168" sId="7" numFmtId="34">
    <oc r="D18">
      <v>4.9000000000000004</v>
    </oc>
    <nc r="D18">
      <v>5.6</v>
    </nc>
  </rcc>
  <rcc rId="38169" sId="7" numFmtId="4">
    <oc r="D28">
      <v>10.8</v>
    </oc>
    <nc r="D28">
      <v>14.4</v>
    </nc>
  </rcc>
  <rcc rId="38170" sId="7" numFmtId="4">
    <oc r="D30">
      <v>24.362439999999999</v>
    </oc>
    <nc r="D30">
      <v>27.326059999999998</v>
    </nc>
  </rcc>
  <rcc rId="38171" sId="7" numFmtId="34">
    <oc r="D41">
      <v>1813.5719999999999</v>
    </oc>
    <nc r="D41">
      <v>1965.1130000000001</v>
    </nc>
  </rcc>
  <rcc rId="38172" sId="7" numFmtId="34">
    <oc r="D45">
      <v>172.49100000000001</v>
    </oc>
    <nc r="D45">
      <v>188.548</v>
    </nc>
  </rcc>
  <rcc rId="38173" sId="7" numFmtId="34">
    <oc r="D46">
      <v>126.09392</v>
    </oc>
    <nc r="D46">
      <v>226.09392</v>
    </nc>
  </rcc>
  <rcc rId="38174" sId="7" numFmtId="34">
    <oc r="D47">
      <v>184.88</v>
    </oc>
    <nc r="D47">
      <v>459.88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77" formatCode="0.00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3" formatCode="0.00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3" formatCode="0.00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cc rId="39528" sId="3" numFmtId="4">
    <oc r="D44">
      <v>876.92142999999999</v>
    </oc>
    <nc r="D44">
      <v>876.92190000000005</v>
    </nc>
  </rcc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39076" sId="19">
    <oc r="A1" t="inlineStr">
      <is>
        <t xml:space="preserve">                     Анализ исполнения бюджета Ярославского сельского поселения на 01.09.2022 г.</t>
      </is>
    </oc>
    <nc r="A1" t="inlineStr">
      <is>
        <t xml:space="preserve">                     Анализ исполнения бюджета Ярославского сельского поселения на 01.10.2022 г.</t>
      </is>
    </nc>
  </rcc>
  <rcc rId="39077" sId="19" numFmtId="4">
    <oc r="D6">
      <v>54.315669999999997</v>
    </oc>
    <nc r="D6">
      <v>62.362870000000001</v>
    </nc>
  </rcc>
  <rcc rId="39078" sId="19" numFmtId="4">
    <oc r="D8">
      <v>205.97649000000001</v>
    </oc>
    <nc r="D8">
      <v>236.14073999999999</v>
    </nc>
  </rcc>
  <rcc rId="39079" sId="19" numFmtId="4">
    <oc r="D9">
      <v>1.19096</v>
    </oc>
    <nc r="D9">
      <v>1.33588</v>
    </nc>
  </rcc>
  <rcc rId="39080" sId="19" numFmtId="4">
    <oc r="D10">
      <v>236.52314999999999</v>
    </oc>
    <nc r="D10">
      <v>271.83778000000001</v>
    </nc>
  </rcc>
  <rcc rId="39081" sId="19" numFmtId="4">
    <oc r="D11">
      <v>-23.979209999999998</v>
    </oc>
    <nc r="D11">
      <v>-26.360499999999998</v>
    </nc>
  </rcc>
  <rcc rId="39082" sId="19" numFmtId="4">
    <oc r="D15">
      <v>7.2348400000000002</v>
    </oc>
    <nc r="D15">
      <v>11.85445</v>
    </nc>
  </rcc>
  <rcc rId="39083" sId="19" numFmtId="4">
    <oc r="D16">
      <v>86.991230000000002</v>
    </oc>
    <nc r="D16">
      <v>114.28615000000001</v>
    </nc>
  </rcc>
  <rcc rId="39084" sId="19" numFmtId="4">
    <oc r="D27">
      <v>330.04862000000003</v>
    </oc>
    <nc r="D27">
      <v>364.82720999999998</v>
    </nc>
  </rcc>
  <rcc rId="39085" sId="19" numFmtId="4">
    <oc r="D40">
      <v>1596.825</v>
    </oc>
    <nc r="D40">
      <v>1730.2550000000001</v>
    </nc>
  </rcc>
  <rcc rId="39086" sId="19" numFmtId="4">
    <oc r="D42">
      <v>270</v>
    </oc>
    <nc r="D42">
      <v>2334.4336800000001</v>
    </nc>
  </rcc>
  <rcc rId="39087" sId="19" numFmtId="4">
    <oc r="D46">
      <v>0</v>
    </oc>
    <nc r="D46">
      <v>792.89525000000003</v>
    </nc>
  </rcc>
  <rcc rId="39088" sId="19" numFmtId="4">
    <oc r="D35">
      <v>0</v>
    </oc>
    <nc r="D35">
      <v>35.236109999999996</v>
    </nc>
  </rcc>
  <rcc rId="39089" sId="19">
    <oc r="A35">
      <v>1163305010</v>
    </oc>
    <nc r="A35">
      <v>1160701010</v>
    </nc>
  </rcc>
  <rcc rId="39090" sId="1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 пени, уплвченные в случае просрочки исполнения поставщиком</t>
      </is>
    </nc>
  </rcc>
  <rcc rId="39091" sId="19" numFmtId="4">
    <oc r="D34">
      <v>0</v>
    </oc>
    <nc r="D34">
      <f>SUM(D35)</f>
    </nc>
  </rcc>
  <rcc rId="39092" sId="19" numFmtId="34">
    <oc r="D56">
      <v>705.30579</v>
    </oc>
    <nc r="D56">
      <v>790.96090000000004</v>
    </nc>
  </rcc>
  <rcc rId="39093" sId="19" numFmtId="34">
    <oc r="C60">
      <v>10</v>
    </oc>
    <nc r="C60">
      <v>5</v>
    </nc>
  </rcc>
  <rcc rId="39094" sId="19" numFmtId="34">
    <oc r="D63">
      <v>23.214739999999999</v>
    </oc>
    <nc r="D63">
      <v>35.192419999999998</v>
    </nc>
  </rcc>
  <rcc rId="39095" sId="19" numFmtId="34">
    <oc r="C74">
      <v>7.5</v>
    </oc>
    <nc r="C74">
      <v>16.5</v>
    </nc>
  </rcc>
  <rcc rId="39096" sId="19" numFmtId="34">
    <oc r="D74">
      <v>7.5</v>
    </oc>
    <nc r="D74">
      <v>16.5</v>
    </nc>
  </rcc>
  <rcc rId="39097" sId="19" numFmtId="34">
    <oc r="D77">
      <v>62</v>
    </oc>
    <nc r="D77">
      <v>3283.0511900000001</v>
    </nc>
  </rcc>
  <rcc rId="39098" sId="19" numFmtId="34">
    <oc r="C78">
      <v>301.21724</v>
    </oc>
    <nc r="C78">
      <v>309.66723999999999</v>
    </nc>
  </rcc>
  <rcc rId="39099" sId="19" numFmtId="34">
    <oc r="D78">
      <v>127.90124</v>
    </oc>
    <nc r="D78">
      <v>172.20489000000001</v>
    </nc>
  </rcc>
  <rcc rId="39100" sId="19" numFmtId="34">
    <oc r="D80">
      <v>789.48037999999997</v>
    </oc>
    <nc r="D80">
      <v>877.99338</v>
    </nc>
  </rcc>
  <rcc rId="39101" sId="19" numFmtId="34">
    <oc r="C87">
      <v>15</v>
    </oc>
    <nc r="C87">
      <v>2.5499999999999998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38695" sId="15" numFmtId="34">
    <oc r="D58">
      <v>925.34367999999995</v>
    </oc>
    <nc r="D58">
      <v>1063.38453</v>
    </nc>
  </rcc>
  <rcc rId="38696" sId="15" numFmtId="34">
    <oc r="D65">
      <v>54.597819999999999</v>
    </oc>
    <nc r="D65">
      <v>62.556420000000003</v>
    </nc>
  </rcc>
  <rcc rId="38697" sId="15" numFmtId="34">
    <oc r="C79">
      <v>950.67448999999999</v>
    </oc>
    <nc r="C79">
      <v>690.97299999999996</v>
    </nc>
  </rcc>
  <rcc rId="38698" sId="15" numFmtId="34">
    <oc r="C80">
      <v>1872.4941100000001</v>
    </oc>
    <nc r="C80">
      <v>1980.11166</v>
    </nc>
  </rcc>
  <rcc rId="38699" sId="15" numFmtId="34">
    <oc r="D80">
      <v>1812.1183599999999</v>
    </oc>
    <nc r="D80">
      <v>1859.8410100000001</v>
    </nc>
  </rcc>
  <rcc rId="38700" sId="15" numFmtId="34">
    <oc r="D82">
      <v>564.33600000000001</v>
    </oc>
    <nc r="D82">
      <v>634.87800000000004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38205" sId="7" numFmtId="34">
    <oc r="D57">
      <v>1237.98921</v>
    </oc>
    <nc r="D57">
      <v>1500.0155400000001</v>
    </nc>
  </rcc>
  <rcc rId="38206" sId="7" numFmtId="34">
    <oc r="C62">
      <v>65.099999999999994</v>
    </oc>
    <nc r="C62">
      <v>72.099999999999994</v>
    </nc>
  </rcc>
  <rcc rId="38207" sId="7" numFmtId="34">
    <oc r="D64">
      <v>137.61473000000001</v>
    </oc>
    <nc r="D64">
      <v>154.85873000000001</v>
    </nc>
  </rcc>
  <rcc rId="38208" sId="7" numFmtId="34">
    <oc r="D69">
      <v>1.4</v>
    </oc>
    <nc r="D69">
      <v>2.1</v>
    </nc>
  </rcc>
  <rcc rId="38209" sId="7" numFmtId="34">
    <oc r="D74">
      <v>4916.6264899999996</v>
    </oc>
    <nc r="D74">
      <v>4935.1134899999997</v>
    </nc>
  </rcc>
  <rcc rId="38210" sId="7" numFmtId="34">
    <oc r="C75">
      <v>60</v>
    </oc>
    <nc r="C75">
      <v>135</v>
    </nc>
  </rcc>
  <rcc rId="38211" sId="7" numFmtId="34">
    <oc r="D75">
      <v>12.5</v>
    </oc>
    <nc r="D75">
      <v>62.5</v>
    </nc>
  </rcc>
  <rcc rId="38212" sId="7" numFmtId="34">
    <oc r="C78">
      <v>2771.2455</v>
    </oc>
    <nc r="C78">
      <v>2951.2455</v>
    </nc>
  </rcc>
  <rcc rId="38213" sId="7" numFmtId="34">
    <oc r="D78">
      <v>593.77971000000002</v>
    </oc>
    <nc r="D78">
      <v>691.77971000000002</v>
    </nc>
  </rcc>
  <rcc rId="38214" sId="7" numFmtId="34">
    <oc r="C79">
      <v>2195.5250000000001</v>
    </oc>
    <nc r="C79">
      <v>1933.5250000000001</v>
    </nc>
  </rcc>
  <rcc rId="38215" sId="7" numFmtId="34">
    <oc r="D79">
      <v>767.41300000000001</v>
    </oc>
    <nc r="D79">
      <v>912.57136000000003</v>
    </nc>
  </rcc>
  <rcc rId="38216" sId="7" numFmtId="34">
    <oc r="D81">
      <v>1433.9359999999999</v>
    </oc>
    <nc r="D81">
      <v>1722.67743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38297" sId="9">
    <oc r="A1" t="inlineStr">
      <is>
        <t xml:space="preserve">                     Анализ исполнения бюджета Москакасинского сельского поселения на 01.09.2022 г.</t>
      </is>
    </oc>
    <nc r="A1" t="inlineStr">
      <is>
        <t xml:space="preserve">                     Анализ исполнения бюджета Москакасинского сельского поселения на 01.10.2022 г.</t>
      </is>
    </nc>
  </rcc>
  <rcc rId="38298" sId="9" numFmtId="4">
    <oc r="D6">
      <v>1001.97244</v>
    </oc>
    <nc r="D6">
      <v>1178.4783199999999</v>
    </nc>
  </rcc>
  <rcc rId="38299" sId="9" numFmtId="4">
    <oc r="D8">
      <v>323.37241999999998</v>
    </oc>
    <nc r="D8">
      <v>370.72874000000002</v>
    </nc>
  </rcc>
  <rcc rId="38300" sId="9" numFmtId="4">
    <oc r="D9">
      <v>1.86968</v>
    </oc>
    <nc r="D9">
      <v>2.0972599999999999</v>
    </nc>
  </rcc>
  <rcc rId="38301" sId="9" numFmtId="4">
    <oc r="D10">
      <v>371.32896</v>
    </oc>
    <nc r="D10">
      <v>426.77123</v>
    </nc>
  </rcc>
  <rcc rId="38302" sId="9" numFmtId="4">
    <oc r="D11">
      <v>-37.646030000000003</v>
    </oc>
    <nc r="D11">
      <v>-41.384639999999997</v>
    </nc>
  </rcc>
  <rcc rId="38303" sId="9" numFmtId="4">
    <oc r="D15">
      <v>236.89035000000001</v>
    </oc>
    <nc r="D15">
      <v>248.20313999999999</v>
    </nc>
  </rcc>
  <rcc rId="38304" sId="9" numFmtId="4">
    <oc r="D16">
      <v>632.55888000000004</v>
    </oc>
    <nc r="D16">
      <v>672.31835999999998</v>
    </nc>
  </rcc>
  <rcc rId="38305" sId="9" numFmtId="4">
    <oc r="D18">
      <v>2.7</v>
    </oc>
    <nc r="D18">
      <v>3.3</v>
    </nc>
  </rcc>
  <rcc rId="38306" sId="9" numFmtId="4">
    <oc r="C32">
      <v>462.24</v>
    </oc>
    <nc r="C32">
      <v>1009.24</v>
    </nc>
  </rcc>
  <rcc rId="38307" sId="9" numFmtId="4">
    <oc r="C33">
      <v>0</v>
    </oc>
    <nc r="C33">
      <v>357</v>
    </nc>
  </rcc>
  <rcc rId="38308" sId="9" numFmtId="4">
    <oc r="D41">
      <v>1109.403</v>
    </oc>
    <nc r="D41">
      <v>1202.104</v>
    </nc>
  </rcc>
  <rcc rId="38309" sId="9" numFmtId="4">
    <oc r="D46">
      <v>398.89600000000002</v>
    </oc>
    <nc r="D46">
      <v>478.89600000000002</v>
    </nc>
  </rcc>
  <rcc rId="38310" sId="9">
    <oc r="A27">
      <v>1110501101</v>
    </oc>
    <nc r="A27">
      <v>1110502000</v>
    </nc>
  </rcc>
  <rcc rId="38311" sId="9" numFmtId="4">
    <nc r="D27">
      <v>27.3</v>
    </nc>
  </rcc>
  <rcc rId="38312" sId="9" numFmtId="34">
    <oc r="C59">
      <v>2591.1759999999999</v>
    </oc>
    <nc r="C59">
      <v>2583.08</v>
    </nc>
  </rcc>
  <rcc rId="38313" sId="9" numFmtId="34">
    <oc r="D59">
      <v>1666.2617700000001</v>
    </oc>
    <nc r="D59">
      <v>1851.3267000000001</v>
    </nc>
  </rcc>
  <rcc rId="38314" sId="9" numFmtId="34">
    <oc r="C64">
      <v>125.504</v>
    </oc>
    <nc r="C64">
      <v>120</v>
    </nc>
  </rcc>
  <rcc rId="38315" sId="9" numFmtId="34">
    <oc r="C70">
      <v>3</v>
    </oc>
    <nc r="C70">
      <v>0</v>
    </nc>
  </rcc>
  <rcc rId="38316" sId="9" numFmtId="34">
    <oc r="D76">
      <v>1658.7367999999999</v>
    </oc>
    <nc r="D76">
      <v>2449.7139200000001</v>
    </nc>
  </rcc>
  <rcc rId="38317" sId="9" numFmtId="34">
    <oc r="C80">
      <v>10543.985849999999</v>
    </oc>
    <nc r="C80">
      <v>10659.49058</v>
    </nc>
  </rcc>
  <rcc rId="38318" sId="9" numFmtId="34">
    <oc r="D80">
      <v>10352.04422</v>
    </oc>
    <nc r="D80">
      <v>10560.709779999999</v>
    </nc>
  </rcc>
  <rcc rId="38319" sId="9" numFmtId="34">
    <oc r="C81">
      <v>1197.0891999999999</v>
    </oc>
    <nc r="C81">
      <v>1984.0324700000001</v>
    </nc>
  </rcc>
  <rcc rId="38320" sId="9" numFmtId="34">
    <oc r="D81">
      <v>504.99759999999998</v>
    </oc>
    <nc r="D81">
      <v>1627.6976</v>
    </nc>
  </rcc>
  <rcc rId="38321" sId="9" numFmtId="34">
    <oc r="C84">
      <v>1244.9000000000001</v>
    </oc>
    <nc r="C84">
      <v>1263.0519999999999</v>
    </nc>
  </rcc>
  <rcc rId="38322" sId="9" numFmtId="34">
    <oc r="D84">
      <v>204.15</v>
    </oc>
    <nc r="D84">
      <v>344.28500000000003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39947" sId="6">
    <oc r="A1" t="inlineStr">
      <is>
        <t xml:space="preserve">                     Анализ исполнения бюджета Ильинского сельского поселения на 01.10.2022 г.</t>
      </is>
    </oc>
    <nc r="A1" t="inlineStr">
      <is>
        <t xml:space="preserve">                     Анализ исполнения бюджета Ильинского сельского поселения на 01.11.2022 г.</t>
      </is>
    </nc>
  </rcc>
  <rcc rId="39948" sId="6" numFmtId="4">
    <oc r="D6">
      <v>34.425379999999997</v>
    </oc>
    <nc r="D6">
      <v>41.202109999999998</v>
    </nc>
  </rcc>
  <rcc rId="39949" sId="6" numFmtId="4">
    <oc r="D8">
      <v>335.24644000000001</v>
    </oc>
    <nc r="D8">
      <v>379.17797999999999</v>
    </nc>
  </rcc>
  <rcc rId="39950" sId="6" numFmtId="4">
    <oc r="D9">
      <v>1.89653</v>
    </oc>
    <nc r="D9">
      <v>2.1272099999999998</v>
    </nc>
  </rcc>
  <rcc rId="39951" sId="6" numFmtId="4">
    <oc r="D10">
      <v>385.92513000000002</v>
    </oc>
    <nc r="D10">
      <v>430.80725999999999</v>
    </nc>
  </rcc>
  <rcc rId="39952" sId="6" numFmtId="4">
    <oc r="D11">
      <v>-37.423740000000002</v>
    </oc>
    <nc r="D11">
      <v>-43.849249999999998</v>
    </nc>
  </rcc>
  <rcc rId="39953" sId="6" numFmtId="4">
    <oc r="D15">
      <v>185.89905999999999</v>
    </oc>
    <nc r="D15">
      <v>247.96501000000001</v>
    </nc>
  </rcc>
  <rcc rId="39954" sId="6" numFmtId="4">
    <oc r="D16">
      <v>155.66367</v>
    </oc>
    <nc r="D16">
      <v>467.7466</v>
    </nc>
  </rcc>
  <rcc rId="39955" sId="6" numFmtId="4">
    <oc r="D18">
      <v>0.9</v>
    </oc>
    <nc r="D18">
      <v>3.05</v>
    </nc>
  </rcc>
  <rcc rId="39956" sId="6" numFmtId="4">
    <oc r="D28">
      <v>167.94056</v>
    </oc>
    <nc r="D28">
      <v>257.60356000000002</v>
    </nc>
  </rcc>
  <rcc rId="39957" sId="6" numFmtId="4">
    <oc r="D31">
      <v>48.132640000000002</v>
    </oc>
    <nc r="D31">
      <v>59.623510000000003</v>
    </nc>
  </rcc>
  <rcc rId="39958" sId="6">
    <oc r="B41" t="inlineStr">
      <is>
        <t>Прочие неналоговые доходы</t>
      </is>
    </oc>
    <nc r="B41" t="inlineStr">
      <is>
        <t>Невыясненные поступления</t>
      </is>
    </nc>
  </rcc>
  <rrc rId="39959" sId="6" ref="A41:XFD41" action="deleteRow">
    <undo index="1" exp="ref" v="1" dr="D41" r="D39" sId="6"/>
    <undo index="1" exp="ref" v="1" dr="C41" r="C39" sId="6"/>
    <undo index="30" exp="area" ref3D="1" dr="$A$145:$XFD$145" dn="Z_61528DAC_5C4C_48F4_ADE2_8A724B05A086_.wvu.Rows" sId="6"/>
    <undo index="28" exp="area" ref3D="1" dr="$A$95:$XFD$102" dn="Z_61528DAC_5C4C_48F4_ADE2_8A724B05A086_.wvu.Rows" sId="6"/>
    <undo index="26" exp="area" ref3D="1" dr="$A$88:$XFD$92" dn="Z_61528DAC_5C4C_48F4_ADE2_8A724B05A086_.wvu.Rows" sId="6"/>
    <undo index="24" exp="area" ref3D="1" dr="$A$83:$XFD$83" dn="Z_61528DAC_5C4C_48F4_ADE2_8A724B05A086_.wvu.Rows" sId="6"/>
    <undo index="22" exp="area" ref3D="1" dr="$A$80:$XFD$81" dn="Z_61528DAC_5C4C_48F4_ADE2_8A724B05A086_.wvu.Rows" sId="6"/>
    <undo index="20" exp="area" ref3D="1" dr="$A$77:$XFD$77" dn="Z_61528DAC_5C4C_48F4_ADE2_8A724B05A086_.wvu.Rows" sId="6"/>
    <undo index="18" exp="area" ref3D="1" dr="$A$70:$XFD$71" dn="Z_61528DAC_5C4C_48F4_ADE2_8A724B05A086_.wvu.Rows" sId="6"/>
    <undo index="16" exp="area" ref3D="1" dr="$A$62:$XFD$64" dn="Z_61528DAC_5C4C_48F4_ADE2_8A724B05A086_.wvu.Rows" sId="6"/>
    <undo index="14" exp="area" ref3D="1" dr="$A$60:$XFD$60" dn="Z_61528DAC_5C4C_48F4_ADE2_8A724B05A086_.wvu.Rows" sId="6"/>
    <undo index="12" exp="area" ref3D="1" dr="$A$51:$XFD$52" dn="Z_61528DAC_5C4C_48F4_ADE2_8A724B05A086_.wvu.Rows" sId="6"/>
    <undo index="10" exp="area" ref3D="1" dr="$A$47:$XFD$47" dn="Z_61528DAC_5C4C_48F4_ADE2_8A724B05A086_.wvu.Rows" sId="6"/>
    <undo index="8" exp="area" ref3D="1" dr="$A$45:$XFD$45" dn="Z_61528DAC_5C4C_48F4_ADE2_8A724B05A086_.wvu.Rows" sId="6"/>
    <undo index="6" exp="area" ref3D="1" dr="$A$41:$XFD$41" dn="Z_61528DAC_5C4C_48F4_ADE2_8A724B05A086_.wvu.Rows" sId="6"/>
    <undo index="28" exp="area" ref3D="1" dr="$A$145:$XFD$145" dn="Z_F85EE840_0C31_454A_8951_832C2E9E0600_.wvu.Rows" sId="6"/>
    <undo index="26" exp="area" ref3D="1" dr="$A$95:$XFD$102" dn="Z_F85EE840_0C31_454A_8951_832C2E9E0600_.wvu.Rows" sId="6"/>
    <undo index="24" exp="area" ref3D="1" dr="$A$88:$XFD$92" dn="Z_F85EE840_0C31_454A_8951_832C2E9E0600_.wvu.Rows" sId="6"/>
    <undo index="22" exp="area" ref3D="1" dr="$A$83:$XFD$83" dn="Z_F85EE840_0C31_454A_8951_832C2E9E0600_.wvu.Rows" sId="6"/>
    <undo index="20" exp="area" ref3D="1" dr="$A$80:$XFD$81" dn="Z_F85EE840_0C31_454A_8951_832C2E9E0600_.wvu.Rows" sId="6"/>
    <undo index="18" exp="area" ref3D="1" dr="$A$77:$XFD$77" dn="Z_F85EE840_0C31_454A_8951_832C2E9E0600_.wvu.Rows" sId="6"/>
    <undo index="16" exp="area" ref3D="1" dr="$A$70:$XFD$71" dn="Z_F85EE840_0C31_454A_8951_832C2E9E0600_.wvu.Rows" sId="6"/>
    <undo index="14" exp="area" ref3D="1" dr="$A$62:$XFD$64" dn="Z_F85EE840_0C31_454A_8951_832C2E9E0600_.wvu.Rows" sId="6"/>
    <undo index="12" exp="area" ref3D="1" dr="$A$60:$XFD$60" dn="Z_F85EE840_0C31_454A_8951_832C2E9E0600_.wvu.Rows" sId="6"/>
    <undo index="10" exp="area" ref3D="1" dr="$A$51:$XFD$52" dn="Z_F85EE840_0C31_454A_8951_832C2E9E0600_.wvu.Rows" sId="6"/>
    <undo index="8" exp="area" ref3D="1" dr="$A$47:$XFD$47" dn="Z_F85EE840_0C31_454A_8951_832C2E9E0600_.wvu.Rows" sId="6"/>
    <undo index="6" exp="area" ref3D="1" dr="$A$45:$XFD$45" dn="Z_F85EE840_0C31_454A_8951_832C2E9E0600_.wvu.Rows" sId="6"/>
    <undo index="4" exp="area" ref3D="1" dr="$A$41:$XFD$41" dn="Z_F85EE840_0C31_454A_8951_832C2E9E0600_.wvu.Rows" sId="6"/>
    <undo index="16" exp="area" ref3D="1" dr="$A$95:$XFD$99" dn="Z_B31C8DB7_3E78_4144_A6B5_8DE36DE63F0E_.wvu.Rows" sId="6"/>
    <undo index="14" exp="area" ref3D="1" dr="$A$83:$XFD$83" dn="Z_B31C8DB7_3E78_4144_A6B5_8DE36DE63F0E_.wvu.Rows" sId="6"/>
    <undo index="12" exp="area" ref3D="1" dr="$A$80:$XFD$81" dn="Z_B31C8DB7_3E78_4144_A6B5_8DE36DE63F0E_.wvu.Rows" sId="6"/>
    <undo index="10" exp="area" ref3D="1" dr="$A$70:$XFD$71" dn="Z_B31C8DB7_3E78_4144_A6B5_8DE36DE63F0E_.wvu.Rows" sId="6"/>
    <undo index="8" exp="area" ref3D="1" dr="$A$62:$XFD$63" dn="Z_B31C8DB7_3E78_4144_A6B5_8DE36DE63F0E_.wvu.Rows" sId="6"/>
    <undo index="6" exp="area" ref3D="1" dr="$A$52:$XFD$52" dn="Z_B31C8DB7_3E78_4144_A6B5_8DE36DE63F0E_.wvu.Rows" sId="6"/>
    <undo index="4" exp="area" ref3D="1" dr="$A$47:$XFD$47" dn="Z_B31C8DB7_3E78_4144_A6B5_8DE36DE63F0E_.wvu.Rows" sId="6"/>
    <undo index="22" exp="area" ref3D="1" dr="$A$145:$XFD$145" dn="Z_B30CE22D_C12F_4E12_8BB9_3AAE0A6991CC_.wvu.Rows" sId="6"/>
    <undo index="20" exp="area" ref3D="1" dr="$A$95:$XFD$102" dn="Z_B30CE22D_C12F_4E12_8BB9_3AAE0A6991CC_.wvu.Rows" sId="6"/>
    <undo index="18" exp="area" ref3D="1" dr="$A$88:$XFD$92" dn="Z_B30CE22D_C12F_4E12_8BB9_3AAE0A6991CC_.wvu.Rows" sId="6"/>
    <undo index="16" exp="area" ref3D="1" dr="$A$83:$XFD$83" dn="Z_B30CE22D_C12F_4E12_8BB9_3AAE0A6991CC_.wvu.Rows" sId="6"/>
    <undo index="14" exp="area" ref3D="1" dr="$A$80:$XFD$81" dn="Z_B30CE22D_C12F_4E12_8BB9_3AAE0A6991CC_.wvu.Rows" sId="6"/>
    <undo index="12" exp="area" ref3D="1" dr="$A$70:$XFD$71" dn="Z_B30CE22D_C12F_4E12_8BB9_3AAE0A6991CC_.wvu.Rows" sId="6"/>
    <undo index="10" exp="area" ref3D="1" dr="$A$62:$XFD$64" dn="Z_B30CE22D_C12F_4E12_8BB9_3AAE0A6991CC_.wvu.Rows" sId="6"/>
    <undo index="8" exp="area" ref3D="1" dr="$A$60:$XFD$60" dn="Z_B30CE22D_C12F_4E12_8BB9_3AAE0A6991CC_.wvu.Rows" sId="6"/>
    <undo index="6" exp="area" ref3D="1" dr="$A$50:$XFD$52" dn="Z_B30CE22D_C12F_4E12_8BB9_3AAE0A6991CC_.wvu.Rows" sId="6"/>
    <undo index="4" exp="area" ref3D="1" dr="$A$40:$XFD$41" dn="Z_B30CE22D_C12F_4E12_8BB9_3AAE0A6991CC_.wvu.Rows" sId="6"/>
    <undo index="22" exp="area" ref3D="1" dr="$A$145:$XFD$145" dn="Z_A54C432C_6C68_4B53_A75C_446EB3A61B2B_.wvu.Rows" sId="6"/>
    <undo index="20" exp="area" ref3D="1" dr="$A$95:$XFD$102" dn="Z_A54C432C_6C68_4B53_A75C_446EB3A61B2B_.wvu.Rows" sId="6"/>
    <undo index="18" exp="area" ref3D="1" dr="$A$88:$XFD$92" dn="Z_A54C432C_6C68_4B53_A75C_446EB3A61B2B_.wvu.Rows" sId="6"/>
    <undo index="16" exp="area" ref3D="1" dr="$A$83:$XFD$83" dn="Z_A54C432C_6C68_4B53_A75C_446EB3A61B2B_.wvu.Rows" sId="6"/>
    <undo index="14" exp="area" ref3D="1" dr="$A$80:$XFD$81" dn="Z_A54C432C_6C68_4B53_A75C_446EB3A61B2B_.wvu.Rows" sId="6"/>
    <undo index="12" exp="area" ref3D="1" dr="$A$70:$XFD$71" dn="Z_A54C432C_6C68_4B53_A75C_446EB3A61B2B_.wvu.Rows" sId="6"/>
    <undo index="10" exp="area" ref3D="1" dr="$A$62:$XFD$64" dn="Z_A54C432C_6C68_4B53_A75C_446EB3A61B2B_.wvu.Rows" sId="6"/>
    <undo index="8" exp="area" ref3D="1" dr="$A$60:$XFD$60" dn="Z_A54C432C_6C68_4B53_A75C_446EB3A61B2B_.wvu.Rows" sId="6"/>
    <undo index="6" exp="area" ref3D="1" dr="$A$49:$XFD$52" dn="Z_A54C432C_6C68_4B53_A75C_446EB3A61B2B_.wvu.Rows" sId="6"/>
    <undo index="4" exp="area" ref3D="1" dr="$A$47:$XFD$47" dn="Z_A54C432C_6C68_4B53_A75C_446EB3A61B2B_.wvu.Rows" sId="6"/>
    <undo index="2" exp="area" ref3D="1" dr="$A$30:$XFD$41" dn="Z_A54C432C_6C68_4B53_A75C_446EB3A61B2B_.wvu.Rows" sId="6"/>
    <undo index="26" exp="area" ref3D="1" dr="$A$145:$XFD$145" dn="Z_5C539BE6_C8E0_453F_AB5E_9E58094195EA_.wvu.Rows" sId="6"/>
    <undo index="24" exp="area" ref3D="1" dr="$A$95:$XFD$102" dn="Z_5C539BE6_C8E0_453F_AB5E_9E58094195EA_.wvu.Rows" sId="6"/>
    <undo index="22" exp="area" ref3D="1" dr="$A$88:$XFD$92" dn="Z_5C539BE6_C8E0_453F_AB5E_9E58094195EA_.wvu.Rows" sId="6"/>
    <undo index="20" exp="area" ref3D="1" dr="$A$83:$XFD$83" dn="Z_5C539BE6_C8E0_453F_AB5E_9E58094195EA_.wvu.Rows" sId="6"/>
    <undo index="18" exp="area" ref3D="1" dr="$A$80:$XFD$81" dn="Z_5C539BE6_C8E0_453F_AB5E_9E58094195EA_.wvu.Rows" sId="6"/>
    <undo index="16" exp="area" ref3D="1" dr="$A$70:$XFD$71" dn="Z_5C539BE6_C8E0_453F_AB5E_9E58094195EA_.wvu.Rows" sId="6"/>
    <undo index="14" exp="area" ref3D="1" dr="$A$62:$XFD$64" dn="Z_5C539BE6_C8E0_453F_AB5E_9E58094195EA_.wvu.Rows" sId="6"/>
    <undo index="12" exp="area" ref3D="1" dr="$A$60:$XFD$60" dn="Z_5C539BE6_C8E0_453F_AB5E_9E58094195EA_.wvu.Rows" sId="6"/>
    <undo index="10" exp="area" ref3D="1" dr="$A$51:$XFD$52" dn="Z_5C539BE6_C8E0_453F_AB5E_9E58094195EA_.wvu.Rows" sId="6"/>
    <undo index="8" exp="area" ref3D="1" dr="$A$47:$XFD$47" dn="Z_5C539BE6_C8E0_453F_AB5E_9E58094195EA_.wvu.Rows" sId="6"/>
    <undo index="6" exp="area" ref3D="1" dr="$A$45:$XFD$45" dn="Z_5C539BE6_C8E0_453F_AB5E_9E58094195EA_.wvu.Rows" sId="6"/>
    <undo index="4" exp="area" ref3D="1" dr="$A$41:$XFD$41" dn="Z_5C539BE6_C8E0_453F_AB5E_9E58094195EA_.wvu.Rows" sId="6"/>
    <undo index="18" exp="area" ref3D="1" dr="$A$95:$XFD$99" dn="Z_5BFCA170_DEAE_4D2C_98A0_1E68B427AC01_.wvu.Rows" sId="6"/>
    <undo index="16" exp="area" ref3D="1" dr="$A$83:$XFD$83" dn="Z_5BFCA170_DEAE_4D2C_98A0_1E68B427AC01_.wvu.Rows" sId="6"/>
    <undo index="14" exp="area" ref3D="1" dr="$A$80:$XFD$81" dn="Z_5BFCA170_DEAE_4D2C_98A0_1E68B427AC01_.wvu.Rows" sId="6"/>
    <undo index="12" exp="area" ref3D="1" dr="$A$70:$XFD$71" dn="Z_5BFCA170_DEAE_4D2C_98A0_1E68B427AC01_.wvu.Rows" sId="6"/>
    <undo index="10" exp="area" ref3D="1" dr="$A$62:$XFD$63" dn="Z_5BFCA170_DEAE_4D2C_98A0_1E68B427AC01_.wvu.Rows" sId="6"/>
    <undo index="8" exp="area" ref3D="1" dr="$A$52:$XFD$52" dn="Z_5BFCA170_DEAE_4D2C_98A0_1E68B427AC01_.wvu.Rows" sId="6"/>
    <undo index="6" exp="area" ref3D="1" dr="$A$47:$XFD$47" dn="Z_5BFCA170_DEAE_4D2C_98A0_1E68B427AC01_.wvu.Rows" sId="6"/>
    <undo index="20" exp="area" ref3D="1" dr="$A$95:$XFD$102" dn="Z_42584DC0_1D41_4C93_9B38_C388E7B8DAC4_.wvu.Rows" sId="6"/>
    <undo index="18" exp="area" ref3D="1" dr="$A$88:$XFD$92" dn="Z_42584DC0_1D41_4C93_9B38_C388E7B8DAC4_.wvu.Rows" sId="6"/>
    <undo index="16" exp="area" ref3D="1" dr="$A$83:$XFD$83" dn="Z_42584DC0_1D41_4C93_9B38_C388E7B8DAC4_.wvu.Rows" sId="6"/>
    <undo index="14" exp="area" ref3D="1" dr="$A$80:$XFD$81" dn="Z_42584DC0_1D41_4C93_9B38_C388E7B8DAC4_.wvu.Rows" sId="6"/>
    <undo index="12" exp="area" ref3D="1" dr="$A$70:$XFD$71" dn="Z_42584DC0_1D41_4C93_9B38_C388E7B8DAC4_.wvu.Rows" sId="6"/>
    <undo index="10" exp="area" ref3D="1" dr="$A$62:$XFD$64" dn="Z_42584DC0_1D41_4C93_9B38_C388E7B8DAC4_.wvu.Rows" sId="6"/>
    <undo index="8" exp="area" ref3D="1" dr="$A$60:$XFD$60" dn="Z_42584DC0_1D41_4C93_9B38_C388E7B8DAC4_.wvu.Rows" sId="6"/>
    <undo index="6" exp="area" ref3D="1" dr="$A$49:$XFD$52" dn="Z_42584DC0_1D41_4C93_9B38_C388E7B8DAC4_.wvu.Rows" sId="6"/>
    <undo index="4" exp="area" ref3D="1" dr="$A$47:$XFD$47" dn="Z_42584DC0_1D41_4C93_9B38_C388E7B8DAC4_.wvu.Rows" sId="6"/>
    <undo index="2" exp="area" ref3D="1" dr="$A$30:$XFD$41" dn="Z_42584DC0_1D41_4C93_9B38_C388E7B8DAC4_.wvu.Rows" sId="6"/>
    <undo index="20" exp="area" ref3D="1" dr="$A$95:$XFD$99" dn="Z_3DCB9AAA_F09C_4EA6_B992_F93E466D374A_.wvu.Rows" sId="6"/>
    <undo index="18" exp="area" ref3D="1" dr="$A$85:$XFD$92" dn="Z_3DCB9AAA_F09C_4EA6_B992_F93E466D374A_.wvu.Rows" sId="6"/>
    <undo index="16" exp="area" ref3D="1" dr="$A$83:$XFD$83" dn="Z_3DCB9AAA_F09C_4EA6_B992_F93E466D374A_.wvu.Rows" sId="6"/>
    <undo index="14" exp="area" ref3D="1" dr="$A$80:$XFD$81" dn="Z_3DCB9AAA_F09C_4EA6_B992_F93E466D374A_.wvu.Rows" sId="6"/>
    <undo index="12" exp="area" ref3D="1" dr="$A$70:$XFD$71" dn="Z_3DCB9AAA_F09C_4EA6_B992_F93E466D374A_.wvu.Rows" sId="6"/>
    <undo index="10" exp="area" ref3D="1" dr="$A$62:$XFD$63" dn="Z_3DCB9AAA_F09C_4EA6_B992_F93E466D374A_.wvu.Rows" sId="6"/>
    <undo index="8" exp="area" ref3D="1" dr="$A$52:$XFD$52" dn="Z_3DCB9AAA_F09C_4EA6_B992_F93E466D374A_.wvu.Rows" sId="6"/>
    <undo index="6" exp="area" ref3D="1" dr="$A$47:$XFD$47" dn="Z_3DCB9AAA_F09C_4EA6_B992_F93E466D374A_.wvu.Rows" sId="6"/>
    <undo index="18" exp="area" ref3D="1" dr="$A$95:$XFD$99" dn="Z_1A52382B_3765_4E8C_903F_6B8919B7242E_.wvu.Rows" sId="6"/>
    <undo index="16" exp="area" ref3D="1" dr="$A$83:$XFD$83" dn="Z_1A52382B_3765_4E8C_903F_6B8919B7242E_.wvu.Rows" sId="6"/>
    <undo index="14" exp="area" ref3D="1" dr="$A$80:$XFD$81" dn="Z_1A52382B_3765_4E8C_903F_6B8919B7242E_.wvu.Rows" sId="6"/>
    <undo index="12" exp="area" ref3D="1" dr="$A$70:$XFD$71" dn="Z_1A52382B_3765_4E8C_903F_6B8919B7242E_.wvu.Rows" sId="6"/>
    <undo index="10" exp="area" ref3D="1" dr="$A$62:$XFD$63" dn="Z_1A52382B_3765_4E8C_903F_6B8919B7242E_.wvu.Rows" sId="6"/>
    <undo index="8" exp="area" ref3D="1" dr="$A$52:$XFD$52" dn="Z_1A52382B_3765_4E8C_903F_6B8919B7242E_.wvu.Rows" sId="6"/>
    <undo index="6" exp="area" ref3D="1" dr="$A$47:$XFD$47" dn="Z_1A52382B_3765_4E8C_903F_6B8919B7242E_.wvu.Rows" sId="6"/>
    <undo index="22" exp="area" ref3D="1" dr="$A$145:$XFD$145" dn="Z_1718F1EE_9F48_4DBE_9531_3B70F9C4A5DD_.wvu.Rows" sId="6"/>
    <undo index="20" exp="area" ref3D="1" dr="$A$95:$XFD$102" dn="Z_1718F1EE_9F48_4DBE_9531_3B70F9C4A5DD_.wvu.Rows" sId="6"/>
    <undo index="18" exp="area" ref3D="1" dr="$A$88:$XFD$92" dn="Z_1718F1EE_9F48_4DBE_9531_3B70F9C4A5DD_.wvu.Rows" sId="6"/>
    <undo index="16" exp="area" ref3D="1" dr="$A$83:$XFD$83" dn="Z_1718F1EE_9F48_4DBE_9531_3B70F9C4A5DD_.wvu.Rows" sId="6"/>
    <undo index="14" exp="area" ref3D="1" dr="$A$80:$XFD$81" dn="Z_1718F1EE_9F48_4DBE_9531_3B70F9C4A5DD_.wvu.Rows" sId="6"/>
    <undo index="12" exp="area" ref3D="1" dr="$A$70:$XFD$71" dn="Z_1718F1EE_9F48_4DBE_9531_3B70F9C4A5DD_.wvu.Rows" sId="6"/>
    <undo index="10" exp="area" ref3D="1" dr="$A$62:$XFD$64" dn="Z_1718F1EE_9F48_4DBE_9531_3B70F9C4A5DD_.wvu.Rows" sId="6"/>
    <undo index="8" exp="area" ref3D="1" dr="$A$60:$XFD$60" dn="Z_1718F1EE_9F48_4DBE_9531_3B70F9C4A5DD_.wvu.Rows" sId="6"/>
    <undo index="6" exp="area" ref3D="1" dr="$A$49:$XFD$52" dn="Z_1718F1EE_9F48_4DBE_9531_3B70F9C4A5DD_.wvu.Rows" sId="6"/>
    <undo index="4" exp="area" ref3D="1" dr="$A$47:$XFD$47" dn="Z_1718F1EE_9F48_4DBE_9531_3B70F9C4A5DD_.wvu.Rows" sId="6"/>
    <undo index="2" exp="area" ref3D="1" dr="$A$30:$XFD$41" dn="Z_1718F1EE_9F48_4DBE_9531_3B70F9C4A5DD_.wvu.Rows" sId="6"/>
    <rfmt sheetId="6" xfDxf="1" s="1" sqref="A41:XFD4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165" formatCode="_(* #,##0.00_);_(* \(#,##0.00\);_(* &quot;-&quot;??_);_(@_)"/>
      </dxf>
    </rfmt>
    <rcc rId="0" sId="6" dxf="1" numFmtId="34">
      <nc r="A41">
        <v>1170505005</v>
      </nc>
      <ndxf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B41" t="inlineStr">
        <is>
          <t>Невыясненные поступления</t>
        </is>
      </nc>
      <n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C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D41">
        <v>0</v>
      </nc>
      <n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E41">
        <f>SUM(D41/C41*100)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1">
        <f>SUM(D41-C41)</f>
      </nc>
      <ndxf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39960" sId="6" numFmtId="4">
    <oc r="D40">
      <v>0</v>
    </oc>
    <nc r="D40">
      <v>25.5015</v>
    </nc>
  </rcc>
  <rcc rId="39961" sId="6">
    <oc r="D39">
      <f>D40+#REF!</f>
    </oc>
    <nc r="D39">
      <f>SUM(D40)</f>
    </nc>
  </rcc>
  <rcc rId="39962" sId="6">
    <oc r="C39">
      <f>C40+#REF!</f>
    </oc>
    <nc r="C39">
      <f>SUM(C40)</f>
    </nc>
  </rcc>
  <rcc rId="39963" sId="6" numFmtId="4">
    <oc r="D43">
      <v>2188.5219999999999</v>
    </oc>
    <nc r="D43">
      <v>2357.2910000000002</v>
    </nc>
  </rcc>
  <rcc rId="39964" sId="6" numFmtId="4">
    <oc r="D47">
      <v>80.867999999999995</v>
    </oc>
    <nc r="D47">
      <v>103.0149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Иль!$19:$23,Иль!$35:$35,Иль!$38:$38,Иль!#REF!,Иль!$44:$44,Иль!$46:$46,Иль!$50:$51,Иль!$59:$59,Иль!$61:$63,Иль!$69:$70,Иль!$76:$76,Иль!$79:$80,Иль!$82:$82,Иль!$87:$91,Иль!$94:$101,Иль!$144:$144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39132" sId="2" numFmtId="4">
    <oc r="C32">
      <v>238819.69514</v>
    </oc>
    <nc r="C32">
      <v>239967.54811</v>
    </nc>
  </rcc>
  <rcc rId="39133" sId="2" numFmtId="4">
    <oc r="D32">
      <v>133714.38709999999</v>
    </oc>
    <nc r="D32">
      <v>167345.31109</v>
    </nc>
  </rcc>
  <rcc rId="39134" sId="2">
    <oc r="BG30">
      <f>BF30/BE30*100</f>
    </oc>
    <nc r="BG30"/>
  </rcc>
  <rcc rId="39135" sId="2">
    <oc r="BK28">
      <f>Яра!C34</f>
    </oc>
    <nc r="BK28">
      <f>Яра!C32</f>
    </nc>
  </rcc>
  <rcc rId="39136" sId="2" numFmtId="4">
    <oc r="BL28">
      <v>0</v>
    </oc>
    <nc r="BL28">
      <f>SUM(Яра!D32)</f>
    </nc>
  </rcc>
  <rcc rId="39137" sId="2" numFmtId="4">
    <oc r="F32">
      <v>45260.563609999997</v>
    </oc>
    <nc r="F32">
      <v>46560.500520000001</v>
    </nc>
  </rcc>
  <rcc rId="39138" sId="2" numFmtId="4">
    <oc r="G32">
      <v>23695.837599999999</v>
    </oc>
    <nc r="G32">
      <v>27236.661250000001</v>
    </nc>
  </rcc>
  <rcc rId="39139" sId="2" numFmtId="4">
    <oc r="M32">
      <v>4353.0405499999997</v>
    </oc>
    <nc r="M32">
      <v>4985.2051799999999</v>
    </nc>
  </rcc>
  <rcc rId="39140" sId="2" numFmtId="4">
    <oc r="R32">
      <v>4070.6139699999999</v>
    </oc>
    <nc r="R32">
      <v>4328.48837</v>
    </nc>
  </rcc>
  <rcc rId="39141" sId="2" numFmtId="4">
    <oc r="S32">
      <v>3884.7383100000002</v>
    </oc>
    <nc r="S32">
      <v>4453.6389600000002</v>
    </nc>
  </rcc>
  <rcc rId="39142" sId="2" numFmtId="4">
    <oc r="V32">
      <v>22.460850000000001</v>
    </oc>
    <nc r="V32">
      <v>25.194839999999999</v>
    </nc>
  </rcc>
  <rcc rId="39143" sId="2" numFmtId="4">
    <oc r="Y32">
      <v>4460.84987</v>
    </oc>
    <nc r="Y32">
      <v>5126.88868</v>
    </nc>
  </rcc>
  <rcc rId="39144" sId="2" numFmtId="4">
    <oc r="AB32">
      <v>-452.24941000000001</v>
    </oc>
    <nc r="AB32">
      <v>-497.16197</v>
    </nc>
  </rcc>
  <rcc rId="39145" sId="2" numFmtId="4">
    <oc r="AH32">
      <v>1181.1803</v>
    </oc>
    <nc r="AH32">
      <v>1442.2899299999999</v>
    </nc>
  </rcc>
  <rcc rId="39146" sId="2" numFmtId="4">
    <oc r="AK32">
      <v>4182.9387900000002</v>
    </oc>
    <nc r="AK32">
      <v>4547.6385600000003</v>
    </nc>
  </rcc>
  <rcc rId="39147" sId="2" numFmtId="4">
    <oc r="AN32">
      <v>41.44</v>
    </oc>
    <nc r="AN32">
      <v>46.69</v>
    </nc>
  </rcc>
  <rcc rId="39148" sId="2" numFmtId="4">
    <oc r="AW32">
      <v>1678.47</v>
    </oc>
    <nc r="AW32">
      <v>1834.1455900000001</v>
    </nc>
  </rcc>
  <rcc rId="39149" sId="2" numFmtId="4">
    <oc r="AZ32">
      <v>190.24061</v>
    </oc>
    <nc r="AZ32">
      <v>219.12200000000001</v>
    </nc>
  </rcc>
  <rcc rId="39150" sId="2" numFmtId="4">
    <oc r="BF32">
      <v>553.13000999999997</v>
    </oc>
    <nc r="BF32">
      <v>680.40905999999995</v>
    </nc>
  </rcc>
  <rcc rId="39151" sId="2" numFmtId="4">
    <oc r="BK32">
      <v>1895.2</v>
    </oc>
    <nc r="BK32">
      <v>2843.7265000000002</v>
    </nc>
  </rcc>
  <rcc rId="39152" sId="2" numFmtId="4">
    <oc r="BL32">
      <v>2955.0868</v>
    </oc>
    <nc r="BL32">
      <v>3444.5468000000001</v>
    </nc>
  </rcc>
  <rcc rId="39153" sId="2" numFmtId="4">
    <oc r="BT32">
      <v>0</v>
    </oc>
    <nc r="BT32">
      <v>93.536010000000005</v>
    </nc>
  </rcc>
  <rcc rId="39154" sId="2" numFmtId="4">
    <oc r="BU32">
      <v>96.078289999999996</v>
    </oc>
    <nc r="BU32">
      <v>379.62099000000001</v>
    </nc>
  </rcc>
  <rcc rId="39155" sId="2" numFmtId="4">
    <oc r="CF32">
      <v>193559.13153000001</v>
    </oc>
    <nc r="CF32">
      <v>193407.04759</v>
    </nc>
  </rcc>
  <rcc rId="39156" sId="2" numFmtId="4">
    <oc r="CG32">
      <v>110018.54949999999</v>
    </oc>
    <nc r="CG32">
      <v>140108.64984</v>
    </nc>
  </rcc>
  <rcc rId="39157" sId="2" numFmtId="4">
    <oc r="CJ32">
      <v>39942.828000000001</v>
    </oc>
    <nc r="CJ32">
      <v>43280.428</v>
    </nc>
  </rcc>
  <rcc rId="39158" sId="2" numFmtId="4">
    <oc r="CP32">
      <v>60025.663789999999</v>
    </oc>
    <nc r="CP32">
      <v>82830.2068</v>
    </nc>
  </rcc>
  <rcc rId="39159" sId="2" numFmtId="4">
    <oc r="CS32">
      <v>1811.1845000000001</v>
    </oc>
    <nc r="CS32">
      <v>1952.4845</v>
    </nc>
  </rcc>
  <rcc rId="39160" sId="2" numFmtId="4">
    <oc r="CV32">
      <v>3346.22982</v>
    </oc>
    <nc r="CV32">
      <v>5684.4800999999998</v>
    </nc>
  </rcc>
  <rcc rId="39161" sId="2" numFmtId="4">
    <oc r="CX32">
      <v>7977.44805</v>
    </oc>
    <nc r="CX32">
      <v>7825.3641100000004</v>
    </nc>
  </rcc>
  <rcc rId="39162" sId="2" numFmtId="4">
    <oc r="CY32">
      <v>4892.6433900000002</v>
    </oc>
    <nc r="CY32">
      <v>6361.05044</v>
    </nc>
  </rcc>
  <rcc rId="39163" sId="2" numFmtId="4">
    <oc r="DM32">
      <v>251278.04506999999</v>
    </oc>
    <nc r="DM32">
      <v>252425.89804</v>
    </nc>
  </rcc>
  <rcc rId="39164" sId="2" numFmtId="4">
    <oc r="DN32">
      <v>132910.84755999999</v>
    </oc>
    <nc r="DN32">
      <v>169176.33919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c rId="42187" sId="8">
    <oc r="A1" t="inlineStr">
      <is>
        <t xml:space="preserve">                     Анализ исполнения бюджета Моргаушского сельского поселения на 01.11.2022 г.</t>
      </is>
    </oc>
    <nc r="A1" t="inlineStr">
      <is>
        <t xml:space="preserve">                     Анализ исполнения бюджета Моргаушского сельского поселения на 01.12.2022 г.</t>
      </is>
    </nc>
  </rcc>
  <rcc rId="42188" sId="8" numFmtId="4">
    <oc r="D6">
      <v>1662.5204200000001</v>
    </oc>
    <nc r="D6">
      <v>1888.9105999999999</v>
    </nc>
  </rcc>
  <rcc rId="42189" sId="8" numFmtId="4">
    <oc r="C8">
      <v>428.3734</v>
    </oc>
    <nc r="C8">
      <v>270.49939999999998</v>
    </nc>
  </rcc>
  <rcc rId="42190" sId="8" numFmtId="4">
    <oc r="D8">
      <v>222.80166</v>
    </oc>
    <nc r="D8">
      <v>247.82944000000001</v>
    </nc>
  </rcc>
  <rcc rId="42191" sId="8" numFmtId="4">
    <oc r="D9">
      <v>1.2499499999999999</v>
    </oc>
    <nc r="D9">
      <v>1.37087</v>
    </nc>
  </rcc>
  <rcc rId="42192" sId="8" numFmtId="4">
    <oc r="D10">
      <v>253.13857999999999</v>
    </oc>
    <nc r="D10">
      <v>275.85762</v>
    </nc>
  </rcc>
  <rcc rId="42193" sId="8" numFmtId="4">
    <oc r="D11">
      <v>-25.765440000000002</v>
    </oc>
    <nc r="D11">
      <v>-29.065930000000002</v>
    </nc>
  </rcc>
  <rcc rId="42194" sId="8" numFmtId="4">
    <oc r="D15">
      <v>411.97226999999998</v>
    </oc>
    <nc r="D15">
      <v>1244.0523599999999</v>
    </nc>
  </rcc>
  <rcc rId="42195" sId="8" numFmtId="4">
    <oc r="D16">
      <v>1014.19613</v>
    </oc>
    <nc r="D16">
      <v>1264.8075799999999</v>
    </nc>
  </rcc>
  <rcc rId="42196" sId="8" numFmtId="4">
    <oc r="D38">
      <v>0</v>
    </oc>
    <nc r="D38">
      <v>210.66775999999999</v>
    </nc>
  </rcc>
  <rcc rId="42197" sId="8">
    <oc r="A38">
      <v>1170505005</v>
    </oc>
    <nc r="A38">
      <v>1171503010</v>
    </nc>
  </rcc>
  <rcc rId="42198" sId="8">
    <oc r="B38" t="inlineStr">
      <is>
        <t>Прочие неналоговые доходы</t>
      </is>
    </oc>
    <nc r="B38" t="inlineStr">
      <is>
        <t>Инициативные платежи</t>
      </is>
    </nc>
  </rcc>
  <rcc rId="42199" sId="8" numFmtId="4">
    <oc r="D41">
      <v>7253.3230000000003</v>
    </oc>
    <nc r="D41">
      <v>7772.6220000000003</v>
    </nc>
  </rcc>
  <rcc rId="42200" sId="8" numFmtId="4">
    <oc r="C43">
      <v>9846.6996299999992</v>
    </oc>
    <nc r="C43">
      <v>13049.26835</v>
    </nc>
  </rcc>
  <rcc rId="42201" sId="8" numFmtId="4">
    <oc r="D43">
      <v>1138.18408</v>
    </oc>
    <nc r="D43">
      <v>1435.0240799999999</v>
    </nc>
  </rcc>
  <rcc rId="42202" sId="8" numFmtId="4">
    <oc r="C45">
      <v>21.4389</v>
    </oc>
    <nc r="C45">
      <v>64.344399999999993</v>
    </nc>
  </rcc>
  <rcc rId="42203" sId="8" numFmtId="4">
    <oc r="C46">
      <v>435.46199999999999</v>
    </oc>
    <nc r="C46">
      <v>2380.7579999999998</v>
    </nc>
  </rcc>
  <rcc rId="42204" sId="8" numFmtId="4">
    <oc r="D46">
      <v>387.83699999999999</v>
    </oc>
    <nc r="D46">
      <v>1412.5329999999999</v>
    </nc>
  </rcc>
  <rcc rId="42205" sId="8" numFmtId="4">
    <oc r="D48">
      <v>176.471</v>
    </oc>
    <nc r="D48"/>
  </rcc>
  <rcc rId="42206" sId="8" numFmtId="4">
    <oc r="C48">
      <v>210.66771</v>
    </oc>
    <nc r="C48">
      <v>210.66775999999999</v>
    </nc>
  </rcc>
  <rcc rId="42207" sId="8" numFmtId="34">
    <oc r="C58">
      <v>2271.5140000000001</v>
    </oc>
    <nc r="C58">
      <v>2346.114</v>
    </nc>
  </rcc>
  <rcc rId="42208" sId="8" numFmtId="34">
    <oc r="D58">
      <v>1658.2047299999999</v>
    </oc>
    <nc r="D58">
      <v>1841.48414</v>
    </nc>
  </rcc>
  <rcc rId="42209" sId="8" numFmtId="34">
    <oc r="D70">
      <v>5</v>
    </oc>
    <nc r="D70">
      <v>7.9</v>
    </nc>
  </rcc>
  <rcc rId="42210" sId="8" numFmtId="34">
    <oc r="C73">
      <v>21.4389</v>
    </oc>
    <nc r="C73">
      <v>64.344399999999993</v>
    </nc>
  </rcc>
  <rcc rId="42211" sId="8" numFmtId="34">
    <oc r="C75">
      <v>3413.99883</v>
    </oc>
    <nc r="C75">
      <v>3514.0038800000002</v>
    </nc>
  </rcc>
  <rcc rId="42212" sId="8" numFmtId="34">
    <oc r="D75">
      <v>1990.56278</v>
    </oc>
    <nc r="D75">
      <v>3014.3093399999998</v>
    </nc>
  </rcc>
  <rcc rId="42213" sId="8" numFmtId="34">
    <oc r="C80">
      <v>14382.82783</v>
    </oc>
    <nc r="C80">
      <v>19198.21355</v>
    </nc>
  </rcc>
  <rcc rId="42214" sId="8" numFmtId="34">
    <oc r="D80">
      <v>4249.0571300000001</v>
    </oc>
    <nc r="D80">
      <v>4574.8314300000002</v>
    </nc>
  </rcc>
  <rcc rId="42215" sId="8" numFmtId="34">
    <oc r="D82">
      <v>5165.8999999999996</v>
    </oc>
    <nc r="D82">
      <v>5576.8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3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40763" sId="15">
    <oc r="A1" t="inlineStr">
      <is>
        <t xml:space="preserve">                     Анализ исполнения бюджета Шатьмапосинского сельского поселения на 01.10.2022 г.</t>
      </is>
    </oc>
    <nc r="A1" t="inlineStr">
      <is>
        <t xml:space="preserve">                     Анализ исполнения бюджета Шатьмапосинского сельского поселения на 01.11.2022 г.</t>
      </is>
    </nc>
  </rcc>
  <rcc rId="40764" sId="15" numFmtId="4">
    <oc r="D6">
      <v>34.110199999999999</v>
    </oc>
    <nc r="D6">
      <v>39.111229999999999</v>
    </nc>
  </rcc>
  <rcc rId="40765" sId="15" numFmtId="4">
    <oc r="D8">
      <v>181.08202</v>
    </oc>
    <nc r="D8">
      <v>204.81145000000001</v>
    </nc>
  </rcc>
  <rcc rId="40766" sId="15" numFmtId="4">
    <oc r="D9">
      <v>1.02441</v>
    </oc>
    <nc r="D9">
      <v>1.1490100000000001</v>
    </nc>
  </rcc>
  <rcc rId="40767" sId="15" numFmtId="4">
    <oc r="D10">
      <v>208.45591999999999</v>
    </oc>
    <nc r="D10">
      <v>232.69882000000001</v>
    </nc>
  </rcc>
  <rcc rId="40768" sId="15" numFmtId="4">
    <oc r="D11">
      <v>-20.214279999999999</v>
    </oc>
    <nc r="D11">
      <v>-23.685009999999998</v>
    </nc>
  </rcc>
  <rcc rId="40769" sId="15" numFmtId="4">
    <oc r="D15">
      <v>68.916700000000006</v>
    </oc>
    <nc r="D15">
      <v>96.62894</v>
    </nc>
  </rcc>
  <rcc rId="40770" sId="15" numFmtId="4">
    <oc r="D16">
      <v>44.853839999999998</v>
    </oc>
    <nc r="D16">
      <v>168.94022000000001</v>
    </nc>
  </rcc>
  <rcc rId="40771" sId="15" numFmtId="4">
    <oc r="D18">
      <v>1.2</v>
    </oc>
    <nc r="D18">
      <v>1.4</v>
    </nc>
  </rcc>
  <rcc rId="40772" sId="15" numFmtId="4">
    <oc r="D27">
      <v>84.157799999999995</v>
    </oc>
    <nc r="D27">
      <v>126.72775</v>
    </nc>
  </rcc>
  <rcc rId="40773" sId="15" numFmtId="4">
    <oc r="D28">
      <v>19.508400000000002</v>
    </oc>
    <nc r="D28">
      <v>21.675999999999998</v>
    </nc>
  </rcc>
  <rcc rId="40774" sId="15" numFmtId="4">
    <oc r="D42">
      <v>1542.2840000000001</v>
    </oc>
    <nc r="D42">
      <v>1661.2180000000001</v>
    </nc>
  </rcc>
  <rcc rId="40775" sId="15" numFmtId="4">
    <oc r="D45">
      <v>80.867999999999995</v>
    </oc>
    <nc r="D45">
      <v>88.739000000000004</v>
    </nc>
  </rcc>
  <rcc rId="40776" sId="15" numFmtId="34">
    <oc r="D58">
      <v>1063.38453</v>
    </oc>
    <nc r="D58">
      <v>1188.34709</v>
    </nc>
  </rcc>
  <rcc rId="40777" sId="15" numFmtId="34">
    <oc r="D65">
      <v>62.556420000000003</v>
    </oc>
    <nc r="D65">
      <v>70.516019999999997</v>
    </nc>
  </rcc>
  <rcc rId="40778" sId="15" numFmtId="34">
    <oc r="D79">
      <v>520.34058000000005</v>
    </oc>
    <nc r="D79">
      <v>565.34058000000005</v>
    </nc>
  </rcc>
  <rcc rId="40779" sId="15" numFmtId="34">
    <oc r="D80">
      <v>1859.8410100000001</v>
    </oc>
    <nc r="D80">
      <v>1940.17976</v>
    </nc>
  </rcc>
  <rcc rId="40780" sId="15" numFmtId="34">
    <oc r="D82">
      <v>634.87800000000004</v>
    </oc>
    <nc r="D82">
      <v>705.42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40380" sId="11">
    <oc r="A1" t="inlineStr">
      <is>
        <t xml:space="preserve">                     Анализ исполнения бюджета Сятракасинского сельского поселения на 01.10.2022 г.</t>
      </is>
    </oc>
    <nc r="A1" t="inlineStr">
      <is>
        <t xml:space="preserve">                     Анализ исполнения бюджета Сятракасинского сельского поселения на 01.11.2022 г.</t>
      </is>
    </nc>
  </rcc>
  <rcc rId="40381" sId="11" numFmtId="4">
    <oc r="D6">
      <v>125.58511</v>
    </oc>
    <nc r="D6">
      <v>144.47004999999999</v>
    </nc>
  </rcc>
  <rcc rId="40382" sId="11" numFmtId="4">
    <oc r="D8">
      <v>294.87004999999999</v>
    </oc>
    <nc r="D8">
      <v>333.51056</v>
    </nc>
  </rcc>
  <rcc rId="40383" sId="11" numFmtId="4">
    <oc r="D9">
      <v>1.66814</v>
    </oc>
    <nc r="D9">
      <v>1.8710500000000001</v>
    </nc>
  </rcc>
  <rcc rId="40384" sId="11" numFmtId="4">
    <oc r="D10">
      <v>339.44510000000002</v>
    </oc>
    <nc r="D10">
      <v>378.92169000000001</v>
    </nc>
  </rcc>
  <rcc rId="40385" sId="11" numFmtId="4">
    <oc r="D11">
      <v>-32.916499999999999</v>
    </oc>
    <nc r="D11">
      <v>-38.568109999999997</v>
    </nc>
  </rcc>
  <rcc rId="40386" sId="11" numFmtId="4">
    <oc r="D15">
      <v>19.119499999999999</v>
    </oc>
    <nc r="D15">
      <v>96.295109999999994</v>
    </nc>
  </rcc>
  <rcc rId="40387" sId="11" numFmtId="4">
    <oc r="D16">
      <v>129.32819000000001</v>
    </oc>
    <nc r="D16">
      <v>389.68835999999999</v>
    </nc>
  </rcc>
  <rcc rId="40388" sId="11" numFmtId="4">
    <oc r="D18">
      <v>5.6</v>
    </oc>
    <nc r="D18">
      <v>6</v>
    </nc>
  </rcc>
  <rcc rId="40389" sId="11" numFmtId="4">
    <oc r="D28">
      <v>5.0803200000000004</v>
    </oc>
    <nc r="D28">
      <v>5.6448</v>
    </nc>
  </rcc>
  <rcc rId="40390" sId="11" numFmtId="4">
    <oc r="D41">
      <v>3940.797</v>
    </oc>
    <nc r="D41">
      <v>4244.6940000000004</v>
    </nc>
  </rcc>
  <rcc rId="40391" sId="11" numFmtId="4">
    <oc r="D43">
      <v>7532.6789500000004</v>
    </oc>
    <nc r="D43">
      <v>8840.4196300000003</v>
    </nc>
  </rcc>
  <rcc rId="40392" sId="11" numFmtId="4">
    <oc r="D44">
      <v>188.547</v>
    </oc>
    <nc r="D44">
      <v>208.22300000000001</v>
    </nc>
  </rcc>
  <rcc rId="40393" sId="11" numFmtId="4">
    <oc r="D49">
      <v>282.97717</v>
    </oc>
    <nc r="D49">
      <v>414.95389999999998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2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39995" sId="6" numFmtId="4">
    <oc r="D60">
      <v>909.72091</v>
    </oc>
    <nc r="D60">
      <v>1000.26865</v>
    </nc>
  </rcc>
  <rcc rId="39996" sId="6" numFmtId="4">
    <oc r="D67">
      <v>62.211269999999999</v>
    </oc>
    <nc r="D67">
      <v>70.168570000000003</v>
    </nc>
  </rcc>
  <rcc rId="39997" sId="6" numFmtId="4">
    <oc r="D75">
      <v>0</v>
    </oc>
    <nc r="D75">
      <v>14.2926</v>
    </nc>
  </rcc>
  <rcc rId="39998" sId="6" numFmtId="4">
    <oc r="D83">
      <v>317.11687000000001</v>
    </oc>
    <nc r="D83">
      <v>377.78789</v>
    </nc>
  </rcc>
  <rcc rId="39999" sId="6" numFmtId="4">
    <oc r="D84">
      <v>364.40521999999999</v>
    </oc>
    <nc r="D84">
      <v>384.22447</v>
    </nc>
  </rcc>
  <rcc rId="40000" sId="6" numFmtId="4">
    <oc r="D86">
      <v>1387.3739700000001</v>
    </oc>
    <nc r="D86">
      <v>1521.9776300000001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c rId="39589" sId="3" numFmtId="4">
    <nc r="D69">
      <v>-1E-3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40811" sId="16">
    <oc r="A1" t="inlineStr">
      <is>
        <t xml:space="preserve">                     Анализ исполнения бюджета Юнгинского сельского поселения на 01.10.2022 г.</t>
      </is>
    </oc>
    <nc r="A1" t="inlineStr">
      <is>
        <t xml:space="preserve">                     Анализ исполнения бюджета Юнгинского сельского поселения на 01.11.2022 г.</t>
      </is>
    </nc>
  </rcc>
  <rcc rId="40812" sId="16" numFmtId="4">
    <oc r="D6">
      <v>116.45831</v>
    </oc>
    <nc r="D6">
      <v>132.91342</v>
    </nc>
  </rcc>
  <rcc rId="40813" sId="16" numFmtId="4">
    <oc r="D8">
      <v>291.19947000000002</v>
    </oc>
    <nc r="D8">
      <v>329.35896000000002</v>
    </nc>
  </rcc>
  <rcc rId="40814" sId="16" numFmtId="4">
    <oc r="D9">
      <v>1.6473599999999999</v>
    </oc>
    <nc r="D9">
      <v>1.8477600000000001</v>
    </nc>
  </rcc>
  <rcc rId="40815" sId="16" numFmtId="4">
    <oc r="D10">
      <v>335.21965999999998</v>
    </oc>
    <nc r="D10">
      <v>374.20490000000001</v>
    </nc>
  </rcc>
  <rcc rId="40816" sId="16" numFmtId="4">
    <oc r="D11">
      <v>-32.506779999999999</v>
    </oc>
    <nc r="D11">
      <v>-38.088059999999999</v>
    </nc>
  </rcc>
  <rcc rId="40817" sId="16" numFmtId="4">
    <oc r="D15">
      <v>214.53981999999999</v>
    </oc>
    <nc r="D15">
      <v>274.45011</v>
    </nc>
  </rcc>
  <rcc rId="40818" sId="16" numFmtId="4">
    <oc r="D16">
      <v>328.30032999999997</v>
    </oc>
    <nc r="D16">
      <v>574.65520000000004</v>
    </nc>
  </rcc>
  <rcc rId="40819" sId="16" numFmtId="4">
    <oc r="D27">
      <v>358.95371</v>
    </oc>
    <nc r="D27">
      <v>363.29771</v>
    </nc>
  </rcc>
  <rcc rId="40820" sId="16" numFmtId="4">
    <oc r="D28">
      <v>25.31775</v>
    </oc>
    <nc r="D28">
      <v>26.672499999999999</v>
    </nc>
  </rcc>
  <rcc rId="40821" sId="16" numFmtId="4">
    <oc r="D30">
      <v>42.186529999999998</v>
    </oc>
    <nc r="D30">
      <v>47.851979999999998</v>
    </nc>
  </rcc>
  <rcc rId="40822" sId="16" numFmtId="4">
    <oc r="D41">
      <v>1964.547</v>
    </oc>
    <nc r="D41">
      <v>2116.0439999999999</v>
    </nc>
  </rcc>
  <rcc rId="40823" sId="16" numFmtId="4">
    <oc r="D44">
      <v>80.867999999999995</v>
    </oc>
    <nc r="D44">
      <v>88.739000000000004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40031" sId="7">
    <oc r="A1" t="inlineStr">
      <is>
        <t xml:space="preserve">                     Анализ исполнения бюджета Кадикасинского сельского поселения на01.10.2022 г.</t>
      </is>
    </oc>
    <nc r="A1" t="inlineStr">
      <is>
        <t xml:space="preserve">                     Анализ исполнения бюджета Кадикасинского сельского поселения на01.11.2022 г.</t>
      </is>
    </nc>
  </rcc>
  <rcc rId="40032" sId="7" numFmtId="34">
    <oc r="D6">
      <v>513.19209000000001</v>
    </oc>
    <nc r="D6">
      <v>578.11193000000003</v>
    </nc>
  </rcc>
  <rcc rId="40033" sId="7" numFmtId="34">
    <oc r="D8">
      <v>398.86986000000002</v>
    </oc>
    <nc r="D8">
      <v>451.13877000000002</v>
    </nc>
  </rcc>
  <rcc rId="40034" sId="7" numFmtId="34">
    <oc r="D9">
      <v>2.2564600000000001</v>
    </oc>
    <nc r="D9">
      <v>2.5309499999999998</v>
    </nc>
  </rcc>
  <rcc rId="40035" sId="7" numFmtId="34">
    <oc r="D10">
      <v>459.16640000000001</v>
    </oc>
    <nc r="D10">
      <v>512.56629999999996</v>
    </nc>
  </rcc>
  <rcc rId="40036" sId="7" numFmtId="4">
    <oc r="D11">
      <v>-44.526049999999998</v>
    </oc>
    <nc r="D11">
      <v>-52.171019999999999</v>
    </nc>
  </rcc>
  <rcc rId="40037" sId="7" numFmtId="34">
    <oc r="D15">
      <v>73.379819999999995</v>
    </oc>
    <nc r="D15">
      <v>158.70138</v>
    </nc>
  </rcc>
  <rcc rId="40038" sId="7" numFmtId="34">
    <oc r="D16">
      <v>1099.2398900000001</v>
    </oc>
    <nc r="D16">
      <v>1973.14967</v>
    </nc>
  </rcc>
  <rcc rId="40039" sId="7" numFmtId="34">
    <oc r="D18">
      <v>5.6</v>
    </oc>
    <nc r="D18">
      <v>6</v>
    </nc>
  </rcc>
  <rcc rId="40040" sId="7">
    <oc r="A30">
      <v>1130206005</v>
    </oc>
    <nc r="A30">
      <v>1130206000</v>
    </nc>
  </rcc>
  <rcc rId="40041" sId="7" numFmtId="4">
    <oc r="D30">
      <v>27.326059999999998</v>
    </oc>
    <nc r="D30">
      <v>34.033340000000003</v>
    </nc>
  </rcc>
  <rcc rId="40042" sId="7" numFmtId="34">
    <oc r="D41">
      <v>1965.1130000000001</v>
    </oc>
    <nc r="D41">
      <v>2116.654</v>
    </nc>
  </rcc>
  <rcc rId="40043" sId="7" numFmtId="34">
    <oc r="D43">
      <v>3011.5940000000001</v>
    </oc>
    <nc r="D43">
      <v>3773.6689999999999</v>
    </nc>
  </rcc>
  <rcc rId="40044" sId="7" numFmtId="34">
    <oc r="D45">
      <v>188.548</v>
    </oc>
    <nc r="D45">
      <v>208.22399999999999</v>
    </nc>
  </rcc>
  <rcc rId="40045" sId="7" numFmtId="34">
    <oc r="D47">
      <v>459.88</v>
    </oc>
    <nc r="D47">
      <v>809.89250000000004</v>
    </nc>
  </rcc>
  <rcc rId="40046" sId="7" numFmtId="34">
    <oc r="D57">
      <v>1500.0155400000001</v>
    </oc>
    <nc r="D57">
      <v>1674.36781</v>
    </nc>
  </rcc>
  <rcc rId="40047" sId="7" numFmtId="34">
    <oc r="D64">
      <v>154.85873000000001</v>
    </oc>
    <nc r="D64">
      <v>176.41707</v>
    </nc>
  </rcc>
  <rcc rId="40048" sId="7" numFmtId="34">
    <oc r="D78">
      <v>691.77971000000002</v>
    </oc>
    <nc r="D78">
      <v>2396.9635699999999</v>
    </nc>
  </rcc>
  <rcc rId="40049" sId="7" numFmtId="34">
    <oc r="D79">
      <v>912.57136000000003</v>
    </oc>
    <nc r="D79">
      <v>1148.85267</v>
    </nc>
  </rcc>
  <rcc rId="40050" sId="7" numFmtId="34">
    <oc r="D81">
      <v>1722.67743</v>
    </oc>
    <nc r="D81">
      <v>1890.35643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c rId="40854" sId="16" numFmtId="34">
    <oc r="D57">
      <v>1182.9733900000001</v>
    </oc>
    <nc r="D57">
      <v>1308.45099</v>
    </nc>
  </rcc>
  <rcc rId="40855" sId="16" numFmtId="34">
    <oc r="D64">
      <v>60.54374</v>
    </oc>
    <nc r="D64">
      <v>70.776929999999993</v>
    </nc>
  </rcc>
  <rcc rId="40856" sId="16" numFmtId="34">
    <oc r="D69">
      <v>20.6</v>
    </oc>
    <nc r="D69">
      <v>24.1</v>
    </nc>
  </rcc>
  <rcc rId="40857" sId="16" numFmtId="34">
    <oc r="D78">
      <v>5682.5821900000001</v>
    </oc>
    <nc r="D78">
      <v>5684.9821899999997</v>
    </nc>
  </rcc>
  <rcc rId="40858" sId="16" numFmtId="34">
    <oc r="D79">
      <v>301.24977999999999</v>
    </oc>
    <nc r="D79">
      <v>315.43874</v>
    </nc>
  </rcc>
  <rcc rId="40859" sId="16" numFmtId="34">
    <oc r="D81">
      <v>810.98099999999999</v>
    </oc>
    <nc r="D81">
      <v>901.09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c rId="40460" sId="12">
    <oc r="A1" t="inlineStr">
      <is>
        <t xml:space="preserve">                     Анализ исполнения бюджета Тораевского сельского поселения на 01.10.2022 г.</t>
      </is>
    </oc>
    <nc r="A1" t="inlineStr">
      <is>
        <t xml:space="preserve">                     Анализ исполнения бюджета Тораевского сельского поселения на 01.11.2022 г.</t>
      </is>
    </nc>
  </rcc>
  <rcc rId="40461" sId="12" numFmtId="4">
    <oc r="D6">
      <v>106.47953</v>
    </oc>
    <nc r="D6">
      <v>134.53928999999999</v>
    </nc>
  </rcc>
  <rcc rId="40462" sId="12" numFmtId="4">
    <oc r="D8">
      <v>395.19929000000002</v>
    </oc>
    <nc r="D8">
      <v>446.98716000000002</v>
    </nc>
  </rcc>
  <rcc rId="40463" sId="12" numFmtId="4">
    <oc r="D9">
      <v>2.23569</v>
    </oc>
    <nc r="D9">
      <v>2.5076700000000001</v>
    </nc>
  </rcc>
  <rcc rId="40464" sId="12" numFmtId="4">
    <oc r="D10">
      <v>454.94092999999998</v>
    </oc>
    <nc r="D10">
      <v>507.84944000000002</v>
    </nc>
  </rcc>
  <rcc rId="40465" sId="12" numFmtId="4">
    <oc r="D11">
      <v>-44.116300000000003</v>
    </oc>
    <nc r="D11">
      <v>-51.690919999999998</v>
    </nc>
  </rcc>
  <rcc rId="40466" sId="12" numFmtId="4">
    <oc r="D15">
      <v>11.037269999999999</v>
    </oc>
    <nc r="D15">
      <v>40.17998</v>
    </nc>
  </rcc>
  <rcc rId="40467" sId="12" numFmtId="4">
    <oc r="D16">
      <v>73.319630000000004</v>
    </oc>
    <nc r="D16">
      <v>249.29084</v>
    </nc>
  </rcc>
  <rcc rId="40468" sId="12" numFmtId="4">
    <oc r="D18">
      <v>5</v>
    </oc>
    <nc r="D18">
      <v>5.2</v>
    </nc>
  </rcc>
  <rcc rId="40469" sId="12" numFmtId="4">
    <oc r="D27">
      <v>365.68549999999999</v>
    </oc>
    <nc r="D27">
      <v>395.60550000000001</v>
    </nc>
  </rcc>
  <rcc rId="40470" sId="12" numFmtId="4">
    <oc r="D28">
      <v>60.159529999999997</v>
    </oc>
    <nc r="D28">
      <v>60.70288</v>
    </nc>
  </rcc>
  <rcc rId="40471" sId="12" numFmtId="4">
    <oc r="D30">
      <v>39.891019999999997</v>
    </oc>
    <nc r="D30">
      <v>46.744700000000002</v>
    </nc>
  </rcc>
  <rcc rId="40472" sId="12" numFmtId="4">
    <oc r="D42">
      <v>1900.5930000000001</v>
    </oc>
    <nc r="D42">
      <v>2047.1579999999999</v>
    </nc>
  </rcc>
  <rcc rId="40473" sId="12" numFmtId="4">
    <oc r="D44">
      <v>4429.9175599999999</v>
    </oc>
    <nc r="D44">
      <v>4937.9274500000001</v>
    </nc>
  </rcc>
  <rcc rId="40474" sId="12" numFmtId="4">
    <oc r="D45">
      <v>80.867999999999995</v>
    </oc>
    <nc r="D45">
      <v>88.739000000000004</v>
    </nc>
  </rcc>
  <rcc rId="40475" sId="12" numFmtId="4">
    <oc r="D46">
      <v>471.05995000000001</v>
    </oc>
    <nc r="D46">
      <v>981.19994999999994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c rId="42246" sId="9">
    <oc r="A1" t="inlineStr">
      <is>
        <t xml:space="preserve">                     Анализ исполнения бюджета Москакасинского сельского поселения на 01.11.2022 г.</t>
      </is>
    </oc>
    <nc r="A1" t="inlineStr">
      <is>
        <t xml:space="preserve">                     Анализ исполнения бюджета Москакасинского сельского поселения на 01.12.2022 г.</t>
      </is>
    </nc>
  </rcc>
  <rcc rId="42247" sId="9" numFmtId="4">
    <oc r="D6">
      <v>1350.7792099999999</v>
    </oc>
    <nc r="D6">
      <v>1456.3956900000001</v>
    </nc>
  </rcc>
  <rcc rId="42248" sId="9" numFmtId="4">
    <oc r="C8">
      <v>320.89600000000002</v>
    </oc>
    <nc r="C8">
      <v>420.89600000000002</v>
    </nc>
  </rcc>
  <rcc rId="42249" sId="9" numFmtId="4">
    <oc r="D8">
      <v>419.30995000000001</v>
    </oc>
    <nc r="D8">
      <v>466.41192000000001</v>
    </nc>
  </rcc>
  <rcc rId="42250" sId="9" numFmtId="4">
    <oc r="D9">
      <v>2.3523700000000001</v>
    </oc>
    <nc r="D9">
      <v>2.5799599999999998</v>
    </nc>
  </rcc>
  <rcc rId="42251" sId="9" numFmtId="4">
    <oc r="D10">
      <v>476.40368000000001</v>
    </oc>
    <nc r="D10">
      <v>519.16061999999999</v>
    </nc>
  </rcc>
  <rcc rId="42252" sId="9" numFmtId="4">
    <oc r="D11">
      <v>-48.490229999999997</v>
    </oc>
    <nc r="D11">
      <v>-54.701720000000002</v>
    </nc>
  </rcc>
  <rcc rId="42253" sId="9" numFmtId="4">
    <oc r="D15">
      <v>353.01042000000001</v>
    </oc>
    <nc r="D15">
      <v>520.05882999999994</v>
    </nc>
  </rcc>
  <rcc rId="42254" sId="9" numFmtId="4">
    <oc r="D16">
      <v>1345.6090899999999</v>
    </oc>
    <nc r="D16">
      <v>1662.39346</v>
    </nc>
  </rcc>
  <rcc rId="42255" sId="9" numFmtId="4">
    <oc r="D41">
      <v>1294.8050000000001</v>
    </oc>
    <nc r="D41">
      <v>1387.5060000000001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c rId="46016" sId="2" numFmtId="4">
    <oc r="C32">
      <v>283415.84087000001</v>
    </oc>
    <nc r="C32">
      <v>283159.92469000001</v>
    </nc>
  </rcc>
  <rcc rId="46017" sId="2" numFmtId="4">
    <oc r="D32">
      <v>210706.14588</v>
    </oc>
    <nc r="D32">
      <v>255369.48248999999</v>
    </nc>
  </rcc>
  <rcc rId="46018" sId="2" numFmtId="4">
    <oc r="BW16">
      <v>0</v>
    </oc>
    <nc r="BW16">
      <f>SUM(Иль!C39)</f>
    </nc>
  </rcc>
  <rfmt sheetId="2" sqref="D16">
    <dxf>
      <numFmt numFmtId="4" formatCode="#,##0.00"/>
    </dxf>
  </rfmt>
  <rfmt sheetId="2" sqref="D16">
    <dxf>
      <numFmt numFmtId="187" formatCode="#,##0.000"/>
    </dxf>
  </rfmt>
  <rfmt sheetId="2" sqref="D16">
    <dxf>
      <numFmt numFmtId="186" formatCode="#,##0.0000"/>
    </dxf>
  </rfmt>
  <rfmt sheetId="2" sqref="D16">
    <dxf>
      <numFmt numFmtId="172" formatCode="#,##0.00000"/>
    </dxf>
  </rfmt>
  <rcc rId="46019" sId="6" numFmtId="4">
    <oc r="D32">
      <v>2.16</v>
    </oc>
    <nc r="D32">
      <v>3.62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44026" sId="3" numFmtId="4">
    <oc r="C13">
      <v>13100</v>
    </oc>
    <nc r="C13">
      <v>15600</v>
    </nc>
  </rcc>
  <rcc rId="44027" sId="3" numFmtId="4">
    <oc r="D13">
      <v>16441.826079999999</v>
    </oc>
    <nc r="D13">
      <v>17378.436099999999</v>
    </nc>
  </rcc>
  <rcc rId="44028" sId="3" numFmtId="4">
    <oc r="D20">
      <v>1338.6082799999999</v>
    </oc>
    <nc r="D20">
      <v>2321.3846600000002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46094" sId="2" numFmtId="4">
    <oc r="AN32">
      <v>59.98</v>
    </oc>
    <nc r="AN32">
      <v>66.78</v>
    </nc>
  </rcc>
  <rcc rId="46095" sId="2" numFmtId="4">
    <oc r="AV32">
      <v>2284.01064</v>
    </oc>
    <nc r="AV32">
      <v>2352.01064</v>
    </nc>
  </rcc>
  <rcc rId="46096" sId="2" numFmtId="4">
    <oc r="AW32">
      <v>2460.3092000000001</v>
    </oc>
    <nc r="AW32">
      <v>3175.8159999999998</v>
    </nc>
  </rcc>
  <rcc rId="46097" sId="2" numFmtId="4">
    <oc r="AZ32">
      <v>328.93700999999999</v>
    </oc>
    <nc r="AZ32">
      <v>364.81839000000002</v>
    </nc>
  </rcc>
  <rcc rId="46098" sId="2" numFmtId="4">
    <oc r="BE32">
      <v>550</v>
    </oc>
    <nc r="BE32">
      <v>590</v>
    </nc>
  </rcc>
  <rcc rId="46099" sId="2" numFmtId="4">
    <oc r="BF32">
      <v>896.79854</v>
    </oc>
    <nc r="BF32">
      <v>1238.6290300000001</v>
    </nc>
  </rcc>
  <rcc rId="46100" sId="2" numFmtId="4">
    <oc r="BL32">
      <v>3005.8766999999998</v>
    </oc>
    <nc r="BL32">
      <v>4120.4327000000003</v>
    </nc>
  </rcc>
  <rcc rId="46101" sId="2" numFmtId="4">
    <oc r="BT32">
      <v>93.536010000000005</v>
    </oc>
    <nc r="BT32">
      <v>125.13601</v>
    </nc>
  </rcc>
  <rcc rId="46102" sId="2" numFmtId="4">
    <oc r="BU32">
      <v>397.37948</v>
    </oc>
    <nc r="BU32">
      <v>624.01130999999998</v>
    </nc>
  </rcc>
  <rcc rId="46103" sId="19">
    <oc r="C34">
      <f>C35+C37</f>
    </oc>
    <nc r="C34">
      <f>C35</f>
    </nc>
  </rcc>
  <rcc rId="46104" sId="19">
    <oc r="C25">
      <f>C26+C29+C31+C34</f>
    </oc>
    <nc r="C25">
      <f>C26+C29+C31+C34+C36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46383" sId="3" numFmtId="4">
    <oc r="D6">
      <v>131880.92456000001</v>
    </oc>
    <nc r="D6">
      <v>159272.98983999999</v>
    </nc>
  </rcc>
  <rcc rId="46384" sId="3" numFmtId="4">
    <oc r="D8">
      <v>3217.1648500000001</v>
    </oc>
    <nc r="D8">
      <v>3516.9849199999999</v>
    </nc>
  </rcc>
  <rcc rId="46385" sId="3" numFmtId="4">
    <oc r="D9">
      <v>17.795870000000001</v>
    </oc>
    <nc r="D9">
      <v>18.997170000000001</v>
    </nc>
  </rcc>
  <rcc rId="46386" sId="3" numFmtId="4">
    <oc r="D10">
      <v>3581.00866</v>
    </oc>
    <nc r="D10">
      <v>3883.1485400000001</v>
    </nc>
  </rcc>
  <rcc rId="46387" sId="3" numFmtId="4">
    <oc r="D11">
      <v>-377.31558000000001</v>
    </oc>
    <nc r="D11">
      <v>-403.50020999999998</v>
    </nc>
  </rcc>
  <rcc rId="46388" sId="3" numFmtId="4">
    <oc r="C13">
      <v>15600</v>
    </oc>
    <nc r="C13">
      <v>17400</v>
    </nc>
  </rcc>
  <rcc rId="46389" sId="3" numFmtId="4">
    <oc r="D13">
      <v>17378.436099999999</v>
    </oc>
    <nc r="D13">
      <v>18574.019260000001</v>
    </nc>
  </rcc>
  <rcc rId="46390" sId="3" numFmtId="4">
    <oc r="D14">
      <v>58.375079999999997</v>
    </oc>
    <nc r="D14">
      <v>78.995339999999999</v>
    </nc>
  </rcc>
  <rcc rId="46391" sId="3" numFmtId="4">
    <oc r="C15">
      <v>1500</v>
    </oc>
    <nc r="C15">
      <v>1300</v>
    </nc>
  </rcc>
  <rcc rId="46392" sId="3" numFmtId="4">
    <oc r="D15">
      <v>1279.66759</v>
    </oc>
    <nc r="D15">
      <v>1280.28916</v>
    </nc>
  </rcc>
  <rcc rId="46393" sId="3" numFmtId="4">
    <oc r="D16">
      <v>1697.0770600000001</v>
    </oc>
    <nc r="D16">
      <v>2240.2203399999999</v>
    </nc>
  </rcc>
  <rcc rId="46394" sId="3" numFmtId="4">
    <oc r="D20">
      <v>2321.3846600000002</v>
    </oc>
    <nc r="D20">
      <v>2949.39707</v>
    </nc>
  </rcc>
  <rcc rId="46395" sId="3" numFmtId="4">
    <oc r="C23">
      <v>6370</v>
    </oc>
    <nc r="C23">
      <v>6270</v>
    </nc>
  </rcc>
  <rcc rId="46396" sId="3" numFmtId="4">
    <oc r="D23">
      <v>6269.0050199999996</v>
    </oc>
    <nc r="D23">
      <v>6275.2890200000002</v>
    </nc>
  </rcc>
  <rcc rId="46397" sId="3" numFmtId="4">
    <oc r="D25">
      <v>2326.7337200000002</v>
    </oc>
    <nc r="D25">
      <v>2539.4609</v>
    </nc>
  </rcc>
  <rcc rId="46398" sId="3" numFmtId="4">
    <oc r="C35">
      <v>45</v>
    </oc>
    <nc r="C35">
      <v>47</v>
    </nc>
  </rcc>
  <rcc rId="46399" sId="3" numFmtId="4">
    <oc r="D37">
      <v>8093.2185099999997</v>
    </oc>
    <nc r="D37">
      <v>9007.8990900000008</v>
    </nc>
  </rcc>
  <rcc rId="46400" sId="3" numFmtId="4">
    <oc r="D38">
      <v>251.08772999999999</v>
    </oc>
    <nc r="D38">
      <v>270.61799999999999</v>
    </nc>
  </rcc>
  <rcc rId="46401" sId="3" numFmtId="4">
    <oc r="C40">
      <v>15</v>
    </oc>
    <nc r="C40">
      <v>13</v>
    </nc>
  </rcc>
  <rcc rId="46402" sId="3" numFmtId="4">
    <oc r="D42">
      <v>495.09607</v>
    </oc>
    <nc r="D42">
      <v>566.29078000000004</v>
    </nc>
  </rcc>
  <rcc rId="46403" sId="3" numFmtId="4">
    <oc r="D44">
      <v>1020.6917099999999</v>
    </oc>
    <nc r="D44">
      <v>1072.3449900000001</v>
    </nc>
  </rcc>
  <rcc rId="46404" sId="3" numFmtId="4">
    <oc r="D46">
      <v>127.67863</v>
    </oc>
    <nc r="D46">
      <v>163.93688</v>
    </nc>
  </rcc>
  <rcc rId="46405" sId="3" numFmtId="4">
    <oc r="C49">
      <v>1000</v>
    </oc>
    <nc r="C49">
      <v>0</v>
    </nc>
  </rcc>
  <rcc rId="46406" sId="3" numFmtId="4">
    <oc r="C50">
      <v>2800</v>
    </oc>
    <nc r="C50">
      <v>7700</v>
    </nc>
  </rcc>
  <rcc rId="46407" sId="3" numFmtId="4">
    <oc r="D50">
      <v>7703.5939399999997</v>
    </oc>
    <nc r="D50">
      <v>8354.9403399999992</v>
    </nc>
  </rcc>
  <rcc rId="46408" sId="3" numFmtId="4">
    <oc r="D54">
      <v>1191.6848500000001</v>
    </oc>
    <nc r="D54">
      <v>1279.46228</v>
    </nc>
  </rcc>
  <rcc rId="46409" sId="3" numFmtId="4">
    <oc r="D56">
      <v>93.29016</v>
    </oc>
    <nc r="D56">
      <v>105.73419</v>
    </nc>
  </rcc>
  <rcc rId="46410" sId="3" numFmtId="4">
    <oc r="C57">
      <v>40</v>
    </oc>
    <nc r="C57">
      <v>140</v>
    </nc>
  </rcc>
  <rcc rId="46411" sId="3" numFmtId="4">
    <oc r="C55">
      <v>260</v>
    </oc>
    <nc r="C55">
      <v>160</v>
    </nc>
  </rcc>
  <rcc rId="46412" sId="3" numFmtId="4">
    <oc r="D55">
      <v>131.69221999999999</v>
    </oc>
    <nc r="D55">
      <v>151.61371</v>
    </nc>
  </rcc>
  <rcc rId="46413" sId="3" numFmtId="4">
    <oc r="D59">
      <v>5.1166299999999998</v>
    </oc>
    <nc r="D59">
      <v>0</v>
    </nc>
  </rcc>
  <rcc rId="46414" sId="3" numFmtId="4">
    <oc r="D63">
      <v>1646.7</v>
    </oc>
    <nc r="D63">
      <v>1796.8</v>
    </nc>
  </rcc>
  <rcc rId="46415" sId="3" numFmtId="4">
    <oc r="C66">
      <v>329580.14305000001</v>
    </oc>
    <nc r="C66">
      <v>366906.90873000002</v>
    </nc>
  </rcc>
  <rcc rId="46416" sId="3" numFmtId="4">
    <oc r="D66">
      <v>209413.94811999999</v>
    </oc>
    <nc r="D66">
      <v>357371.05906</v>
    </nc>
  </rcc>
  <rcc rId="46417" sId="3" numFmtId="4">
    <oc r="C67">
      <v>455233.32699999999</v>
    </oc>
    <nc r="C67">
      <v>474281.35200000001</v>
    </nc>
  </rcc>
  <rcc rId="46418" sId="3" numFmtId="4">
    <oc r="D67">
      <v>436654.99797000003</v>
    </oc>
    <nc r="D67">
      <v>473797.84534</v>
    </nc>
  </rcc>
  <rcc rId="46419" sId="3" numFmtId="4">
    <oc r="C68">
      <v>50645.729420000003</v>
    </oc>
    <nc r="C68">
      <v>52334.909149999999</v>
    </nc>
  </rcc>
  <rcc rId="46420" sId="3" numFmtId="4">
    <oc r="D68">
      <v>45607.165419999998</v>
    </oc>
    <nc r="D68">
      <v>51416.234149999997</v>
    </nc>
  </rcc>
  <rcc rId="46421" sId="3" numFmtId="4">
    <oc r="D70">
      <v>1902.50998</v>
    </oc>
    <nc r="D70">
      <v>1848.9377500000001</v>
    </nc>
  </rcc>
  <rfmt sheetId="3" sqref="D61:D62">
    <dxf>
      <numFmt numFmtId="183" formatCode="0.000"/>
    </dxf>
  </rfmt>
  <rfmt sheetId="3" sqref="D61:D62">
    <dxf>
      <numFmt numFmtId="174" formatCode="0.0000"/>
    </dxf>
  </rfmt>
  <rfmt sheetId="3" sqref="D61: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43143" sId="16" numFmtId="34">
    <oc r="C57">
      <v>1855.3130000000001</v>
    </oc>
    <nc r="C57">
      <v>1909.8130000000001</v>
    </nc>
  </rcc>
  <rcc rId="43144" sId="16" numFmtId="34">
    <oc r="D57">
      <v>1308.45099</v>
    </oc>
    <nc r="D57">
      <v>1643.4418900000001</v>
    </nc>
  </rcc>
  <rcc rId="43145" sId="16" numFmtId="34">
    <oc r="D62">
      <v>4.3220000000000001</v>
    </oc>
    <nc r="D62">
      <v>9.3219999999999992</v>
    </nc>
  </rcc>
  <rcc rId="43146" sId="16" numFmtId="34">
    <oc r="C68">
      <v>36.799999999999997</v>
    </oc>
    <nc r="C68">
      <v>34</v>
    </nc>
  </rcc>
  <rcc rId="43147" sId="16" numFmtId="34">
    <oc r="C69">
      <v>296</v>
    </oc>
    <nc r="C69">
      <v>196</v>
    </nc>
  </rcc>
  <rcc rId="43148" sId="16" numFmtId="34">
    <oc r="D70">
      <v>0</v>
    </oc>
    <nc r="D70">
      <v>2</v>
    </nc>
  </rcc>
  <rcc rId="43149" sId="16" numFmtId="34">
    <oc r="C78">
      <v>5808.9054500000002</v>
    </oc>
    <nc r="C78">
      <v>5935.8714499999996</v>
    </nc>
  </rcc>
  <rcc rId="43150" sId="16" numFmtId="34">
    <oc r="D78">
      <v>5684.9821899999997</v>
    </oc>
    <nc r="D78">
      <v>5830.5212600000004</v>
    </nc>
  </rcc>
  <rcc rId="43151" sId="16" numFmtId="34">
    <oc r="C79">
      <v>483.625</v>
    </oc>
    <nc r="C79">
      <v>441.32499999999999</v>
    </nc>
  </rcc>
  <rcc rId="43152" sId="16" numFmtId="34">
    <oc r="D79">
      <v>315.43874</v>
    </oc>
    <nc r="D79">
      <v>343.30004000000002</v>
    </nc>
  </rcc>
  <rcc rId="43153" sId="16" numFmtId="34">
    <oc r="C81">
      <v>2920.6515199999999</v>
    </oc>
    <nc r="C81">
      <v>2940.6515199999999</v>
    </nc>
  </rcc>
  <rcc rId="43154" sId="16" numFmtId="34">
    <oc r="D81">
      <v>901.09</v>
    </oc>
    <nc r="D81">
      <v>991.19899999999996</v>
    </nc>
  </rcc>
  <rcc rId="43155" sId="16" numFmtId="34">
    <oc r="C88">
      <v>33.5</v>
    </oc>
    <nc r="C88">
      <v>31.634</v>
    </nc>
  </rcc>
  <rcc rId="43156" sId="16" numFmtId="34">
    <oc r="D64">
      <v>70.776929999999993</v>
    </oc>
    <nc r="D64">
      <v>78.734219999999993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42382" sId="10" numFmtId="34">
    <oc r="C58">
      <v>1757.2660000000001</v>
    </oc>
    <nc r="C58">
      <v>1883.566</v>
    </nc>
  </rcc>
  <rcc rId="42383" sId="10" numFmtId="34">
    <oc r="D58">
      <v>1318.41356</v>
    </oc>
    <nc r="D58">
      <v>1518.1809699999999</v>
    </nc>
  </rcc>
  <rcc rId="42384" sId="10" numFmtId="34">
    <oc r="D65">
      <v>166.89256</v>
    </oc>
    <nc r="D65">
      <v>186.78656000000001</v>
    </nc>
  </rcc>
  <rcc rId="42385" sId="10" numFmtId="34">
    <oc r="C73">
      <v>0</v>
    </oc>
    <nc r="C73">
      <v>14.2926</v>
    </nc>
  </rcc>
  <rcc rId="42386" sId="10" numFmtId="34">
    <oc r="C75">
      <v>7666.1101900000003</v>
    </oc>
    <nc r="C75">
      <v>7731.5635700000003</v>
    </nc>
  </rcc>
  <rcc rId="42387" sId="10" numFmtId="34">
    <oc r="D75">
      <v>940.82140000000004</v>
    </oc>
    <nc r="D75">
      <v>1018.8354</v>
    </nc>
  </rcc>
  <rcc rId="42388" sId="10" numFmtId="34">
    <oc r="C79">
      <v>1320.4369899999999</v>
    </oc>
    <nc r="C79">
      <v>1368.83699</v>
    </nc>
  </rcc>
  <rcc rId="42389" sId="10" numFmtId="34">
    <oc r="D79">
      <v>1033.14454</v>
    </oc>
    <nc r="D79">
      <v>1083.19172</v>
    </nc>
  </rcc>
  <rcc rId="42390" sId="10" numFmtId="34">
    <oc r="C80">
      <v>920.53200000000004</v>
    </oc>
    <nc r="C80">
      <v>1072.1320000000001</v>
    </nc>
  </rcc>
  <rcc rId="42391" sId="10" numFmtId="34">
    <oc r="D80">
      <v>269.39373999999998</v>
    </oc>
    <nc r="D80">
      <v>332.13344000000001</v>
    </nc>
  </rcc>
  <rcc rId="42392" sId="10" numFmtId="34">
    <oc r="D83">
      <v>1528.6514</v>
    </oc>
    <nc r="D83">
      <v>1677.2593999999999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41906" sId="4" numFmtId="4">
    <oc r="D6">
      <v>53.763840000000002</v>
    </oc>
    <nc r="D6">
      <v>69.073759999999993</v>
    </nc>
  </rcc>
  <rcc rId="41907" sId="4" numFmtId="4">
    <oc r="D8">
      <v>139.76998</v>
    </oc>
    <nc r="D8">
      <v>155.47064</v>
    </nc>
  </rcc>
  <rcc rId="41908" sId="4" numFmtId="4">
    <oc r="D9">
      <v>0.78412000000000004</v>
    </oc>
    <nc r="D9">
      <v>0.85997000000000001</v>
    </nc>
  </rcc>
  <rcc rId="41909" sId="4" numFmtId="4">
    <oc r="D10">
      <v>158.80124000000001</v>
    </oc>
    <nc r="D10">
      <v>173.05354</v>
    </nc>
  </rcc>
  <rcc rId="41910" sId="4" numFmtId="4">
    <oc r="D11">
      <v>-16.16339</v>
    </oc>
    <nc r="D11">
      <v>-18.23386</v>
    </nc>
  </rcc>
  <rcc rId="41911" sId="4" numFmtId="4">
    <oc r="D15">
      <v>14.40635</v>
    </oc>
    <nc r="D15">
      <v>34.843420000000002</v>
    </nc>
  </rcc>
  <rcc rId="41912" sId="4" numFmtId="4">
    <oc r="D16">
      <v>87.733540000000005</v>
    </oc>
    <nc r="D16">
      <v>124.85903</v>
    </nc>
  </rcc>
  <rcc rId="41913" sId="4" numFmtId="4">
    <oc r="D18">
      <v>0.8</v>
    </oc>
    <nc r="D18">
      <v>0.9</v>
    </nc>
  </rcc>
  <rcc rId="41914" sId="4">
    <oc r="A36">
      <v>1170505005</v>
    </oc>
    <nc r="A36">
      <v>1171503010</v>
    </nc>
  </rcc>
  <rcc rId="41915" sId="4">
    <oc r="B36" t="inlineStr">
      <is>
        <t>Прочие неналоговые доходы</t>
      </is>
    </oc>
    <nc r="B36" t="inlineStr">
      <is>
        <t>Инициативные платежи, зачисляемые в бюджеты сельских поселений</t>
      </is>
    </nc>
  </rcc>
  <rfmt sheetId="4" sqref="B36">
    <dxf>
      <alignment wrapText="1" readingOrder="0"/>
    </dxf>
  </rfmt>
  <rcc rId="41916" sId="4" numFmtId="4">
    <oc r="D36">
      <v>0</v>
    </oc>
    <nc r="D36">
      <v>434.851</v>
    </nc>
  </rcc>
  <rcc rId="41917" sId="4" numFmtId="4">
    <oc r="D39">
      <v>1610.2739999999999</v>
    </oc>
    <nc r="D39">
      <v>1725.5609999999999</v>
    </nc>
  </rcc>
  <rcc rId="41918" sId="4" numFmtId="4">
    <oc r="D42">
      <v>88.742000000000004</v>
    </oc>
    <nc r="D42">
      <v>100.354</v>
    </nc>
  </rcc>
  <rcc rId="41919" sId="4" numFmtId="34">
    <oc r="C44">
      <v>931.14525000000003</v>
    </oc>
    <nc r="C44">
      <v>1304.44525</v>
    </nc>
  </rcc>
  <rcc rId="41920" sId="4" numFmtId="4">
    <oc r="D44">
      <v>912.62025000000006</v>
    </oc>
    <nc r="D44">
      <v>1248.6202499999999</v>
    </nc>
  </rcc>
  <rcc rId="41921" sId="4" numFmtId="4">
    <oc r="D43">
      <v>434.851</v>
    </oc>
    <nc r="D43"/>
  </rcc>
  <rcc rId="41922" sId="4" numFmtId="4">
    <oc r="C54">
      <v>1249.693</v>
    </oc>
    <nc r="C54">
      <v>1346.5348100000001</v>
    </nc>
  </rcc>
  <rcc rId="41923" sId="4" numFmtId="4">
    <oc r="D54">
      <v>1096.8927699999999</v>
    </oc>
    <nc r="D54">
      <v>1199.06611</v>
    </nc>
  </rcc>
  <rcc rId="41924" sId="4" numFmtId="4">
    <oc r="D61">
      <v>70.159790000000001</v>
    </oc>
    <nc r="D61">
      <v>78.119389999999996</v>
    </nc>
  </rcc>
  <rcc rId="41925" sId="4" numFmtId="4">
    <oc r="C75">
      <v>4711.0049499999996</v>
    </oc>
    <nc r="C75">
      <v>5047.4631399999998</v>
    </nc>
  </rcc>
  <rcc rId="41926" sId="4" numFmtId="4">
    <oc r="D75">
      <v>4400.4164899999996</v>
    </oc>
    <nc r="D75">
      <v>4990.4378900000002</v>
    </nc>
  </rcc>
  <rcc rId="41927" sId="4" numFmtId="4">
    <oc r="D76">
      <v>100.83459000000001</v>
    </oc>
    <nc r="D76">
      <v>123.28237</v>
    </nc>
  </rcc>
  <rcc rId="41928" sId="4" numFmtId="4">
    <oc r="D78">
      <v>240</v>
    </oc>
    <nc r="D78">
      <v>264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Сун!$19:$24,Сун!$35:$40,Сун!$44:$44,Сун!$46:$46,Сун!$48:$48,Сун!$50:$52,Сун!$59:$59,Сун!$61:$63,Сун!$69:$70,Сун!$80:$81,Сун!$83:$83,Сун!$86:$91,Сун!$94:$101,Сун!$143:$143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112.xml><?xml version="1.0" encoding="utf-8"?>
<revisions xmlns="http://schemas.openxmlformats.org/spreadsheetml/2006/main" xmlns:r="http://schemas.openxmlformats.org/officeDocument/2006/relationships">
  <rcc rId="41567" sId="1" numFmtId="4">
    <oc r="D24">
      <v>566506.96447999997</v>
    </oc>
    <nc r="D24">
      <v>619813.14864000003</v>
    </nc>
  </rcc>
  <rcc rId="41568" sId="1" numFmtId="4">
    <oc r="J24">
      <v>133747.59940000001</v>
    </oc>
    <nc r="J24">
      <v>150451.3499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2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41258" sId="3" numFmtId="4">
    <oc r="D95">
      <v>142.36799999999999</v>
    </oc>
    <nc r="D95">
      <v>200</v>
    </nc>
  </rcc>
  <rcc rId="41259" sId="3" numFmtId="4">
    <oc r="D96">
      <v>258.43150000000003</v>
    </oc>
    <nc r="D96">
      <v>990.60328000000004</v>
    </nc>
  </rcc>
  <rcc rId="41260" sId="3" numFmtId="4">
    <oc r="D98">
      <v>81536.412700000001</v>
    </oc>
    <nc r="D98">
      <v>85345.238270000002</v>
    </nc>
  </rcc>
  <rcc rId="41261" sId="3" numFmtId="4">
    <oc r="C99">
      <v>3795.2355499999999</v>
    </oc>
    <nc r="C99">
      <v>3691.9870700000001</v>
    </nc>
  </rcc>
  <rcc rId="41262" sId="3" numFmtId="4">
    <oc r="D99">
      <v>1127.94083</v>
    </oc>
    <nc r="D99">
      <v>1187.11383</v>
    </nc>
  </rcc>
  <rcc rId="41263" sId="3" numFmtId="4">
    <oc r="D101">
      <v>6623.9861499999997</v>
    </oc>
    <nc r="D101">
      <v>6672.0847299999996</v>
    </nc>
  </rcc>
  <rcc rId="41264" sId="3" numFmtId="4">
    <oc r="D102">
      <v>30259.945810000001</v>
    </oc>
    <nc r="D102">
      <v>37118.83713</v>
    </nc>
  </rcc>
  <rcc rId="41265" sId="3" numFmtId="4">
    <oc r="D107">
      <v>87792.846609999993</v>
    </oc>
    <nc r="D107">
      <v>96643.846609999993</v>
    </nc>
  </rcc>
  <rcc rId="41266" sId="3" numFmtId="4">
    <oc r="D108">
      <v>304018.07328999997</v>
    </oc>
    <nc r="D108">
      <v>333851.62264999998</v>
    </nc>
  </rcc>
  <rcc rId="41267" sId="3" numFmtId="4">
    <oc r="D109">
      <v>18291.90062</v>
    </oc>
    <nc r="D109">
      <v>19786.04264</v>
    </nc>
  </rcc>
  <rcc rId="41268" sId="3" numFmtId="4">
    <oc r="D110">
      <v>3063.4191000000001</v>
    </oc>
    <nc r="D110">
      <v>3065.3391000000001</v>
    </nc>
  </rcc>
  <rcc rId="41269" sId="3" numFmtId="4">
    <oc r="D111">
      <v>2058.1767799999998</v>
    </oc>
    <nc r="D111">
      <v>2311.03458</v>
    </nc>
  </rcc>
  <rcc rId="41270" sId="3" numFmtId="4">
    <oc r="C113">
      <v>57379.476999999999</v>
    </oc>
    <nc r="C113"/>
  </rcc>
  <rcc rId="41271" sId="3" numFmtId="4">
    <oc r="D113">
      <v>41429.06336</v>
    </oc>
    <nc r="D113">
      <v>44899.215320000003</v>
    </nc>
  </rcc>
  <rcc rId="41272" sId="3" numFmtId="4">
    <oc r="D114">
      <v>1085.3788099999999</v>
    </oc>
    <nc r="D114">
      <v>1085.56296</v>
    </nc>
  </rcc>
  <rcc rId="41273" sId="3" numFmtId="4">
    <oc r="D116">
      <v>11.143509999999999</v>
    </oc>
    <nc r="D116">
      <v>11.88325</v>
    </nc>
  </rcc>
  <rcc rId="41274" sId="3" numFmtId="4">
    <oc r="D117">
      <v>6487.4912999999997</v>
    </oc>
    <nc r="D117">
      <v>7176.0275899999997</v>
    </nc>
  </rcc>
  <rcc rId="41275" sId="3" numFmtId="4">
    <oc r="D118">
      <v>39449.703840000002</v>
    </oc>
    <nc r="D118">
      <v>39498.502</v>
    </nc>
  </rcc>
  <rcc rId="41276" sId="3" numFmtId="4">
    <oc r="C119">
      <v>307.70042000000001</v>
    </oc>
    <nc r="C119">
      <v>477.99461000000002</v>
    </nc>
  </rcc>
  <rcc rId="41277" sId="3" numFmtId="4">
    <oc r="D119">
      <v>292.55473000000001</v>
    </oc>
    <nc r="D119">
      <v>455.15060999999997</v>
    </nc>
  </rcc>
  <rcc rId="41278" sId="3" numFmtId="4">
    <oc r="D121">
      <v>326.91500000000002</v>
    </oc>
    <nc r="D121">
      <v>421.92700000000002</v>
    </nc>
  </rcc>
  <rcc rId="41279" sId="3" numFmtId="4">
    <oc r="D122">
      <v>5337.5619999999999</v>
    </oc>
    <nc r="D122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c rId="44873" sId="8" numFmtId="4">
    <oc r="D6">
      <v>1888.9105999999999</v>
    </oc>
    <nc r="D6">
      <v>2334.3494999999998</v>
    </nc>
  </rcc>
  <rcc rId="44874" sId="8" numFmtId="4">
    <oc r="D8">
      <v>247.82944000000001</v>
    </oc>
    <nc r="D8">
      <v>270.92563000000001</v>
    </nc>
  </rcc>
  <rcc rId="44875" sId="8" numFmtId="4">
    <oc r="D9">
      <v>1.37087</v>
    </oc>
    <nc r="D9">
      <v>1.4634100000000001</v>
    </nc>
  </rcc>
  <rcc rId="44876" sId="8" numFmtId="4">
    <oc r="D10">
      <v>275.85762</v>
    </oc>
    <nc r="D10">
      <v>299.13249999999999</v>
    </nc>
  </rcc>
  <rcc rId="44877" sId="8" numFmtId="4">
    <oc r="D11">
      <v>-29.065930000000002</v>
    </oc>
    <nc r="D11">
      <v>-31.083020000000001</v>
    </nc>
  </rcc>
  <rcc rId="44878" sId="8" numFmtId="4">
    <oc r="D15">
      <v>1244.0523599999999</v>
    </oc>
    <nc r="D15">
      <v>1456.0142499999999</v>
    </nc>
  </rcc>
  <rcc rId="44879" sId="8" numFmtId="4">
    <oc r="D16">
      <v>1264.8075799999999</v>
    </oc>
    <nc r="D16">
      <v>981.05989</v>
    </nc>
  </rcc>
  <rcc rId="44880" sId="8" numFmtId="4">
    <oc r="D32">
      <v>13.3</v>
    </oc>
    <nc r="D32">
      <v>15.811</v>
    </nc>
  </rcc>
  <rcc rId="44881" sId="8" numFmtId="4">
    <oc r="C38">
      <v>0</v>
    </oc>
    <nc r="C38">
      <v>210.66771</v>
    </nc>
  </rcc>
  <rcc rId="44882" sId="8" numFmtId="4">
    <oc r="D38">
      <v>210.66775999999999</v>
    </oc>
    <nc r="D38">
      <v>674.88397999999995</v>
    </nc>
  </rcc>
  <rcc rId="44883" sId="8" numFmtId="4">
    <oc r="D41">
      <v>7772.6220000000003</v>
    </oc>
    <nc r="D41">
      <v>8286.2999999999993</v>
    </nc>
  </rcc>
  <rcc rId="44884" sId="8" numFmtId="4">
    <oc r="C43">
      <v>13049.26835</v>
    </oc>
    <nc r="C43">
      <v>12879.85619</v>
    </nc>
  </rcc>
  <rcc rId="44885" sId="8" numFmtId="4">
    <oc r="D43">
      <v>1435.0240799999999</v>
    </oc>
    <nc r="D43">
      <v>1640.2046399999999</v>
    </nc>
  </rcc>
  <rcc rId="44886" sId="8" numFmtId="4">
    <oc r="D45">
      <v>14.2926</v>
    </oc>
    <nc r="D45">
      <v>64.316699999999997</v>
    </nc>
  </rcc>
  <rcc rId="44887" sId="8" numFmtId="4">
    <oc r="D46">
      <v>1412.5329999999999</v>
    </oc>
    <nc r="D46">
      <v>1534.758</v>
    </nc>
  </rcc>
  <rcc rId="44888" sId="8" numFmtId="4">
    <oc r="C48">
      <v>210.66775999999999</v>
    </oc>
    <nc r="C48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Консол!$22:$22,Консол!$45:$47</formula>
    <oldFormula>Консол!$22:$22,Консол!$45:$47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43583" sId="2">
    <oc r="CX16">
      <f>Иль!#REF!</f>
    </oc>
    <nc r="CX16">
      <f>Иль!C49</f>
    </nc>
  </rcc>
  <rcc rId="43584" sId="2">
    <oc r="CY16">
      <f>Иль!#REF!</f>
    </oc>
    <nc r="CY16">
      <f>Иль!D49</f>
    </nc>
  </rcc>
  <rcc rId="43585" sId="2" numFmtId="4">
    <oc r="C32">
      <v>239967.54811</v>
    </oc>
    <nc r="C32">
      <v>283415.84087000001</v>
    </nc>
  </rcc>
  <rcc rId="43586" sId="2" numFmtId="4">
    <oc r="D32">
      <v>192502.15901999999</v>
    </oc>
    <nc r="D32">
      <v>210706.14588</v>
    </nc>
  </rcc>
  <rcc rId="43587" sId="2" numFmtId="4">
    <oc r="F32">
      <v>46560.500520000001</v>
    </oc>
    <nc r="F32">
      <v>45702.626519999998</v>
    </nc>
  </rcc>
  <rcc rId="43588" sId="2" numFmtId="4">
    <oc r="G32">
      <v>35207.76945</v>
    </oc>
    <nc r="G32">
      <v>50460.671450000002</v>
    </nc>
  </rcc>
  <rcc rId="43589" sId="2" numFmtId="4">
    <oc r="M32">
      <v>5645.9418100000003</v>
    </oc>
    <nc r="M32">
      <v>6379.7717499999999</v>
    </nc>
  </rcc>
  <rcc rId="43590" sId="2" numFmtId="4">
    <oc r="R32">
      <v>4328.48837</v>
    </oc>
    <nc r="R32">
      <v>4270.6143700000002</v>
    </nc>
  </rcc>
  <rcc rId="43591" sId="2" numFmtId="4">
    <oc r="S32">
      <v>5037.2548900000002</v>
    </oc>
    <nc r="S32">
      <v>5603.1004499999999</v>
    </nc>
  </rcc>
  <rcc rId="43592" sId="2" numFmtId="4">
    <oc r="V32">
      <v>28.259630000000001</v>
    </oc>
    <nc r="V32">
      <v>30.993780000000001</v>
    </nc>
  </rcc>
  <rcc rId="43593" sId="2" numFmtId="4">
    <oc r="Y32">
      <v>5723.1332300000004</v>
    </oc>
    <nc r="Y32">
      <v>6236.7808199999999</v>
    </nc>
  </rcc>
  <rcc rId="43594" sId="2" numFmtId="4">
    <oc r="AB32">
      <v>-582.52281000000005</v>
    </oc>
    <nc r="AB32">
      <v>-657.14269999999999</v>
    </nc>
  </rcc>
  <rcc rId="43595" sId="2" numFmtId="4">
    <oc r="AH32">
      <v>2651.2793299999998</v>
    </oc>
    <nc r="AH32">
      <v>4976.3540400000002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cc rId="43187" sId="17">
    <oc r="A1" t="inlineStr">
      <is>
        <t xml:space="preserve">                     Анализ исполнения бюджета Юськасинского сельского поселения на 01.11.2022 г.</t>
      </is>
    </oc>
    <nc r="A1" t="inlineStr">
      <is>
        <t xml:space="preserve">                     Анализ исполнения бюджета Юськасинского сельского поселения на 01.12.2022 г.</t>
      </is>
    </nc>
  </rcc>
  <rcc rId="43188" sId="17" numFmtId="4">
    <oc r="D6">
      <v>161.8425</v>
    </oc>
    <nc r="D6">
      <v>181.24554000000001</v>
    </nc>
  </rcc>
  <rcc rId="43189" sId="17" numFmtId="4">
    <oc r="D8">
      <v>300.29788000000002</v>
    </oc>
    <nc r="D8">
      <v>334.03098999999997</v>
    </nc>
  </rcc>
  <rcc rId="43190" sId="17" numFmtId="4">
    <oc r="D9">
      <v>1.6847399999999999</v>
    </oc>
    <nc r="D9">
      <v>1.8477399999999999</v>
    </nc>
  </rcc>
  <rcc rId="43191" sId="17" numFmtId="4">
    <oc r="D10">
      <v>341.18682000000001</v>
    </oc>
    <nc r="D10">
      <v>371.80813999999998</v>
    </nc>
  </rcc>
  <rcc rId="43192" sId="17" numFmtId="4">
    <oc r="D11">
      <v>-34.727240000000002</v>
    </oc>
    <nc r="D11">
      <v>-39.17577</v>
    </nc>
  </rcc>
  <rcc rId="43193" sId="17" numFmtId="4">
    <oc r="D15">
      <v>57.598460000000003</v>
    </oc>
    <nc r="D15">
      <v>107.92462</v>
    </nc>
  </rcc>
  <rcc rId="43194" sId="17" numFmtId="4">
    <oc r="D16">
      <v>220.86960999999999</v>
    </oc>
    <nc r="D16">
      <v>315.74144999999999</v>
    </nc>
  </rcc>
  <rcc rId="43195" sId="17" numFmtId="4">
    <oc r="D18">
      <v>5</v>
    </oc>
    <nc r="D18">
      <v>7.05</v>
    </nc>
  </rcc>
  <rcc rId="43196" sId="17" numFmtId="4">
    <oc r="D28">
      <v>57.5</v>
    </oc>
    <nc r="D28">
      <v>62</v>
    </nc>
  </rcc>
  <rcc rId="43197" sId="17" numFmtId="4">
    <oc r="D30">
      <v>234.62509</v>
    </oc>
    <nc r="D30">
      <v>300.19256000000001</v>
    </nc>
  </rcc>
  <rcc rId="43198" sId="17" numFmtId="4">
    <oc r="D38">
      <v>0</v>
    </oc>
    <nc r="D38">
      <v>292.81984</v>
    </nc>
  </rcc>
  <rcc rId="43199" sId="17" numFmtId="4">
    <oc r="D37">
      <v>0.4</v>
    </oc>
    <nc r="D37">
      <v>0</v>
    </nc>
  </rcc>
  <rcc rId="43200" sId="17">
    <oc r="A38">
      <v>1170505005</v>
    </oc>
    <nc r="A38">
      <v>1171503010</v>
    </nc>
  </rcc>
  <rcc rId="43201" sId="17">
    <oc r="B38" t="inlineStr">
      <is>
        <t>Прочие неналоговые доходы</t>
      </is>
    </oc>
    <nc r="B38" t="inlineStr">
      <is>
        <t>Инициативные платежи</t>
      </is>
    </nc>
  </rcc>
  <rcc rId="43202" sId="17" numFmtId="4">
    <oc r="D41">
      <v>4292.2250000000004</v>
    </oc>
    <nc r="D41">
      <v>4599.5249999999996</v>
    </nc>
  </rcc>
  <rcc rId="43203" sId="17" numFmtId="4">
    <oc r="D43">
      <v>5649.0609100000001</v>
    </oc>
    <nc r="D43">
      <v>5893.1500999999998</v>
    </nc>
  </rcc>
  <rcc rId="43204" sId="17" numFmtId="4">
    <oc r="C44">
      <v>251.821</v>
    </oc>
    <nc r="C44">
      <v>266.11360000000002</v>
    </nc>
  </rcc>
  <rcc rId="43205" sId="17" numFmtId="4">
    <oc r="D44">
      <v>208.22300000000001</v>
    </oc>
    <nc r="D44">
      <v>237.25700000000001</v>
    </nc>
  </rcc>
  <rcc rId="43206" sId="17" numFmtId="4">
    <oc r="C51">
      <v>152.125</v>
    </oc>
    <nc r="C51">
      <v>678.92499999999995</v>
    </nc>
  </rcc>
  <rcc rId="43207" sId="17" numFmtId="4">
    <oc r="D51">
      <v>63.225000000000001</v>
    </oc>
    <nc r="D51">
      <v>418.22500000000002</v>
    </nc>
  </rcc>
  <rcc rId="43208" sId="17" numFmtId="4">
    <oc r="D52">
      <v>292.81984</v>
    </oc>
    <nc r="D52"/>
  </rcc>
  <rfmt sheetId="17" sqref="C40">
    <dxf>
      <numFmt numFmtId="183" formatCode="0.000"/>
    </dxf>
  </rfmt>
  <rfmt sheetId="17" sqref="C40">
    <dxf>
      <numFmt numFmtId="174" formatCode="0.0000"/>
    </dxf>
  </rfmt>
  <rfmt sheetId="17" sqref="C40">
    <dxf>
      <numFmt numFmtId="168" formatCode="0.00000"/>
    </dxf>
  </rfmt>
  <rfmt sheetId="17" sqref="C40">
    <dxf>
      <numFmt numFmtId="173" formatCode="0.000000"/>
    </dxf>
  </rfmt>
  <rfmt sheetId="17" sqref="C40">
    <dxf>
      <numFmt numFmtId="168" formatCode="0.00000"/>
    </dxf>
  </rfmt>
  <rcc rId="43209" sId="17" numFmtId="4">
    <oc r="C43">
      <v>6255.0376500000002</v>
    </oc>
    <nc r="C43">
      <v>5918.9191000000001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.xml><?xml version="1.0" encoding="utf-8"?>
<revisions xmlns="http://schemas.openxmlformats.org/spreadsheetml/2006/main" xmlns:r="http://schemas.openxmlformats.org/officeDocument/2006/relationships">
  <rcc rId="42805" sId="14">
    <oc r="A1" t="inlineStr">
      <is>
        <t xml:space="preserve">                     Анализ исполнения бюджета Чуманкасинского сельского поселения на 01.11.2022 г.</t>
      </is>
    </oc>
    <nc r="A1" t="inlineStr">
      <is>
        <t xml:space="preserve">                     Анализ исполнения бюджета Чуманкасинского сельского поселения на 01.12.2022 г.</t>
      </is>
    </nc>
  </rcc>
  <rcc rId="42806" sId="14" numFmtId="4">
    <oc r="D6">
      <v>79.736199999999997</v>
    </oc>
    <nc r="D6">
      <v>92.196960000000004</v>
    </nc>
  </rcc>
  <rcc rId="42807" sId="14" numFmtId="4">
    <oc r="D8">
      <v>199.27603999999999</v>
    </oc>
    <nc r="D8">
      <v>221.66113000000001</v>
    </nc>
  </rcc>
  <rcc rId="42808" sId="14" numFmtId="4">
    <oc r="D9">
      <v>1.1179699999999999</v>
    </oc>
    <nc r="D9">
      <v>1.2261500000000001</v>
    </nc>
  </rcc>
  <rcc rId="42809" sId="14" numFmtId="4">
    <oc r="D10">
      <v>226.40964</v>
    </oc>
    <nc r="D10">
      <v>246.72975</v>
    </nc>
  </rcc>
  <rcc rId="42810" sId="14" numFmtId="4">
    <oc r="D11">
      <v>-23.04486</v>
    </oc>
    <nc r="D11">
      <v>-25.996860000000002</v>
    </nc>
  </rcc>
  <rcc rId="42811" sId="14" numFmtId="4">
    <oc r="D15">
      <v>39.859900000000003</v>
    </oc>
    <nc r="D15">
      <v>101.96807</v>
    </nc>
  </rcc>
  <rcc rId="42812" sId="14" numFmtId="4">
    <oc r="D16">
      <v>196.25407999999999</v>
    </oc>
    <nc r="D16">
      <v>309.30065000000002</v>
    </nc>
  </rcc>
  <rcc rId="42813" sId="14" numFmtId="4">
    <oc r="D30">
      <v>34.778559999999999</v>
    </oc>
    <nc r="D30">
      <v>36.842089999999999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Ори!$19:$24,Ори!$42:$42,Ори!$44:$44,Ори!$48:$50,Ори!$57:$57,Ори!$59:$60,Ори!$67:$68,Ори!$74:$74,Ори!$78:$78,Ори!$81:$81,Ори!$84:$88,Ори!$91:$98,Ори!$142:$142</formula>
    <oldFormula>Ори!$19:$24,Ори!$42:$42,Ори!$44:$44,Ори!$48:$50,Ори!$57:$57,Ори!$59:$60,Ори!$67:$68,Ори!$74:$74,Ори!$78:$78,Ори!$81:$81,Ори!$84:$88,Ори!$91:$98,Ори!$142:$142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1.xml><?xml version="1.0" encoding="utf-8"?>
<revisions xmlns="http://schemas.openxmlformats.org/spreadsheetml/2006/main" xmlns:r="http://schemas.openxmlformats.org/officeDocument/2006/relationships">
  <rcc rId="41955" sId="5">
    <oc r="A1" t="inlineStr">
      <is>
        <t xml:space="preserve">                     Анализ исполнения бюджета Большесундырского сельского поселения на 01.11.2022 г.</t>
      </is>
    </oc>
    <nc r="A1" t="inlineStr">
      <is>
        <t xml:space="preserve">                     Анализ исполнения бюджета Большесундырского сельского поселения на 01.12.2022 г.</t>
      </is>
    </nc>
  </rcc>
  <rcc rId="41956" sId="5" numFmtId="4">
    <oc r="D6">
      <v>666.11634000000004</v>
    </oc>
    <nc r="D6">
      <v>826.64692000000002</v>
    </nc>
  </rcc>
  <rcc rId="41957" sId="5" numFmtId="4">
    <oc r="D8">
      <v>401.31975</v>
    </oc>
    <nc r="D8">
      <v>446.40087</v>
    </nc>
  </rcc>
  <rcc rId="41958" sId="5" numFmtId="4">
    <oc r="D9">
      <v>2.2514099999999999</v>
    </oc>
    <nc r="D9">
      <v>2.46922</v>
    </nc>
  </rcc>
  <rcc rId="41959" sId="5" numFmtId="4">
    <oc r="D10">
      <v>455.96391999999997</v>
    </oc>
    <nc r="D10">
      <v>496.88637999999997</v>
    </nc>
  </rcc>
  <rcc rId="41960" sId="5" numFmtId="4">
    <oc r="D11">
      <v>-46.409790000000001</v>
    </oc>
    <nc r="D11">
      <v>-52.354779999999998</v>
    </nc>
  </rcc>
  <rcc rId="41961" sId="5" numFmtId="4">
    <oc r="D15">
      <v>257.24964999999997</v>
    </oc>
    <nc r="D15">
      <v>419.44589000000002</v>
    </nc>
  </rcc>
  <rcc rId="41962" sId="5" numFmtId="4">
    <oc r="D16">
      <v>1130.2615800000001</v>
    </oc>
    <nc r="D16">
      <v>1428.14319</v>
    </nc>
  </rcc>
  <rcc rId="41963" sId="5" numFmtId="4">
    <oc r="D18">
      <v>7.02</v>
    </oc>
    <nc r="D18">
      <v>7.42</v>
    </nc>
  </rcc>
  <rcc rId="41964" sId="5" numFmtId="4">
    <oc r="D29">
      <v>0</v>
    </oc>
    <nc r="D29">
      <v>37.503</v>
    </nc>
  </rcc>
  <rcc rId="41965" sId="5" numFmtId="4">
    <oc r="D31">
      <v>46.750019999999999</v>
    </oc>
    <nc r="D31">
      <v>50.985489999999999</v>
    </nc>
  </rcc>
  <rcc rId="41966" sId="5" numFmtId="4">
    <oc r="D43">
      <v>4905.5789999999997</v>
    </oc>
    <nc r="D43">
      <v>5256.7920000000004</v>
    </nc>
  </rcc>
  <rcc rId="41967" sId="5" numFmtId="4">
    <oc r="C45">
      <v>20492.738249999999</v>
    </oc>
    <nc r="C45">
      <v>47116.958250000003</v>
    </nc>
  </rcc>
  <rcc rId="41968" sId="5" numFmtId="4">
    <oc r="D45">
      <v>18415.99728</v>
    </oc>
    <nc r="D45">
      <v>19014.885170000001</v>
    </nc>
  </rcc>
  <rcc rId="41969" sId="5" numFmtId="4">
    <oc r="C47">
      <v>273.26089999999999</v>
    </oc>
    <nc r="C47">
      <v>287.55349999999999</v>
    </nc>
  </rcc>
  <rcc rId="41970" sId="5" numFmtId="4">
    <oc r="D47">
      <v>229.66290000000001</v>
    </oc>
    <nc r="D47">
      <v>258.69690000000003</v>
    </nc>
  </rcc>
  <rcc rId="41971" sId="5">
    <oc r="A48">
      <v>2020400000</v>
    </oc>
    <nc r="A48">
      <v>2024000000</v>
    </nc>
  </rcc>
  <rcc rId="41972" sId="5" numFmtId="4">
    <oc r="C48">
      <v>218.91900000000001</v>
    </oc>
    <nc r="C48">
      <v>2282.1489999999999</v>
    </nc>
  </rcc>
  <rcc rId="41973" sId="5" numFmtId="4">
    <oc r="C60">
      <v>2079.319</v>
    </oc>
    <nc r="C60">
      <v>2116.7432100000001</v>
    </nc>
  </rcc>
  <rcc rId="41974" sId="5" numFmtId="4">
    <oc r="D60">
      <v>1477.22398</v>
    </oc>
    <nc r="D60">
      <v>1650.80897</v>
    </nc>
  </rcc>
  <rcc rId="41975" sId="5" numFmtId="4">
    <oc r="C64">
      <v>10</v>
    </oc>
    <nc r="C64">
      <v>1</v>
    </nc>
  </rcc>
  <rcc rId="41976" sId="5" numFmtId="4">
    <oc r="D67">
      <v>165.89247</v>
    </oc>
    <nc r="D67">
      <v>193.91372000000001</v>
    </nc>
  </rcc>
  <rcc rId="41977" sId="5" numFmtId="4">
    <oc r="C75">
      <v>21.4389</v>
    </oc>
    <nc r="C75">
      <v>35.731499999999997</v>
    </nc>
  </rcc>
  <rcc rId="41978" sId="5" numFmtId="4">
    <oc r="D77">
      <v>1227.85465</v>
    </oc>
    <nc r="D77">
      <v>1239.85465</v>
    </nc>
  </rcc>
  <rcc rId="41979" sId="5" numFmtId="4">
    <oc r="D78">
      <v>22.5</v>
    </oc>
    <nc r="D78">
      <v>27.5</v>
    </nc>
  </rcc>
  <rcc rId="41980" sId="5" numFmtId="4">
    <oc r="C81">
      <v>3032.0309400000001</v>
    </oc>
    <nc r="C81">
      <v>31821.656429999999</v>
    </nc>
  </rcc>
  <rcc rId="41981" sId="5" numFmtId="4">
    <oc r="D81">
      <v>2485.70363</v>
    </oc>
    <nc r="D81">
      <v>2763.5810700000002</v>
    </nc>
  </rcc>
  <rcc rId="41982" sId="5" numFmtId="4">
    <oc r="C82">
      <v>20694.06711</v>
    </oc>
    <nc r="C82">
      <v>20683.81711</v>
    </nc>
  </rcc>
  <rcc rId="41983" sId="5" numFmtId="4">
    <oc r="D82">
      <v>19023.954389999999</v>
    </oc>
    <nc r="D82">
      <v>19866.0272</v>
    </nc>
  </rcc>
  <rcc rId="41984" sId="5" numFmtId="4">
    <oc r="C85">
      <v>3331.9</v>
    </oc>
    <nc r="C85">
      <v>3211.5502999999999</v>
    </nc>
  </rcc>
  <rcc rId="41985" sId="5" numFmtId="4">
    <oc r="D85">
      <v>2670.3773500000002</v>
    </oc>
    <nc r="D85">
      <v>2898.16714</v>
    </nc>
  </rcc>
  <rcv guid="{1718F1EE-9F48-4DBE-9531-3B70F9C4A5DD}" action="delete"/>
  <rdn rId="0" localSheetId="1" customView="1" name="Z_1718F1EE_9F48_4DBE_9531_3B70F9C4A5DD_.wvu.PrintArea" hidden="1" oldHidden="1">
    <formula>Консол!$A$1:$K$52</formula>
    <oldFormula>Консол!$A$1:$K$52</oldFormula>
  </rdn>
  <rdn rId="0" localSheetId="1" customView="1" name="Z_1718F1EE_9F48_4DBE_9531_3B70F9C4A5DD_.wvu.Rows" hidden="1" oldHidden="1">
    <formula>Консол!$22:$22,Консол!$45:$47</formula>
    <oldFormula>Консол!$22:$22,Консол!$45:$47</oldFormula>
  </rdn>
  <rdn rId="0" localSheetId="2" customView="1" name="Z_1718F1EE_9F48_4DBE_9531_3B70F9C4A5DD_.wvu.PrintArea" hidden="1" oldHidden="1">
    <formula>Справка!$A$1:$FE$31</formula>
    <oldFormula>Справка!$A$1:$FE$31</oldFormula>
  </rdn>
  <rdn rId="0" localSheetId="2" customView="1" name="Z_1718F1EE_9F48_4DBE_9531_3B70F9C4A5DD_.wvu.Cols" hidden="1" oldHidden="1">
    <formula>Справка!$BB:$BD,Справка!$BH:$BJ,Справка!$BN:$BV,Справка!$BZ:$CE,Справка!$DD:$DL</formula>
    <oldFormula>Справка!$BB:$BD,Справка!$BH:$BJ,Справка!$BN:$BV,Справка!$BZ:$CE,Справка!$DD:$DL</oldFormula>
  </rdn>
  <rdn rId="0" localSheetId="4" customView="1" name="Z_1718F1EE_9F48_4DBE_9531_3B70F9C4A5DD_.wvu.Rows" hidden="1" oldHidden="1">
    <formula>Але!$19:$24,Але!$28:$28,Але!$46:$46,Але!$53:$53,Але!$55:$57,Але!$63:$64,Але!$70:$70,Але!$72:$72,Але!$74:$74,Але!$79:$83,Але!$86:$93,Але!$142:$142</formula>
    <oldFormula>Але!$19:$24,Але!$28:$28,Але!$46:$46,Але!$53:$53,Але!$55:$57,Але!$63:$64,Але!$70:$70,Але!$72:$72,Але!$74:$74,Але!$79:$83,Але!$86:$93,Але!$142:$142</oldFormula>
  </rdn>
  <rdn rId="0" localSheetId="5" customView="1" name="Z_1718F1EE_9F48_4DBE_9531_3B70F9C4A5DD_.wvu.Rows" hidden="1" oldHidden="1">
    <formula>Сун!$19:$24,Сун!$35:$35,Сун!$44:$44,Сун!$46:$46,Сун!$50:$52,Сун!$59:$59,Сун!$61:$63,Сун!$69:$70,Сун!$80:$80,Сун!$83:$83,Сун!$86:$91,Сун!$94:$101,Сун!$143:$143</formula>
    <oldFormula>Сун!$19:$24,Сун!$35:$40,Сун!$44:$44,Сун!$46:$46,Сун!$48:$48,Сун!$50:$52,Сун!$59:$59,Сун!$61:$63,Сун!$69:$70,Сун!$80:$81,Сун!$83:$83,Сун!$86:$91,Сун!$94:$101,Сун!$143:$143</oldFormula>
  </rdn>
  <rdn rId="0" localSheetId="6" customView="1" name="Z_1718F1EE_9F48_4DBE_9531_3B70F9C4A5DD_.wvu.PrintArea" hidden="1" oldHidden="1">
    <formula>Иль!$A$1:$F$105</formula>
    <oldFormula>Иль!$A$1:$F$105</oldFormula>
  </rdn>
  <rdn rId="0" localSheetId="6" customView="1" name="Z_1718F1EE_9F48_4DBE_9531_3B70F9C4A5DD_.wvu.Rows" hidden="1" oldHidden="1">
    <formula>Иль!$19:$24,Иль!$30:$40,Иль!$46:$46,Иль!$48:$51,Иль!$59:$59,Иль!$61:$63,Иль!$69:$70,Иль!$79:$80,Иль!$82:$82,Иль!$87:$91,Иль!$94:$101,Иль!$144:$144</formula>
    <oldFormula>Иль!$19:$24,Иль!$30:$40,Иль!$46:$46,Иль!$48:$51,Иль!$59:$59,Иль!$61:$63,Иль!$69:$70,Иль!$79:$80,Иль!$82:$82,Иль!$87:$91,Иль!$94:$101,Иль!$144:$144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Мор!$A$1:$F$101</formula>
    <oldFormula>Мор!$A$1:$F$101</oldFormula>
  </rdn>
  <rdn rId="0" localSheetId="8" customView="1" name="Z_1718F1EE_9F48_4DBE_9531_3B70F9C4A5DD_.wvu.Rows" hidden="1" oldHidden="1">
    <formula>Мор!$17:$24,Мор!$27:$27,Мор!$31:$35,Мор!$37:$37,Мор!$44:$44,Мор!$46:$47,Мор!$49:$50,Мор!$57:$57,Мор!$59:$61,Мор!$64:$65,Мор!$67:$68,Мор!$78:$79,Мор!$83:$88,Мор!$91:$97,Мор!$142:$142</formula>
    <oldFormula>Мор!$17:$24,Мор!$27:$27,Мор!$31:$35,Мор!$37:$37,Мор!$44:$44,Мор!$46:$47,Мор!$49:$50,Мор!$57:$57,Мор!$59:$61,Мор!$64:$65,Мор!$67:$68,Мор!$78:$79,Мор!$83:$88,Мор!$91:$97,Мор!$142:$142</oldFormula>
  </rdn>
  <rdn rId="0" localSheetId="9" customView="1" name="Z_1718F1EE_9F48_4DBE_9531_3B70F9C4A5DD_.wvu.Rows" hidden="1" oldHidden="1">
    <formula>Мос!$19:$24,Мос!$29:$35,Мос!$44:$44,Мос!$46:$50,Мос!$58:$58,Мос!$60:$62,Мос!$68:$69,Мос!$79:$80,Мос!$82:$82,Мос!$85:$92,Мос!$95:$102,Мос!$143:$143</formula>
    <oldFormula>Мос!$19:$24,Мос!$29:$35,Мос!$44:$44,Мос!$46:$50,Мос!$58:$58,Мос!$60:$62,Мос!$68:$69,Мос!$79:$80,Мос!$82:$82,Мос!$85:$92,Мос!$95:$102,Мос!$143:$143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Хор!$19:$22,Хор!$26:$35,Хор!$39:$39,Хор!$43:$43,Хор!$45:$47,Хор!$54:$54,Хор!$56:$58,Хор!$64:$65,Хор!$71:$71,Хор!$75:$76,Хор!$80:$84,Хор!$87:$94,Хор!$141:$141</formula>
    <oldFormula>Хор!$19:$22,Хор!$26:$35,Хор!$39:$39,Хор!$43:$43,Хор!$45:$47,Хор!$54:$54,Хор!$56:$58,Хор!$64:$65,Хор!$71:$71,Хор!$75:$76,Хор!$80:$84,Хор!$87:$94,Хор!$141:$141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Юсь!$19:$24,Юсь!$31:$33,Юсь!$38:$38,Юсь!$45:$51,Юсь!$59:$59,Юсь!$61:$63,Юсь!$69:$70,Юсь!$80:$81,Юсь!$85:$89,Юсь!$92:$99,Юсь!$143:$143</formula>
    <oldFormula>Юсь!$19:$24,Юсь!$31:$33,Юсь!$38:$38,Юсь!$45:$51,Юсь!$59:$59,Юсь!$61:$63,Юсь!$69:$70,Юсь!$80:$81,Юсь!$85:$89,Юсь!$92:$99,Юсь!$143:$143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Яро!$19:$24,Яро!$28:$33,Яро!$44:$45,Яро!$47:$48,Яро!$55:$55,Яро!$57:$58,Яро!$65:$66,Яро!$76:$77,Яро!$81:$85,Яро!$88:$95</formula>
    <oldFormula>Яро!$19:$24,Яро!$28:$33,Яро!$44:$45,Яро!$47:$48,Яро!$55:$55,Яро!$57:$58,Яро!$65:$66,Яро!$76:$77,Яро!$81:$85,Яро!$88:$95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82111111.xml><?xml version="1.0" encoding="utf-8"?>
<revisions xmlns="http://schemas.openxmlformats.org/spreadsheetml/2006/main" xmlns:r="http://schemas.openxmlformats.org/officeDocument/2006/relationships">
  <rcc rId="41599" sId="1" numFmtId="4">
    <oc r="D28">
      <v>-10214.563319999999</v>
    </oc>
    <nc r="D28">
      <v>-10317.289699999999</v>
    </nc>
  </rcc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111.xml><?xml version="1.0" encoding="utf-8"?>
<revisions xmlns="http://schemas.openxmlformats.org/spreadsheetml/2006/main" xmlns:r="http://schemas.openxmlformats.org/officeDocument/2006/relationships">
  <rcc rId="41310" sId="3" numFmtId="4">
    <oc r="D131">
      <v>43280.428</v>
    </oc>
    <nc r="D131">
      <v>46618.027999999998</v>
    </nc>
  </rcc>
  <rcc rId="41311" sId="3" numFmtId="4">
    <oc r="D133">
      <v>2914.03208</v>
    </oc>
    <nc r="D133">
      <v>5859.9087799999998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Мос!$19:$24,Мос!$42:$42,Мос!$44:$44,Мос!$48:$48,Мос!$50:$50,Мос!$58:$58,Мос!$60:$61,Мос!$68:$69,Мос!$74:$75,Мос!$79:$79,Мос!$82:$82,Мос!$85:$85,Мос!$89:$89,Мос!$92:$92,Мос!$95:$102,Мос!$143:$143</formula>
    <oldFormula>Мос!$19:$24,Мос!$42:$42,Мос!$44:$44,Мос!$48:$48,Мос!$50:$50,Мос!$58:$58,Мос!$60:$61,Мос!$68:$69,Мос!$74:$75,Мос!$79:$79,Мос!$82:$82,Мос!$85:$85,Мос!$89:$89,Мос!$92:$92,Мос!$95:$102,Мос!$143:$143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Яро!$19:$24,Яро!$28:$28,Яро!$41:$41,Яро!$44:$44,Яро!$47:$48,Яро!$55:$55,Яро!$57:$58,Яро!$65:$66,Яро!$71:$71,Яро!$76:$76,Яро!$83:$85,Яро!$88:$95</formula>
    <oldFormula>Яро!$19:$24,Яро!$28:$28,Яро!$41:$41,Яро!$44:$44,Яро!$47:$48,Яро!$55:$55,Яро!$57:$58,Яро!$65:$66,Яро!$71:$71,Яро!$76:$76,Яро!$83:$85,Яро!$88:$95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111111.xml><?xml version="1.0" encoding="utf-8"?>
<revisions xmlns="http://schemas.openxmlformats.org/spreadsheetml/2006/main" xmlns:r="http://schemas.openxmlformats.org/officeDocument/2006/relationships">
  <rcc rId="39252" sId="1" numFmtId="4">
    <oc r="C24">
      <v>746272.30790000001</v>
    </oc>
    <nc r="C24">
      <v>745526.17721999995</v>
    </nc>
  </rcc>
  <rcc rId="39253" sId="1" numFmtId="4">
    <oc r="D24">
      <v>489388.11405999999</v>
    </oc>
    <nc r="D24">
      <v>566506.96447999997</v>
    </nc>
  </rcc>
  <rcc rId="39254" sId="1" numFmtId="4">
    <oc r="J24">
      <v>105125.90611</v>
    </oc>
    <nc r="J24">
      <v>133747.59940000001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40081" sId="8">
    <oc r="A1" t="inlineStr">
      <is>
        <t xml:space="preserve">                     Анализ исполнения бюджета Моргаушского сельского поселения на 01.10.2022 г.</t>
      </is>
    </oc>
    <nc r="A1" t="inlineStr">
      <is>
        <t xml:space="preserve">                     Анализ исполнения бюджета Моргаушского сельского поселения на 01.11.2022 г.</t>
      </is>
    </nc>
  </rcc>
  <rcc rId="40082" sId="8" numFmtId="4">
    <oc r="D6">
      <v>1463.8</v>
    </oc>
    <nc r="D6">
      <v>1662.5204200000001</v>
    </nc>
  </rcc>
  <rcc rId="40083" sId="8" numFmtId="4">
    <oc r="D8">
      <v>196.98787999999999</v>
    </oc>
    <nc r="D8">
      <v>222.80166</v>
    </nc>
  </rcc>
  <rcc rId="40084" sId="8" numFmtId="4">
    <oc r="D9">
      <v>1.11439</v>
    </oc>
    <nc r="D9">
      <v>1.2499499999999999</v>
    </nc>
  </rcc>
  <rcc rId="40085" sId="8" numFmtId="4">
    <oc r="D10">
      <v>226.76623000000001</v>
    </oc>
    <nc r="D10">
      <v>253.13857999999999</v>
    </nc>
  </rcc>
  <rcc rId="40086" sId="8" numFmtId="4">
    <oc r="D11">
      <v>-21.98986</v>
    </oc>
    <nc r="D11">
      <v>-25.765440000000002</v>
    </nc>
  </rcc>
  <rcc rId="40087" sId="8" numFmtId="4">
    <oc r="D15">
      <v>164.84137999999999</v>
    </oc>
    <nc r="D15">
      <v>411.97226999999998</v>
    </nc>
  </rcc>
  <rcc rId="40088" sId="8" numFmtId="4">
    <oc r="D16">
      <v>616.14092000000005</v>
    </oc>
    <nc r="D16">
      <v>1014.19613</v>
    </nc>
  </rcc>
  <rcc rId="40089" sId="8" numFmtId="4">
    <oc r="D41">
      <v>6734.0240000000003</v>
    </oc>
    <nc r="D41">
      <v>7253.3230000000003</v>
    </nc>
  </rcc>
  <rcc rId="40090" sId="8" numFmtId="34">
    <oc r="D58">
      <v>1536.9485400000001</v>
    </oc>
    <nc r="D58">
      <v>1658.2047299999999</v>
    </nc>
  </rcc>
  <rcc rId="40091" sId="8" numFmtId="34">
    <oc r="D63">
      <v>14.208</v>
    </oc>
    <nc r="D63">
      <v>19.207999999999998</v>
    </nc>
  </rcc>
  <rcc rId="40092" sId="8" numFmtId="34">
    <oc r="D70">
      <v>0</v>
    </oc>
    <nc r="D70">
      <v>5</v>
    </nc>
  </rcc>
  <rcc rId="40093" sId="8" numFmtId="34">
    <oc r="D71">
      <v>0</v>
    </oc>
    <nc r="D71">
      <v>2</v>
    </nc>
  </rcc>
  <rcc rId="40094" sId="8" numFmtId="34">
    <oc r="D75">
      <v>1965.5011099999999</v>
    </oc>
    <nc r="D75">
      <v>1990.56278</v>
    </nc>
  </rcc>
  <rcc rId="40095" sId="8" numFmtId="34">
    <oc r="D80">
      <v>3894.34654</v>
    </oc>
    <nc r="D80">
      <v>4249.0571300000001</v>
    </nc>
  </rcc>
  <rcc rId="40096" sId="8" numFmtId="34">
    <oc r="D82">
      <v>4344.1000000000004</v>
    </oc>
    <nc r="D82">
      <v>5165.8999999999996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Иль!$19:$23,Иль!$35:$35,Иль!$38:$38,Иль!$44:$44,Иль!$46:$46,Иль!$50:$51,Иль!$59:$59,Иль!$61:$63,Иль!$69:$70,Иль!$76:$76,Иль!$79:$80,Иль!$82:$82,Иль!$87:$91,Иль!$94:$101,Иль!$144:$144</formula>
    <oldFormula>Иль!$19:$23,Иль!$35:$35,Иль!$38:$38,Иль!$44:$44,Иль!$46:$46,Иль!$50:$51,Иль!$59:$59,Иль!$61:$63,Иль!$69:$70,Иль!$76:$76,Иль!$79:$80,Иль!$82:$82,Иль!$87:$91,Иль!$94:$101,Иль!$144:$144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F85EE840_0C31_454A_8951_832C2E9E0600_.wvu.PrintArea" hidden="1" oldHidden="1">
    <formula>Консол!$A$1:$K$52</formula>
  </rdn>
  <rdn rId="0" localSheetId="1" customView="1" name="Z_F85EE840_0C31_454A_8951_832C2E9E0600_.wvu.Rows" hidden="1" oldHidden="1">
    <formula>Консол!$45:$47</formula>
  </rdn>
  <rdn rId="0" localSheetId="2" customView="1" name="Z_F85EE840_0C31_454A_8951_832C2E9E0600_.wvu.PrintArea" hidden="1" oldHidden="1">
    <formula>Справка!$A$1:$FE$31</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</rdn>
  <rdn rId="0" localSheetId="3" customView="1" name="Z_F85EE840_0C31_454A_8951_832C2E9E0600_.wvu.PrintArea" hidden="1" oldHidden="1">
    <formula>район!$A$1:$F$137</formula>
  </rdn>
  <rdn rId="0" localSheetId="3" customView="1" name="Z_F85EE840_0C31_454A_8951_832C2E9E0600_.wvu.Rows" hidden="1" oldHidden="1">
    <formula>район!$19:$19,район!$26:$27,район!$36:$36,район!$39:$39,район!$51:$52,район!$123:$124</formula>
  </rdn>
  <rdn rId="0" localSheetId="4" customView="1" name="Z_F85EE840_0C31_454A_8951_832C2E9E0600_.wvu.PrintArea" hidden="1" oldHidden="1">
    <formula>Але!$A$1:$F$97</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F85EE840_0C31_454A_8951_832C2E9E0600_.wvu.PrintArea" hidden="1" oldHidden="1">
    <formula>Сун!$A$1:$F$105</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F85EE840_0C31_454A_8951_832C2E9E0600_.wvu.PrintArea" hidden="1" oldHidden="1">
    <formula>Иль!$A$1:$F$106</formula>
  </rdn>
  <rdn rId="0" localSheetId="6" customView="1" name="Z_F85EE840_0C31_454A_8951_832C2E9E0600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85EE840_0C31_454A_8951_832C2E9E0600_.wvu.PrintArea" hidden="1" oldHidden="1">
    <formula>Мор!$A$1:$F$101</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F85EE840_0C31_454A_8951_832C2E9E0600_.wvu.Rows" hidden="1" oldHidden="1">
    <formula>Ори!$19:$24,Ори!$44:$44,Ори!$48:$50,Ори!$57:$57,Ори!$59:$60,Ори!$67:$68,Ори!$78:$78,Ори!$81:$81,Ори!$84:$88,Ори!$91:$98,Ори!$142:$142</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85EE840_0C31_454A_8951_832C2E9E0600_.wvu.PrintArea" hidden="1" oldHidden="1">
    <formula>Тор!$A$1:$F$101</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F85EE840_0C31_454A_8951_832C2E9E0600_.wvu.PrintArea" hidden="1" oldHidden="1">
    <formula>Юнг!$A$1:$F$100</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</rdn>
  <rdn rId="0" localSheetId="18" customView="1" name="Z_F85EE840_0C31_454A_8951_832C2E9E0600_.wvu.PrintArea" hidden="1" oldHidden="1">
    <formula>Яра!$A$1:$F$102</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</rdn>
  <rdn rId="0" localSheetId="19" customView="1" name="Z_F85EE840_0C31_454A_8951_832C2E9E0600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F85EE840_0C31_454A_8951_832C2E9E0600_.wvu.Rows" hidden="1" oldHidden="1">
    <formula>Лист1!$82:$84</formula>
  </rdn>
  <rcv guid="{F85EE840-0C31-454A-8951-832C2E9E0600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10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  <userInfo guid="{9E304155-1F41-45CD-82D1-EAA6130C6FEE}" name="Данилова Нина Алексеевна" id="-447773918" dateTime="2022-09-22T14:55:54"/>
  <userInfo guid="{22CB250F-553A-4358-BEAA-B64CD4D2070C}" name="Данилова Нина Алексеевна" id="-447742004" dateTime="2022-10-15T13:48:11"/>
  <userInfo guid="{07D88DF9-EB50-4666-A0DF-E9FA5EB2629D}" name="morgau_fin2" id="-400047936" dateTime="2022-11-28T11:46:0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printerSettings" Target="../printerSettings/printerSettings239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2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1.bin"/><Relationship Id="rId10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view="pageBreakPreview" topLeftCell="A5" zoomScale="80" zoomScaleSheetLayoutView="80" workbookViewId="0">
      <selection activeCell="D27" sqref="D27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492" t="s">
        <v>442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121"/>
      <c r="M1" s="121"/>
      <c r="N1" s="121"/>
      <c r="O1" s="121"/>
    </row>
    <row r="2" spans="1:15" ht="33.75" customHeight="1">
      <c r="A2" s="490" t="s">
        <v>177</v>
      </c>
      <c r="B2" s="491" t="s">
        <v>178</v>
      </c>
      <c r="C2" s="487" t="s">
        <v>179</v>
      </c>
      <c r="D2" s="488"/>
      <c r="E2" s="488"/>
      <c r="F2" s="487" t="s">
        <v>180</v>
      </c>
      <c r="G2" s="488"/>
      <c r="H2" s="488"/>
      <c r="I2" s="487" t="s">
        <v>181</v>
      </c>
      <c r="J2" s="488"/>
      <c r="K2" s="493"/>
    </row>
    <row r="3" spans="1:15" ht="53.25" customHeight="1">
      <c r="A3" s="490"/>
      <c r="B3" s="491"/>
      <c r="C3" s="77" t="s">
        <v>407</v>
      </c>
      <c r="D3" s="77" t="s">
        <v>424</v>
      </c>
      <c r="E3" s="135" t="s">
        <v>317</v>
      </c>
      <c r="F3" s="77" t="s">
        <v>407</v>
      </c>
      <c r="G3" s="77" t="s">
        <v>424</v>
      </c>
      <c r="H3" s="135" t="s">
        <v>317</v>
      </c>
      <c r="I3" s="77" t="s">
        <v>407</v>
      </c>
      <c r="J3" s="77" t="s">
        <v>424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222767.58714000002</v>
      </c>
      <c r="D4" s="194">
        <f>SUM(D5:D13)</f>
        <v>242531.89658</v>
      </c>
      <c r="E4" s="194">
        <f>D4/C4*100</f>
        <v>108.87216569238996</v>
      </c>
      <c r="F4" s="194">
        <f>SUM(F5:F13)</f>
        <v>182594.91455000002</v>
      </c>
      <c r="G4" s="194">
        <f>SUM(G5:G13)</f>
        <v>200226.31606000001</v>
      </c>
      <c r="H4" s="194">
        <f>G4/F4*100</f>
        <v>109.65602002303957</v>
      </c>
      <c r="I4" s="194">
        <f>I5+I7+I6+I8+I10+I11+I12+I13</f>
        <v>40172.672590000002</v>
      </c>
      <c r="J4" s="194">
        <f>J5+J6+J7+J8+J10+J11+J12+J13</f>
        <v>42305.580520000003</v>
      </c>
      <c r="K4" s="194">
        <f>J4/I4*100</f>
        <v>105.30935034312587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150833.60000000001</v>
      </c>
      <c r="D5" s="195">
        <f t="shared" ref="D5:D13" si="1">G5+J5</f>
        <v>166983.59969</v>
      </c>
      <c r="E5" s="196">
        <f t="shared" ref="E5:E12" si="2">D5/C5*100</f>
        <v>110.70716318512585</v>
      </c>
      <c r="F5" s="195">
        <f>район!C5</f>
        <v>144138.20000000001</v>
      </c>
      <c r="G5" s="195">
        <f>район!D5</f>
        <v>159272.98983999999</v>
      </c>
      <c r="H5" s="196">
        <f t="shared" ref="H5:H43" si="3">G5/F5*100</f>
        <v>110.50019345322752</v>
      </c>
      <c r="I5" s="195">
        <f>Справка!L31</f>
        <v>6695.4</v>
      </c>
      <c r="J5" s="195">
        <f>Справка!M31</f>
        <v>7710.6098499999998</v>
      </c>
      <c r="K5" s="196">
        <f t="shared" ref="K5:K12" si="4">J5/I5*100</f>
        <v>115.16279609881413</v>
      </c>
    </row>
    <row r="6" spans="1:15" ht="41.25" customHeight="1">
      <c r="A6" s="80" t="s">
        <v>270</v>
      </c>
      <c r="B6" s="76">
        <v>10300</v>
      </c>
      <c r="C6" s="195">
        <f t="shared" si="0"/>
        <v>17172.99856</v>
      </c>
      <c r="D6" s="195">
        <f t="shared" si="1"/>
        <v>19234.240460000001</v>
      </c>
      <c r="E6" s="196">
        <f t="shared" si="2"/>
        <v>112.00280715565378</v>
      </c>
      <c r="F6" s="195">
        <f>район!C7</f>
        <v>6355.5145499999999</v>
      </c>
      <c r="G6" s="195">
        <f>район!D7</f>
        <v>7015.6304199999995</v>
      </c>
      <c r="H6" s="196">
        <f t="shared" si="3"/>
        <v>110.38650552692071</v>
      </c>
      <c r="I6" s="195">
        <f>Справка!R31+Справка!X31+Справка!U31</f>
        <v>10817.48401</v>
      </c>
      <c r="J6" s="195">
        <f>Справка!S31+Справка!Y31+Справка!V31+Справка!AB31</f>
        <v>12218.61004</v>
      </c>
      <c r="K6" s="196">
        <f t="shared" si="4"/>
        <v>112.9524206248399</v>
      </c>
    </row>
    <row r="7" spans="1:15" ht="19.5" customHeight="1">
      <c r="A7" s="80" t="s">
        <v>183</v>
      </c>
      <c r="B7" s="76">
        <v>10500</v>
      </c>
      <c r="C7" s="195">
        <f t="shared" si="0"/>
        <v>21130</v>
      </c>
      <c r="D7" s="195">
        <f t="shared" si="1"/>
        <v>22722.219460000004</v>
      </c>
      <c r="E7" s="196">
        <f t="shared" si="2"/>
        <v>107.53535002366306</v>
      </c>
      <c r="F7" s="195">
        <f>район!C12</f>
        <v>20600</v>
      </c>
      <c r="G7" s="195">
        <f>район!D12</f>
        <v>22173.524100000002</v>
      </c>
      <c r="H7" s="196">
        <f t="shared" si="3"/>
        <v>107.63846650485438</v>
      </c>
      <c r="I7" s="195">
        <f>Справка!AD31</f>
        <v>530</v>
      </c>
      <c r="J7" s="195">
        <f>Справка!AE31</f>
        <v>548.69536000000005</v>
      </c>
      <c r="K7" s="196">
        <f t="shared" si="4"/>
        <v>103.52742641509435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6621.3053499999987</v>
      </c>
      <c r="E8" s="196">
        <f t="shared" si="2"/>
        <v>97.65937094395278</v>
      </c>
      <c r="F8" s="195"/>
      <c r="G8" s="195"/>
      <c r="H8" s="196"/>
      <c r="I8" s="195">
        <f>Справка!AG31</f>
        <v>6780</v>
      </c>
      <c r="J8" s="195">
        <f>Справка!AH31</f>
        <v>6621.3053499999987</v>
      </c>
      <c r="K8" s="196">
        <f t="shared" si="4"/>
        <v>97.65937094395278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2949.39707</v>
      </c>
      <c r="E9" s="196">
        <f t="shared" si="2"/>
        <v>107.98905499414178</v>
      </c>
      <c r="F9" s="195">
        <f>район!C17</f>
        <v>2731.2</v>
      </c>
      <c r="G9" s="195">
        <f>район!D20</f>
        <v>2949.39707</v>
      </c>
      <c r="H9" s="196">
        <f t="shared" si="3"/>
        <v>107.98905499414178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15252.78858</v>
      </c>
      <c r="D10" s="195">
        <f t="shared" si="1"/>
        <v>15139.576270000001</v>
      </c>
      <c r="E10" s="196">
        <f t="shared" si="2"/>
        <v>99.257759921038655</v>
      </c>
      <c r="F10" s="195">
        <v>0</v>
      </c>
      <c r="G10" s="195"/>
      <c r="H10" s="196">
        <v>0</v>
      </c>
      <c r="I10" s="195">
        <f>Справка!AJ31</f>
        <v>15252.78858</v>
      </c>
      <c r="J10" s="195">
        <f>Справка!AK31</f>
        <v>15139.576270000001</v>
      </c>
      <c r="K10" s="196">
        <f t="shared" si="4"/>
        <v>99.257759921038655</v>
      </c>
    </row>
    <row r="11" spans="1:15" ht="33.75" customHeight="1">
      <c r="A11" s="80" t="s">
        <v>186</v>
      </c>
      <c r="B11" s="76">
        <v>10701</v>
      </c>
      <c r="C11" s="195">
        <f t="shared" si="0"/>
        <v>6270</v>
      </c>
      <c r="D11" s="195">
        <f t="shared" si="1"/>
        <v>6275.2890200000002</v>
      </c>
      <c r="E11" s="196">
        <f t="shared" si="2"/>
        <v>100.08435438596493</v>
      </c>
      <c r="F11" s="195">
        <f>район!C22</f>
        <v>6270</v>
      </c>
      <c r="G11" s="195">
        <f>район!D22</f>
        <v>6275.2890200000002</v>
      </c>
      <c r="H11" s="196">
        <f t="shared" si="3"/>
        <v>100.08435438596493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2597</v>
      </c>
      <c r="D12" s="195">
        <f t="shared" si="1"/>
        <v>2606.2409000000002</v>
      </c>
      <c r="E12" s="196">
        <f t="shared" si="2"/>
        <v>100.35582980361957</v>
      </c>
      <c r="F12" s="195">
        <f>район!C24</f>
        <v>2500</v>
      </c>
      <c r="G12" s="195">
        <f>район!D24</f>
        <v>2539.4609</v>
      </c>
      <c r="H12" s="196">
        <f t="shared" si="3"/>
        <v>101.57843600000001</v>
      </c>
      <c r="I12" s="195">
        <f>Справка!AM31</f>
        <v>97</v>
      </c>
      <c r="J12" s="195">
        <f>Справка!AN31</f>
        <v>66.78</v>
      </c>
      <c r="K12" s="196">
        <f t="shared" si="4"/>
        <v>68.845360824742272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2.836E-2</v>
      </c>
      <c r="E13" s="196"/>
      <c r="F13" s="195">
        <f>район!C28</f>
        <v>0</v>
      </c>
      <c r="G13" s="195">
        <f>район!D28</f>
        <v>2.4709999999999999E-2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33664.237260000002</v>
      </c>
      <c r="D14" s="194">
        <f>SUM(D15:D21)</f>
        <v>43057.485829999991</v>
      </c>
      <c r="E14" s="194">
        <f t="shared" ref="E14:E41" si="5">D14/C14*100</f>
        <v>127.90275180587885</v>
      </c>
      <c r="F14" s="194">
        <f>F15+F16+F17+F18+F20+F21+F19</f>
        <v>19640</v>
      </c>
      <c r="G14" s="194">
        <f>G15+G16+G17+G18+G20+G21+G19</f>
        <v>21170.533259999997</v>
      </c>
      <c r="H14" s="194">
        <f t="shared" si="3"/>
        <v>107.79293920570264</v>
      </c>
      <c r="I14" s="197">
        <f>I15+I16+I17+I18+I20+I21+I28</f>
        <v>14024.237260000002</v>
      </c>
      <c r="J14" s="197">
        <f>J15+J16+J17+J18+J20+J21</f>
        <v>21886.952570000001</v>
      </c>
      <c r="K14" s="194">
        <f>J14/I14*100</f>
        <v>156.06519031467099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11730.01064</v>
      </c>
      <c r="D15" s="195">
        <f t="shared" si="6"/>
        <v>13443.13601</v>
      </c>
      <c r="E15" s="195">
        <f t="shared" si="5"/>
        <v>114.60463611310074</v>
      </c>
      <c r="F15" s="195">
        <f>район!C34</f>
        <v>9140</v>
      </c>
      <c r="G15" s="195">
        <f>район!D34</f>
        <v>9902.5008699999998</v>
      </c>
      <c r="H15" s="195">
        <f t="shared" si="3"/>
        <v>108.3424602844639</v>
      </c>
      <c r="I15" s="195">
        <f>Справка!AV31+Справка!AY31+Справка!AS31</f>
        <v>2590.0106400000004</v>
      </c>
      <c r="J15" s="195">
        <f>Справка!AW31+Справка!AZ31+Справка!AT31</f>
        <v>3540.6351399999999</v>
      </c>
      <c r="K15" s="196">
        <f>J15/I15*100</f>
        <v>136.70349786671144</v>
      </c>
    </row>
    <row r="16" spans="1:15" ht="33" customHeight="1">
      <c r="A16" s="80" t="s">
        <v>190</v>
      </c>
      <c r="B16" s="76">
        <v>11200</v>
      </c>
      <c r="C16" s="195">
        <f t="shared" si="6"/>
        <v>1100</v>
      </c>
      <c r="D16" s="195">
        <f t="shared" si="6"/>
        <v>1072.3449900000001</v>
      </c>
      <c r="E16" s="195">
        <f t="shared" si="5"/>
        <v>97.485908181818175</v>
      </c>
      <c r="F16" s="195">
        <f>район!C43</f>
        <v>1100</v>
      </c>
      <c r="G16" s="195">
        <f>район!D43</f>
        <v>1072.3449900000001</v>
      </c>
      <c r="H16" s="195">
        <f t="shared" si="3"/>
        <v>97.485908181818175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690</v>
      </c>
      <c r="D17" s="195">
        <f t="shared" si="6"/>
        <v>1402.56591</v>
      </c>
      <c r="E17" s="195">
        <f>D17/C17*100</f>
        <v>203.27042173913043</v>
      </c>
      <c r="F17" s="195">
        <f>район!C45</f>
        <v>100</v>
      </c>
      <c r="G17" s="195">
        <f>район!D45</f>
        <v>163.93688</v>
      </c>
      <c r="H17" s="195">
        <f t="shared" si="3"/>
        <v>163.93688</v>
      </c>
      <c r="I17" s="195">
        <f>Справка!BE31</f>
        <v>590</v>
      </c>
      <c r="J17" s="195">
        <f>Справка!BF31</f>
        <v>1238.6290300000001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10543.726500000001</v>
      </c>
      <c r="D18" s="195">
        <f t="shared" si="6"/>
        <v>12475.373039999999</v>
      </c>
      <c r="E18" s="195">
        <f t="shared" si="5"/>
        <v>118.32033996708846</v>
      </c>
      <c r="F18" s="195">
        <f>район!C48</f>
        <v>7700</v>
      </c>
      <c r="G18" s="195">
        <f>район!D48</f>
        <v>8354.9403399999992</v>
      </c>
      <c r="H18" s="195">
        <f t="shared" si="3"/>
        <v>108.50571870129868</v>
      </c>
      <c r="I18" s="195">
        <f>Справка!BK31</f>
        <v>2843.7265000000002</v>
      </c>
      <c r="J18" s="195">
        <f>Справка!BL31</f>
        <v>4120.4327000000003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район!D58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1725.1360099999999</v>
      </c>
      <c r="D20" s="195">
        <f t="shared" si="6"/>
        <v>2300.8214899999998</v>
      </c>
      <c r="E20" s="195">
        <f t="shared" si="5"/>
        <v>133.3704401660481</v>
      </c>
      <c r="F20" s="195">
        <f>район!C53</f>
        <v>1600</v>
      </c>
      <c r="G20" s="195">
        <f>район!D53</f>
        <v>1676.8101799999999</v>
      </c>
      <c r="H20" s="195">
        <f t="shared" si="3"/>
        <v>104.80063625</v>
      </c>
      <c r="I20" s="195">
        <f>Справка!BT31</f>
        <v>125.13601</v>
      </c>
      <c r="J20" s="195">
        <f>Справка!BU31</f>
        <v>624.01130999999998</v>
      </c>
      <c r="K20" s="196">
        <v>0</v>
      </c>
    </row>
    <row r="21" spans="1:13" ht="29.25" customHeight="1">
      <c r="A21" s="80" t="s">
        <v>194</v>
      </c>
      <c r="B21" s="76">
        <v>11700</v>
      </c>
      <c r="C21" s="195">
        <f t="shared" si="6"/>
        <v>7875.3641100000013</v>
      </c>
      <c r="D21" s="195">
        <f t="shared" si="6"/>
        <v>12363.24439</v>
      </c>
      <c r="E21" s="195"/>
      <c r="F21" s="195">
        <f>район!C58</f>
        <v>0</v>
      </c>
      <c r="G21" s="474"/>
      <c r="H21" s="195"/>
      <c r="I21" s="195">
        <f>Справка!BW31</f>
        <v>7875.3641100000013</v>
      </c>
      <c r="J21" s="195">
        <f>Справка!BX31</f>
        <v>12363.24439</v>
      </c>
      <c r="K21" s="196">
        <v>0</v>
      </c>
    </row>
    <row r="22" spans="1:13" ht="33" hidden="1" customHeight="1">
      <c r="A22" s="78" t="s">
        <v>195</v>
      </c>
      <c r="B22" s="75">
        <v>30000</v>
      </c>
      <c r="C22" s="454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256431.82440000001</v>
      </c>
      <c r="D23" s="197">
        <f>SUM(D4,D14,)</f>
        <v>285589.38240999996</v>
      </c>
      <c r="E23" s="194">
        <f t="shared" si="5"/>
        <v>111.37049119321398</v>
      </c>
      <c r="F23" s="197">
        <f>SUM(F4,F14,)</f>
        <v>202234.91455000002</v>
      </c>
      <c r="G23" s="472">
        <f>SUM(G4,G14,G22)</f>
        <v>221396.84932000001</v>
      </c>
      <c r="H23" s="194">
        <f t="shared" si="3"/>
        <v>109.4750873322927</v>
      </c>
      <c r="I23" s="197">
        <f>I4+I14</f>
        <v>54196.909850000004</v>
      </c>
      <c r="J23" s="197">
        <f>J4+J14</f>
        <v>64192.533090000004</v>
      </c>
      <c r="K23" s="194">
        <f>J23/I23*100</f>
        <v>118.44316081426921</v>
      </c>
    </row>
    <row r="24" spans="1:13" ht="32.25" customHeight="1">
      <c r="A24" s="78" t="s">
        <v>196</v>
      </c>
      <c r="B24" s="75">
        <v>20200</v>
      </c>
      <c r="C24" s="198">
        <v>869878.11988000001</v>
      </c>
      <c r="D24" s="198">
        <v>859858.76355000003</v>
      </c>
      <c r="E24" s="197">
        <f t="shared" si="5"/>
        <v>98.848188487442116</v>
      </c>
      <c r="F24" s="197">
        <f>район!C62</f>
        <v>886934.60464000003</v>
      </c>
      <c r="G24" s="197">
        <f>район!D62</f>
        <v>875913.58660000004</v>
      </c>
      <c r="H24" s="196">
        <f t="shared" si="3"/>
        <v>98.757403535464334</v>
      </c>
      <c r="I24" s="197">
        <f>SUM(Справка!CF31)</f>
        <v>228963.01483999999</v>
      </c>
      <c r="J24" s="198">
        <v>191176.94940000001</v>
      </c>
      <c r="K24" s="194">
        <f t="shared" ref="K24:K40" si="8">J24/I24*100</f>
        <v>83.496869367131197</v>
      </c>
    </row>
    <row r="25" spans="1:13" ht="33" customHeight="1">
      <c r="A25" s="78" t="s">
        <v>289</v>
      </c>
      <c r="B25" s="75">
        <v>20700</v>
      </c>
      <c r="C25" s="473">
        <f>F25+I25</f>
        <v>0</v>
      </c>
      <c r="D25" s="199">
        <f>SUM(J25+G25)</f>
        <v>0</v>
      </c>
      <c r="E25" s="195" t="e">
        <f t="shared" si="5"/>
        <v>#DIV/0!</v>
      </c>
      <c r="F25" s="195">
        <v>0</v>
      </c>
      <c r="G25" s="195">
        <v>0</v>
      </c>
      <c r="H25" s="196"/>
      <c r="I25" s="197">
        <f>Справка!CX31</f>
        <v>0</v>
      </c>
      <c r="J25" s="197">
        <f>SUM(Справка!CY31)</f>
        <v>0</v>
      </c>
      <c r="K25" s="196" t="e">
        <f t="shared" si="8"/>
        <v>#DIV/0!</v>
      </c>
    </row>
    <row r="26" spans="1:13" ht="50.25" customHeight="1">
      <c r="A26" s="78" t="s">
        <v>416</v>
      </c>
      <c r="B26" s="469">
        <v>20800</v>
      </c>
      <c r="C26" s="473">
        <f>F26+I26</f>
        <v>0</v>
      </c>
      <c r="D26" s="199">
        <f>район!D69</f>
        <v>0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410</v>
      </c>
      <c r="B27" s="458">
        <v>21800</v>
      </c>
      <c r="C27" s="199">
        <v>0</v>
      </c>
      <c r="D27" s="199">
        <f>SUM(район!D70)</f>
        <v>1848.9377500000001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-8385.3652399999992</v>
      </c>
      <c r="D28" s="199">
        <v>-10317.289699999999</v>
      </c>
      <c r="E28" s="197"/>
      <c r="F28" s="196">
        <f>район!C71</f>
        <v>-8385.3652399999992</v>
      </c>
      <c r="G28" s="196">
        <f>район!D71</f>
        <v>-10317.289699999999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1117924.57904</v>
      </c>
      <c r="D29" s="486">
        <f>D24+D23+D28+D25+D27+D26</f>
        <v>1136979.7940099998</v>
      </c>
      <c r="E29" s="201">
        <f t="shared" si="5"/>
        <v>101.70451704231812</v>
      </c>
      <c r="F29" s="201">
        <f>F24+F23</f>
        <v>1089169.5191900001</v>
      </c>
      <c r="G29" s="486">
        <f>G24+G23+G26</f>
        <v>1097310.4359200001</v>
      </c>
      <c r="H29" s="201">
        <f t="shared" si="3"/>
        <v>100.74744257772237</v>
      </c>
      <c r="I29" s="201">
        <f>I24+I23</f>
        <v>283159.92469000001</v>
      </c>
      <c r="J29" s="201">
        <f>J24+J23+J25+J28</f>
        <v>255369.48249000002</v>
      </c>
      <c r="K29" s="200">
        <f t="shared" si="8"/>
        <v>90.185601924274906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1177001.7776500001</v>
      </c>
      <c r="D30" s="201">
        <f>SUM(D31:D43)</f>
        <v>1055415.23382</v>
      </c>
      <c r="E30" s="201">
        <f t="shared" si="5"/>
        <v>89.669807969809554</v>
      </c>
      <c r="F30" s="201">
        <f>SUM(F31+F32+F33+F34+F35+F36+F37+F38+F39+F40+F41+F42+F43)</f>
        <v>1134518.6387000002</v>
      </c>
      <c r="G30" s="201">
        <f>SUM(G31:G43)</f>
        <v>1019038.3307199999</v>
      </c>
      <c r="H30" s="201">
        <f t="shared" si="3"/>
        <v>89.821206629771666</v>
      </c>
      <c r="I30" s="201">
        <f>I31+I32+I33+I34+I35+I36+I37+I38+I39+I40+I41+I42+I43</f>
        <v>296888.00378999999</v>
      </c>
      <c r="J30" s="201">
        <f>J31+J32+J33+J34+J35+J36+J37+J38+J39+J40+J41+J42+J43</f>
        <v>252077.0275</v>
      </c>
      <c r="K30" s="200">
        <f t="shared" si="8"/>
        <v>84.906437539424303</v>
      </c>
      <c r="L30" s="94"/>
    </row>
    <row r="31" spans="1:13" ht="30.75" customHeight="1">
      <c r="A31" s="80" t="s">
        <v>199</v>
      </c>
      <c r="B31" s="81" t="s">
        <v>27</v>
      </c>
      <c r="C31" s="259">
        <f>F31+I31</f>
        <v>85699.660050000006</v>
      </c>
      <c r="D31" s="259">
        <f>G31+J31</f>
        <v>78866.54436</v>
      </c>
      <c r="E31" s="203">
        <f t="shared" si="5"/>
        <v>92.026671183977456</v>
      </c>
      <c r="F31" s="195">
        <f>район!C78</f>
        <v>55389.093080000006</v>
      </c>
      <c r="G31" s="203">
        <f>район!D78</f>
        <v>49959.003859999997</v>
      </c>
      <c r="H31" s="204">
        <f t="shared" si="3"/>
        <v>90.19646483079768</v>
      </c>
      <c r="I31" s="204">
        <f>Справка!DP31</f>
        <v>30310.566969999996</v>
      </c>
      <c r="J31" s="204">
        <f>Справка!DQ31</f>
        <v>28907.540499999996</v>
      </c>
      <c r="K31" s="204">
        <f t="shared" si="8"/>
        <v>95.371163886875976</v>
      </c>
    </row>
    <row r="32" spans="1:13" ht="30.75" customHeight="1">
      <c r="A32" s="80" t="s">
        <v>200</v>
      </c>
      <c r="B32" s="81" t="s">
        <v>43</v>
      </c>
      <c r="C32" s="199">
        <f>I32</f>
        <v>2546.1000000000004</v>
      </c>
      <c r="D32" s="199">
        <f>J32</f>
        <v>2546.1000000000004</v>
      </c>
      <c r="E32" s="203">
        <f t="shared" si="5"/>
        <v>100</v>
      </c>
      <c r="F32" s="195">
        <f>район!C86</f>
        <v>2546.1</v>
      </c>
      <c r="G32" s="203">
        <f>район!D86</f>
        <v>2546.1</v>
      </c>
      <c r="H32" s="204">
        <f t="shared" si="3"/>
        <v>100</v>
      </c>
      <c r="I32" s="204">
        <f>Справка!EE31</f>
        <v>2546.1000000000004</v>
      </c>
      <c r="J32" s="204">
        <f>Справка!EF31</f>
        <v>2546.1000000000004</v>
      </c>
      <c r="K32" s="204">
        <f t="shared" si="8"/>
        <v>100</v>
      </c>
    </row>
    <row r="33" spans="1:12" ht="33" customHeight="1">
      <c r="A33" s="80" t="s">
        <v>201</v>
      </c>
      <c r="B33" s="81" t="s">
        <v>47</v>
      </c>
      <c r="C33" s="259">
        <f>F33+I33</f>
        <v>6512.8033299999997</v>
      </c>
      <c r="D33" s="259">
        <f>G33+J33</f>
        <v>6454.5156900000002</v>
      </c>
      <c r="E33" s="203">
        <f t="shared" si="5"/>
        <v>99.105029938006751</v>
      </c>
      <c r="F33" s="195">
        <f>район!C88</f>
        <v>5745.3353299999999</v>
      </c>
      <c r="G33" s="203">
        <f>район!D88</f>
        <v>5706.8193499999998</v>
      </c>
      <c r="H33" s="204">
        <f t="shared" si="3"/>
        <v>99.329613020168139</v>
      </c>
      <c r="I33" s="204">
        <f>Справка!EH31</f>
        <v>767.46799999999996</v>
      </c>
      <c r="J33" s="204">
        <f>Справка!EI31</f>
        <v>747.69633999999996</v>
      </c>
      <c r="K33" s="204">
        <f t="shared" si="8"/>
        <v>97.423780535475089</v>
      </c>
    </row>
    <row r="34" spans="1:12" ht="30" customHeight="1">
      <c r="A34" s="80" t="s">
        <v>202</v>
      </c>
      <c r="B34" s="81" t="s">
        <v>55</v>
      </c>
      <c r="C34" s="202">
        <v>153788.33046</v>
      </c>
      <c r="D34" s="202">
        <v>130209.37764999999</v>
      </c>
      <c r="E34" s="203">
        <f t="shared" si="5"/>
        <v>84.667918079692754</v>
      </c>
      <c r="F34" s="195">
        <f>район!C94</f>
        <v>131194.70499999999</v>
      </c>
      <c r="G34" s="203">
        <f>район!D94</f>
        <v>109518.90213999999</v>
      </c>
      <c r="H34" s="204">
        <f t="shared" si="3"/>
        <v>83.478142002758418</v>
      </c>
      <c r="I34" s="204">
        <f>Справка!EK31</f>
        <v>64842.075519999991</v>
      </c>
      <c r="J34" s="204">
        <f>Справка!EL31</f>
        <v>62683.624669999997</v>
      </c>
      <c r="K34" s="204">
        <f t="shared" si="8"/>
        <v>96.671218753116193</v>
      </c>
    </row>
    <row r="35" spans="1:12" ht="30" customHeight="1">
      <c r="A35" s="80" t="s">
        <v>203</v>
      </c>
      <c r="B35" s="81" t="s">
        <v>65</v>
      </c>
      <c r="C35" s="202">
        <v>212776.30024000001</v>
      </c>
      <c r="D35" s="202">
        <v>148642.18609</v>
      </c>
      <c r="E35" s="203">
        <f t="shared" si="5"/>
        <v>69.858431565141316</v>
      </c>
      <c r="F35" s="195">
        <f>район!C100</f>
        <v>161772.35622000002</v>
      </c>
      <c r="G35" s="203">
        <f>район!D100</f>
        <v>103137.94070000001</v>
      </c>
      <c r="H35" s="204">
        <f t="shared" si="3"/>
        <v>63.754984541202475</v>
      </c>
      <c r="I35" s="204">
        <f>Справка!EN31</f>
        <v>159005.45726999998</v>
      </c>
      <c r="J35" s="204">
        <f>Справка!EO31</f>
        <v>118896.2485</v>
      </c>
      <c r="K35" s="204">
        <f t="shared" si="8"/>
        <v>74.774948320237627</v>
      </c>
    </row>
    <row r="36" spans="1:12" ht="30" customHeight="1">
      <c r="A36" s="80" t="s">
        <v>204</v>
      </c>
      <c r="B36" s="81" t="s">
        <v>73</v>
      </c>
      <c r="C36" s="199">
        <f>F36</f>
        <v>62</v>
      </c>
      <c r="D36" s="199">
        <f>G36</f>
        <v>62</v>
      </c>
      <c r="E36" s="203">
        <f t="shared" si="5"/>
        <v>100</v>
      </c>
      <c r="F36" s="195">
        <f>район!C104</f>
        <v>62</v>
      </c>
      <c r="G36" s="203">
        <f>район!D104</f>
        <v>62</v>
      </c>
      <c r="H36" s="204">
        <f t="shared" si="3"/>
        <v>100</v>
      </c>
      <c r="I36" s="203">
        <v>0</v>
      </c>
      <c r="J36" s="203">
        <v>0</v>
      </c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587226.41412000009</v>
      </c>
      <c r="D37" s="199">
        <f>G37</f>
        <v>562413.28612999991</v>
      </c>
      <c r="E37" s="203">
        <f t="shared" si="5"/>
        <v>95.774521139825694</v>
      </c>
      <c r="F37" s="195">
        <f>район!C106</f>
        <v>587226.41412000009</v>
      </c>
      <c r="G37" s="203">
        <f>район!D106</f>
        <v>562413.28612999991</v>
      </c>
      <c r="H37" s="204">
        <f t="shared" si="3"/>
        <v>95.774521139825694</v>
      </c>
      <c r="I37" s="203">
        <v>0</v>
      </c>
      <c r="J37" s="203">
        <v>0</v>
      </c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69573.262319999994</v>
      </c>
      <c r="D38" s="202">
        <v>68537.985809999998</v>
      </c>
      <c r="E38" s="203">
        <f t="shared" si="5"/>
        <v>98.511962102282524</v>
      </c>
      <c r="F38" s="195">
        <f>район!C113</f>
        <v>62013.85729</v>
      </c>
      <c r="G38" s="203">
        <f>район!D113</f>
        <v>61149.014320000002</v>
      </c>
      <c r="H38" s="204">
        <f t="shared" si="3"/>
        <v>98.60540368267101</v>
      </c>
      <c r="I38" s="204">
        <f>Справка!EQ31</f>
        <v>39192.355030000006</v>
      </c>
      <c r="J38" s="204">
        <f>Справка!ER31</f>
        <v>38076.346490000011</v>
      </c>
      <c r="K38" s="204">
        <f t="shared" si="8"/>
        <v>97.15248410271407</v>
      </c>
      <c r="L38" s="82"/>
    </row>
    <row r="39" spans="1:12" ht="30" customHeight="1">
      <c r="A39" s="80" t="s">
        <v>207</v>
      </c>
      <c r="B39" s="81" t="s">
        <v>208</v>
      </c>
      <c r="C39" s="202">
        <v>50276.352129999999</v>
      </c>
      <c r="D39" s="202">
        <v>49147.193090000001</v>
      </c>
      <c r="E39" s="203">
        <f t="shared" si="5"/>
        <v>97.754095131881641</v>
      </c>
      <c r="F39" s="195">
        <f>район!C116</f>
        <v>50263.352130000007</v>
      </c>
      <c r="G39" s="203">
        <f>район!D116</f>
        <v>49134.193090000001</v>
      </c>
      <c r="H39" s="204">
        <f t="shared" si="3"/>
        <v>97.753514256113334</v>
      </c>
      <c r="I39" s="204">
        <f>Справка!ET31</f>
        <v>13</v>
      </c>
      <c r="J39" s="204">
        <f>Справка!EU31</f>
        <v>13</v>
      </c>
      <c r="K39" s="204"/>
    </row>
    <row r="40" spans="1:12" ht="30" customHeight="1">
      <c r="A40" s="80" t="s">
        <v>209</v>
      </c>
      <c r="B40" s="81" t="s">
        <v>92</v>
      </c>
      <c r="C40" s="202">
        <v>8470.7549999999992</v>
      </c>
      <c r="D40" s="202">
        <v>8466.2450000000008</v>
      </c>
      <c r="E40" s="203">
        <f t="shared" si="5"/>
        <v>99.946757992646482</v>
      </c>
      <c r="F40" s="195">
        <f>район!C121</f>
        <v>8259.7739999999994</v>
      </c>
      <c r="G40" s="203">
        <f>район!D121</f>
        <v>8259.7739999999994</v>
      </c>
      <c r="H40" s="204">
        <f t="shared" si="3"/>
        <v>100</v>
      </c>
      <c r="I40" s="204">
        <f>Справка!EW31</f>
        <v>210.98100000000005</v>
      </c>
      <c r="J40" s="204">
        <f>Справка!EX31</f>
        <v>206.47100000000006</v>
      </c>
      <c r="K40" s="204">
        <f t="shared" si="8"/>
        <v>97.862366753404345</v>
      </c>
    </row>
    <row r="41" spans="1:12" ht="30" customHeight="1">
      <c r="A41" s="80" t="s">
        <v>210</v>
      </c>
      <c r="B41" s="81" t="s">
        <v>104</v>
      </c>
      <c r="C41" s="195">
        <f>F41</f>
        <v>69.8</v>
      </c>
      <c r="D41" s="195">
        <f>G41</f>
        <v>69.8</v>
      </c>
      <c r="E41" s="203">
        <f t="shared" si="5"/>
        <v>100</v>
      </c>
      <c r="F41" s="195">
        <f>район!C127</f>
        <v>69.8</v>
      </c>
      <c r="G41" s="203">
        <f>район!D127</f>
        <v>69.8</v>
      </c>
      <c r="H41" s="204">
        <f t="shared" si="3"/>
        <v>100</v>
      </c>
      <c r="I41" s="204">
        <v>0</v>
      </c>
      <c r="J41" s="204">
        <v>0</v>
      </c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195">
        <f>G42</f>
        <v>0</v>
      </c>
      <c r="E42" s="203"/>
      <c r="F42" s="195">
        <f>район!C129</f>
        <v>0</v>
      </c>
      <c r="G42" s="203">
        <f>район!D129</f>
        <v>0</v>
      </c>
      <c r="H42" s="204">
        <v>0</v>
      </c>
      <c r="I42" s="204">
        <v>0</v>
      </c>
      <c r="J42" s="205">
        <v>0</v>
      </c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195">
        <v>0</v>
      </c>
      <c r="E43" s="203">
        <v>0</v>
      </c>
      <c r="F43" s="195">
        <f>район!C131</f>
        <v>69975.85153</v>
      </c>
      <c r="G43" s="203">
        <f>район!D131</f>
        <v>67081.497130000003</v>
      </c>
      <c r="H43" s="204">
        <f t="shared" si="3"/>
        <v>95.863781094883677</v>
      </c>
      <c r="I43" s="204">
        <f>Справка!EZ31</f>
        <v>0</v>
      </c>
      <c r="J43" s="205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-59077.198610000079</v>
      </c>
      <c r="D45" s="136">
        <f>D29-D30</f>
        <v>81564.560189999873</v>
      </c>
      <c r="E45" s="136"/>
      <c r="F45" s="136">
        <f>F29-F30</f>
        <v>-45349.119510000106</v>
      </c>
      <c r="G45" s="136">
        <f>G29-G30</f>
        <v>78272.105200000224</v>
      </c>
      <c r="H45" s="136"/>
      <c r="I45" s="136">
        <f>I29-I30</f>
        <v>-13728.079099999974</v>
      </c>
      <c r="J45" s="136">
        <f>J29-J30</f>
        <v>3292.4549900000275</v>
      </c>
      <c r="K45" s="136"/>
    </row>
    <row r="46" spans="1:12" hidden="1">
      <c r="A46" s="137"/>
      <c r="B46" s="138"/>
      <c r="C46" s="136">
        <f>C45-F46</f>
        <v>0</v>
      </c>
      <c r="D46" s="136">
        <f>D45-G46</f>
        <v>-3.7834979593753815E-10</v>
      </c>
      <c r="E46" s="136"/>
      <c r="F46" s="136">
        <f>F45+I45</f>
        <v>-59077.198610000079</v>
      </c>
      <c r="G46" s="136">
        <f>G45+J45</f>
        <v>81564.560190000251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869878.1198799999</v>
      </c>
      <c r="G47" s="140">
        <f>D30+G46-D23-D28</f>
        <v>861707.70130000031</v>
      </c>
      <c r="H47" s="134"/>
      <c r="I47" s="134"/>
      <c r="J47" s="134"/>
      <c r="K47" s="136"/>
    </row>
    <row r="48" spans="1:12">
      <c r="A48" s="137"/>
      <c r="B48" s="138"/>
      <c r="C48" s="208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89"/>
      <c r="E52" s="489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61528DAC-5C4C-48F4-ADE2-8A724B05A086}" scale="80" showPageBreaks="1" printArea="1" hiddenRows="1" view="pageBreakPreview" topLeftCell="A5">
      <selection activeCell="D27" sqref="D27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85EE840-0C31-454A-8951-832C2E9E0600}" scale="80" showPageBreaks="1" printArea="1" hiddenRows="1" view="pageBreakPreview" topLeftCell="A25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0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1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2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434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6.75" customHeight="1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225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244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269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275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268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277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226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422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128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220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130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324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414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132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421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4">
        <f>SUM(C4,C25)</f>
        <v>3258.4828499999999</v>
      </c>
      <c r="D40" s="254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6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228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284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2">
        <f>C40+C41</f>
        <v>14425.71789</v>
      </c>
      <c r="D52" s="243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307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408</v>
      </c>
      <c r="D55" s="459" t="s">
        <v>424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339</v>
      </c>
      <c r="B72" s="47" t="s">
        <v>394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252</v>
      </c>
      <c r="B82" s="39" t="s">
        <v>264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83</v>
      </c>
      <c r="B83" s="31" t="s">
        <v>84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85</v>
      </c>
      <c r="B84" s="39" t="s">
        <v>230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87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88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89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94</v>
      </c>
      <c r="B91" s="39" t="s">
        <v>95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112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115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116</v>
      </c>
      <c r="C100" s="245">
        <f>C57+C65+C67+C73+C78+C83+C85+C90+C96</f>
        <v>14735.899149999999</v>
      </c>
      <c r="D100" s="245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7"/>
      <c r="D101" s="228"/>
    </row>
    <row r="102" spans="1:6" s="65" customFormat="1" ht="13.5" customHeight="1">
      <c r="A102" s="63" t="s">
        <v>117</v>
      </c>
      <c r="B102" s="63"/>
      <c r="C102" s="64"/>
      <c r="D102" s="64"/>
    </row>
    <row r="103" spans="1:6" s="65" customFormat="1" ht="12.75">
      <c r="A103" s="66" t="s">
        <v>118</v>
      </c>
      <c r="B103" s="66"/>
      <c r="C103" s="132" t="s">
        <v>119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433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225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269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275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268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277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4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421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6">
        <f>C41+C42+C43+C44+C48+C49</f>
        <v>16619.14644</v>
      </c>
      <c r="D40" s="226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334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2">
        <f>C39+C40</f>
        <v>19228.123610000002</v>
      </c>
      <c r="D51" s="242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307</v>
      </c>
      <c r="C52" s="242">
        <f>C51-C98</f>
        <v>-659.32935999999609</v>
      </c>
      <c r="D52" s="242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60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83</v>
      </c>
      <c r="B81" s="31" t="s">
        <v>84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85</v>
      </c>
      <c r="B82" s="39" t="s">
        <v>230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5">
        <f>C56+C64+C66+C72+C77+C81+C83+C88+C94</f>
        <v>19887.452969999998</v>
      </c>
      <c r="D98" s="245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432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225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267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269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275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277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222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6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336</v>
      </c>
      <c r="C31" s="9">
        <v>0</v>
      </c>
      <c r="D31" s="206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129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130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419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132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421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6">
        <f>C42+C43+C44+C45+C46+C48</f>
        <v>8452.049579999999</v>
      </c>
      <c r="D41" s="226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2">
        <f>C40+C41</f>
        <v>11326.064779999999</v>
      </c>
      <c r="D51" s="242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307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3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215</v>
      </c>
      <c r="B70" s="47" t="s">
        <v>216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85</v>
      </c>
      <c r="B83" s="39" t="s">
        <v>230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116</v>
      </c>
      <c r="C98" s="245">
        <f>C56+C64+C66+C72+C78+C82+C96+C84</f>
        <v>11856.092259999999</v>
      </c>
      <c r="D98" s="245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431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225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269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275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277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128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413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70">
        <v>1160000000</v>
      </c>
      <c r="B32" s="471" t="s">
        <v>241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421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6">
        <f>C38+C40+C41+C42+C43+C44</f>
        <v>10649.0036</v>
      </c>
      <c r="D37" s="226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334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6">
        <f>C36+C37</f>
        <v>12584.72876</v>
      </c>
      <c r="D48" s="246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41"/>
    </row>
    <row r="49" spans="1:6" s="6" customFormat="1" ht="15.75" customHeight="1">
      <c r="A49" s="3"/>
      <c r="B49" s="21" t="s">
        <v>307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408</v>
      </c>
      <c r="D51" s="459" t="s">
        <v>424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85</v>
      </c>
      <c r="B79" s="39" t="s">
        <v>230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8">
        <f>C53+C61+C63+C69+C74+C78+C80+C85+C91</f>
        <v>12647.385039999999</v>
      </c>
      <c r="D95" s="248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41"/>
      <c r="H95" s="241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430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225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6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269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275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268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277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421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9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2">
        <f>C40+C41</f>
        <v>8308.3483500000002</v>
      </c>
      <c r="D51" s="243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215</v>
      </c>
      <c r="B70" s="47" t="s">
        <v>216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94</v>
      </c>
      <c r="B89" s="39" t="s">
        <v>95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9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8">
        <f>C56+C64+C66+C72+C77+C81+C83+C88+C94</f>
        <v>8636.5371700000014</v>
      </c>
      <c r="D98" s="245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0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85EE840-0C31-454A-8951-832C2E9E0600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3" t="s">
        <v>429</v>
      </c>
      <c r="B1" s="533"/>
      <c r="C1" s="533"/>
      <c r="D1" s="533"/>
      <c r="E1" s="533"/>
      <c r="F1" s="533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225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269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275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277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222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411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132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421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6">
        <f>C40+C41</f>
        <v>9784.2703999999994</v>
      </c>
      <c r="D51" s="247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41"/>
    </row>
    <row r="52" spans="1:8" s="6" customFormat="1" ht="16.5" customHeight="1">
      <c r="A52" s="7"/>
      <c r="B52" s="21" t="s">
        <v>308</v>
      </c>
      <c r="C52" s="246">
        <f>C51-C98</f>
        <v>-327.20116000000235</v>
      </c>
      <c r="D52" s="246">
        <f>D51-D98</f>
        <v>109.07664000000113</v>
      </c>
      <c r="E52" s="188"/>
      <c r="F52" s="188"/>
    </row>
    <row r="53" spans="1:8">
      <c r="A53" s="3"/>
      <c r="B53" s="24"/>
      <c r="C53" s="210"/>
      <c r="D53" s="210"/>
      <c r="E53" s="26"/>
      <c r="F53" s="27"/>
    </row>
    <row r="54" spans="1:8" ht="32.25" customHeight="1">
      <c r="A54" s="23"/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46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424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339</v>
      </c>
      <c r="B71" s="47" t="s">
        <v>394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425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83</v>
      </c>
      <c r="B81" s="31" t="s">
        <v>84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85</v>
      </c>
      <c r="B82" s="39" t="s">
        <v>230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6" t="e">
        <f>SUM(D84/C84*100)</f>
        <v>#DIV/0!</v>
      </c>
      <c r="F84" s="236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6" t="e">
        <f>SUM(D85/C85*100)</f>
        <v>#DIV/0!</v>
      </c>
      <c r="F85" s="236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6" t="e">
        <f>SUM(D86/C86*100)</f>
        <v>#DIV/0!</v>
      </c>
      <c r="F86" s="236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6" t="e">
        <f>SUM(D87/C87*100)</f>
        <v>#DIV/0!</v>
      </c>
      <c r="F87" s="236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94</v>
      </c>
      <c r="B89" s="39" t="s">
        <v>95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8">
        <f>C56+C64+C66+C72+C77+C81+C88+C83</f>
        <v>10111.471560000002</v>
      </c>
      <c r="D98" s="248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2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85EE840-0C31-454A-8951-832C2E9E0600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428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43.5" customHeight="1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225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269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275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277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222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221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411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443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132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421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5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7">
        <v>2190000010</v>
      </c>
      <c r="B49" s="238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2">
        <f>C39+C40</f>
        <v>13767.251459999999</v>
      </c>
      <c r="D50" s="243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61"/>
    </row>
    <row r="51" spans="1:8" s="6" customFormat="1">
      <c r="A51" s="3"/>
      <c r="B51" s="21" t="s">
        <v>307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4"/>
      <c r="D52" s="234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408</v>
      </c>
      <c r="D53" s="459" t="s">
        <v>424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215</v>
      </c>
      <c r="B69" s="47" t="s">
        <v>216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339</v>
      </c>
      <c r="B70" s="47" t="s">
        <v>394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94</v>
      </c>
      <c r="B88" s="39" t="s">
        <v>95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5">
        <f>C55+C63+C71+C76+C80+C82+C87+C65+C93</f>
        <v>14152.11717</v>
      </c>
      <c r="D97" s="245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427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225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49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269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275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277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70">
        <v>1160000000</v>
      </c>
      <c r="B34" s="471" t="s">
        <v>241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418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421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6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5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289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2">
        <f>C39+C40</f>
        <v>13620.569669999999</v>
      </c>
      <c r="D53" s="242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59" t="s">
        <v>424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83</v>
      </c>
      <c r="B83" s="31" t="s">
        <v>84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85</v>
      </c>
      <c r="B84" s="39" t="s">
        <v>230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5">
        <f>C58+C66+C68+C74+C79+C83+C90+C85</f>
        <v>14622.710510000001</v>
      </c>
      <c r="D100" s="245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61528DAC-5C4C-48F4-ADE2-8A724B05A086}" scale="70" showPageBreaks="1" hiddenRows="1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9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32" t="s">
        <v>426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54.75" customHeight="1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225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269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275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277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411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129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218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419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132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421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5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228</v>
      </c>
      <c r="C43" s="256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257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289</v>
      </c>
      <c r="C51" s="211"/>
      <c r="D51" s="212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2">
        <f>SUM(C40,C41,C50)</f>
        <v>15161.389599999999</v>
      </c>
      <c r="D52" s="243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307</v>
      </c>
      <c r="C53" s="267">
        <f>C52-C99</f>
        <v>-942.68691000000035</v>
      </c>
      <c r="D53" s="267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408</v>
      </c>
      <c r="D55" s="459" t="s">
        <v>424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83</v>
      </c>
      <c r="B82" s="31" t="s">
        <v>84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85</v>
      </c>
      <c r="B83" s="39" t="s">
        <v>230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8">
        <f>C57+C65+C67+C73+C78+C82+C84+C89+C95</f>
        <v>16104.076509999999</v>
      </c>
      <c r="D99" s="248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15" zoomScale="70" zoomScaleSheetLayoutView="70" workbookViewId="0">
      <selection activeCell="C26" sqref="C2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32" t="s">
        <v>425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47.25" customHeight="1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225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269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275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268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277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224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419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217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421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5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284</v>
      </c>
      <c r="C46" s="12"/>
      <c r="D46" s="181"/>
      <c r="E46" s="9" t="e">
        <f>SUM(D46/C46*100)</f>
        <v>#DIV/0!</v>
      </c>
      <c r="F46" s="9">
        <f t="shared" si="1"/>
        <v>0</v>
      </c>
      <c r="G46" s="239"/>
      <c r="H46" s="239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26">
        <f>SUM(C38,C39,C48)</f>
        <v>14647.336230000001</v>
      </c>
      <c r="D49" s="427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307</v>
      </c>
      <c r="C50" s="242">
        <f>C49-C96</f>
        <v>-378.59134999999696</v>
      </c>
      <c r="D50" s="242">
        <f>D49-D96</f>
        <v>656.86254000000008</v>
      </c>
      <c r="E50" s="22"/>
      <c r="F50" s="22"/>
    </row>
    <row r="51" spans="1:8" ht="8.25" customHeight="1">
      <c r="A51" s="23"/>
      <c r="B51" s="24"/>
      <c r="C51" s="210"/>
      <c r="D51" s="210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408</v>
      </c>
      <c r="D52" s="459" t="s">
        <v>424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94</v>
      </c>
      <c r="B87" s="39" t="s">
        <v>95</v>
      </c>
      <c r="C87" s="229">
        <v>2.5499999999999998</v>
      </c>
      <c r="D87" s="229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96</v>
      </c>
      <c r="B88" s="39" t="s">
        <v>97</v>
      </c>
      <c r="C88" s="229"/>
      <c r="D88" s="229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29"/>
      <c r="D89" s="229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29"/>
      <c r="D90" s="229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29"/>
      <c r="D91" s="229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0">
        <f>C93+C94+C95</f>
        <v>0</v>
      </c>
      <c r="D92" s="230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1"/>
      <c r="D93" s="229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1"/>
      <c r="D94" s="229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2">
        <v>0</v>
      </c>
      <c r="D95" s="233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27">
        <f>C54+C62+C64+C70+C75+C79+C86</f>
        <v>15025.927579999998</v>
      </c>
      <c r="D96" s="427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61528DAC-5C4C-48F4-ADE2-8A724B05A086}" scale="70" showPageBreaks="1" hiddenRows="1" view="pageBreakPreview" topLeftCell="A15">
      <selection activeCell="C26" sqref="C26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4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12" t="s">
        <v>134</v>
      </c>
      <c r="AE1" s="512"/>
      <c r="AF1" s="512"/>
      <c r="AG1" s="151"/>
      <c r="AH1" s="151"/>
      <c r="AI1" s="151"/>
      <c r="AJ1" s="507"/>
      <c r="AK1" s="507"/>
      <c r="AL1" s="507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07"/>
      <c r="AK2" s="507"/>
      <c r="AL2" s="507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2"/>
      <c r="C3" s="342"/>
      <c r="D3" s="343"/>
      <c r="E3" s="342"/>
      <c r="F3" s="342"/>
      <c r="G3" s="342"/>
      <c r="H3" s="342"/>
      <c r="I3" s="342"/>
      <c r="J3" s="342"/>
      <c r="K3" s="342"/>
      <c r="L3" s="342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517" t="s">
        <v>136</v>
      </c>
      <c r="AE3" s="517"/>
      <c r="AF3" s="517"/>
      <c r="AG3" s="153"/>
      <c r="AH3" s="153"/>
      <c r="AI3" s="153"/>
      <c r="AJ3" s="511"/>
      <c r="AK3" s="511"/>
      <c r="AL3" s="511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15" t="s">
        <v>137</v>
      </c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  <c r="AA4" s="515"/>
      <c r="AB4" s="515"/>
      <c r="AC4" s="515"/>
      <c r="AD4" s="515"/>
      <c r="AE4" s="515"/>
      <c r="AF4" s="515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13" t="s">
        <v>441</v>
      </c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5"/>
      <c r="C6" s="346"/>
      <c r="D6" s="347"/>
      <c r="E6" s="345"/>
      <c r="F6" s="345"/>
      <c r="G6" s="348"/>
      <c r="H6" s="348"/>
      <c r="I6" s="348"/>
      <c r="J6" s="348"/>
      <c r="K6" s="348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345"/>
      <c r="AF6" s="348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06" t="s">
        <v>138</v>
      </c>
      <c r="B7" s="506" t="s">
        <v>139</v>
      </c>
      <c r="C7" s="497" t="s">
        <v>140</v>
      </c>
      <c r="D7" s="498"/>
      <c r="E7" s="499"/>
      <c r="F7" s="272" t="s">
        <v>141</v>
      </c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273"/>
      <c r="CU7" s="273"/>
      <c r="CV7" s="273"/>
      <c r="CW7" s="273"/>
      <c r="CX7" s="273"/>
      <c r="CY7" s="273"/>
      <c r="CZ7" s="273"/>
      <c r="DA7" s="273"/>
      <c r="DB7" s="273"/>
      <c r="DC7" s="273"/>
      <c r="DD7" s="273"/>
      <c r="DE7" s="273"/>
      <c r="DF7" s="273"/>
      <c r="DG7" s="273"/>
      <c r="DH7" s="273"/>
      <c r="DI7" s="274"/>
      <c r="DJ7" s="273"/>
      <c r="DK7" s="273"/>
      <c r="DL7" s="274"/>
      <c r="DM7" s="497" t="s">
        <v>142</v>
      </c>
      <c r="DN7" s="498"/>
      <c r="DO7" s="499"/>
      <c r="DP7" s="497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9"/>
      <c r="FC7" s="497" t="s">
        <v>143</v>
      </c>
      <c r="FD7" s="498"/>
      <c r="FE7" s="499"/>
    </row>
    <row r="8" spans="1:165" s="157" customFormat="1" ht="15" customHeight="1">
      <c r="A8" s="506"/>
      <c r="B8" s="506"/>
      <c r="C8" s="500"/>
      <c r="D8" s="501"/>
      <c r="E8" s="502"/>
      <c r="F8" s="500" t="s">
        <v>144</v>
      </c>
      <c r="G8" s="501"/>
      <c r="H8" s="502"/>
      <c r="I8" s="467"/>
      <c r="J8" s="467"/>
      <c r="K8" s="467"/>
      <c r="L8" s="508" t="s">
        <v>145</v>
      </c>
      <c r="M8" s="509"/>
      <c r="N8" s="509"/>
      <c r="O8" s="509"/>
      <c r="P8" s="509"/>
      <c r="Q8" s="509"/>
      <c r="R8" s="509"/>
      <c r="S8" s="509"/>
      <c r="T8" s="509"/>
      <c r="U8" s="509"/>
      <c r="V8" s="509"/>
      <c r="W8" s="509"/>
      <c r="X8" s="509"/>
      <c r="Y8" s="509"/>
      <c r="Z8" s="509"/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509"/>
      <c r="AL8" s="509"/>
      <c r="AM8" s="509"/>
      <c r="AN8" s="509"/>
      <c r="AO8" s="509"/>
      <c r="AP8" s="509"/>
      <c r="AQ8" s="509"/>
      <c r="AR8" s="509"/>
      <c r="AS8" s="509"/>
      <c r="AT8" s="509"/>
      <c r="AU8" s="509"/>
      <c r="AV8" s="509"/>
      <c r="AW8" s="509"/>
      <c r="AX8" s="509"/>
      <c r="AY8" s="509"/>
      <c r="AZ8" s="509"/>
      <c r="BA8" s="509"/>
      <c r="BB8" s="509"/>
      <c r="BC8" s="509"/>
      <c r="BD8" s="510"/>
      <c r="BE8" s="275"/>
      <c r="BF8" s="275"/>
      <c r="BG8" s="275"/>
      <c r="BH8" s="275"/>
      <c r="BI8" s="275"/>
      <c r="BJ8" s="275"/>
      <c r="BK8" s="275"/>
      <c r="BL8" s="275"/>
      <c r="BM8" s="275"/>
      <c r="BN8" s="275"/>
      <c r="BO8" s="275"/>
      <c r="BP8" s="275"/>
      <c r="BQ8" s="275"/>
      <c r="BR8" s="275"/>
      <c r="BS8" s="275"/>
      <c r="BT8" s="275"/>
      <c r="BU8" s="275"/>
      <c r="BV8" s="275"/>
      <c r="BW8" s="275"/>
      <c r="BX8" s="275"/>
      <c r="BY8" s="276"/>
      <c r="BZ8" s="277"/>
      <c r="CA8" s="277"/>
      <c r="CB8" s="277"/>
      <c r="CC8" s="278"/>
      <c r="CD8" s="278"/>
      <c r="CE8" s="278"/>
      <c r="CF8" s="506" t="s">
        <v>146</v>
      </c>
      <c r="CG8" s="506"/>
      <c r="CH8" s="506"/>
      <c r="CI8" s="503" t="s">
        <v>145</v>
      </c>
      <c r="CJ8" s="504"/>
      <c r="CK8" s="504"/>
      <c r="CL8" s="504"/>
      <c r="CM8" s="504"/>
      <c r="CN8" s="504"/>
      <c r="CO8" s="504"/>
      <c r="CP8" s="504"/>
      <c r="CQ8" s="504"/>
      <c r="CR8" s="504"/>
      <c r="CS8" s="504"/>
      <c r="CT8" s="504"/>
      <c r="CU8" s="279"/>
      <c r="CV8" s="279"/>
      <c r="CW8" s="279"/>
      <c r="CX8" s="279"/>
      <c r="CY8" s="279"/>
      <c r="CZ8" s="279"/>
      <c r="DA8" s="280"/>
      <c r="DB8" s="280"/>
      <c r="DC8" s="281"/>
      <c r="DD8" s="500" t="s">
        <v>147</v>
      </c>
      <c r="DE8" s="501"/>
      <c r="DF8" s="502"/>
      <c r="DG8" s="494"/>
      <c r="DH8" s="495"/>
      <c r="DI8" s="496"/>
      <c r="DJ8" s="494"/>
      <c r="DK8" s="495"/>
      <c r="DL8" s="496"/>
      <c r="DM8" s="500"/>
      <c r="DN8" s="501"/>
      <c r="DO8" s="502"/>
      <c r="DP8" s="500" t="s">
        <v>145</v>
      </c>
      <c r="DQ8" s="501"/>
      <c r="DR8" s="501"/>
      <c r="DS8" s="501"/>
      <c r="DT8" s="501"/>
      <c r="DU8" s="501"/>
      <c r="DV8" s="501"/>
      <c r="DW8" s="501"/>
      <c r="DX8" s="501"/>
      <c r="DY8" s="501"/>
      <c r="DZ8" s="501"/>
      <c r="EA8" s="501"/>
      <c r="EB8" s="501"/>
      <c r="EC8" s="501"/>
      <c r="ED8" s="501"/>
      <c r="EE8" s="501"/>
      <c r="EF8" s="501"/>
      <c r="EG8" s="501"/>
      <c r="EH8" s="501"/>
      <c r="EI8" s="501"/>
      <c r="EJ8" s="501"/>
      <c r="EK8" s="501"/>
      <c r="EL8" s="501"/>
      <c r="EM8" s="501"/>
      <c r="EN8" s="501"/>
      <c r="EO8" s="501"/>
      <c r="EP8" s="501"/>
      <c r="EQ8" s="501"/>
      <c r="ER8" s="501"/>
      <c r="ES8" s="501"/>
      <c r="ET8" s="501"/>
      <c r="EU8" s="501"/>
      <c r="EV8" s="501"/>
      <c r="EW8" s="501"/>
      <c r="EX8" s="501"/>
      <c r="EY8" s="501"/>
      <c r="EZ8" s="501"/>
      <c r="FA8" s="501"/>
      <c r="FB8" s="502"/>
      <c r="FC8" s="500"/>
      <c r="FD8" s="501"/>
      <c r="FE8" s="502"/>
    </row>
    <row r="9" spans="1:165" s="157" customFormat="1" ht="15" customHeight="1">
      <c r="A9" s="506"/>
      <c r="B9" s="506"/>
      <c r="C9" s="500"/>
      <c r="D9" s="501"/>
      <c r="E9" s="502"/>
      <c r="F9" s="500"/>
      <c r="G9" s="501"/>
      <c r="H9" s="502"/>
      <c r="I9" s="467"/>
      <c r="J9" s="467"/>
      <c r="K9" s="467"/>
      <c r="L9" s="497" t="s">
        <v>148</v>
      </c>
      <c r="M9" s="498"/>
      <c r="N9" s="499"/>
      <c r="O9" s="475"/>
      <c r="P9" s="475"/>
      <c r="Q9" s="475"/>
      <c r="R9" s="497" t="s">
        <v>279</v>
      </c>
      <c r="S9" s="498"/>
      <c r="T9" s="499"/>
      <c r="U9" s="497" t="s">
        <v>282</v>
      </c>
      <c r="V9" s="498"/>
      <c r="W9" s="499"/>
      <c r="X9" s="497" t="s">
        <v>280</v>
      </c>
      <c r="Y9" s="498"/>
      <c r="Z9" s="499"/>
      <c r="AA9" s="497" t="s">
        <v>281</v>
      </c>
      <c r="AB9" s="498"/>
      <c r="AC9" s="499"/>
      <c r="AD9" s="497" t="s">
        <v>149</v>
      </c>
      <c r="AE9" s="498"/>
      <c r="AF9" s="499"/>
      <c r="AG9" s="497" t="s">
        <v>150</v>
      </c>
      <c r="AH9" s="498"/>
      <c r="AI9" s="499"/>
      <c r="AJ9" s="497" t="s">
        <v>151</v>
      </c>
      <c r="AK9" s="498"/>
      <c r="AL9" s="499"/>
      <c r="AM9" s="506" t="s">
        <v>152</v>
      </c>
      <c r="AN9" s="506"/>
      <c r="AO9" s="506"/>
      <c r="AP9" s="497" t="s">
        <v>244</v>
      </c>
      <c r="AQ9" s="498"/>
      <c r="AR9" s="499"/>
      <c r="AS9" s="497" t="s">
        <v>153</v>
      </c>
      <c r="AT9" s="498"/>
      <c r="AU9" s="499"/>
      <c r="AV9" s="497" t="s">
        <v>327</v>
      </c>
      <c r="AW9" s="498"/>
      <c r="AX9" s="499"/>
      <c r="AY9" s="497" t="s">
        <v>154</v>
      </c>
      <c r="AZ9" s="498"/>
      <c r="BA9" s="499"/>
      <c r="BB9" s="497" t="s">
        <v>155</v>
      </c>
      <c r="BC9" s="498"/>
      <c r="BD9" s="499"/>
      <c r="BE9" s="497" t="s">
        <v>246</v>
      </c>
      <c r="BF9" s="498"/>
      <c r="BG9" s="499"/>
      <c r="BH9" s="497" t="s">
        <v>337</v>
      </c>
      <c r="BI9" s="498"/>
      <c r="BJ9" s="499"/>
      <c r="BK9" s="497" t="s">
        <v>400</v>
      </c>
      <c r="BL9" s="498"/>
      <c r="BM9" s="499"/>
      <c r="BN9" s="497" t="s">
        <v>156</v>
      </c>
      <c r="BO9" s="498"/>
      <c r="BP9" s="499"/>
      <c r="BQ9" s="497" t="s">
        <v>272</v>
      </c>
      <c r="BR9" s="498"/>
      <c r="BS9" s="499"/>
      <c r="BT9" s="497" t="s">
        <v>242</v>
      </c>
      <c r="BU9" s="498"/>
      <c r="BV9" s="499"/>
      <c r="BW9" s="497" t="s">
        <v>157</v>
      </c>
      <c r="BX9" s="498"/>
      <c r="BY9" s="499"/>
      <c r="BZ9" s="497" t="s">
        <v>158</v>
      </c>
      <c r="CA9" s="498"/>
      <c r="CB9" s="499"/>
      <c r="CC9" s="500" t="s">
        <v>159</v>
      </c>
      <c r="CD9" s="501"/>
      <c r="CE9" s="501"/>
      <c r="CF9" s="506"/>
      <c r="CG9" s="506"/>
      <c r="CH9" s="506"/>
      <c r="CI9" s="497" t="s">
        <v>328</v>
      </c>
      <c r="CJ9" s="498"/>
      <c r="CK9" s="499"/>
      <c r="CL9" s="497" t="s">
        <v>329</v>
      </c>
      <c r="CM9" s="498"/>
      <c r="CN9" s="499"/>
      <c r="CO9" s="497" t="s">
        <v>160</v>
      </c>
      <c r="CP9" s="498"/>
      <c r="CQ9" s="499"/>
      <c r="CR9" s="497" t="s">
        <v>161</v>
      </c>
      <c r="CS9" s="498"/>
      <c r="CT9" s="499"/>
      <c r="CU9" s="497" t="s">
        <v>21</v>
      </c>
      <c r="CV9" s="498"/>
      <c r="CW9" s="499"/>
      <c r="CX9" s="497" t="s">
        <v>289</v>
      </c>
      <c r="CY9" s="498"/>
      <c r="CZ9" s="499"/>
      <c r="DA9" s="497" t="s">
        <v>330</v>
      </c>
      <c r="DB9" s="498"/>
      <c r="DC9" s="499"/>
      <c r="DD9" s="500"/>
      <c r="DE9" s="501"/>
      <c r="DF9" s="502"/>
      <c r="DG9" s="497" t="s">
        <v>257</v>
      </c>
      <c r="DH9" s="498"/>
      <c r="DI9" s="499"/>
      <c r="DJ9" s="506" t="s">
        <v>162</v>
      </c>
      <c r="DK9" s="506"/>
      <c r="DL9" s="506"/>
      <c r="DM9" s="500"/>
      <c r="DN9" s="501"/>
      <c r="DO9" s="502"/>
      <c r="DP9" s="526" t="s">
        <v>163</v>
      </c>
      <c r="DQ9" s="527"/>
      <c r="DR9" s="528"/>
      <c r="DS9" s="520" t="s">
        <v>141</v>
      </c>
      <c r="DT9" s="521"/>
      <c r="DU9" s="521"/>
      <c r="DV9" s="521"/>
      <c r="DW9" s="521"/>
      <c r="DX9" s="521"/>
      <c r="DY9" s="521"/>
      <c r="DZ9" s="521"/>
      <c r="EA9" s="521"/>
      <c r="EB9" s="521"/>
      <c r="EC9" s="521"/>
      <c r="ED9" s="522"/>
      <c r="EE9" s="526" t="s">
        <v>164</v>
      </c>
      <c r="EF9" s="527"/>
      <c r="EG9" s="528"/>
      <c r="EH9" s="526" t="s">
        <v>165</v>
      </c>
      <c r="EI9" s="527"/>
      <c r="EJ9" s="528"/>
      <c r="EK9" s="526" t="s">
        <v>166</v>
      </c>
      <c r="EL9" s="527"/>
      <c r="EM9" s="528"/>
      <c r="EN9" s="526" t="s">
        <v>167</v>
      </c>
      <c r="EO9" s="527"/>
      <c r="EP9" s="528"/>
      <c r="EQ9" s="497" t="s">
        <v>283</v>
      </c>
      <c r="ER9" s="498"/>
      <c r="ES9" s="499"/>
      <c r="ET9" s="497" t="s">
        <v>168</v>
      </c>
      <c r="EU9" s="498"/>
      <c r="EV9" s="499"/>
      <c r="EW9" s="497" t="s">
        <v>315</v>
      </c>
      <c r="EX9" s="498"/>
      <c r="EY9" s="499"/>
      <c r="EZ9" s="506" t="s">
        <v>285</v>
      </c>
      <c r="FA9" s="506"/>
      <c r="FB9" s="506"/>
      <c r="FC9" s="500"/>
      <c r="FD9" s="501"/>
      <c r="FE9" s="502"/>
    </row>
    <row r="10" spans="1:165" s="157" customFormat="1" ht="62.25" customHeight="1">
      <c r="A10" s="506"/>
      <c r="B10" s="506"/>
      <c r="C10" s="500"/>
      <c r="D10" s="501"/>
      <c r="E10" s="502"/>
      <c r="F10" s="500"/>
      <c r="G10" s="501"/>
      <c r="H10" s="502"/>
      <c r="I10" s="467"/>
      <c r="J10" s="467"/>
      <c r="K10" s="467"/>
      <c r="L10" s="500"/>
      <c r="M10" s="501"/>
      <c r="N10" s="502"/>
      <c r="O10" s="476"/>
      <c r="P10" s="476"/>
      <c r="Q10" s="476"/>
      <c r="R10" s="500"/>
      <c r="S10" s="501"/>
      <c r="T10" s="502"/>
      <c r="U10" s="500"/>
      <c r="V10" s="501"/>
      <c r="W10" s="502"/>
      <c r="X10" s="500"/>
      <c r="Y10" s="501"/>
      <c r="Z10" s="502"/>
      <c r="AA10" s="500"/>
      <c r="AB10" s="501"/>
      <c r="AC10" s="502"/>
      <c r="AD10" s="500"/>
      <c r="AE10" s="501"/>
      <c r="AF10" s="502"/>
      <c r="AG10" s="500"/>
      <c r="AH10" s="501"/>
      <c r="AI10" s="502"/>
      <c r="AJ10" s="500"/>
      <c r="AK10" s="501"/>
      <c r="AL10" s="502"/>
      <c r="AM10" s="506"/>
      <c r="AN10" s="506"/>
      <c r="AO10" s="506"/>
      <c r="AP10" s="500"/>
      <c r="AQ10" s="501"/>
      <c r="AR10" s="502"/>
      <c r="AS10" s="500"/>
      <c r="AT10" s="501"/>
      <c r="AU10" s="502"/>
      <c r="AV10" s="500"/>
      <c r="AW10" s="501"/>
      <c r="AX10" s="502"/>
      <c r="AY10" s="500"/>
      <c r="AZ10" s="501"/>
      <c r="BA10" s="502"/>
      <c r="BB10" s="500"/>
      <c r="BC10" s="501"/>
      <c r="BD10" s="502"/>
      <c r="BE10" s="500"/>
      <c r="BF10" s="501"/>
      <c r="BG10" s="502"/>
      <c r="BH10" s="500"/>
      <c r="BI10" s="501"/>
      <c r="BJ10" s="502"/>
      <c r="BK10" s="500"/>
      <c r="BL10" s="501"/>
      <c r="BM10" s="502"/>
      <c r="BN10" s="500"/>
      <c r="BO10" s="501"/>
      <c r="BP10" s="502"/>
      <c r="BQ10" s="500"/>
      <c r="BR10" s="501"/>
      <c r="BS10" s="502"/>
      <c r="BT10" s="500"/>
      <c r="BU10" s="501"/>
      <c r="BV10" s="502"/>
      <c r="BW10" s="500"/>
      <c r="BX10" s="501"/>
      <c r="BY10" s="502"/>
      <c r="BZ10" s="500"/>
      <c r="CA10" s="501"/>
      <c r="CB10" s="502"/>
      <c r="CC10" s="500"/>
      <c r="CD10" s="501"/>
      <c r="CE10" s="501"/>
      <c r="CF10" s="506"/>
      <c r="CG10" s="506"/>
      <c r="CH10" s="506"/>
      <c r="CI10" s="500"/>
      <c r="CJ10" s="501"/>
      <c r="CK10" s="502"/>
      <c r="CL10" s="500"/>
      <c r="CM10" s="501"/>
      <c r="CN10" s="502"/>
      <c r="CO10" s="500"/>
      <c r="CP10" s="501"/>
      <c r="CQ10" s="502"/>
      <c r="CR10" s="500"/>
      <c r="CS10" s="501"/>
      <c r="CT10" s="502"/>
      <c r="CU10" s="500"/>
      <c r="CV10" s="501"/>
      <c r="CW10" s="502"/>
      <c r="CX10" s="500"/>
      <c r="CY10" s="501"/>
      <c r="CZ10" s="502"/>
      <c r="DA10" s="500"/>
      <c r="DB10" s="501"/>
      <c r="DC10" s="502"/>
      <c r="DD10" s="500"/>
      <c r="DE10" s="501"/>
      <c r="DF10" s="502"/>
      <c r="DG10" s="500"/>
      <c r="DH10" s="501"/>
      <c r="DI10" s="502"/>
      <c r="DJ10" s="506"/>
      <c r="DK10" s="506"/>
      <c r="DL10" s="506"/>
      <c r="DM10" s="500"/>
      <c r="DN10" s="501"/>
      <c r="DO10" s="502"/>
      <c r="DP10" s="529"/>
      <c r="DQ10" s="530"/>
      <c r="DR10" s="531"/>
      <c r="DS10" s="282"/>
      <c r="DT10" s="283"/>
      <c r="DU10" s="283"/>
      <c r="DV10" s="284"/>
      <c r="DW10" s="284"/>
      <c r="DX10" s="284"/>
      <c r="DY10" s="283"/>
      <c r="DZ10" s="283"/>
      <c r="EA10" s="283"/>
      <c r="EB10" s="283"/>
      <c r="EC10" s="283"/>
      <c r="ED10" s="285"/>
      <c r="EE10" s="529"/>
      <c r="EF10" s="530"/>
      <c r="EG10" s="531"/>
      <c r="EH10" s="529"/>
      <c r="EI10" s="530"/>
      <c r="EJ10" s="531"/>
      <c r="EK10" s="529"/>
      <c r="EL10" s="530"/>
      <c r="EM10" s="531"/>
      <c r="EN10" s="529"/>
      <c r="EO10" s="530"/>
      <c r="EP10" s="531"/>
      <c r="EQ10" s="500"/>
      <c r="ER10" s="501"/>
      <c r="ES10" s="502"/>
      <c r="ET10" s="500"/>
      <c r="EU10" s="501"/>
      <c r="EV10" s="502"/>
      <c r="EW10" s="500"/>
      <c r="EX10" s="501"/>
      <c r="EY10" s="502"/>
      <c r="EZ10" s="506"/>
      <c r="FA10" s="506"/>
      <c r="FB10" s="506"/>
      <c r="FC10" s="500"/>
      <c r="FD10" s="501"/>
      <c r="FE10" s="502"/>
    </row>
    <row r="11" spans="1:165" s="157" customFormat="1" ht="109.5" customHeight="1">
      <c r="A11" s="506"/>
      <c r="B11" s="506"/>
      <c r="C11" s="503"/>
      <c r="D11" s="504"/>
      <c r="E11" s="516"/>
      <c r="F11" s="503"/>
      <c r="G11" s="504"/>
      <c r="H11" s="505"/>
      <c r="I11" s="468"/>
      <c r="J11" s="468"/>
      <c r="K11" s="468"/>
      <c r="L11" s="503"/>
      <c r="M11" s="504"/>
      <c r="N11" s="505"/>
      <c r="O11" s="477"/>
      <c r="P11" s="477"/>
      <c r="Q11" s="477"/>
      <c r="R11" s="503"/>
      <c r="S11" s="504"/>
      <c r="T11" s="505"/>
      <c r="U11" s="503"/>
      <c r="V11" s="504"/>
      <c r="W11" s="505"/>
      <c r="X11" s="503"/>
      <c r="Y11" s="504"/>
      <c r="Z11" s="505"/>
      <c r="AA11" s="503"/>
      <c r="AB11" s="504"/>
      <c r="AC11" s="505"/>
      <c r="AD11" s="503"/>
      <c r="AE11" s="504"/>
      <c r="AF11" s="505"/>
      <c r="AG11" s="503"/>
      <c r="AH11" s="504"/>
      <c r="AI11" s="505"/>
      <c r="AJ11" s="503"/>
      <c r="AK11" s="504"/>
      <c r="AL11" s="505"/>
      <c r="AM11" s="506"/>
      <c r="AN11" s="506"/>
      <c r="AO11" s="506"/>
      <c r="AP11" s="503"/>
      <c r="AQ11" s="504"/>
      <c r="AR11" s="505"/>
      <c r="AS11" s="503"/>
      <c r="AT11" s="504"/>
      <c r="AU11" s="505"/>
      <c r="AV11" s="503"/>
      <c r="AW11" s="504"/>
      <c r="AX11" s="505"/>
      <c r="AY11" s="503"/>
      <c r="AZ11" s="504"/>
      <c r="BA11" s="505"/>
      <c r="BB11" s="503"/>
      <c r="BC11" s="504"/>
      <c r="BD11" s="505"/>
      <c r="BE11" s="503"/>
      <c r="BF11" s="504"/>
      <c r="BG11" s="505"/>
      <c r="BH11" s="503"/>
      <c r="BI11" s="504"/>
      <c r="BJ11" s="505"/>
      <c r="BK11" s="503"/>
      <c r="BL11" s="504"/>
      <c r="BM11" s="505"/>
      <c r="BN11" s="503"/>
      <c r="BO11" s="504"/>
      <c r="BP11" s="505"/>
      <c r="BQ11" s="503"/>
      <c r="BR11" s="504"/>
      <c r="BS11" s="505"/>
      <c r="BT11" s="503"/>
      <c r="BU11" s="504"/>
      <c r="BV11" s="505"/>
      <c r="BW11" s="503"/>
      <c r="BX11" s="504"/>
      <c r="BY11" s="505"/>
      <c r="BZ11" s="503"/>
      <c r="CA11" s="504"/>
      <c r="CB11" s="505"/>
      <c r="CC11" s="503"/>
      <c r="CD11" s="504"/>
      <c r="CE11" s="504"/>
      <c r="CF11" s="506"/>
      <c r="CG11" s="506"/>
      <c r="CH11" s="506"/>
      <c r="CI11" s="503"/>
      <c r="CJ11" s="504"/>
      <c r="CK11" s="505"/>
      <c r="CL11" s="503"/>
      <c r="CM11" s="504"/>
      <c r="CN11" s="505"/>
      <c r="CO11" s="503"/>
      <c r="CP11" s="504"/>
      <c r="CQ11" s="505"/>
      <c r="CR11" s="503"/>
      <c r="CS11" s="504"/>
      <c r="CT11" s="505"/>
      <c r="CU11" s="503"/>
      <c r="CV11" s="504"/>
      <c r="CW11" s="505"/>
      <c r="CX11" s="503"/>
      <c r="CY11" s="504"/>
      <c r="CZ11" s="505"/>
      <c r="DA11" s="503"/>
      <c r="DB11" s="504"/>
      <c r="DC11" s="505"/>
      <c r="DD11" s="503"/>
      <c r="DE11" s="504"/>
      <c r="DF11" s="505"/>
      <c r="DG11" s="503"/>
      <c r="DH11" s="504"/>
      <c r="DI11" s="505"/>
      <c r="DJ11" s="506"/>
      <c r="DK11" s="506"/>
      <c r="DL11" s="506"/>
      <c r="DM11" s="503"/>
      <c r="DN11" s="504"/>
      <c r="DO11" s="505"/>
      <c r="DP11" s="523"/>
      <c r="DQ11" s="524"/>
      <c r="DR11" s="525"/>
      <c r="DS11" s="523" t="s">
        <v>169</v>
      </c>
      <c r="DT11" s="524"/>
      <c r="DU11" s="525"/>
      <c r="DV11" s="520" t="s">
        <v>170</v>
      </c>
      <c r="DW11" s="521"/>
      <c r="DX11" s="522"/>
      <c r="DY11" s="523" t="s">
        <v>171</v>
      </c>
      <c r="DZ11" s="524"/>
      <c r="EA11" s="525"/>
      <c r="EB11" s="523" t="s">
        <v>239</v>
      </c>
      <c r="EC11" s="524"/>
      <c r="ED11" s="525"/>
      <c r="EE11" s="523"/>
      <c r="EF11" s="524"/>
      <c r="EG11" s="525"/>
      <c r="EH11" s="523"/>
      <c r="EI11" s="524"/>
      <c r="EJ11" s="525"/>
      <c r="EK11" s="523"/>
      <c r="EL11" s="524"/>
      <c r="EM11" s="525"/>
      <c r="EN11" s="523"/>
      <c r="EO11" s="524"/>
      <c r="EP11" s="525"/>
      <c r="EQ11" s="503"/>
      <c r="ER11" s="504"/>
      <c r="ES11" s="505"/>
      <c r="ET11" s="503"/>
      <c r="EU11" s="504"/>
      <c r="EV11" s="505"/>
      <c r="EW11" s="503"/>
      <c r="EX11" s="504"/>
      <c r="EY11" s="505"/>
      <c r="EZ11" s="506"/>
      <c r="FA11" s="506"/>
      <c r="FB11" s="506"/>
      <c r="FC11" s="503"/>
      <c r="FD11" s="504"/>
      <c r="FE11" s="505"/>
      <c r="FG11" s="158"/>
      <c r="FH11" s="158"/>
      <c r="FI11" s="158"/>
    </row>
    <row r="12" spans="1:165" s="157" customFormat="1" ht="42.75" customHeight="1">
      <c r="A12" s="506"/>
      <c r="B12" s="506"/>
      <c r="C12" s="286" t="s">
        <v>172</v>
      </c>
      <c r="D12" s="287" t="s">
        <v>173</v>
      </c>
      <c r="E12" s="286" t="s">
        <v>174</v>
      </c>
      <c r="F12" s="286" t="s">
        <v>172</v>
      </c>
      <c r="G12" s="286" t="s">
        <v>173</v>
      </c>
      <c r="H12" s="286" t="s">
        <v>174</v>
      </c>
      <c r="I12" s="286"/>
      <c r="J12" s="286"/>
      <c r="K12" s="286"/>
      <c r="L12" s="286" t="s">
        <v>172</v>
      </c>
      <c r="M12" s="286" t="s">
        <v>173</v>
      </c>
      <c r="N12" s="286" t="s">
        <v>174</v>
      </c>
      <c r="O12" s="286"/>
      <c r="P12" s="286"/>
      <c r="Q12" s="286"/>
      <c r="R12" s="286" t="s">
        <v>172</v>
      </c>
      <c r="S12" s="286" t="s">
        <v>173</v>
      </c>
      <c r="T12" s="286" t="s">
        <v>174</v>
      </c>
      <c r="U12" s="286" t="s">
        <v>172</v>
      </c>
      <c r="V12" s="286" t="s">
        <v>173</v>
      </c>
      <c r="W12" s="286" t="s">
        <v>174</v>
      </c>
      <c r="X12" s="286" t="s">
        <v>172</v>
      </c>
      <c r="Y12" s="286" t="s">
        <v>173</v>
      </c>
      <c r="Z12" s="286" t="s">
        <v>174</v>
      </c>
      <c r="AA12" s="286" t="s">
        <v>172</v>
      </c>
      <c r="AB12" s="286" t="s">
        <v>173</v>
      </c>
      <c r="AC12" s="286" t="s">
        <v>174</v>
      </c>
      <c r="AD12" s="286" t="s">
        <v>172</v>
      </c>
      <c r="AE12" s="286" t="s">
        <v>173</v>
      </c>
      <c r="AF12" s="286" t="s">
        <v>174</v>
      </c>
      <c r="AG12" s="286" t="s">
        <v>172</v>
      </c>
      <c r="AH12" s="286" t="s">
        <v>173</v>
      </c>
      <c r="AI12" s="286" t="s">
        <v>174</v>
      </c>
      <c r="AJ12" s="286" t="s">
        <v>172</v>
      </c>
      <c r="AK12" s="286" t="s">
        <v>173</v>
      </c>
      <c r="AL12" s="286" t="s">
        <v>174</v>
      </c>
      <c r="AM12" s="286" t="s">
        <v>172</v>
      </c>
      <c r="AN12" s="286" t="s">
        <v>173</v>
      </c>
      <c r="AO12" s="286" t="s">
        <v>174</v>
      </c>
      <c r="AP12" s="286" t="s">
        <v>172</v>
      </c>
      <c r="AQ12" s="286" t="s">
        <v>173</v>
      </c>
      <c r="AR12" s="286" t="s">
        <v>174</v>
      </c>
      <c r="AS12" s="286" t="s">
        <v>172</v>
      </c>
      <c r="AT12" s="286" t="s">
        <v>173</v>
      </c>
      <c r="AU12" s="286" t="s">
        <v>174</v>
      </c>
      <c r="AV12" s="286" t="s">
        <v>172</v>
      </c>
      <c r="AW12" s="286" t="s">
        <v>173</v>
      </c>
      <c r="AX12" s="286" t="s">
        <v>174</v>
      </c>
      <c r="AY12" s="286" t="s">
        <v>172</v>
      </c>
      <c r="AZ12" s="286" t="s">
        <v>173</v>
      </c>
      <c r="BA12" s="286" t="s">
        <v>174</v>
      </c>
      <c r="BB12" s="286" t="s">
        <v>172</v>
      </c>
      <c r="BC12" s="286" t="s">
        <v>173</v>
      </c>
      <c r="BD12" s="286" t="s">
        <v>174</v>
      </c>
      <c r="BE12" s="286" t="s">
        <v>172</v>
      </c>
      <c r="BF12" s="286" t="s">
        <v>173</v>
      </c>
      <c r="BG12" s="286" t="s">
        <v>174</v>
      </c>
      <c r="BH12" s="286"/>
      <c r="BI12" s="286"/>
      <c r="BJ12" s="286"/>
      <c r="BK12" s="286" t="s">
        <v>175</v>
      </c>
      <c r="BL12" s="286" t="s">
        <v>173</v>
      </c>
      <c r="BM12" s="286" t="s">
        <v>174</v>
      </c>
      <c r="BN12" s="286" t="s">
        <v>172</v>
      </c>
      <c r="BO12" s="286" t="s">
        <v>173</v>
      </c>
      <c r="BP12" s="286" t="s">
        <v>174</v>
      </c>
      <c r="BQ12" s="286" t="s">
        <v>172</v>
      </c>
      <c r="BR12" s="286" t="s">
        <v>173</v>
      </c>
      <c r="BS12" s="286" t="s">
        <v>174</v>
      </c>
      <c r="BT12" s="286" t="s">
        <v>175</v>
      </c>
      <c r="BU12" s="286" t="s">
        <v>173</v>
      </c>
      <c r="BV12" s="286" t="s">
        <v>174</v>
      </c>
      <c r="BW12" s="286" t="s">
        <v>175</v>
      </c>
      <c r="BX12" s="286" t="s">
        <v>173</v>
      </c>
      <c r="BY12" s="286" t="s">
        <v>174</v>
      </c>
      <c r="BZ12" s="286" t="s">
        <v>175</v>
      </c>
      <c r="CA12" s="286" t="s">
        <v>173</v>
      </c>
      <c r="CB12" s="286" t="s">
        <v>174</v>
      </c>
      <c r="CC12" s="286" t="s">
        <v>175</v>
      </c>
      <c r="CD12" s="286" t="s">
        <v>173</v>
      </c>
      <c r="CE12" s="286" t="s">
        <v>174</v>
      </c>
      <c r="CF12" s="286" t="s">
        <v>172</v>
      </c>
      <c r="CG12" s="286" t="s">
        <v>173</v>
      </c>
      <c r="CH12" s="286" t="s">
        <v>174</v>
      </c>
      <c r="CI12" s="286" t="s">
        <v>172</v>
      </c>
      <c r="CJ12" s="286" t="s">
        <v>173</v>
      </c>
      <c r="CK12" s="286" t="s">
        <v>174</v>
      </c>
      <c r="CL12" s="286" t="s">
        <v>172</v>
      </c>
      <c r="CM12" s="286" t="s">
        <v>173</v>
      </c>
      <c r="CN12" s="286" t="s">
        <v>174</v>
      </c>
      <c r="CO12" s="286" t="s">
        <v>172</v>
      </c>
      <c r="CP12" s="286" t="s">
        <v>173</v>
      </c>
      <c r="CQ12" s="286" t="s">
        <v>174</v>
      </c>
      <c r="CR12" s="286" t="s">
        <v>172</v>
      </c>
      <c r="CS12" s="286" t="s">
        <v>173</v>
      </c>
      <c r="CT12" s="286" t="s">
        <v>174</v>
      </c>
      <c r="CU12" s="286" t="s">
        <v>172</v>
      </c>
      <c r="CV12" s="286" t="s">
        <v>173</v>
      </c>
      <c r="CW12" s="286" t="s">
        <v>174</v>
      </c>
      <c r="CX12" s="286" t="s">
        <v>172</v>
      </c>
      <c r="CY12" s="286" t="s">
        <v>173</v>
      </c>
      <c r="CZ12" s="286" t="s">
        <v>174</v>
      </c>
      <c r="DA12" s="286" t="s">
        <v>172</v>
      </c>
      <c r="DB12" s="286" t="s">
        <v>173</v>
      </c>
      <c r="DC12" s="286" t="s">
        <v>174</v>
      </c>
      <c r="DD12" s="286" t="s">
        <v>172</v>
      </c>
      <c r="DE12" s="286" t="s">
        <v>173</v>
      </c>
      <c r="DF12" s="286" t="s">
        <v>174</v>
      </c>
      <c r="DG12" s="286" t="s">
        <v>172</v>
      </c>
      <c r="DH12" s="286" t="s">
        <v>173</v>
      </c>
      <c r="DI12" s="286" t="s">
        <v>174</v>
      </c>
      <c r="DJ12" s="286" t="s">
        <v>172</v>
      </c>
      <c r="DK12" s="286" t="s">
        <v>173</v>
      </c>
      <c r="DL12" s="286" t="s">
        <v>174</v>
      </c>
      <c r="DM12" s="286" t="s">
        <v>172</v>
      </c>
      <c r="DN12" s="286" t="s">
        <v>173</v>
      </c>
      <c r="DO12" s="286" t="s">
        <v>174</v>
      </c>
      <c r="DP12" s="286" t="s">
        <v>172</v>
      </c>
      <c r="DQ12" s="286" t="s">
        <v>173</v>
      </c>
      <c r="DR12" s="286" t="s">
        <v>174</v>
      </c>
      <c r="DS12" s="286" t="s">
        <v>172</v>
      </c>
      <c r="DT12" s="286" t="s">
        <v>173</v>
      </c>
      <c r="DU12" s="286" t="s">
        <v>174</v>
      </c>
      <c r="DV12" s="286" t="s">
        <v>172</v>
      </c>
      <c r="DW12" s="286" t="s">
        <v>173</v>
      </c>
      <c r="DX12" s="286" t="s">
        <v>174</v>
      </c>
      <c r="DY12" s="286" t="s">
        <v>172</v>
      </c>
      <c r="DZ12" s="286" t="s">
        <v>173</v>
      </c>
      <c r="EA12" s="286" t="s">
        <v>174</v>
      </c>
      <c r="EB12" s="286" t="s">
        <v>172</v>
      </c>
      <c r="EC12" s="286" t="s">
        <v>173</v>
      </c>
      <c r="ED12" s="286" t="s">
        <v>174</v>
      </c>
      <c r="EE12" s="286" t="s">
        <v>172</v>
      </c>
      <c r="EF12" s="286" t="s">
        <v>173</v>
      </c>
      <c r="EG12" s="286" t="s">
        <v>174</v>
      </c>
      <c r="EH12" s="286" t="s">
        <v>172</v>
      </c>
      <c r="EI12" s="286" t="s">
        <v>173</v>
      </c>
      <c r="EJ12" s="286" t="s">
        <v>174</v>
      </c>
      <c r="EK12" s="286" t="s">
        <v>172</v>
      </c>
      <c r="EL12" s="286" t="s">
        <v>173</v>
      </c>
      <c r="EM12" s="286" t="s">
        <v>174</v>
      </c>
      <c r="EN12" s="286" t="s">
        <v>172</v>
      </c>
      <c r="EO12" s="286" t="s">
        <v>173</v>
      </c>
      <c r="EP12" s="286" t="s">
        <v>174</v>
      </c>
      <c r="EQ12" s="286" t="s">
        <v>172</v>
      </c>
      <c r="ER12" s="286" t="s">
        <v>173</v>
      </c>
      <c r="ES12" s="286" t="s">
        <v>174</v>
      </c>
      <c r="ET12" s="286" t="s">
        <v>172</v>
      </c>
      <c r="EU12" s="286" t="s">
        <v>173</v>
      </c>
      <c r="EV12" s="286" t="s">
        <v>174</v>
      </c>
      <c r="EW12" s="286" t="s">
        <v>172</v>
      </c>
      <c r="EX12" s="286" t="s">
        <v>173</v>
      </c>
      <c r="EY12" s="286" t="s">
        <v>174</v>
      </c>
      <c r="EZ12" s="286" t="s">
        <v>172</v>
      </c>
      <c r="FA12" s="286" t="s">
        <v>173</v>
      </c>
      <c r="FB12" s="286" t="s">
        <v>174</v>
      </c>
      <c r="FC12" s="286" t="s">
        <v>172</v>
      </c>
      <c r="FD12" s="286" t="s">
        <v>173</v>
      </c>
      <c r="FE12" s="286" t="s">
        <v>174</v>
      </c>
      <c r="FG12" s="158"/>
      <c r="FH12" s="158"/>
      <c r="FI12" s="158"/>
    </row>
    <row r="13" spans="1:165" s="157" customFormat="1" ht="24" customHeight="1">
      <c r="A13" s="288">
        <v>1</v>
      </c>
      <c r="B13" s="286">
        <v>2</v>
      </c>
      <c r="C13" s="288">
        <v>3</v>
      </c>
      <c r="D13" s="287">
        <v>4</v>
      </c>
      <c r="E13" s="288">
        <v>5</v>
      </c>
      <c r="F13" s="286">
        <v>6</v>
      </c>
      <c r="G13" s="288">
        <v>7</v>
      </c>
      <c r="H13" s="286">
        <v>8</v>
      </c>
      <c r="I13" s="286"/>
      <c r="J13" s="286"/>
      <c r="K13" s="286"/>
      <c r="L13" s="288">
        <v>9</v>
      </c>
      <c r="M13" s="286">
        <v>10</v>
      </c>
      <c r="N13" s="288">
        <v>11</v>
      </c>
      <c r="O13" s="478"/>
      <c r="P13" s="478"/>
      <c r="Q13" s="478"/>
      <c r="R13" s="288">
        <v>12</v>
      </c>
      <c r="S13" s="288">
        <v>13</v>
      </c>
      <c r="T13" s="288">
        <v>14</v>
      </c>
      <c r="U13" s="288">
        <v>15</v>
      </c>
      <c r="V13" s="288">
        <v>16</v>
      </c>
      <c r="W13" s="288">
        <v>17</v>
      </c>
      <c r="X13" s="288">
        <v>18</v>
      </c>
      <c r="Y13" s="288">
        <v>19</v>
      </c>
      <c r="Z13" s="288">
        <v>20</v>
      </c>
      <c r="AA13" s="288">
        <v>21</v>
      </c>
      <c r="AB13" s="288">
        <v>22</v>
      </c>
      <c r="AC13" s="288">
        <v>23</v>
      </c>
      <c r="AD13" s="286">
        <v>24</v>
      </c>
      <c r="AE13" s="288">
        <v>25</v>
      </c>
      <c r="AF13" s="286">
        <v>26</v>
      </c>
      <c r="AG13" s="288">
        <v>27</v>
      </c>
      <c r="AH13" s="286">
        <v>28</v>
      </c>
      <c r="AI13" s="288">
        <v>29</v>
      </c>
      <c r="AJ13" s="286">
        <v>30</v>
      </c>
      <c r="AK13" s="288">
        <v>31</v>
      </c>
      <c r="AL13" s="286">
        <v>32</v>
      </c>
      <c r="AM13" s="288">
        <v>33</v>
      </c>
      <c r="AN13" s="286">
        <v>34</v>
      </c>
      <c r="AO13" s="288">
        <v>35</v>
      </c>
      <c r="AP13" s="288">
        <v>36</v>
      </c>
      <c r="AQ13" s="288">
        <v>37</v>
      </c>
      <c r="AR13" s="288">
        <v>38</v>
      </c>
      <c r="AS13" s="286">
        <v>39</v>
      </c>
      <c r="AT13" s="288">
        <v>40</v>
      </c>
      <c r="AU13" s="286">
        <v>41</v>
      </c>
      <c r="AV13" s="288">
        <v>42</v>
      </c>
      <c r="AW13" s="286">
        <v>43</v>
      </c>
      <c r="AX13" s="288">
        <v>44</v>
      </c>
      <c r="AY13" s="288">
        <v>45</v>
      </c>
      <c r="AZ13" s="286">
        <v>46</v>
      </c>
      <c r="BA13" s="288">
        <v>47</v>
      </c>
      <c r="BB13" s="288">
        <v>48</v>
      </c>
      <c r="BC13" s="286">
        <v>49</v>
      </c>
      <c r="BD13" s="288">
        <v>50</v>
      </c>
      <c r="BE13" s="288">
        <v>48</v>
      </c>
      <c r="BF13" s="286">
        <v>49</v>
      </c>
      <c r="BG13" s="288">
        <v>50</v>
      </c>
      <c r="BH13" s="288">
        <v>51</v>
      </c>
      <c r="BI13" s="288">
        <v>52</v>
      </c>
      <c r="BJ13" s="288">
        <v>56</v>
      </c>
      <c r="BK13" s="286">
        <v>51</v>
      </c>
      <c r="BL13" s="288">
        <v>52</v>
      </c>
      <c r="BM13" s="286">
        <v>53</v>
      </c>
      <c r="BN13" s="288">
        <v>60</v>
      </c>
      <c r="BO13" s="289">
        <v>61</v>
      </c>
      <c r="BP13" s="290">
        <v>62</v>
      </c>
      <c r="BQ13" s="288">
        <v>63</v>
      </c>
      <c r="BR13" s="288">
        <v>64</v>
      </c>
      <c r="BS13" s="288">
        <v>65</v>
      </c>
      <c r="BT13" s="288">
        <v>66</v>
      </c>
      <c r="BU13" s="288">
        <v>67</v>
      </c>
      <c r="BV13" s="288">
        <v>68</v>
      </c>
      <c r="BW13" s="286">
        <v>54</v>
      </c>
      <c r="BX13" s="288">
        <v>55</v>
      </c>
      <c r="BY13" s="286">
        <v>56</v>
      </c>
      <c r="BZ13" s="288">
        <v>72</v>
      </c>
      <c r="CA13" s="286">
        <v>73</v>
      </c>
      <c r="CB13" s="288">
        <v>74</v>
      </c>
      <c r="CC13" s="286">
        <v>75</v>
      </c>
      <c r="CD13" s="288">
        <v>76</v>
      </c>
      <c r="CE13" s="286">
        <v>77</v>
      </c>
      <c r="CF13" s="288">
        <v>57</v>
      </c>
      <c r="CG13" s="286">
        <v>58</v>
      </c>
      <c r="CH13" s="288">
        <v>59</v>
      </c>
      <c r="CI13" s="286">
        <v>60</v>
      </c>
      <c r="CJ13" s="288">
        <v>61</v>
      </c>
      <c r="CK13" s="286">
        <v>62</v>
      </c>
      <c r="CL13" s="288">
        <v>63</v>
      </c>
      <c r="CM13" s="286">
        <v>64</v>
      </c>
      <c r="CN13" s="288">
        <v>65</v>
      </c>
      <c r="CO13" s="286">
        <v>66</v>
      </c>
      <c r="CP13" s="288">
        <v>67</v>
      </c>
      <c r="CQ13" s="286">
        <v>68</v>
      </c>
      <c r="CR13" s="288">
        <v>69</v>
      </c>
      <c r="CS13" s="286">
        <v>70</v>
      </c>
      <c r="CT13" s="288">
        <v>71</v>
      </c>
      <c r="CU13" s="288">
        <v>72</v>
      </c>
      <c r="CV13" s="288">
        <v>73</v>
      </c>
      <c r="CW13" s="288">
        <v>74</v>
      </c>
      <c r="CX13" s="288">
        <v>75</v>
      </c>
      <c r="CY13" s="288">
        <v>76</v>
      </c>
      <c r="CZ13" s="288">
        <v>77</v>
      </c>
      <c r="DA13" s="288">
        <v>78</v>
      </c>
      <c r="DB13" s="288">
        <v>79</v>
      </c>
      <c r="DC13" s="288">
        <v>80</v>
      </c>
      <c r="DD13" s="286">
        <v>96</v>
      </c>
      <c r="DE13" s="288">
        <v>97</v>
      </c>
      <c r="DF13" s="286">
        <v>98</v>
      </c>
      <c r="DG13" s="286">
        <v>99</v>
      </c>
      <c r="DH13" s="286">
        <v>100</v>
      </c>
      <c r="DI13" s="286">
        <v>101</v>
      </c>
      <c r="DJ13" s="286">
        <v>102</v>
      </c>
      <c r="DK13" s="286">
        <v>103</v>
      </c>
      <c r="DL13" s="286">
        <v>104</v>
      </c>
      <c r="DM13" s="288">
        <v>81</v>
      </c>
      <c r="DN13" s="286">
        <v>82</v>
      </c>
      <c r="DO13" s="288">
        <v>83</v>
      </c>
      <c r="DP13" s="286">
        <v>84</v>
      </c>
      <c r="DQ13" s="288">
        <v>85</v>
      </c>
      <c r="DR13" s="286">
        <v>86</v>
      </c>
      <c r="DS13" s="288">
        <v>87</v>
      </c>
      <c r="DT13" s="286">
        <v>88</v>
      </c>
      <c r="DU13" s="288">
        <v>89</v>
      </c>
      <c r="DV13" s="286">
        <v>90</v>
      </c>
      <c r="DW13" s="288">
        <v>91</v>
      </c>
      <c r="DX13" s="286">
        <v>92</v>
      </c>
      <c r="DY13" s="288">
        <v>93</v>
      </c>
      <c r="DZ13" s="286">
        <v>94</v>
      </c>
      <c r="EA13" s="288">
        <v>95</v>
      </c>
      <c r="EB13" s="286">
        <v>96</v>
      </c>
      <c r="EC13" s="286">
        <v>97</v>
      </c>
      <c r="ED13" s="286">
        <v>98</v>
      </c>
      <c r="EE13" s="288">
        <v>99</v>
      </c>
      <c r="EF13" s="286">
        <v>100</v>
      </c>
      <c r="EG13" s="288">
        <v>101</v>
      </c>
      <c r="EH13" s="286">
        <v>102</v>
      </c>
      <c r="EI13" s="288">
        <v>103</v>
      </c>
      <c r="EJ13" s="286">
        <v>104</v>
      </c>
      <c r="EK13" s="288">
        <v>105</v>
      </c>
      <c r="EL13" s="286">
        <v>106</v>
      </c>
      <c r="EM13" s="288">
        <v>107</v>
      </c>
      <c r="EN13" s="286">
        <v>108</v>
      </c>
      <c r="EO13" s="288">
        <v>109</v>
      </c>
      <c r="EP13" s="286">
        <v>110</v>
      </c>
      <c r="EQ13" s="288">
        <v>111</v>
      </c>
      <c r="ER13" s="286">
        <v>112</v>
      </c>
      <c r="ES13" s="288">
        <v>113</v>
      </c>
      <c r="ET13" s="286">
        <v>114</v>
      </c>
      <c r="EU13" s="288">
        <v>115</v>
      </c>
      <c r="EV13" s="286">
        <v>116</v>
      </c>
      <c r="EW13" s="288">
        <v>117</v>
      </c>
      <c r="EX13" s="286">
        <v>118</v>
      </c>
      <c r="EY13" s="288">
        <v>119</v>
      </c>
      <c r="EZ13" s="286">
        <v>120</v>
      </c>
      <c r="FA13" s="288">
        <v>121</v>
      </c>
      <c r="FB13" s="286">
        <v>122</v>
      </c>
      <c r="FC13" s="288">
        <v>123</v>
      </c>
      <c r="FD13" s="286">
        <v>124</v>
      </c>
      <c r="FE13" s="288">
        <v>125</v>
      </c>
    </row>
    <row r="14" spans="1:165" s="157" customFormat="1" ht="25.5" customHeight="1">
      <c r="A14" s="333">
        <v>1</v>
      </c>
      <c r="B14" s="334" t="s">
        <v>290</v>
      </c>
      <c r="C14" s="291">
        <f>F14+CF14</f>
        <v>7133.6502700000001</v>
      </c>
      <c r="D14" s="292">
        <f t="shared" ref="D14:D29" si="0">G14+CG14+DE14</f>
        <v>7163.87752</v>
      </c>
      <c r="E14" s="293">
        <f t="shared" ref="E14:E29" si="1">D14/C14*100</f>
        <v>100.42372766894836</v>
      </c>
      <c r="F14" s="294">
        <f t="shared" ref="F14" si="2">L14+AD14+AG14+AJ14+AM14+AS14+AY14+BK14+BW14+BT14+AP14+BE14+R14+X14+U14+AA14+AV14</f>
        <v>1098.6209999999999</v>
      </c>
      <c r="G14" s="294">
        <f t="shared" ref="G14:G29" si="3">M14+AE14+AH14+AK14+AN14+AT14+AZ14+BL14+AQ14+BX14+BU14+BF14+S14+Y14+V14+AB14+AW14</f>
        <v>1128.84825</v>
      </c>
      <c r="H14" s="293">
        <f>G14/F14*100</f>
        <v>102.75138104951573</v>
      </c>
      <c r="I14" s="293">
        <f>L14+R14+U14+X14+AA14+AD14+AG14+AJ14+AM14</f>
        <v>613.77</v>
      </c>
      <c r="J14" s="293"/>
      <c r="K14" s="293"/>
      <c r="L14" s="295">
        <f>Але!C6</f>
        <v>81</v>
      </c>
      <c r="M14" s="438">
        <f>Але!D6</f>
        <v>81.830629999999999</v>
      </c>
      <c r="N14" s="293">
        <f>M14/L14*100</f>
        <v>101.02546913580245</v>
      </c>
      <c r="O14" s="293">
        <f t="shared" ref="O14:O29" si="4">R14+U14+X14+AA14</f>
        <v>286.77</v>
      </c>
      <c r="P14" s="293">
        <f t="shared" ref="P14:P29" si="5">S14+V14+Y14+AB14</f>
        <v>339.03285</v>
      </c>
      <c r="Q14" s="293"/>
      <c r="R14" s="293">
        <f>Але!C8</f>
        <v>106.965</v>
      </c>
      <c r="S14" s="293">
        <f>Але!D8</f>
        <v>169.95956000000001</v>
      </c>
      <c r="T14" s="293">
        <f>S14/R14*100</f>
        <v>158.8926845229748</v>
      </c>
      <c r="U14" s="293">
        <f>Але!C9</f>
        <v>1.147</v>
      </c>
      <c r="V14" s="293">
        <f>Але!D9</f>
        <v>0.91805000000000003</v>
      </c>
      <c r="W14" s="293">
        <f>V14/U14*100</f>
        <v>80.039232781168266</v>
      </c>
      <c r="X14" s="293">
        <f>Але!C10</f>
        <v>178.65799999999999</v>
      </c>
      <c r="Y14" s="293">
        <f>Але!D10</f>
        <v>187.65454</v>
      </c>
      <c r="Z14" s="293">
        <f>Y14/X14*100</f>
        <v>105.03562113087577</v>
      </c>
      <c r="AA14" s="293">
        <f>Але!C11</f>
        <v>0</v>
      </c>
      <c r="AB14" s="297">
        <f>Але!D11</f>
        <v>-19.499300000000002</v>
      </c>
      <c r="AC14" s="293" t="e">
        <f>AB14/AA14*100</f>
        <v>#DIV/0!</v>
      </c>
      <c r="AD14" s="298">
        <f>Але!C13</f>
        <v>10</v>
      </c>
      <c r="AE14" s="437">
        <f>Але!D13</f>
        <v>0</v>
      </c>
      <c r="AF14" s="293">
        <f>AE14/AD14*100</f>
        <v>0</v>
      </c>
      <c r="AG14" s="298">
        <f>Але!C15</f>
        <v>86</v>
      </c>
      <c r="AH14" s="299">
        <f>Але!D15</f>
        <v>68.343940000000003</v>
      </c>
      <c r="AI14" s="293">
        <f>AH14/AG14*100</f>
        <v>79.469697674418597</v>
      </c>
      <c r="AJ14" s="298">
        <f>Але!C16</f>
        <v>147</v>
      </c>
      <c r="AK14" s="298">
        <f>Але!D16</f>
        <v>142.96259000000001</v>
      </c>
      <c r="AL14" s="293">
        <f t="shared" ref="AL14:AL29" si="6">AK14/AJ14*100</f>
        <v>97.253462585034029</v>
      </c>
      <c r="AM14" s="293">
        <f>Але!C18</f>
        <v>3</v>
      </c>
      <c r="AN14" s="293">
        <f>Але!D18</f>
        <v>1.1000000000000001</v>
      </c>
      <c r="AO14" s="293">
        <f>AN14/AM14*100</f>
        <v>36.666666666666671</v>
      </c>
      <c r="AP14" s="293"/>
      <c r="AQ14" s="293"/>
      <c r="AR14" s="300" t="e">
        <f t="shared" ref="AR14:AR23" si="7">AQ14/AP14*100</f>
        <v>#DIV/0!</v>
      </c>
      <c r="AS14" s="298">
        <v>0</v>
      </c>
      <c r="AT14" s="298">
        <v>0</v>
      </c>
      <c r="AU14" s="300" t="e">
        <f t="shared" ref="AU14:AU29" si="8">AT14/AS14*100</f>
        <v>#DIV/0!</v>
      </c>
      <c r="AV14" s="298">
        <f>Але!C27</f>
        <v>50</v>
      </c>
      <c r="AW14" s="301">
        <f>Але!D27</f>
        <v>54.284680000000002</v>
      </c>
      <c r="AX14" s="293">
        <f>AW14/AV14*100</f>
        <v>108.56935999999999</v>
      </c>
      <c r="AY14" s="302">
        <f>Але!C28</f>
        <v>0</v>
      </c>
      <c r="AZ14" s="301">
        <f>Але!D28</f>
        <v>0</v>
      </c>
      <c r="BA14" s="293" t="e">
        <f>AZ14/AY14*100</f>
        <v>#DIV/0!</v>
      </c>
      <c r="BB14" s="298"/>
      <c r="BC14" s="298"/>
      <c r="BD14" s="293" t="e">
        <f>BC14/BB14*100</f>
        <v>#DIV/0!</v>
      </c>
      <c r="BE14" s="293">
        <f>Але!C29</f>
        <v>0</v>
      </c>
      <c r="BF14" s="303">
        <f>Але!D29</f>
        <v>0.35255999999999998</v>
      </c>
      <c r="BG14" s="293" t="e">
        <f>BF14/BE14*100</f>
        <v>#DIV/0!</v>
      </c>
      <c r="BH14" s="293">
        <f>Але!C30</f>
        <v>0</v>
      </c>
      <c r="BI14" s="293">
        <f>Але!D30</f>
        <v>0.35255999999999998</v>
      </c>
      <c r="BJ14" s="293" t="e">
        <f>BI14/BH14*100</f>
        <v>#DIV/0!</v>
      </c>
      <c r="BK14" s="293">
        <f>Але!C32</f>
        <v>0</v>
      </c>
      <c r="BL14" s="293">
        <f>Але!D31</f>
        <v>0</v>
      </c>
      <c r="BM14" s="293" t="e">
        <f>BL14/BK14*100</f>
        <v>#DIV/0!</v>
      </c>
      <c r="BN14" s="293"/>
      <c r="BO14" s="293"/>
      <c r="BP14" s="293" t="e">
        <f>BO14/BN14*100</f>
        <v>#DIV/0!</v>
      </c>
      <c r="BQ14" s="293"/>
      <c r="BR14" s="293"/>
      <c r="BS14" s="293"/>
      <c r="BT14" s="293"/>
      <c r="BU14" s="304"/>
      <c r="BV14" s="293" t="e">
        <f>BU14/BT14*100</f>
        <v>#DIV/0!</v>
      </c>
      <c r="BW14" s="293">
        <f>Але!C34</f>
        <v>434.851</v>
      </c>
      <c r="BX14" s="293">
        <f>Але!D36</f>
        <v>440.94099999999997</v>
      </c>
      <c r="BY14" s="293">
        <f>BX14/BW14*100</f>
        <v>101.40047970454246</v>
      </c>
      <c r="BZ14" s="293"/>
      <c r="CA14" s="293"/>
      <c r="CB14" s="305" t="e">
        <f>BZ14/CA14*100</f>
        <v>#DIV/0!</v>
      </c>
      <c r="CC14" s="305"/>
      <c r="CD14" s="305"/>
      <c r="CE14" s="305" t="e">
        <f>CC14/CD14*100</f>
        <v>#DIV/0!</v>
      </c>
      <c r="CF14" s="298">
        <f>CI14+CL14+CO14+CR14+CX14+CU14</f>
        <v>6035.02927</v>
      </c>
      <c r="CG14" s="298">
        <f>CJ14+CM14+CP14+CS14+CY14+CV14+DB14</f>
        <v>6035.02927</v>
      </c>
      <c r="CH14" s="293">
        <f>CG14/CF14*100</f>
        <v>100</v>
      </c>
      <c r="CI14" s="300">
        <f>Але!C39</f>
        <v>1839.6</v>
      </c>
      <c r="CJ14" s="300">
        <f>Але!D39</f>
        <v>1839.6</v>
      </c>
      <c r="CK14" s="293">
        <f>CJ14/CI14*100</f>
        <v>100</v>
      </c>
      <c r="CL14" s="293">
        <f>Але!C40</f>
        <v>0</v>
      </c>
      <c r="CM14" s="447">
        <f>Але!D40</f>
        <v>0</v>
      </c>
      <c r="CN14" s="293" t="e">
        <f>CM14/CL14*100</f>
        <v>#DIV/0!</v>
      </c>
      <c r="CO14" s="293">
        <f>Але!C41</f>
        <v>2800.9644899999998</v>
      </c>
      <c r="CP14" s="293">
        <f>Але!D41</f>
        <v>2800.9644899999998</v>
      </c>
      <c r="CQ14" s="293">
        <f t="shared" ref="CQ14:CQ29" si="9">CP14/CO14*100</f>
        <v>100</v>
      </c>
      <c r="CR14" s="293">
        <f>Але!C42</f>
        <v>108.54452999999999</v>
      </c>
      <c r="CS14" s="293">
        <f>Але!D42</f>
        <v>108.54452999999999</v>
      </c>
      <c r="CT14" s="293">
        <f t="shared" ref="CT14:CT31" si="10">CS14/CR14*100</f>
        <v>100</v>
      </c>
      <c r="CU14" s="293">
        <f>Але!C44</f>
        <v>1285.9202499999999</v>
      </c>
      <c r="CV14" s="293">
        <f>Але!D44</f>
        <v>1285.9202499999999</v>
      </c>
      <c r="CW14" s="293">
        <f>CV14/CU14*100</f>
        <v>100</v>
      </c>
      <c r="CX14" s="297">
        <f>Але!C43</f>
        <v>0</v>
      </c>
      <c r="CY14" s="293">
        <f>Але!D43</f>
        <v>0</v>
      </c>
      <c r="CZ14" s="293" t="e">
        <f t="shared" ref="CZ14:CZ31" si="11">CY14/CX14*100</f>
        <v>#DIV/0!</v>
      </c>
      <c r="DA14" s="293"/>
      <c r="DB14" s="293">
        <f>Але!D45</f>
        <v>0</v>
      </c>
      <c r="DC14" s="293" t="e">
        <f>DB13:DB14/DA14*100</f>
        <v>#DIV/0!</v>
      </c>
      <c r="DD14" s="298"/>
      <c r="DE14" s="298"/>
      <c r="DF14" s="293" t="e">
        <f>DE14/DD14*100</f>
        <v>#DIV/0!</v>
      </c>
      <c r="DG14" s="293"/>
      <c r="DH14" s="293"/>
      <c r="DI14" s="293"/>
      <c r="DJ14" s="293"/>
      <c r="DK14" s="293"/>
      <c r="DL14" s="293"/>
      <c r="DM14" s="302">
        <f>DP14+EE14+EH14+EK14+EN14+EQ14+ET14+EW14+EZ14</f>
        <v>7895.2142299999996</v>
      </c>
      <c r="DN14" s="302">
        <f>DQ14+EF14+EI14+EL14+EO14+ER14+EU14+EX14+FA14</f>
        <v>7712.6722000000009</v>
      </c>
      <c r="DO14" s="293">
        <f>DN14/DM14*100</f>
        <v>97.687940761551715</v>
      </c>
      <c r="DP14" s="298">
        <f>DS14+DV14+DY14+EB14</f>
        <v>1412.83718</v>
      </c>
      <c r="DQ14" s="298">
        <f>DT14+DW14+DZ14+EC14</f>
        <v>1397.4266400000001</v>
      </c>
      <c r="DR14" s="293">
        <f>DQ14/DP14*100</f>
        <v>98.909248693469422</v>
      </c>
      <c r="DS14" s="293">
        <f>Але!C54</f>
        <v>1409.1871799999999</v>
      </c>
      <c r="DT14" s="293">
        <f>Але!D54</f>
        <v>1394.77664</v>
      </c>
      <c r="DU14" s="293">
        <f>DT14/DS14*100</f>
        <v>98.977386382410899</v>
      </c>
      <c r="DV14" s="293">
        <f>Але!C57</f>
        <v>0</v>
      </c>
      <c r="DW14" s="293">
        <f>Але!D57</f>
        <v>0</v>
      </c>
      <c r="DX14" s="293" t="e">
        <f>DW14/DV14*100</f>
        <v>#DIV/0!</v>
      </c>
      <c r="DY14" s="293">
        <f>Але!C58</f>
        <v>1</v>
      </c>
      <c r="DZ14" s="293">
        <f>Але!D58</f>
        <v>0</v>
      </c>
      <c r="EA14" s="293">
        <f>DZ14/DY14*100</f>
        <v>0</v>
      </c>
      <c r="EB14" s="293">
        <f>Але!C59</f>
        <v>2.65</v>
      </c>
      <c r="EC14" s="293">
        <f>Але!D59</f>
        <v>2.65</v>
      </c>
      <c r="ED14" s="293">
        <f>EC14/EB14*100</f>
        <v>100</v>
      </c>
      <c r="EE14" s="293">
        <f>Але!C61</f>
        <v>108.54452999999999</v>
      </c>
      <c r="EF14" s="293">
        <f>Але!D61</f>
        <v>108.54452999999999</v>
      </c>
      <c r="EG14" s="293">
        <f>EF14/EE14*100</f>
        <v>100</v>
      </c>
      <c r="EH14" s="293">
        <f>Але!C62</f>
        <v>18</v>
      </c>
      <c r="EI14" s="293">
        <f>Але!D62</f>
        <v>17.321960000000001</v>
      </c>
      <c r="EJ14" s="293">
        <f>EI14/EH14*100</f>
        <v>96.233111111111114</v>
      </c>
      <c r="EK14" s="298">
        <f>Але!C68</f>
        <v>851.65995999999996</v>
      </c>
      <c r="EL14" s="298">
        <f>Але!D68</f>
        <v>760.86120000000005</v>
      </c>
      <c r="EM14" s="293">
        <f>EL14/EK14*100</f>
        <v>89.338613500157976</v>
      </c>
      <c r="EN14" s="298">
        <f>Але!C73</f>
        <v>5212.0375599999998</v>
      </c>
      <c r="EO14" s="298">
        <f>Але!D73</f>
        <v>5136.3828700000004</v>
      </c>
      <c r="EP14" s="293">
        <f>EO14/EN14*100</f>
        <v>98.548462302332311</v>
      </c>
      <c r="EQ14" s="298">
        <f>Але!C77</f>
        <v>286.60000000000002</v>
      </c>
      <c r="ER14" s="306">
        <f>Але!D77</f>
        <v>286.60000000000002</v>
      </c>
      <c r="ES14" s="293">
        <f t="shared" ref="ES14:ES29" si="12">ER14/EQ14*100</f>
        <v>100</v>
      </c>
      <c r="ET14" s="293">
        <f>Але!C79</f>
        <v>0</v>
      </c>
      <c r="EU14" s="293">
        <f>Але!D79</f>
        <v>0</v>
      </c>
      <c r="EV14" s="293" t="e">
        <f t="shared" ref="EV14:EV29" si="13">EU14/ET14*100</f>
        <v>#DIV/0!</v>
      </c>
      <c r="EW14" s="294">
        <f>Але!C84</f>
        <v>5.5350000000000001</v>
      </c>
      <c r="EX14" s="294">
        <f>Але!D84</f>
        <v>5.5350000000000001</v>
      </c>
      <c r="EY14" s="293">
        <f>EX14/EW14*100</f>
        <v>100</v>
      </c>
      <c r="EZ14" s="293">
        <f>Але!C90</f>
        <v>0</v>
      </c>
      <c r="FA14" s="293">
        <f>Але!D90</f>
        <v>0</v>
      </c>
      <c r="FB14" s="293" t="e">
        <f>FA14/EZ14*100</f>
        <v>#DIV/0!</v>
      </c>
      <c r="FC14" s="481">
        <f t="shared" ref="FC14:FC29" si="14">SUM(C14-DM14)</f>
        <v>-761.5639599999995</v>
      </c>
      <c r="FD14" s="481">
        <f t="shared" ref="FD14:FD29" si="15">SUM(D14-DN14)</f>
        <v>-548.79468000000088</v>
      </c>
      <c r="FE14" s="293">
        <f>FD14/FC14*100%</f>
        <v>0.72061535054784009</v>
      </c>
      <c r="FF14" s="159"/>
      <c r="FG14" s="160"/>
      <c r="FI14" s="160"/>
    </row>
    <row r="15" spans="1:165" s="161" customFormat="1" ht="22.5" customHeight="1">
      <c r="A15" s="333">
        <v>2</v>
      </c>
      <c r="B15" s="335" t="s">
        <v>291</v>
      </c>
      <c r="C15" s="291">
        <f t="shared" ref="C15:C29" si="16">F15+CF15</f>
        <v>59182.848760000001</v>
      </c>
      <c r="D15" s="292">
        <f>G15+CG15+DE15</f>
        <v>39002.106550000004</v>
      </c>
      <c r="E15" s="300">
        <f t="shared" si="1"/>
        <v>65.901029381269694</v>
      </c>
      <c r="F15" s="294">
        <f t="shared" ref="F15:F29" si="17">L15+AD15+AG15+AJ15+AM15+AS15+AY15+BK15+BW15+BT15+AP15+BE15+R15+X15+U15+AA15+AV15</f>
        <v>3972.4</v>
      </c>
      <c r="G15" s="294">
        <f>M15+AE15+AH15+AK15+AN15+AT15+AZ15+BL15+AQ15+BX15+BU15+BF15+S15+Y15+V15+AB15+AW15</f>
        <v>6686.2258999999995</v>
      </c>
      <c r="H15" s="300">
        <f t="shared" ref="H15:H29" si="18">G15/F15*100</f>
        <v>168.31703504178833</v>
      </c>
      <c r="I15" s="293">
        <f t="shared" ref="I15:I29" si="19">L15+R15+U15+X15+AA15+AD15+AG15+AJ15+AM15</f>
        <v>3692.3999999999996</v>
      </c>
      <c r="J15" s="300"/>
      <c r="K15" s="300"/>
      <c r="L15" s="307">
        <f>Сун!C6</f>
        <v>396</v>
      </c>
      <c r="M15" s="439">
        <f>Сун!D6</f>
        <v>1142.71928</v>
      </c>
      <c r="N15" s="300">
        <f t="shared" ref="N15:N29" si="20">M15/L15*100</f>
        <v>288.56547474747475</v>
      </c>
      <c r="O15" s="293">
        <f t="shared" si="4"/>
        <v>823.39999999999986</v>
      </c>
      <c r="P15" s="293">
        <f t="shared" si="5"/>
        <v>973.46062999999992</v>
      </c>
      <c r="Q15" s="300"/>
      <c r="R15" s="300">
        <f>Сун!C8</f>
        <v>307.12799999999999</v>
      </c>
      <c r="S15" s="300">
        <f>Сун!D8</f>
        <v>488.0027</v>
      </c>
      <c r="T15" s="293">
        <f t="shared" ref="T15:T29" si="21">S15/R15*100</f>
        <v>158.89228595243679</v>
      </c>
      <c r="U15" s="293">
        <f>Сун!C9</f>
        <v>3.294</v>
      </c>
      <c r="V15" s="293">
        <f>Сун!D9</f>
        <v>2.63592</v>
      </c>
      <c r="W15" s="293">
        <f t="shared" ref="W15:W29" si="22">V15/U15*100</f>
        <v>80.021857923497265</v>
      </c>
      <c r="X15" s="293">
        <f>Сун!C10</f>
        <v>512.97799999999995</v>
      </c>
      <c r="Y15" s="293">
        <f>Сун!D10</f>
        <v>538.81007999999997</v>
      </c>
      <c r="Z15" s="293">
        <f t="shared" ref="Z15:Z29" si="23">Y15/X15*100</f>
        <v>105.03570913372504</v>
      </c>
      <c r="AA15" s="293">
        <f>Сун!C11</f>
        <v>0</v>
      </c>
      <c r="AB15" s="297">
        <f>Сун!D11</f>
        <v>-55.98807</v>
      </c>
      <c r="AC15" s="293" t="e">
        <f t="shared" ref="AC15:AC29" si="24">AB15/AA15*100</f>
        <v>#DIV/0!</v>
      </c>
      <c r="AD15" s="307">
        <f>Сун!C13</f>
        <v>45</v>
      </c>
      <c r="AE15" s="307">
        <f>Сун!D13</f>
        <v>42.506970000000003</v>
      </c>
      <c r="AF15" s="300">
        <f t="shared" ref="AF15:AF29" si="25">AE15/AD15*100</f>
        <v>94.459933333333339</v>
      </c>
      <c r="AG15" s="307">
        <f>Сун!C15</f>
        <v>1023</v>
      </c>
      <c r="AH15" s="299">
        <f>Сун!D15</f>
        <v>1140.8601699999999</v>
      </c>
      <c r="AI15" s="300">
        <f t="shared" ref="AI15:AI29" si="26">AH15/AG15*100</f>
        <v>111.52103323558163</v>
      </c>
      <c r="AJ15" s="307">
        <f>Сун!C16</f>
        <v>1395</v>
      </c>
      <c r="AK15" s="307">
        <f>Сун!D16</f>
        <v>1677.9716900000001</v>
      </c>
      <c r="AL15" s="300">
        <f t="shared" si="6"/>
        <v>120.28470896057348</v>
      </c>
      <c r="AM15" s="300">
        <f>Сун!C18</f>
        <v>10</v>
      </c>
      <c r="AN15" s="300">
        <f>Сун!D18</f>
        <v>8.17</v>
      </c>
      <c r="AO15" s="300">
        <f t="shared" ref="AO15:AO31" si="27">AN15/AM15*100</f>
        <v>81.699999999999989</v>
      </c>
      <c r="AP15" s="300"/>
      <c r="AQ15" s="300"/>
      <c r="AR15" s="300" t="e">
        <f t="shared" si="7"/>
        <v>#DIV/0!</v>
      </c>
      <c r="AS15" s="307">
        <f>Сун!C27</f>
        <v>0</v>
      </c>
      <c r="AT15" s="307">
        <f>Сун!D27</f>
        <v>0</v>
      </c>
      <c r="AU15" s="300" t="e">
        <f t="shared" si="8"/>
        <v>#DIV/0!</v>
      </c>
      <c r="AV15" s="307">
        <f>Сун!C28</f>
        <v>200</v>
      </c>
      <c r="AW15" s="308">
        <f>Сун!D28</f>
        <v>221</v>
      </c>
      <c r="AX15" s="300">
        <f t="shared" ref="AX15:AX29" si="28">AW15/AV15*100</f>
        <v>110.5</v>
      </c>
      <c r="AY15" s="302">
        <f>Сун!C29</f>
        <v>50</v>
      </c>
      <c r="AZ15" s="308">
        <f>Сун!D29</f>
        <v>37.503</v>
      </c>
      <c r="BA15" s="300">
        <f t="shared" ref="BA15:BA29" si="29">AZ15/AY15*100</f>
        <v>75.006</v>
      </c>
      <c r="BB15" s="307"/>
      <c r="BC15" s="307"/>
      <c r="BD15" s="300" t="e">
        <f t="shared" ref="BD15:BD29" si="30">BC15/BB15*100</f>
        <v>#DIV/0!</v>
      </c>
      <c r="BE15" s="300">
        <f>Сун!C31</f>
        <v>30</v>
      </c>
      <c r="BF15" s="303">
        <f>SUM(Сун!D30)</f>
        <v>165.45399</v>
      </c>
      <c r="BG15" s="300">
        <f t="shared" ref="BG15:BG31" si="31">BF15/BE15*100</f>
        <v>551.51330000000007</v>
      </c>
      <c r="BH15" s="300"/>
      <c r="BI15" s="300"/>
      <c r="BJ15" s="300"/>
      <c r="BK15" s="300">
        <f>Сун!C33</f>
        <v>0</v>
      </c>
      <c r="BL15" s="300">
        <f>Сун!D33</f>
        <v>1132.1469999999999</v>
      </c>
      <c r="BM15" s="300" t="e">
        <f t="shared" ref="BM15:BM31" si="32">BL15/BK15*100</f>
        <v>#DIV/0!</v>
      </c>
      <c r="BN15" s="300"/>
      <c r="BO15" s="300"/>
      <c r="BP15" s="300" t="e">
        <f t="shared" ref="BP15:BP29" si="33">BO15/BN15*100</f>
        <v>#DIV/0!</v>
      </c>
      <c r="BQ15" s="300">
        <f>Сун!C36</f>
        <v>0</v>
      </c>
      <c r="BR15" s="300">
        <f>Сун!D36</f>
        <v>144.43316999999999</v>
      </c>
      <c r="BS15" s="300"/>
      <c r="BT15" s="300">
        <f>Сун!C36</f>
        <v>0</v>
      </c>
      <c r="BU15" s="300">
        <f>Сун!D36</f>
        <v>144.43316999999999</v>
      </c>
      <c r="BV15" s="293" t="e">
        <f t="shared" ref="BV15:BV29" si="34">BU15/BT15*100</f>
        <v>#DIV/0!</v>
      </c>
      <c r="BW15" s="300">
        <f>Сун!C38</f>
        <v>0</v>
      </c>
      <c r="BX15" s="300">
        <f>Сун!D38</f>
        <v>0</v>
      </c>
      <c r="BY15" s="300" t="e">
        <f t="shared" ref="BY15:BY29" si="35">BX15/BW15*100</f>
        <v>#DIV/0!</v>
      </c>
      <c r="BZ15" s="300"/>
      <c r="CA15" s="300"/>
      <c r="CB15" s="309" t="e">
        <f t="shared" ref="CB15:CB29" si="36">BZ15/CA15*100</f>
        <v>#DIV/0!</v>
      </c>
      <c r="CC15" s="309"/>
      <c r="CD15" s="309"/>
      <c r="CE15" s="309" t="e">
        <f t="shared" ref="CE15:CE29" si="37">CC15/CD15*100</f>
        <v>#DIV/0!</v>
      </c>
      <c r="CF15" s="298">
        <f t="shared" ref="CF15:CF29" si="38">CI15+CL15+CO15+CR15+CX15+CU15</f>
        <v>55210.448759999999</v>
      </c>
      <c r="CG15" s="298">
        <f t="shared" ref="CG15:CG29" si="39">CJ15+CM15+CP15+CS15+CY15+CV15+DB15</f>
        <v>32315.880650000003</v>
      </c>
      <c r="CH15" s="300">
        <f>CG15/CF15*100</f>
        <v>58.532182541165788</v>
      </c>
      <c r="CI15" s="300">
        <f>Сун!C43</f>
        <v>5604.2</v>
      </c>
      <c r="CJ15" s="300">
        <f>Сун!D43</f>
        <v>5604.2</v>
      </c>
      <c r="CK15" s="300">
        <f t="shared" ref="CK15:CK29" si="40">CJ15/CI15*100</f>
        <v>100</v>
      </c>
      <c r="CL15" s="300">
        <f>Сун!C44</f>
        <v>0</v>
      </c>
      <c r="CM15" s="448">
        <f>Сун!D44</f>
        <v>0</v>
      </c>
      <c r="CN15" s="300" t="e">
        <f t="shared" ref="CN15:CN29" si="41">CM15/CL15*100</f>
        <v>#DIV/0!</v>
      </c>
      <c r="CO15" s="310">
        <f>Сун!C45</f>
        <v>47116.958250000003</v>
      </c>
      <c r="CP15" s="300">
        <f>Сун!D45</f>
        <v>25825.013040000002</v>
      </c>
      <c r="CQ15" s="300">
        <f t="shared" si="9"/>
        <v>54.810441928305075</v>
      </c>
      <c r="CR15" s="300">
        <f>Сун!C47</f>
        <v>309.01751000000002</v>
      </c>
      <c r="CS15" s="300">
        <f>Сун!D47</f>
        <v>309.01751000000002</v>
      </c>
      <c r="CT15" s="300">
        <f t="shared" si="10"/>
        <v>100</v>
      </c>
      <c r="CU15" s="300">
        <f>Сун!C48</f>
        <v>2180.2730000000001</v>
      </c>
      <c r="CV15" s="300">
        <f>Сун!D48</f>
        <v>577.65009999999995</v>
      </c>
      <c r="CW15" s="293">
        <f t="shared" ref="CW15:CW29" si="42">CV15/CU15*100</f>
        <v>26.49439313333697</v>
      </c>
      <c r="CX15" s="311">
        <f>Сун!C49</f>
        <v>0</v>
      </c>
      <c r="CY15" s="300">
        <f>Сун!D49</f>
        <v>0</v>
      </c>
      <c r="CZ15" s="300" t="e">
        <f t="shared" si="11"/>
        <v>#DIV/0!</v>
      </c>
      <c r="DA15" s="300"/>
      <c r="DB15" s="300"/>
      <c r="DC15" s="300"/>
      <c r="DD15" s="307"/>
      <c r="DE15" s="307"/>
      <c r="DF15" s="300" t="e">
        <f t="shared" ref="DF15:DF29" si="43">DE15/DD15*100</f>
        <v>#DIV/0!</v>
      </c>
      <c r="DG15" s="300"/>
      <c r="DH15" s="300"/>
      <c r="DI15" s="300"/>
      <c r="DJ15" s="300"/>
      <c r="DK15" s="300"/>
      <c r="DL15" s="300"/>
      <c r="DM15" s="302">
        <f>DP15+EE15+EH15+EK15+EN15+EQ15+ET15+EW15+EZ15</f>
        <v>60977.588550000008</v>
      </c>
      <c r="DN15" s="302">
        <f t="shared" ref="DM15:DN29" si="44">DQ15+EF15+EI15+EL15+EO15+ER15+EU15+EX15+FA15</f>
        <v>37072.41648</v>
      </c>
      <c r="DO15" s="300">
        <f t="shared" ref="DO15:DO29" si="45">DN15/DM15*100</f>
        <v>60.796790036394434</v>
      </c>
      <c r="DP15" s="307">
        <f>DS15+DV15+DY15+EB15</f>
        <v>2166.48621</v>
      </c>
      <c r="DQ15" s="307">
        <f t="shared" ref="DP15:DQ29" si="46">DT15+DW15+DZ15+EC15</f>
        <v>1969.2427499999999</v>
      </c>
      <c r="DR15" s="300">
        <f t="shared" ref="DR15:DR29" si="47">DQ15/DP15*100</f>
        <v>90.895697415955397</v>
      </c>
      <c r="DS15" s="300">
        <f>Сун!C60</f>
        <v>2123.1742100000001</v>
      </c>
      <c r="DT15" s="300">
        <f>Сун!D60</f>
        <v>1956.93075</v>
      </c>
      <c r="DU15" s="300">
        <f t="shared" ref="DU15:DU29" si="48">DT15/DS15*100</f>
        <v>92.170050897519147</v>
      </c>
      <c r="DV15" s="300">
        <f>Сун!C63</f>
        <v>0</v>
      </c>
      <c r="DW15" s="300">
        <f>Сун!D63</f>
        <v>0</v>
      </c>
      <c r="DX15" s="300" t="e">
        <f t="shared" ref="DX15:DX29" si="49">DW15/DV15*100</f>
        <v>#DIV/0!</v>
      </c>
      <c r="DY15" s="300">
        <f>Сун!C64</f>
        <v>1</v>
      </c>
      <c r="DZ15" s="300">
        <f>Сун!D64</f>
        <v>0</v>
      </c>
      <c r="EA15" s="300">
        <f t="shared" ref="EA15:EA29" si="50">DZ15/DY15*100</f>
        <v>0</v>
      </c>
      <c r="EB15" s="300">
        <f>Сун!C65</f>
        <v>42.311999999999998</v>
      </c>
      <c r="EC15" s="300">
        <f>Сун!D65</f>
        <v>12.311999999999999</v>
      </c>
      <c r="ED15" s="300">
        <f t="shared" ref="ED15:ED29" si="51">EC15/EB15*100</f>
        <v>29.098128190584234</v>
      </c>
      <c r="EE15" s="300">
        <f>Сун!C67</f>
        <v>273.28600999999998</v>
      </c>
      <c r="EF15" s="300">
        <f>Сун!D67</f>
        <v>273.28600999999998</v>
      </c>
      <c r="EG15" s="300">
        <f t="shared" ref="EG15:EG31" si="52">EF15/EE15*100</f>
        <v>100</v>
      </c>
      <c r="EH15" s="300">
        <f>Сун!C68</f>
        <v>16.631340000000002</v>
      </c>
      <c r="EI15" s="300">
        <f>Сун!D68</f>
        <v>16.631340000000002</v>
      </c>
      <c r="EJ15" s="300">
        <f t="shared" ref="EJ15:EJ31" si="53">EI15/EH15*100</f>
        <v>100</v>
      </c>
      <c r="EK15" s="307">
        <f>Сун!C74</f>
        <v>2844.9801499999999</v>
      </c>
      <c r="EL15" s="307">
        <f>Сун!D74</f>
        <v>2513.65515</v>
      </c>
      <c r="EM15" s="300">
        <f t="shared" ref="EM15:EM29" si="54">EL15/EK15*100</f>
        <v>88.354048797141886</v>
      </c>
      <c r="EN15" s="307">
        <f>Сун!C79</f>
        <v>52464.654540000003</v>
      </c>
      <c r="EO15" s="307">
        <f>Сун!D79</f>
        <v>29146.558089999999</v>
      </c>
      <c r="EP15" s="300">
        <f t="shared" ref="EP15:EP29" si="55">EO15/EN15*100</f>
        <v>55.554655501978253</v>
      </c>
      <c r="EQ15" s="307">
        <f>Сун!C84</f>
        <v>3211.5502999999999</v>
      </c>
      <c r="ER15" s="312">
        <f>Сун!D84</f>
        <v>3153.0431400000002</v>
      </c>
      <c r="ES15" s="300">
        <f t="shared" si="12"/>
        <v>98.178226883134926</v>
      </c>
      <c r="ET15" s="300">
        <f>Сун!C87</f>
        <v>0</v>
      </c>
      <c r="EU15" s="300">
        <f>Сун!D87</f>
        <v>0</v>
      </c>
      <c r="EV15" s="300" t="e">
        <f t="shared" si="13"/>
        <v>#DIV/0!</v>
      </c>
      <c r="EW15" s="313">
        <f>Сун!C92</f>
        <v>0</v>
      </c>
      <c r="EX15" s="313">
        <f>Сун!D92</f>
        <v>0</v>
      </c>
      <c r="EY15" s="300" t="e">
        <f t="shared" ref="EY15:EY29" si="56">EX15/EW15*100</f>
        <v>#DIV/0!</v>
      </c>
      <c r="EZ15" s="300">
        <f>Сун!C98</f>
        <v>0</v>
      </c>
      <c r="FA15" s="300">
        <f>Сун!D98</f>
        <v>0</v>
      </c>
      <c r="FB15" s="293" t="e">
        <f>FA15/EZ15*100</f>
        <v>#DIV/0!</v>
      </c>
      <c r="FC15" s="481">
        <f t="shared" si="14"/>
        <v>-1794.7397900000069</v>
      </c>
      <c r="FD15" s="481">
        <f t="shared" si="15"/>
        <v>1929.6900700000042</v>
      </c>
      <c r="FE15" s="293">
        <f>FD15/FC15*100%</f>
        <v>-1.0751921146184633</v>
      </c>
      <c r="FF15" s="159"/>
      <c r="FG15" s="160"/>
      <c r="FI15" s="160"/>
    </row>
    <row r="16" spans="1:165" s="157" customFormat="1" ht="25.5" customHeight="1">
      <c r="A16" s="333">
        <v>3</v>
      </c>
      <c r="B16" s="335" t="s">
        <v>292</v>
      </c>
      <c r="C16" s="314">
        <f t="shared" si="16"/>
        <v>18638.026560000002</v>
      </c>
      <c r="D16" s="292">
        <f t="shared" si="0"/>
        <v>17278.989310000001</v>
      </c>
      <c r="E16" s="300">
        <f t="shared" si="1"/>
        <v>92.7082556427047</v>
      </c>
      <c r="F16" s="294">
        <f t="shared" si="17"/>
        <v>3627.0881400000003</v>
      </c>
      <c r="G16" s="294">
        <f t="shared" si="3"/>
        <v>3559.9952499999999</v>
      </c>
      <c r="H16" s="300">
        <f t="shared" si="18"/>
        <v>98.150227195747149</v>
      </c>
      <c r="I16" s="293">
        <f t="shared" si="19"/>
        <v>2207.9700000000003</v>
      </c>
      <c r="J16" s="300"/>
      <c r="K16" s="300"/>
      <c r="L16" s="315">
        <f>Иль!C6</f>
        <v>120</v>
      </c>
      <c r="M16" s="438">
        <f>Иль!D6</f>
        <v>65.119870000000006</v>
      </c>
      <c r="N16" s="300">
        <f t="shared" si="20"/>
        <v>54.266558333333336</v>
      </c>
      <c r="O16" s="293">
        <f t="shared" si="4"/>
        <v>777.97</v>
      </c>
      <c r="P16" s="293">
        <f t="shared" si="5"/>
        <v>919.75250999999992</v>
      </c>
      <c r="Q16" s="300"/>
      <c r="R16" s="300">
        <f>Иль!C8</f>
        <v>290.18299999999999</v>
      </c>
      <c r="S16" s="300">
        <f>Иль!D8</f>
        <v>461.07841000000002</v>
      </c>
      <c r="T16" s="293">
        <f t="shared" si="21"/>
        <v>158.89228865922541</v>
      </c>
      <c r="U16" s="293">
        <f>Иль!C9</f>
        <v>3.1120000000000001</v>
      </c>
      <c r="V16" s="293">
        <f>Иль!D9</f>
        <v>2.4905499999999998</v>
      </c>
      <c r="W16" s="293">
        <f t="shared" si="22"/>
        <v>80.030526992287903</v>
      </c>
      <c r="X16" s="293">
        <f>Иль!C10</f>
        <v>484.67500000000001</v>
      </c>
      <c r="Y16" s="293">
        <f>Иль!D10</f>
        <v>509.08262999999999</v>
      </c>
      <c r="Z16" s="293">
        <f t="shared" si="23"/>
        <v>105.03587558673337</v>
      </c>
      <c r="AA16" s="293">
        <f>Иль!C11</f>
        <v>0</v>
      </c>
      <c r="AB16" s="297">
        <f>Иль!D11</f>
        <v>-52.899079999999998</v>
      </c>
      <c r="AC16" s="293" t="e">
        <f t="shared" si="24"/>
        <v>#DIV/0!</v>
      </c>
      <c r="AD16" s="307">
        <f>Иль!C13</f>
        <v>10</v>
      </c>
      <c r="AE16" s="307">
        <f>Иль!D13</f>
        <v>2.7930000000000001</v>
      </c>
      <c r="AF16" s="300">
        <f t="shared" si="25"/>
        <v>27.93</v>
      </c>
      <c r="AG16" s="307">
        <f>Иль!C15</f>
        <v>406</v>
      </c>
      <c r="AH16" s="299">
        <f>Иль!D15</f>
        <v>463.41651000000002</v>
      </c>
      <c r="AI16" s="300">
        <f t="shared" si="26"/>
        <v>114.14199753694582</v>
      </c>
      <c r="AJ16" s="307">
        <f>Иль!C16</f>
        <v>890</v>
      </c>
      <c r="AK16" s="307">
        <f>Иль!D16</f>
        <v>831.42898000000002</v>
      </c>
      <c r="AL16" s="300">
        <f t="shared" si="6"/>
        <v>93.418986516853934</v>
      </c>
      <c r="AM16" s="300">
        <f>Иль!C18</f>
        <v>4</v>
      </c>
      <c r="AN16" s="300">
        <f>Иль!D18</f>
        <v>3.05</v>
      </c>
      <c r="AO16" s="300">
        <f t="shared" si="27"/>
        <v>76.25</v>
      </c>
      <c r="AP16" s="300"/>
      <c r="AQ16" s="300"/>
      <c r="AR16" s="300" t="e">
        <f t="shared" si="7"/>
        <v>#DIV/0!</v>
      </c>
      <c r="AS16" s="307">
        <f>Иль!C27</f>
        <v>0</v>
      </c>
      <c r="AT16" s="307">
        <f>Иль!D27</f>
        <v>0</v>
      </c>
      <c r="AU16" s="300" t="e">
        <f t="shared" si="8"/>
        <v>#DIV/0!</v>
      </c>
      <c r="AV16" s="307">
        <f>Иль!C28</f>
        <v>250</v>
      </c>
      <c r="AW16" s="308">
        <f>Иль!D28</f>
        <v>284.21055999999999</v>
      </c>
      <c r="AX16" s="300">
        <f t="shared" si="28"/>
        <v>113.684224</v>
      </c>
      <c r="AY16" s="302">
        <f>Иль!C29</f>
        <v>20</v>
      </c>
      <c r="AZ16" s="308">
        <f>Иль!D29</f>
        <v>46.207650000000001</v>
      </c>
      <c r="BA16" s="300">
        <f t="shared" si="29"/>
        <v>231.03825000000003</v>
      </c>
      <c r="BB16" s="307"/>
      <c r="BC16" s="307"/>
      <c r="BD16" s="300" t="e">
        <f t="shared" si="30"/>
        <v>#DIV/0!</v>
      </c>
      <c r="BE16" s="300">
        <f>Иль!C30</f>
        <v>30</v>
      </c>
      <c r="BF16" s="303">
        <f>Иль!D30</f>
        <v>85.460000000000008</v>
      </c>
      <c r="BG16" s="300">
        <f t="shared" si="31"/>
        <v>284.86666666666667</v>
      </c>
      <c r="BH16" s="300"/>
      <c r="BI16" s="300"/>
      <c r="BJ16" s="300"/>
      <c r="BK16" s="300">
        <f>Иль!C35</f>
        <v>0</v>
      </c>
      <c r="BL16" s="300">
        <f>SUM(Иль!D33)</f>
        <v>0</v>
      </c>
      <c r="BM16" s="300" t="e">
        <f t="shared" si="32"/>
        <v>#DIV/0!</v>
      </c>
      <c r="BN16" s="300"/>
      <c r="BO16" s="300"/>
      <c r="BP16" s="300" t="e">
        <f t="shared" si="33"/>
        <v>#DIV/0!</v>
      </c>
      <c r="BQ16" s="300"/>
      <c r="BR16" s="300"/>
      <c r="BS16" s="300"/>
      <c r="BT16" s="300">
        <f>Иль!C36</f>
        <v>82.901759999999996</v>
      </c>
      <c r="BU16" s="300">
        <f>Иль!D36</f>
        <v>85.202449999999999</v>
      </c>
      <c r="BV16" s="293">
        <f t="shared" si="34"/>
        <v>102.77520043000294</v>
      </c>
      <c r="BW16" s="300">
        <f>SUM(Иль!C39)</f>
        <v>1036.2163800000001</v>
      </c>
      <c r="BX16" s="300">
        <f>Иль!D39</f>
        <v>773.35371999999995</v>
      </c>
      <c r="BY16" s="300">
        <f t="shared" si="35"/>
        <v>74.632454661641219</v>
      </c>
      <c r="BZ16" s="300"/>
      <c r="CA16" s="300"/>
      <c r="CB16" s="309" t="e">
        <f t="shared" si="36"/>
        <v>#DIV/0!</v>
      </c>
      <c r="CC16" s="309"/>
      <c r="CD16" s="309"/>
      <c r="CE16" s="309" t="e">
        <f t="shared" si="37"/>
        <v>#DIV/0!</v>
      </c>
      <c r="CF16" s="298">
        <f>CI16+CL16+CO16+CR16+CX16+CU16</f>
        <v>15010.93842</v>
      </c>
      <c r="CG16" s="298">
        <f t="shared" si="39"/>
        <v>13718.994060000001</v>
      </c>
      <c r="CH16" s="300">
        <f>CG16/CF16*100</f>
        <v>91.393313836537615</v>
      </c>
      <c r="CI16" s="300">
        <f>Иль!C43</f>
        <v>2693</v>
      </c>
      <c r="CJ16" s="300">
        <f>Иль!D43</f>
        <v>2693</v>
      </c>
      <c r="CK16" s="300">
        <f t="shared" si="40"/>
        <v>100</v>
      </c>
      <c r="CL16" s="300">
        <f>Иль!C44</f>
        <v>0</v>
      </c>
      <c r="CM16" s="448">
        <f>Иль!D44</f>
        <v>0</v>
      </c>
      <c r="CN16" s="300" t="e">
        <f t="shared" si="41"/>
        <v>#DIV/0!</v>
      </c>
      <c r="CO16" s="293">
        <f>Иль!C45</f>
        <v>10312.837320000001</v>
      </c>
      <c r="CP16" s="300">
        <f>Иль!D45</f>
        <v>9111.3296599999994</v>
      </c>
      <c r="CQ16" s="300">
        <f t="shared" si="9"/>
        <v>88.349397719385323</v>
      </c>
      <c r="CR16" s="300">
        <f>Иль!C47</f>
        <v>126.63952</v>
      </c>
      <c r="CS16" s="300">
        <f>Иль!D47</f>
        <v>126.63952</v>
      </c>
      <c r="CT16" s="300">
        <f t="shared" si="10"/>
        <v>100</v>
      </c>
      <c r="CU16" s="300">
        <f>Иль!C48</f>
        <v>1878.4615799999999</v>
      </c>
      <c r="CV16" s="300">
        <f>Иль!D48</f>
        <v>1788.0248799999999</v>
      </c>
      <c r="CW16" s="293">
        <f t="shared" si="42"/>
        <v>95.185597567558446</v>
      </c>
      <c r="CX16" s="311">
        <f>Иль!C49</f>
        <v>0</v>
      </c>
      <c r="CY16" s="300">
        <f>Иль!D49</f>
        <v>0</v>
      </c>
      <c r="CZ16" s="300" t="e">
        <f t="shared" si="11"/>
        <v>#DIV/0!</v>
      </c>
      <c r="DA16" s="300"/>
      <c r="DB16" s="300"/>
      <c r="DC16" s="300"/>
      <c r="DD16" s="307"/>
      <c r="DE16" s="307"/>
      <c r="DF16" s="300" t="e">
        <f t="shared" si="43"/>
        <v>#DIV/0!</v>
      </c>
      <c r="DG16" s="300"/>
      <c r="DH16" s="300"/>
      <c r="DI16" s="300"/>
      <c r="DJ16" s="300"/>
      <c r="DK16" s="300"/>
      <c r="DL16" s="300">
        <v>0</v>
      </c>
      <c r="DM16" s="302">
        <f t="shared" si="44"/>
        <v>19744.993429999999</v>
      </c>
      <c r="DN16" s="302">
        <f t="shared" si="44"/>
        <v>17806.486950000002</v>
      </c>
      <c r="DO16" s="300">
        <f t="shared" si="45"/>
        <v>90.182288553944602</v>
      </c>
      <c r="DP16" s="307">
        <f t="shared" si="46"/>
        <v>1513.7356600000001</v>
      </c>
      <c r="DQ16" s="307">
        <f t="shared" si="46"/>
        <v>1451.2435</v>
      </c>
      <c r="DR16" s="300">
        <f t="shared" si="47"/>
        <v>95.871659652914559</v>
      </c>
      <c r="DS16" s="300">
        <f>Иль!C58</f>
        <v>1501.3076599999999</v>
      </c>
      <c r="DT16" s="300">
        <f>Иль!D58</f>
        <v>1439.8154999999999</v>
      </c>
      <c r="DU16" s="300">
        <f t="shared" si="48"/>
        <v>95.904093368843533</v>
      </c>
      <c r="DV16" s="300">
        <f>Иль!C61</f>
        <v>0</v>
      </c>
      <c r="DW16" s="300">
        <f>Иль!D61</f>
        <v>0</v>
      </c>
      <c r="DX16" s="300" t="e">
        <f t="shared" si="49"/>
        <v>#DIV/0!</v>
      </c>
      <c r="DY16" s="300">
        <f>Иль!C62</f>
        <v>1</v>
      </c>
      <c r="DZ16" s="300">
        <f>Иль!D62</f>
        <v>0</v>
      </c>
      <c r="EA16" s="300">
        <f t="shared" si="50"/>
        <v>0</v>
      </c>
      <c r="EB16" s="300">
        <f>Иль!C63</f>
        <v>11.428000000000001</v>
      </c>
      <c r="EC16" s="300">
        <f>Иль!D63</f>
        <v>11.428000000000001</v>
      </c>
      <c r="ED16" s="300">
        <f t="shared" si="51"/>
        <v>100</v>
      </c>
      <c r="EE16" s="300">
        <f>Иль!C65</f>
        <v>112.34692</v>
      </c>
      <c r="EF16" s="300">
        <f>Иль!D65</f>
        <v>112.34692</v>
      </c>
      <c r="EG16" s="300">
        <f t="shared" si="52"/>
        <v>100</v>
      </c>
      <c r="EH16" s="300">
        <f>Иль!C66</f>
        <v>27.511340000000001</v>
      </c>
      <c r="EI16" s="300">
        <f>Иль!D66</f>
        <v>27.511340000000001</v>
      </c>
      <c r="EJ16" s="300">
        <f t="shared" si="53"/>
        <v>100</v>
      </c>
      <c r="EK16" s="307">
        <f>Иль!C72</f>
        <v>10038.50814</v>
      </c>
      <c r="EL16" s="307">
        <f>Иль!D72</f>
        <v>9454.438180000001</v>
      </c>
      <c r="EM16" s="300">
        <f t="shared" si="54"/>
        <v>94.181705569648528</v>
      </c>
      <c r="EN16" s="307">
        <f>Иль!C79</f>
        <v>5947.4370499999995</v>
      </c>
      <c r="EO16" s="307">
        <f>Иль!D79</f>
        <v>4655.49269</v>
      </c>
      <c r="EP16" s="300">
        <f t="shared" si="55"/>
        <v>78.277292401102429</v>
      </c>
      <c r="EQ16" s="307">
        <f>Иль!C83</f>
        <v>2099.4523199999999</v>
      </c>
      <c r="ER16" s="312">
        <f>Иль!D83</f>
        <v>2099.4523199999999</v>
      </c>
      <c r="ES16" s="300">
        <f t="shared" si="12"/>
        <v>100</v>
      </c>
      <c r="ET16" s="300">
        <f>Иль!C85</f>
        <v>0</v>
      </c>
      <c r="EU16" s="300">
        <f>Иль!D85</f>
        <v>0</v>
      </c>
      <c r="EV16" s="300" t="e">
        <f t="shared" si="13"/>
        <v>#DIV/0!</v>
      </c>
      <c r="EW16" s="313">
        <f>Иль!C90</f>
        <v>6.0019999999999998</v>
      </c>
      <c r="EX16" s="313">
        <f>Иль!D90</f>
        <v>6.0019999999999998</v>
      </c>
      <c r="EY16" s="300">
        <f t="shared" si="56"/>
        <v>100</v>
      </c>
      <c r="EZ16" s="300">
        <f>Иль!C96</f>
        <v>0</v>
      </c>
      <c r="FA16" s="300">
        <f>Иль!D96</f>
        <v>0</v>
      </c>
      <c r="FB16" s="293" t="e">
        <f t="shared" ref="FB16:FB29" si="57">FA16/EZ16*100</f>
        <v>#DIV/0!</v>
      </c>
      <c r="FC16" s="481">
        <f t="shared" si="14"/>
        <v>-1106.9668699999966</v>
      </c>
      <c r="FD16" s="481">
        <f t="shared" si="15"/>
        <v>-527.49764000000141</v>
      </c>
      <c r="FE16" s="293">
        <f>FD16/FC16*100</f>
        <v>47.652522789593789</v>
      </c>
      <c r="FF16" s="159"/>
      <c r="FG16" s="160"/>
      <c r="FI16" s="160"/>
    </row>
    <row r="17" spans="1:176" s="157" customFormat="1" ht="22.5" customHeight="1">
      <c r="A17" s="333">
        <v>4</v>
      </c>
      <c r="B17" s="335" t="s">
        <v>293</v>
      </c>
      <c r="C17" s="314">
        <f t="shared" si="16"/>
        <v>12995.164870000001</v>
      </c>
      <c r="D17" s="292">
        <f t="shared" si="0"/>
        <v>14657.815819999998</v>
      </c>
      <c r="E17" s="300">
        <f t="shared" si="1"/>
        <v>112.79438134592898</v>
      </c>
      <c r="F17" s="294">
        <f t="shared" si="17"/>
        <v>6189.3122600000006</v>
      </c>
      <c r="G17" s="294">
        <f t="shared" si="3"/>
        <v>7851.963209999999</v>
      </c>
      <c r="H17" s="300">
        <f t="shared" si="18"/>
        <v>126.86325847130546</v>
      </c>
      <c r="I17" s="293">
        <f t="shared" si="19"/>
        <v>5123.3099999999995</v>
      </c>
      <c r="J17" s="300"/>
      <c r="K17" s="300"/>
      <c r="L17" s="307">
        <f>Кад!C6</f>
        <v>594</v>
      </c>
      <c r="M17" s="439">
        <f>Кад!D6</f>
        <v>769.03701000000001</v>
      </c>
      <c r="N17" s="300">
        <f t="shared" si="20"/>
        <v>129.46751010101011</v>
      </c>
      <c r="O17" s="293">
        <f t="shared" si="4"/>
        <v>971.31</v>
      </c>
      <c r="P17" s="293">
        <f t="shared" si="5"/>
        <v>1094.3040700000001</v>
      </c>
      <c r="Q17" s="300"/>
      <c r="R17" s="300">
        <f>Кад!C8</f>
        <v>390.95299999999997</v>
      </c>
      <c r="S17" s="300">
        <f>Кад!D8</f>
        <v>548.58234000000004</v>
      </c>
      <c r="T17" s="293">
        <f t="shared" si="21"/>
        <v>140.31925576731732</v>
      </c>
      <c r="U17" s="293">
        <f>Кад!C9</f>
        <v>3.702</v>
      </c>
      <c r="V17" s="293">
        <f>Кад!D9</f>
        <v>2.9632000000000001</v>
      </c>
      <c r="W17" s="293">
        <f t="shared" si="22"/>
        <v>80.043219881145333</v>
      </c>
      <c r="X17" s="293">
        <f>Кад!C10</f>
        <v>576.65499999999997</v>
      </c>
      <c r="Y17" s="293">
        <f>Кад!D10</f>
        <v>605.69683999999995</v>
      </c>
      <c r="Z17" s="293">
        <f t="shared" si="23"/>
        <v>105.0362591150688</v>
      </c>
      <c r="AA17" s="293">
        <f>Кад!C11</f>
        <v>0</v>
      </c>
      <c r="AB17" s="297">
        <f>Кад!D11</f>
        <v>-62.938310000000001</v>
      </c>
      <c r="AC17" s="293" t="e">
        <f t="shared" si="24"/>
        <v>#DIV/0!</v>
      </c>
      <c r="AD17" s="307">
        <f>Кад!C13</f>
        <v>75</v>
      </c>
      <c r="AE17" s="307">
        <f>Кад!D13</f>
        <v>139.50817000000001</v>
      </c>
      <c r="AF17" s="300">
        <f t="shared" si="25"/>
        <v>186.01089333333334</v>
      </c>
      <c r="AG17" s="307">
        <f>Кад!C15</f>
        <v>473</v>
      </c>
      <c r="AH17" s="299">
        <f>Кад!D15</f>
        <v>558.89953000000003</v>
      </c>
      <c r="AI17" s="300">
        <f t="shared" si="26"/>
        <v>118.16057716701904</v>
      </c>
      <c r="AJ17" s="307">
        <f>Кад!C16</f>
        <v>3000</v>
      </c>
      <c r="AK17" s="307">
        <f>Кад!D16</f>
        <v>3263.7216800000001</v>
      </c>
      <c r="AL17" s="300">
        <f t="shared" si="6"/>
        <v>108.79072266666667</v>
      </c>
      <c r="AM17" s="300">
        <f>Кад!C18</f>
        <v>10</v>
      </c>
      <c r="AN17" s="300">
        <f>Кад!D18</f>
        <v>7.4</v>
      </c>
      <c r="AO17" s="300">
        <f t="shared" si="27"/>
        <v>74</v>
      </c>
      <c r="AP17" s="300"/>
      <c r="AQ17" s="300"/>
      <c r="AR17" s="300" t="e">
        <f t="shared" si="7"/>
        <v>#DIV/0!</v>
      </c>
      <c r="AS17" s="307">
        <v>0</v>
      </c>
      <c r="AT17" s="307">
        <v>0</v>
      </c>
      <c r="AU17" s="300" t="e">
        <f t="shared" si="8"/>
        <v>#DIV/0!</v>
      </c>
      <c r="AV17" s="307">
        <f>Кад!C27</f>
        <v>200</v>
      </c>
      <c r="AW17" s="308">
        <f>Кад!D27</f>
        <v>247.834</v>
      </c>
      <c r="AX17" s="300">
        <f t="shared" si="28"/>
        <v>123.91700000000002</v>
      </c>
      <c r="AY17" s="302">
        <f>Кад!C28</f>
        <v>12</v>
      </c>
      <c r="AZ17" s="308">
        <f>Кад!D28</f>
        <v>18</v>
      </c>
      <c r="BA17" s="300">
        <f t="shared" si="29"/>
        <v>150</v>
      </c>
      <c r="BB17" s="307"/>
      <c r="BC17" s="307"/>
      <c r="BD17" s="300" t="e">
        <f t="shared" si="30"/>
        <v>#DIV/0!</v>
      </c>
      <c r="BE17" s="300">
        <f>Кад!C30</f>
        <v>30</v>
      </c>
      <c r="BF17" s="303">
        <f>Кад!D30</f>
        <v>80.341700000000003</v>
      </c>
      <c r="BG17" s="300">
        <f t="shared" si="31"/>
        <v>267.8056666666667</v>
      </c>
      <c r="BH17" s="300"/>
      <c r="BI17" s="300"/>
      <c r="BJ17" s="300"/>
      <c r="BK17" s="300">
        <f>Кад!C33</f>
        <v>0</v>
      </c>
      <c r="BL17" s="300">
        <f>Кад!D33</f>
        <v>0</v>
      </c>
      <c r="BM17" s="300" t="e">
        <f t="shared" si="32"/>
        <v>#DIV/0!</v>
      </c>
      <c r="BN17" s="300"/>
      <c r="BO17" s="300"/>
      <c r="BP17" s="300" t="e">
        <f t="shared" si="33"/>
        <v>#DIV/0!</v>
      </c>
      <c r="BQ17" s="300"/>
      <c r="BR17" s="300"/>
      <c r="BS17" s="300"/>
      <c r="BT17" s="300">
        <f>Кад!C34</f>
        <v>0</v>
      </c>
      <c r="BU17" s="300">
        <f>Кад!D34</f>
        <v>15.28323</v>
      </c>
      <c r="BV17" s="293" t="e">
        <f t="shared" si="34"/>
        <v>#DIV/0!</v>
      </c>
      <c r="BW17" s="300">
        <f>Кад!C36</f>
        <v>824.00225999999998</v>
      </c>
      <c r="BX17" s="300">
        <f>Кад!D36</f>
        <v>1657.63382</v>
      </c>
      <c r="BY17" s="300">
        <f t="shared" si="35"/>
        <v>201.16860116378808</v>
      </c>
      <c r="BZ17" s="300"/>
      <c r="CA17" s="300"/>
      <c r="CB17" s="309" t="e">
        <f t="shared" si="36"/>
        <v>#DIV/0!</v>
      </c>
      <c r="CC17" s="309"/>
      <c r="CD17" s="309"/>
      <c r="CE17" s="309" t="e">
        <f t="shared" si="37"/>
        <v>#DIV/0!</v>
      </c>
      <c r="CF17" s="298">
        <f t="shared" si="38"/>
        <v>6805.852609999999</v>
      </c>
      <c r="CG17" s="298">
        <f>CJ17+CM17+CP17+CS17+CY17+CV17+DB17</f>
        <v>6805.852609999999</v>
      </c>
      <c r="CH17" s="300">
        <f>CG17/CF17*100</f>
        <v>100</v>
      </c>
      <c r="CI17" s="300">
        <f>Кад!C41</f>
        <v>2418.1</v>
      </c>
      <c r="CJ17" s="300">
        <f>Кад!D41</f>
        <v>2418.1</v>
      </c>
      <c r="CK17" s="300">
        <f t="shared" si="40"/>
        <v>100</v>
      </c>
      <c r="CL17" s="300">
        <f>Кад!C42</f>
        <v>0</v>
      </c>
      <c r="CM17" s="448">
        <f>Кад!D42</f>
        <v>0</v>
      </c>
      <c r="CN17" s="300" t="e">
        <f t="shared" si="41"/>
        <v>#DIV/0!</v>
      </c>
      <c r="CO17" s="293">
        <f>Кад!C43</f>
        <v>3774.8609999999999</v>
      </c>
      <c r="CP17" s="300">
        <f>Кад!D43</f>
        <v>3774.8609999999999</v>
      </c>
      <c r="CQ17" s="300">
        <f t="shared" si="9"/>
        <v>100</v>
      </c>
      <c r="CR17" s="300">
        <f>Кад!C45</f>
        <v>280.75860999999998</v>
      </c>
      <c r="CS17" s="300">
        <f>Кад!D45</f>
        <v>280.75860999999998</v>
      </c>
      <c r="CT17" s="300">
        <f t="shared" si="10"/>
        <v>100</v>
      </c>
      <c r="CU17" s="300">
        <f>Кад!C46</f>
        <v>332.13299999999998</v>
      </c>
      <c r="CV17" s="300">
        <f>Кад!D46</f>
        <v>332.13299999999998</v>
      </c>
      <c r="CW17" s="293">
        <f t="shared" si="42"/>
        <v>100</v>
      </c>
      <c r="CX17" s="311">
        <f>Кад!C47</f>
        <v>0</v>
      </c>
      <c r="CY17" s="300">
        <f>Кад!D47</f>
        <v>0</v>
      </c>
      <c r="CZ17" s="300" t="e">
        <f t="shared" si="11"/>
        <v>#DIV/0!</v>
      </c>
      <c r="DA17" s="300"/>
      <c r="DB17" s="300"/>
      <c r="DC17" s="300"/>
      <c r="DD17" s="307"/>
      <c r="DE17" s="307"/>
      <c r="DF17" s="300" t="e">
        <f t="shared" si="43"/>
        <v>#DIV/0!</v>
      </c>
      <c r="DG17" s="300"/>
      <c r="DH17" s="300"/>
      <c r="DI17" s="300"/>
      <c r="DJ17" s="300"/>
      <c r="DK17" s="300"/>
      <c r="DL17" s="300"/>
      <c r="DM17" s="302">
        <f t="shared" si="44"/>
        <v>15075.563150000002</v>
      </c>
      <c r="DN17" s="302">
        <f t="shared" si="44"/>
        <v>14810.0149</v>
      </c>
      <c r="DO17" s="300">
        <f t="shared" si="45"/>
        <v>98.238551705446568</v>
      </c>
      <c r="DP17" s="307">
        <f t="shared" si="46"/>
        <v>2356.4079999999999</v>
      </c>
      <c r="DQ17" s="307">
        <f t="shared" si="46"/>
        <v>2283.46083</v>
      </c>
      <c r="DR17" s="300">
        <f t="shared" si="47"/>
        <v>96.904306469847342</v>
      </c>
      <c r="DS17" s="300">
        <f>Кад!C57</f>
        <v>2223.308</v>
      </c>
      <c r="DT17" s="300">
        <f>Кад!D57</f>
        <v>2161.1443300000001</v>
      </c>
      <c r="DU17" s="300">
        <f t="shared" si="48"/>
        <v>97.204000975123563</v>
      </c>
      <c r="DV17" s="300">
        <f>Кад!C60</f>
        <v>0</v>
      </c>
      <c r="DW17" s="300">
        <f>Кад!D60</f>
        <v>0</v>
      </c>
      <c r="DX17" s="300" t="e">
        <f t="shared" si="49"/>
        <v>#DIV/0!</v>
      </c>
      <c r="DY17" s="300">
        <f>Кад!C61</f>
        <v>10</v>
      </c>
      <c r="DZ17" s="300">
        <f>Кад!D61</f>
        <v>0</v>
      </c>
      <c r="EA17" s="300">
        <f t="shared" si="50"/>
        <v>0</v>
      </c>
      <c r="EB17" s="300">
        <f>Кад!C62</f>
        <v>123.1</v>
      </c>
      <c r="EC17" s="300">
        <f>Кад!D62</f>
        <v>122.3165</v>
      </c>
      <c r="ED17" s="300">
        <f t="shared" si="51"/>
        <v>99.363525588952086</v>
      </c>
      <c r="EE17" s="300">
        <f>Кад!C64</f>
        <v>280.75860999999998</v>
      </c>
      <c r="EF17" s="300">
        <f>Кад!D64</f>
        <v>280.75860999999998</v>
      </c>
      <c r="EG17" s="300">
        <f t="shared" si="52"/>
        <v>100</v>
      </c>
      <c r="EH17" s="300">
        <f>Кад!C65</f>
        <v>7.8</v>
      </c>
      <c r="EI17" s="300">
        <f>Кад!D65</f>
        <v>7.6313399999999998</v>
      </c>
      <c r="EJ17" s="300">
        <f t="shared" si="53"/>
        <v>97.837692307692308</v>
      </c>
      <c r="EK17" s="307">
        <f>Кад!C71</f>
        <v>5183.3580400000001</v>
      </c>
      <c r="EL17" s="307">
        <f>Кад!D71</f>
        <v>5128.8054899999997</v>
      </c>
      <c r="EM17" s="300">
        <f t="shared" si="54"/>
        <v>98.947544244888775</v>
      </c>
      <c r="EN17" s="307">
        <f>Кад!C76</f>
        <v>4934.9865</v>
      </c>
      <c r="EO17" s="307">
        <f>Кад!D76</f>
        <v>4797.1322</v>
      </c>
      <c r="EP17" s="300">
        <f t="shared" si="55"/>
        <v>97.206592155824552</v>
      </c>
      <c r="EQ17" s="307">
        <f>Кад!C80</f>
        <v>2312.252</v>
      </c>
      <c r="ER17" s="312">
        <f>Кад!D80</f>
        <v>2312.2264300000002</v>
      </c>
      <c r="ES17" s="300">
        <f t="shared" si="12"/>
        <v>99.998894151675515</v>
      </c>
      <c r="ET17" s="300">
        <f>Кад!C82</f>
        <v>0</v>
      </c>
      <c r="EU17" s="300">
        <f>Кад!D82</f>
        <v>0</v>
      </c>
      <c r="EV17" s="300" t="e">
        <f t="shared" si="13"/>
        <v>#DIV/0!</v>
      </c>
      <c r="EW17" s="313">
        <f>Кад!C87</f>
        <v>0</v>
      </c>
      <c r="EX17" s="313">
        <f>Кад!D87</f>
        <v>0</v>
      </c>
      <c r="EY17" s="300" t="e">
        <f t="shared" si="56"/>
        <v>#DIV/0!</v>
      </c>
      <c r="EZ17" s="300">
        <f>Кад!C93</f>
        <v>0</v>
      </c>
      <c r="FA17" s="300">
        <f>Кад!D93</f>
        <v>0</v>
      </c>
      <c r="FB17" s="293" t="e">
        <f t="shared" si="57"/>
        <v>#DIV/0!</v>
      </c>
      <c r="FC17" s="481">
        <f t="shared" si="14"/>
        <v>-2080.3982800000013</v>
      </c>
      <c r="FD17" s="481">
        <f t="shared" si="15"/>
        <v>-152.19908000000214</v>
      </c>
      <c r="FE17" s="293">
        <f>FD17/FC17*100</f>
        <v>7.3158626145375427</v>
      </c>
      <c r="FF17" s="159"/>
      <c r="FG17" s="160"/>
      <c r="FI17" s="160"/>
    </row>
    <row r="18" spans="1:176" s="169" customFormat="1" ht="20.25" customHeight="1">
      <c r="A18" s="336">
        <v>5</v>
      </c>
      <c r="B18" s="337" t="s">
        <v>294</v>
      </c>
      <c r="C18" s="316">
        <f t="shared" si="16"/>
        <v>29606.026700000006</v>
      </c>
      <c r="D18" s="317">
        <f t="shared" si="0"/>
        <v>17652.122979999996</v>
      </c>
      <c r="E18" s="303">
        <f t="shared" si="1"/>
        <v>59.623410999625939</v>
      </c>
      <c r="F18" s="294">
        <f t="shared" si="17"/>
        <v>5994.76811</v>
      </c>
      <c r="G18" s="318">
        <f t="shared" si="3"/>
        <v>6126.543639999999</v>
      </c>
      <c r="H18" s="303">
        <f t="shared" si="18"/>
        <v>102.19817560215851</v>
      </c>
      <c r="I18" s="293">
        <f t="shared" si="19"/>
        <v>5784.1004000000003</v>
      </c>
      <c r="J18" s="303"/>
      <c r="K18" s="303"/>
      <c r="L18" s="296">
        <f>Мор!C6</f>
        <v>2181</v>
      </c>
      <c r="M18" s="438">
        <f>Мор!D6</f>
        <v>2334.3494999999998</v>
      </c>
      <c r="N18" s="303">
        <f t="shared" si="20"/>
        <v>107.03115543328747</v>
      </c>
      <c r="O18" s="293">
        <f t="shared" si="4"/>
        <v>557.10040000000004</v>
      </c>
      <c r="P18" s="293">
        <f t="shared" si="5"/>
        <v>540.43851999999993</v>
      </c>
      <c r="Q18" s="303"/>
      <c r="R18" s="303">
        <f>Мор!C8</f>
        <v>270.49939999999998</v>
      </c>
      <c r="S18" s="303">
        <f>Мор!D8</f>
        <v>270.92563000000001</v>
      </c>
      <c r="T18" s="303">
        <f t="shared" si="21"/>
        <v>100.15757151402185</v>
      </c>
      <c r="U18" s="303">
        <f>Мор!C9</f>
        <v>1.8280000000000001</v>
      </c>
      <c r="V18" s="303">
        <f>Мор!D9</f>
        <v>1.4634100000000001</v>
      </c>
      <c r="W18" s="303">
        <f t="shared" si="22"/>
        <v>80.055251641137858</v>
      </c>
      <c r="X18" s="303">
        <f>Мор!C10</f>
        <v>284.77300000000002</v>
      </c>
      <c r="Y18" s="303">
        <f>Мор!D10</f>
        <v>299.13249999999999</v>
      </c>
      <c r="Z18" s="303">
        <f t="shared" si="23"/>
        <v>105.04243730971685</v>
      </c>
      <c r="AA18" s="303">
        <f>Мор!C11</f>
        <v>0</v>
      </c>
      <c r="AB18" s="319">
        <f>Мор!D11</f>
        <v>-31.083020000000001</v>
      </c>
      <c r="AC18" s="303" t="e">
        <f t="shared" si="24"/>
        <v>#DIV/0!</v>
      </c>
      <c r="AD18" s="302">
        <f>Мор!C13</f>
        <v>80</v>
      </c>
      <c r="AE18" s="302">
        <f>Мор!D13</f>
        <v>53.986499999999999</v>
      </c>
      <c r="AF18" s="303">
        <f t="shared" si="25"/>
        <v>67.483125000000001</v>
      </c>
      <c r="AG18" s="302">
        <f>Мор!C15</f>
        <v>1266</v>
      </c>
      <c r="AH18" s="299">
        <f>Мор!D15</f>
        <v>1456.0142499999999</v>
      </c>
      <c r="AI18" s="303">
        <f t="shared" si="26"/>
        <v>115.00902448657186</v>
      </c>
      <c r="AJ18" s="302">
        <f>Мор!C16</f>
        <v>1700</v>
      </c>
      <c r="AK18" s="302">
        <f>Мор!D16</f>
        <v>981.05989</v>
      </c>
      <c r="AL18" s="303">
        <f t="shared" si="6"/>
        <v>57.709405294117644</v>
      </c>
      <c r="AM18" s="303">
        <f>Мор!C18</f>
        <v>0</v>
      </c>
      <c r="AN18" s="303">
        <f>Мор!D18</f>
        <v>0</v>
      </c>
      <c r="AO18" s="303" t="e">
        <f t="shared" si="27"/>
        <v>#DIV/0!</v>
      </c>
      <c r="AP18" s="303">
        <f>Мор!C22</f>
        <v>0</v>
      </c>
      <c r="AQ18" s="303">
        <f>Мор!D22</f>
        <v>0</v>
      </c>
      <c r="AR18" s="303" t="e">
        <f t="shared" si="7"/>
        <v>#DIV/0!</v>
      </c>
      <c r="AS18" s="302">
        <v>0</v>
      </c>
      <c r="AT18" s="302"/>
      <c r="AU18" s="303" t="e">
        <f t="shared" si="8"/>
        <v>#DIV/0!</v>
      </c>
      <c r="AV18" s="302">
        <f>Мор!C27</f>
        <v>0</v>
      </c>
      <c r="AW18" s="308">
        <f>Мор!D27</f>
        <v>0</v>
      </c>
      <c r="AX18" s="303" t="e">
        <f t="shared" si="28"/>
        <v>#DIV/0!</v>
      </c>
      <c r="AY18" s="302">
        <f>Мор!C28</f>
        <v>0</v>
      </c>
      <c r="AZ18" s="299">
        <f>Мор!D28</f>
        <v>0</v>
      </c>
      <c r="BA18" s="303" t="e">
        <f t="shared" si="29"/>
        <v>#DIV/0!</v>
      </c>
      <c r="BB18" s="302"/>
      <c r="BC18" s="302"/>
      <c r="BD18" s="303" t="e">
        <f t="shared" si="30"/>
        <v>#DIV/0!</v>
      </c>
      <c r="BE18" s="303">
        <f>Мор!C29</f>
        <v>0</v>
      </c>
      <c r="BF18" s="303">
        <f>Мор!D29</f>
        <v>70</v>
      </c>
      <c r="BG18" s="303" t="e">
        <f t="shared" si="31"/>
        <v>#DIV/0!</v>
      </c>
      <c r="BH18" s="303"/>
      <c r="BI18" s="303"/>
      <c r="BJ18" s="303"/>
      <c r="BK18" s="303">
        <f>Мор!C33</f>
        <v>0</v>
      </c>
      <c r="BL18" s="303">
        <f>SUM(Мор!D31)</f>
        <v>15.811</v>
      </c>
      <c r="BM18" s="303" t="e">
        <f>Мор!E33</f>
        <v>#DIV/0!</v>
      </c>
      <c r="BN18" s="303">
        <f>Мор!F33</f>
        <v>0</v>
      </c>
      <c r="BO18" s="303">
        <f>Мор!G33</f>
        <v>0</v>
      </c>
      <c r="BP18" s="303">
        <f>Мор!H33</f>
        <v>0</v>
      </c>
      <c r="BQ18" s="303">
        <f>Мор!I33</f>
        <v>0</v>
      </c>
      <c r="BR18" s="303">
        <f>Мор!J33</f>
        <v>0</v>
      </c>
      <c r="BS18" s="303">
        <f>Мор!K33</f>
        <v>0</v>
      </c>
      <c r="BT18" s="303">
        <f>Мор!C34</f>
        <v>0</v>
      </c>
      <c r="BU18" s="303">
        <f>Мор!D34</f>
        <v>0</v>
      </c>
      <c r="BV18" s="293" t="e">
        <f t="shared" si="34"/>
        <v>#DIV/0!</v>
      </c>
      <c r="BW18" s="303">
        <f>Мор!C36</f>
        <v>210.66771</v>
      </c>
      <c r="BX18" s="303">
        <f>Мор!D36</f>
        <v>674.88397999999995</v>
      </c>
      <c r="BY18" s="303">
        <f t="shared" si="35"/>
        <v>320.35473305329987</v>
      </c>
      <c r="BZ18" s="303"/>
      <c r="CA18" s="303"/>
      <c r="CB18" s="320" t="e">
        <f t="shared" si="36"/>
        <v>#DIV/0!</v>
      </c>
      <c r="CC18" s="320"/>
      <c r="CD18" s="320"/>
      <c r="CE18" s="320" t="e">
        <f t="shared" si="37"/>
        <v>#DIV/0!</v>
      </c>
      <c r="CF18" s="302">
        <f t="shared" si="38"/>
        <v>23611.258590000005</v>
      </c>
      <c r="CG18" s="298">
        <f t="shared" si="39"/>
        <v>11525.579339999998</v>
      </c>
      <c r="CH18" s="303">
        <f t="shared" ref="CH18:CH31" si="58">CG18/CF18*100</f>
        <v>48.813913481432905</v>
      </c>
      <c r="CI18" s="303">
        <f>Мор!C41</f>
        <v>8286.2999999999993</v>
      </c>
      <c r="CJ18" s="303">
        <f>Мор!D41</f>
        <v>8286.2999999999993</v>
      </c>
      <c r="CK18" s="303">
        <f t="shared" si="40"/>
        <v>100</v>
      </c>
      <c r="CL18" s="303">
        <f>Мор!C42</f>
        <v>0</v>
      </c>
      <c r="CM18" s="449">
        <f>Мор!D42</f>
        <v>0</v>
      </c>
      <c r="CN18" s="303" t="e">
        <f t="shared" si="41"/>
        <v>#DIV/0!</v>
      </c>
      <c r="CO18" s="303">
        <f>Мор!C43</f>
        <v>12879.85619</v>
      </c>
      <c r="CP18" s="303">
        <f>Мор!D43</f>
        <v>1640.2046399999999</v>
      </c>
      <c r="CQ18" s="303">
        <f t="shared" si="9"/>
        <v>12.734650261650165</v>
      </c>
      <c r="CR18" s="303">
        <f>Мор!C45</f>
        <v>64.344399999999993</v>
      </c>
      <c r="CS18" s="303">
        <f>Мор!D45</f>
        <v>64.316699999999997</v>
      </c>
      <c r="CT18" s="303">
        <f t="shared" si="10"/>
        <v>99.956950410602957</v>
      </c>
      <c r="CU18" s="303">
        <f>Мор!C46</f>
        <v>2380.7579999999998</v>
      </c>
      <c r="CV18" s="303">
        <f>Мор!D46</f>
        <v>1534.758</v>
      </c>
      <c r="CW18" s="293">
        <f t="shared" si="42"/>
        <v>64.465098930676717</v>
      </c>
      <c r="CX18" s="319">
        <f>Мор!C48</f>
        <v>0</v>
      </c>
      <c r="CY18" s="303">
        <f>Мор!D48</f>
        <v>0</v>
      </c>
      <c r="CZ18" s="303" t="e">
        <f t="shared" si="11"/>
        <v>#DIV/0!</v>
      </c>
      <c r="DA18" s="303"/>
      <c r="DB18" s="303">
        <f>SUM(Мор!D49)</f>
        <v>0</v>
      </c>
      <c r="DC18" s="303"/>
      <c r="DD18" s="302"/>
      <c r="DE18" s="302"/>
      <c r="DF18" s="303" t="e">
        <f t="shared" si="43"/>
        <v>#DIV/0!</v>
      </c>
      <c r="DG18" s="303"/>
      <c r="DH18" s="303"/>
      <c r="DI18" s="303"/>
      <c r="DJ18" s="303"/>
      <c r="DK18" s="303"/>
      <c r="DL18" s="303"/>
      <c r="DM18" s="302">
        <f t="shared" si="44"/>
        <v>31911.257020000001</v>
      </c>
      <c r="DN18" s="302">
        <f t="shared" si="44"/>
        <v>18988.433000000001</v>
      </c>
      <c r="DO18" s="303">
        <f t="shared" si="45"/>
        <v>59.503870336725463</v>
      </c>
      <c r="DP18" s="302">
        <f t="shared" si="46"/>
        <v>2428.6605100000002</v>
      </c>
      <c r="DQ18" s="302">
        <f t="shared" si="46"/>
        <v>2288.1988799999999</v>
      </c>
      <c r="DR18" s="303">
        <f t="shared" si="47"/>
        <v>94.216497965786075</v>
      </c>
      <c r="DS18" s="303">
        <f>Мор!C58</f>
        <v>2389.4525100000001</v>
      </c>
      <c r="DT18" s="303">
        <f>Мор!D58</f>
        <v>2268.9908799999998</v>
      </c>
      <c r="DU18" s="303">
        <f t="shared" si="48"/>
        <v>94.958609577053267</v>
      </c>
      <c r="DV18" s="303">
        <f>Мор!C61</f>
        <v>0</v>
      </c>
      <c r="DW18" s="303">
        <f>Мор!D61</f>
        <v>0</v>
      </c>
      <c r="DX18" s="303" t="e">
        <f t="shared" si="49"/>
        <v>#DIV/0!</v>
      </c>
      <c r="DY18" s="303">
        <f>Мор!C62</f>
        <v>10</v>
      </c>
      <c r="DZ18" s="303">
        <f>Мор!D62</f>
        <v>0</v>
      </c>
      <c r="EA18" s="303">
        <f t="shared" si="50"/>
        <v>0</v>
      </c>
      <c r="EB18" s="303">
        <f>Мор!C63</f>
        <v>29.207999999999998</v>
      </c>
      <c r="EC18" s="303">
        <f>Мор!D63</f>
        <v>19.207999999999998</v>
      </c>
      <c r="ED18" s="303">
        <f t="shared" si="51"/>
        <v>65.762804711038072</v>
      </c>
      <c r="EE18" s="303">
        <f>Мор!C64</f>
        <v>0</v>
      </c>
      <c r="EF18" s="303">
        <f>Мор!D64</f>
        <v>0</v>
      </c>
      <c r="EG18" s="303" t="e">
        <f t="shared" si="52"/>
        <v>#DIV/0!</v>
      </c>
      <c r="EH18" s="303">
        <f>Мор!C66</f>
        <v>15</v>
      </c>
      <c r="EI18" s="303">
        <f>Мор!D66</f>
        <v>9.9</v>
      </c>
      <c r="EJ18" s="303">
        <f t="shared" si="53"/>
        <v>66</v>
      </c>
      <c r="EK18" s="302">
        <f>Мор!C72</f>
        <v>3588.0214699999997</v>
      </c>
      <c r="EL18" s="302">
        <f>Мор!D72</f>
        <v>3506.3091199999999</v>
      </c>
      <c r="EM18" s="303">
        <f t="shared" si="54"/>
        <v>97.722634864835413</v>
      </c>
      <c r="EN18" s="302">
        <f>Мор!C77</f>
        <v>19062.27504</v>
      </c>
      <c r="EO18" s="302">
        <f>Мор!D77</f>
        <v>6375.7250000000004</v>
      </c>
      <c r="EP18" s="303">
        <f t="shared" si="55"/>
        <v>33.446820941473518</v>
      </c>
      <c r="EQ18" s="302">
        <f>Мор!C81</f>
        <v>6815.3</v>
      </c>
      <c r="ER18" s="321">
        <f>Мор!D81</f>
        <v>6808.3</v>
      </c>
      <c r="ES18" s="303">
        <f t="shared" si="12"/>
        <v>99.897289921206706</v>
      </c>
      <c r="ET18" s="303">
        <f>Мор!C84</f>
        <v>0</v>
      </c>
      <c r="EU18" s="303">
        <f>Мор!D84</f>
        <v>0</v>
      </c>
      <c r="EV18" s="303" t="e">
        <f t="shared" si="13"/>
        <v>#DIV/0!</v>
      </c>
      <c r="EW18" s="318">
        <f>Мор!C89</f>
        <v>2</v>
      </c>
      <c r="EX18" s="318">
        <f>Мор!D89</f>
        <v>0</v>
      </c>
      <c r="EY18" s="303">
        <f t="shared" si="56"/>
        <v>0</v>
      </c>
      <c r="EZ18" s="303">
        <f>Мор!C95</f>
        <v>0</v>
      </c>
      <c r="FA18" s="303">
        <f>Мор!D95</f>
        <v>0</v>
      </c>
      <c r="FB18" s="303" t="e">
        <f t="shared" si="57"/>
        <v>#DIV/0!</v>
      </c>
      <c r="FC18" s="482">
        <f t="shared" si="14"/>
        <v>-2305.2303199999951</v>
      </c>
      <c r="FD18" s="482">
        <f t="shared" si="15"/>
        <v>-1336.3100200000044</v>
      </c>
      <c r="FE18" s="303">
        <f t="shared" ref="FE18:FE29" si="59">FD18/FC18*100</f>
        <v>57.968612004027754</v>
      </c>
      <c r="FF18" s="167"/>
      <c r="FG18" s="168"/>
      <c r="FI18" s="168"/>
    </row>
    <row r="19" spans="1:176" s="252" customFormat="1" ht="27.75" customHeight="1">
      <c r="A19" s="338">
        <v>6</v>
      </c>
      <c r="B19" s="335" t="s">
        <v>295</v>
      </c>
      <c r="C19" s="314">
        <f t="shared" si="16"/>
        <v>22750.406780000001</v>
      </c>
      <c r="D19" s="292">
        <f t="shared" si="0"/>
        <v>22342.56235</v>
      </c>
      <c r="E19" s="300">
        <f t="shared" si="1"/>
        <v>98.207309284867208</v>
      </c>
      <c r="F19" s="294">
        <f t="shared" si="17"/>
        <v>7887.6425799999997</v>
      </c>
      <c r="G19" s="313">
        <f t="shared" si="3"/>
        <v>7596.2189599999992</v>
      </c>
      <c r="H19" s="300">
        <f t="shared" si="18"/>
        <v>96.305314077758325</v>
      </c>
      <c r="I19" s="293">
        <f t="shared" si="19"/>
        <v>5621.4025799999999</v>
      </c>
      <c r="J19" s="300"/>
      <c r="K19" s="300"/>
      <c r="L19" s="307">
        <f>Мос!C6</f>
        <v>1704</v>
      </c>
      <c r="M19" s="439">
        <f>Мос!D6</f>
        <v>1630.09545</v>
      </c>
      <c r="N19" s="300">
        <f t="shared" si="20"/>
        <v>95.662878521126757</v>
      </c>
      <c r="O19" s="293">
        <f t="shared" si="4"/>
        <v>960.31</v>
      </c>
      <c r="P19" s="293">
        <f t="shared" si="5"/>
        <v>1017.0985900000002</v>
      </c>
      <c r="Q19" s="300"/>
      <c r="R19" s="300">
        <f>Мос!C8</f>
        <v>420.89600000000002</v>
      </c>
      <c r="S19" s="300">
        <f>Мос!D8</f>
        <v>509.87867</v>
      </c>
      <c r="T19" s="300">
        <f t="shared" si="21"/>
        <v>121.14124866950505</v>
      </c>
      <c r="U19" s="300">
        <f>Мос!C9</f>
        <v>3.4409999999999998</v>
      </c>
      <c r="V19" s="300">
        <f>Мос!D9</f>
        <v>2.7541500000000001</v>
      </c>
      <c r="W19" s="300">
        <f t="shared" si="22"/>
        <v>80.039232781168266</v>
      </c>
      <c r="X19" s="300">
        <f>Мос!C10</f>
        <v>535.97299999999996</v>
      </c>
      <c r="Y19" s="300">
        <f>Мос!D10</f>
        <v>562.96364000000005</v>
      </c>
      <c r="Z19" s="300">
        <f t="shared" si="23"/>
        <v>105.03582083425846</v>
      </c>
      <c r="AA19" s="300">
        <f>Мос!C11</f>
        <v>0</v>
      </c>
      <c r="AB19" s="311">
        <f>Мос!D11</f>
        <v>-58.497869999999999</v>
      </c>
      <c r="AC19" s="300" t="e">
        <f t="shared" si="24"/>
        <v>#DIV/0!</v>
      </c>
      <c r="AD19" s="307">
        <f>Мос!C13</f>
        <v>60</v>
      </c>
      <c r="AE19" s="307">
        <f>Мос!D13</f>
        <v>58.41</v>
      </c>
      <c r="AF19" s="300">
        <f t="shared" si="25"/>
        <v>97.35</v>
      </c>
      <c r="AG19" s="307">
        <f>Мос!C15</f>
        <v>999</v>
      </c>
      <c r="AH19" s="299">
        <f>Мос!D15</f>
        <v>581.25049000000001</v>
      </c>
      <c r="AI19" s="300">
        <f t="shared" si="26"/>
        <v>58.183232232232228</v>
      </c>
      <c r="AJ19" s="307">
        <f>Мос!C16</f>
        <v>1890.09258</v>
      </c>
      <c r="AK19" s="307">
        <f>Мос!D16</f>
        <v>1943.6411900000001</v>
      </c>
      <c r="AL19" s="300">
        <f t="shared" si="6"/>
        <v>102.83312101040045</v>
      </c>
      <c r="AM19" s="300">
        <f>Мос!C18</f>
        <v>8</v>
      </c>
      <c r="AN19" s="300">
        <f>Мос!D18</f>
        <v>3.7</v>
      </c>
      <c r="AO19" s="300">
        <f t="shared" si="27"/>
        <v>46.25</v>
      </c>
      <c r="AP19" s="300"/>
      <c r="AQ19" s="300"/>
      <c r="AR19" s="300" t="e">
        <f t="shared" si="7"/>
        <v>#DIV/0!</v>
      </c>
      <c r="AS19" s="307">
        <f>Мос!C27</f>
        <v>0</v>
      </c>
      <c r="AT19" s="307">
        <v>0</v>
      </c>
      <c r="AU19" s="300" t="e">
        <f t="shared" si="8"/>
        <v>#DIV/0!</v>
      </c>
      <c r="AV19" s="307">
        <v>0</v>
      </c>
      <c r="AW19" s="308">
        <f>Мос!D27</f>
        <v>27.3</v>
      </c>
      <c r="AX19" s="300" t="e">
        <f t="shared" si="28"/>
        <v>#DIV/0!</v>
      </c>
      <c r="AY19" s="307">
        <f>Мос!C26</f>
        <v>0</v>
      </c>
      <c r="AZ19" s="308">
        <f>Мос!D28</f>
        <v>0</v>
      </c>
      <c r="BA19" s="300" t="e">
        <f t="shared" si="29"/>
        <v>#DIV/0!</v>
      </c>
      <c r="BB19" s="307"/>
      <c r="BC19" s="307"/>
      <c r="BD19" s="300" t="e">
        <f t="shared" si="30"/>
        <v>#DIV/0!</v>
      </c>
      <c r="BE19" s="300">
        <f>Мос!C30</f>
        <v>0</v>
      </c>
      <c r="BF19" s="303">
        <f>Мос!D30</f>
        <v>0.39237</v>
      </c>
      <c r="BG19" s="300" t="e">
        <f t="shared" si="31"/>
        <v>#DIV/0!</v>
      </c>
      <c r="BH19" s="300"/>
      <c r="BI19" s="300"/>
      <c r="BJ19" s="300"/>
      <c r="BK19" s="300">
        <f>SUM(Мос!C31)</f>
        <v>1366.24</v>
      </c>
      <c r="BL19" s="300">
        <f>Мос!D31</f>
        <v>1366.24</v>
      </c>
      <c r="BM19" s="300">
        <f t="shared" si="32"/>
        <v>100</v>
      </c>
      <c r="BN19" s="300"/>
      <c r="BO19" s="300"/>
      <c r="BP19" s="300" t="e">
        <f t="shared" si="33"/>
        <v>#DIV/0!</v>
      </c>
      <c r="BQ19" s="300"/>
      <c r="BR19" s="300"/>
      <c r="BS19" s="300"/>
      <c r="BT19" s="300">
        <f>Мос!C34</f>
        <v>0</v>
      </c>
      <c r="BU19" s="300">
        <f>Мос!D35</f>
        <v>10.480639999999999</v>
      </c>
      <c r="BV19" s="293" t="e">
        <f t="shared" si="34"/>
        <v>#DIV/0!</v>
      </c>
      <c r="BW19" s="300">
        <f>Мос!C36</f>
        <v>900</v>
      </c>
      <c r="BX19" s="300">
        <f>Мос!D36</f>
        <v>957.61023</v>
      </c>
      <c r="BY19" s="300">
        <f t="shared" si="35"/>
        <v>106.40113666666666</v>
      </c>
      <c r="BZ19" s="300"/>
      <c r="CA19" s="300"/>
      <c r="CB19" s="309" t="e">
        <f t="shared" si="36"/>
        <v>#DIV/0!</v>
      </c>
      <c r="CC19" s="309"/>
      <c r="CD19" s="309"/>
      <c r="CE19" s="309" t="e">
        <f t="shared" si="37"/>
        <v>#DIV/0!</v>
      </c>
      <c r="CF19" s="307">
        <f t="shared" si="38"/>
        <v>14862.764200000001</v>
      </c>
      <c r="CG19" s="307">
        <f t="shared" si="39"/>
        <v>14746.343390000002</v>
      </c>
      <c r="CH19" s="300">
        <f t="shared" si="58"/>
        <v>99.216694765298115</v>
      </c>
      <c r="CI19" s="300">
        <f>SUM(Мос!C41)</f>
        <v>1479.2</v>
      </c>
      <c r="CJ19" s="300">
        <f>SUM(Мос!D41)</f>
        <v>1479.2</v>
      </c>
      <c r="CK19" s="300">
        <f>CJ19/CI19*100</f>
        <v>100</v>
      </c>
      <c r="CL19" s="300">
        <f>Мос!C42</f>
        <v>0</v>
      </c>
      <c r="CM19" s="448">
        <f>Мос!D42</f>
        <v>0</v>
      </c>
      <c r="CN19" s="300" t="e">
        <f t="shared" si="41"/>
        <v>#DIV/0!</v>
      </c>
      <c r="CO19" s="300">
        <f>Мос!C43</f>
        <v>9585.9362700000001</v>
      </c>
      <c r="CP19" s="300">
        <f>Мос!D43</f>
        <v>9480.7693099999997</v>
      </c>
      <c r="CQ19" s="300">
        <f t="shared" si="9"/>
        <v>98.902903617989523</v>
      </c>
      <c r="CR19" s="300">
        <f>Мос!C45</f>
        <v>100.99429000000001</v>
      </c>
      <c r="CS19" s="300">
        <f>Мос!D45</f>
        <v>100.99429000000001</v>
      </c>
      <c r="CT19" s="300">
        <f t="shared" si="10"/>
        <v>100</v>
      </c>
      <c r="CU19" s="300">
        <f>Мос!C46</f>
        <v>3696.63364</v>
      </c>
      <c r="CV19" s="300">
        <f>Мос!D46</f>
        <v>3685.37979</v>
      </c>
      <c r="CW19" s="293">
        <f t="shared" si="42"/>
        <v>99.695564908617769</v>
      </c>
      <c r="CX19" s="311">
        <f>Мос!C51</f>
        <v>0</v>
      </c>
      <c r="CY19" s="300">
        <f>Мос!D51</f>
        <v>0</v>
      </c>
      <c r="CZ19" s="300" t="e">
        <f t="shared" si="11"/>
        <v>#DIV/0!</v>
      </c>
      <c r="DA19" s="300"/>
      <c r="DB19" s="300"/>
      <c r="DC19" s="300"/>
      <c r="DD19" s="307"/>
      <c r="DE19" s="307"/>
      <c r="DF19" s="300" t="e">
        <f t="shared" si="43"/>
        <v>#DIV/0!</v>
      </c>
      <c r="DG19" s="300"/>
      <c r="DH19" s="300"/>
      <c r="DI19" s="300"/>
      <c r="DJ19" s="300"/>
      <c r="DK19" s="300"/>
      <c r="DL19" s="300"/>
      <c r="DM19" s="302">
        <f t="shared" si="44"/>
        <v>23503.717489999999</v>
      </c>
      <c r="DN19" s="302">
        <f t="shared" si="44"/>
        <v>22321.863880000001</v>
      </c>
      <c r="DO19" s="300">
        <f t="shared" si="45"/>
        <v>94.971631145146134</v>
      </c>
      <c r="DP19" s="307">
        <f t="shared" si="46"/>
        <v>2831.9647500000001</v>
      </c>
      <c r="DQ19" s="307">
        <f t="shared" si="46"/>
        <v>2787.7168799999999</v>
      </c>
      <c r="DR19" s="300">
        <f t="shared" si="47"/>
        <v>98.437555764068037</v>
      </c>
      <c r="DS19" s="300">
        <f>Мос!C59</f>
        <v>2660.6980800000001</v>
      </c>
      <c r="DT19" s="300">
        <f>Мос!D59</f>
        <v>2617.45021</v>
      </c>
      <c r="DU19" s="300">
        <f t="shared" si="48"/>
        <v>98.374566797898382</v>
      </c>
      <c r="DV19" s="300">
        <f>Мос!C62</f>
        <v>0</v>
      </c>
      <c r="DW19" s="300">
        <f>Мос!D62</f>
        <v>0</v>
      </c>
      <c r="DX19" s="300" t="e">
        <f t="shared" si="49"/>
        <v>#DIV/0!</v>
      </c>
      <c r="DY19" s="300">
        <f>Мос!C63</f>
        <v>1</v>
      </c>
      <c r="DZ19" s="300">
        <f>Мос!D63</f>
        <v>0</v>
      </c>
      <c r="EA19" s="300">
        <f t="shared" si="50"/>
        <v>0</v>
      </c>
      <c r="EB19" s="300">
        <f>Мос!C64</f>
        <v>170.26667</v>
      </c>
      <c r="EC19" s="300">
        <f>Мос!D64</f>
        <v>170.26667</v>
      </c>
      <c r="ED19" s="300">
        <f t="shared" si="51"/>
        <v>100</v>
      </c>
      <c r="EE19" s="300">
        <f>Мос!C66</f>
        <v>100.99429000000001</v>
      </c>
      <c r="EF19" s="300">
        <f>Мос!D66</f>
        <v>100.99429000000001</v>
      </c>
      <c r="EG19" s="300">
        <f t="shared" si="52"/>
        <v>100</v>
      </c>
      <c r="EH19" s="300">
        <f>Мос!C67</f>
        <v>10.5</v>
      </c>
      <c r="EI19" s="300">
        <f>Мос!D67</f>
        <v>8</v>
      </c>
      <c r="EJ19" s="300">
        <f t="shared" si="53"/>
        <v>76.19047619047619</v>
      </c>
      <c r="EK19" s="307">
        <f>Мос!C73</f>
        <v>4577.6575700000003</v>
      </c>
      <c r="EL19" s="307">
        <f>Мос!D73</f>
        <v>4574.0727299999999</v>
      </c>
      <c r="EM19" s="300">
        <f t="shared" si="54"/>
        <v>99.92168833196493</v>
      </c>
      <c r="EN19" s="307">
        <f>Мос!C78</f>
        <v>14680.54888</v>
      </c>
      <c r="EO19" s="307">
        <f>Мос!D78</f>
        <v>14467.794980000001</v>
      </c>
      <c r="EP19" s="300">
        <f t="shared" si="55"/>
        <v>98.550776937980544</v>
      </c>
      <c r="EQ19" s="307">
        <f>Мос!C83</f>
        <v>1263.0519999999999</v>
      </c>
      <c r="ER19" s="312">
        <f>Мос!D83</f>
        <v>344.28500000000003</v>
      </c>
      <c r="ES19" s="300">
        <f t="shared" si="12"/>
        <v>27.258180977505287</v>
      </c>
      <c r="ET19" s="300">
        <f>Мос!C88</f>
        <v>4</v>
      </c>
      <c r="EU19" s="300">
        <f>Мос!D88</f>
        <v>4</v>
      </c>
      <c r="EV19" s="300">
        <f t="shared" si="13"/>
        <v>100</v>
      </c>
      <c r="EW19" s="313">
        <f>Мос!C93</f>
        <v>35</v>
      </c>
      <c r="EX19" s="313">
        <f>Мос!D93</f>
        <v>35</v>
      </c>
      <c r="EY19" s="300">
        <f t="shared" si="56"/>
        <v>100</v>
      </c>
      <c r="EZ19" s="300">
        <f>Мос!C99</f>
        <v>0</v>
      </c>
      <c r="FA19" s="300">
        <f>Мос!D99</f>
        <v>0</v>
      </c>
      <c r="FB19" s="300" t="e">
        <f t="shared" si="57"/>
        <v>#DIV/0!</v>
      </c>
      <c r="FC19" s="482">
        <f t="shared" si="14"/>
        <v>-753.31070999999793</v>
      </c>
      <c r="FD19" s="483">
        <f t="shared" si="15"/>
        <v>20.698469999999361</v>
      </c>
      <c r="FE19" s="300">
        <f t="shared" si="59"/>
        <v>-2.7476670283898419</v>
      </c>
      <c r="FF19" s="250"/>
      <c r="FG19" s="251"/>
      <c r="FI19" s="251"/>
    </row>
    <row r="20" spans="1:176" s="157" customFormat="1" ht="24.75" customHeight="1">
      <c r="A20" s="333">
        <v>7</v>
      </c>
      <c r="B20" s="335" t="s">
        <v>296</v>
      </c>
      <c r="C20" s="291">
        <f t="shared" si="16"/>
        <v>14425.71789</v>
      </c>
      <c r="D20" s="292">
        <f t="shared" si="0"/>
        <v>15213.79538</v>
      </c>
      <c r="E20" s="300">
        <f t="shared" si="1"/>
        <v>105.46300361624499</v>
      </c>
      <c r="F20" s="294">
        <f t="shared" si="17"/>
        <v>3258.4828500000003</v>
      </c>
      <c r="G20" s="294">
        <f t="shared" si="3"/>
        <v>4301.8335399999996</v>
      </c>
      <c r="H20" s="300">
        <f t="shared" si="18"/>
        <v>132.01952374860585</v>
      </c>
      <c r="I20" s="293">
        <f t="shared" si="19"/>
        <v>2301.8199999999997</v>
      </c>
      <c r="J20" s="300"/>
      <c r="K20" s="300"/>
      <c r="L20" s="315">
        <f>Ори!C6</f>
        <v>273</v>
      </c>
      <c r="M20" s="438">
        <f>Ори!D6</f>
        <v>323.16827000000001</v>
      </c>
      <c r="N20" s="300">
        <f t="shared" si="20"/>
        <v>118.37665567765568</v>
      </c>
      <c r="O20" s="293">
        <f t="shared" si="4"/>
        <v>550.81999999999994</v>
      </c>
      <c r="P20" s="293">
        <f t="shared" si="5"/>
        <v>651.2116299999999</v>
      </c>
      <c r="Q20" s="300"/>
      <c r="R20" s="300">
        <f>Ори!C8</f>
        <v>205.45599999999999</v>
      </c>
      <c r="S20" s="300">
        <f>Ори!D8</f>
        <v>326.45697999999999</v>
      </c>
      <c r="T20" s="293">
        <f t="shared" si="21"/>
        <v>158.89386535316567</v>
      </c>
      <c r="U20" s="293">
        <f>Ори!C9</f>
        <v>2.2029999999999998</v>
      </c>
      <c r="V20" s="293">
        <f>Ори!D9</f>
        <v>1.7633799999999999</v>
      </c>
      <c r="W20" s="293">
        <f t="shared" si="22"/>
        <v>80.044484793463468</v>
      </c>
      <c r="X20" s="293">
        <f>Ори!C10</f>
        <v>343.161</v>
      </c>
      <c r="Y20" s="293">
        <f>Ори!D10</f>
        <v>360.44537000000003</v>
      </c>
      <c r="Z20" s="293">
        <f t="shared" si="23"/>
        <v>105.03681070984175</v>
      </c>
      <c r="AA20" s="293">
        <f>Ори!C11</f>
        <v>0</v>
      </c>
      <c r="AB20" s="297">
        <f>Ори!D11</f>
        <v>-37.454099999999997</v>
      </c>
      <c r="AC20" s="293" t="e">
        <f t="shared" si="24"/>
        <v>#DIV/0!</v>
      </c>
      <c r="AD20" s="307">
        <f>Ори!C13</f>
        <v>10</v>
      </c>
      <c r="AE20" s="307">
        <f>Ори!D13</f>
        <v>3.70086</v>
      </c>
      <c r="AF20" s="300">
        <f t="shared" si="25"/>
        <v>37.008600000000001</v>
      </c>
      <c r="AG20" s="307">
        <f>Ори!C15</f>
        <v>360</v>
      </c>
      <c r="AH20" s="299">
        <f>Ори!D15</f>
        <v>371.22931</v>
      </c>
      <c r="AI20" s="300">
        <f t="shared" si="26"/>
        <v>103.11925277777777</v>
      </c>
      <c r="AJ20" s="307">
        <f>Ори!C16</f>
        <v>1100</v>
      </c>
      <c r="AK20" s="307">
        <f>Ори!D16</f>
        <v>1216.38869</v>
      </c>
      <c r="AL20" s="300">
        <f t="shared" si="6"/>
        <v>110.58079000000001</v>
      </c>
      <c r="AM20" s="300">
        <f>Ори!C18</f>
        <v>8</v>
      </c>
      <c r="AN20" s="300">
        <f>Ори!D18</f>
        <v>4.84</v>
      </c>
      <c r="AO20" s="300">
        <f t="shared" si="27"/>
        <v>60.5</v>
      </c>
      <c r="AP20" s="300"/>
      <c r="AQ20" s="300"/>
      <c r="AR20" s="300" t="e">
        <f t="shared" si="7"/>
        <v>#DIV/0!</v>
      </c>
      <c r="AS20" s="307">
        <v>0</v>
      </c>
      <c r="AT20" s="307">
        <v>0</v>
      </c>
      <c r="AU20" s="300" t="e">
        <f t="shared" si="8"/>
        <v>#DIV/0!</v>
      </c>
      <c r="AV20" s="307">
        <f>Ори!C27</f>
        <v>100</v>
      </c>
      <c r="AW20" s="308">
        <f>Ори!D27</f>
        <v>149.25879</v>
      </c>
      <c r="AX20" s="300">
        <f t="shared" si="28"/>
        <v>149.25879</v>
      </c>
      <c r="AY20" s="302">
        <f>Ори!C28</f>
        <v>30</v>
      </c>
      <c r="AZ20" s="308">
        <f>Ори!D28</f>
        <v>54.000749999999996</v>
      </c>
      <c r="BA20" s="300">
        <f t="shared" si="29"/>
        <v>180.0025</v>
      </c>
      <c r="BB20" s="307"/>
      <c r="BC20" s="307"/>
      <c r="BD20" s="300" t="e">
        <f t="shared" si="30"/>
        <v>#DIV/0!</v>
      </c>
      <c r="BE20" s="300">
        <f>Ори!C31</f>
        <v>50</v>
      </c>
      <c r="BF20" s="303">
        <f>Ори!D31</f>
        <v>63.020650000000003</v>
      </c>
      <c r="BG20" s="300">
        <f t="shared" si="31"/>
        <v>126.04130000000001</v>
      </c>
      <c r="BH20" s="300"/>
      <c r="BI20" s="300"/>
      <c r="BJ20" s="300"/>
      <c r="BK20" s="300">
        <f>Ори!C34</f>
        <v>0</v>
      </c>
      <c r="BL20" s="300">
        <f>SUM(Ори!D32)</f>
        <v>97.840500000000006</v>
      </c>
      <c r="BM20" s="300" t="e">
        <f t="shared" si="32"/>
        <v>#DIV/0!</v>
      </c>
      <c r="BN20" s="300"/>
      <c r="BO20" s="300"/>
      <c r="BP20" s="300" t="e">
        <f t="shared" si="33"/>
        <v>#DIV/0!</v>
      </c>
      <c r="BQ20" s="300"/>
      <c r="BR20" s="300"/>
      <c r="BS20" s="300"/>
      <c r="BT20" s="300">
        <f>Ори!C36</f>
        <v>0</v>
      </c>
      <c r="BU20" s="300">
        <f>Ори!D35</f>
        <v>218.01411999999999</v>
      </c>
      <c r="BV20" s="293" t="e">
        <f t="shared" si="34"/>
        <v>#DIV/0!</v>
      </c>
      <c r="BW20" s="300">
        <f>Ори!C37</f>
        <v>776.66285000000005</v>
      </c>
      <c r="BX20" s="300">
        <f>Ори!D37</f>
        <v>1149.1599699999999</v>
      </c>
      <c r="BY20" s="300">
        <f t="shared" si="35"/>
        <v>147.9612382644541</v>
      </c>
      <c r="BZ20" s="300"/>
      <c r="CA20" s="300"/>
      <c r="CB20" s="309" t="e">
        <f t="shared" si="36"/>
        <v>#DIV/0!</v>
      </c>
      <c r="CC20" s="309"/>
      <c r="CD20" s="309"/>
      <c r="CE20" s="309" t="e">
        <f t="shared" si="37"/>
        <v>#DIV/0!</v>
      </c>
      <c r="CF20" s="298">
        <f t="shared" si="38"/>
        <v>11167.23504</v>
      </c>
      <c r="CG20" s="298">
        <f t="shared" si="39"/>
        <v>10911.96184</v>
      </c>
      <c r="CH20" s="300">
        <f t="shared" si="58"/>
        <v>97.714087694172875</v>
      </c>
      <c r="CI20" s="300">
        <f>Ори!C42</f>
        <v>3478.3</v>
      </c>
      <c r="CJ20" s="300">
        <f>Ори!D42</f>
        <v>3478.3</v>
      </c>
      <c r="CK20" s="300">
        <f t="shared" si="40"/>
        <v>100</v>
      </c>
      <c r="CL20" s="300">
        <f>Ори!C43</f>
        <v>0</v>
      </c>
      <c r="CM20" s="448">
        <f>Ори!D43</f>
        <v>0</v>
      </c>
      <c r="CN20" s="300" t="e">
        <f t="shared" si="41"/>
        <v>#DIV/0!</v>
      </c>
      <c r="CO20" s="300">
        <f>Ори!C44</f>
        <v>5605.0820800000001</v>
      </c>
      <c r="CP20" s="300">
        <f>Ори!D44</f>
        <v>5434.8999400000002</v>
      </c>
      <c r="CQ20" s="300">
        <f t="shared" si="9"/>
        <v>96.963788619487985</v>
      </c>
      <c r="CR20" s="300">
        <f>Ори!C46</f>
        <v>278.29858999999999</v>
      </c>
      <c r="CS20" s="300">
        <f>Ори!D46</f>
        <v>278.29858999999999</v>
      </c>
      <c r="CT20" s="300">
        <f t="shared" si="10"/>
        <v>100</v>
      </c>
      <c r="CU20" s="300">
        <f>Ори!C47</f>
        <v>1805.5543700000001</v>
      </c>
      <c r="CV20" s="300">
        <f>Ори!D47</f>
        <v>1720.4633100000001</v>
      </c>
      <c r="CW20" s="293">
        <f t="shared" si="42"/>
        <v>95.287261274774011</v>
      </c>
      <c r="CX20" s="311">
        <f>Ори!C48</f>
        <v>0</v>
      </c>
      <c r="CY20" s="300">
        <f>Ори!D48</f>
        <v>0</v>
      </c>
      <c r="CZ20" s="300" t="e">
        <f t="shared" si="11"/>
        <v>#DIV/0!</v>
      </c>
      <c r="DA20" s="300"/>
      <c r="DB20" s="300"/>
      <c r="DC20" s="300"/>
      <c r="DD20" s="307"/>
      <c r="DE20" s="307"/>
      <c r="DF20" s="300" t="e">
        <f t="shared" si="43"/>
        <v>#DIV/0!</v>
      </c>
      <c r="DG20" s="300"/>
      <c r="DH20" s="300"/>
      <c r="DI20" s="300"/>
      <c r="DJ20" s="300"/>
      <c r="DK20" s="300"/>
      <c r="DL20" s="300"/>
      <c r="DM20" s="302">
        <f t="shared" si="44"/>
        <v>14735.899149999999</v>
      </c>
      <c r="DN20" s="302">
        <f t="shared" si="44"/>
        <v>13577.253279999999</v>
      </c>
      <c r="DO20" s="300">
        <f t="shared" si="45"/>
        <v>92.137257060421717</v>
      </c>
      <c r="DP20" s="307">
        <f t="shared" si="46"/>
        <v>1880.068</v>
      </c>
      <c r="DQ20" s="307">
        <f t="shared" si="46"/>
        <v>1734.7407799999999</v>
      </c>
      <c r="DR20" s="300">
        <f t="shared" si="47"/>
        <v>92.270108315231141</v>
      </c>
      <c r="DS20" s="300">
        <f>Ори!C59</f>
        <v>1853.566</v>
      </c>
      <c r="DT20" s="300">
        <f>Ори!D59</f>
        <v>1718.2387799999999</v>
      </c>
      <c r="DU20" s="300">
        <f t="shared" si="48"/>
        <v>92.699088136057725</v>
      </c>
      <c r="DV20" s="300">
        <f>Ори!C62</f>
        <v>0</v>
      </c>
      <c r="DW20" s="300">
        <f>Ори!D62</f>
        <v>0</v>
      </c>
      <c r="DX20" s="300" t="e">
        <f t="shared" si="49"/>
        <v>#DIV/0!</v>
      </c>
      <c r="DY20" s="300">
        <f>Ори!C63</f>
        <v>10</v>
      </c>
      <c r="DZ20" s="300">
        <f>Ори!D63</f>
        <v>0</v>
      </c>
      <c r="EA20" s="300">
        <f t="shared" si="50"/>
        <v>0</v>
      </c>
      <c r="EB20" s="300">
        <f>Ори!C64</f>
        <v>16.501999999999999</v>
      </c>
      <c r="EC20" s="300">
        <f>Ори!D64</f>
        <v>16.501999999999999</v>
      </c>
      <c r="ED20" s="300">
        <f t="shared" si="51"/>
        <v>100</v>
      </c>
      <c r="EE20" s="300">
        <f>Ори!C66</f>
        <v>264.00599</v>
      </c>
      <c r="EF20" s="300">
        <f>Ори!D66</f>
        <v>264.00599</v>
      </c>
      <c r="EG20" s="300">
        <f t="shared" si="52"/>
        <v>100</v>
      </c>
      <c r="EH20" s="300">
        <f>Ори!C67</f>
        <v>18.5</v>
      </c>
      <c r="EI20" s="300">
        <f>Ори!D67</f>
        <v>11.561340000000001</v>
      </c>
      <c r="EJ20" s="300">
        <f t="shared" si="53"/>
        <v>62.493729729729743</v>
      </c>
      <c r="EK20" s="307">
        <f>Ори!C73</f>
        <v>7933.1311699999997</v>
      </c>
      <c r="EL20" s="307">
        <f>Ори!D73</f>
        <v>7505.4548999999997</v>
      </c>
      <c r="EM20" s="300">
        <f t="shared" si="54"/>
        <v>94.608985269053605</v>
      </c>
      <c r="EN20" s="307">
        <f>Ори!C78</f>
        <v>2777.0939900000003</v>
      </c>
      <c r="EO20" s="307">
        <f>Ори!D78</f>
        <v>2203.6188700000002</v>
      </c>
      <c r="EP20" s="300">
        <f t="shared" si="55"/>
        <v>79.349812355468757</v>
      </c>
      <c r="EQ20" s="307">
        <f>Ори!C83</f>
        <v>1819.1</v>
      </c>
      <c r="ER20" s="312">
        <f>Ори!D83</f>
        <v>1813.8714</v>
      </c>
      <c r="ES20" s="300">
        <f t="shared" si="12"/>
        <v>99.712572151063711</v>
      </c>
      <c r="ET20" s="300">
        <f>Ори!C85</f>
        <v>0</v>
      </c>
      <c r="EU20" s="300">
        <f>Ори!D85</f>
        <v>0</v>
      </c>
      <c r="EV20" s="300" t="e">
        <f t="shared" si="13"/>
        <v>#DIV/0!</v>
      </c>
      <c r="EW20" s="313">
        <f>Ори!C90</f>
        <v>44</v>
      </c>
      <c r="EX20" s="313">
        <f>Ори!D90</f>
        <v>44</v>
      </c>
      <c r="EY20" s="300">
        <f t="shared" si="56"/>
        <v>100</v>
      </c>
      <c r="EZ20" s="300">
        <f>Ори!C96</f>
        <v>0</v>
      </c>
      <c r="FA20" s="300">
        <f>Ори!D96</f>
        <v>0</v>
      </c>
      <c r="FB20" s="293" t="e">
        <f t="shared" si="57"/>
        <v>#DIV/0!</v>
      </c>
      <c r="FC20" s="481">
        <f t="shared" si="14"/>
        <v>-310.18125999999938</v>
      </c>
      <c r="FD20" s="481">
        <f t="shared" si="15"/>
        <v>1636.5421000000006</v>
      </c>
      <c r="FE20" s="293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3">
        <v>8</v>
      </c>
      <c r="B21" s="335" t="s">
        <v>297</v>
      </c>
      <c r="C21" s="291">
        <f t="shared" si="16"/>
        <v>19228.123610000002</v>
      </c>
      <c r="D21" s="292">
        <f t="shared" si="0"/>
        <v>19214.441229999997</v>
      </c>
      <c r="E21" s="300">
        <f t="shared" si="1"/>
        <v>99.928841834608917</v>
      </c>
      <c r="F21" s="294">
        <f t="shared" si="17"/>
        <v>2608.9771700000001</v>
      </c>
      <c r="G21" s="294">
        <f t="shared" si="3"/>
        <v>2622.1947899999996</v>
      </c>
      <c r="H21" s="300">
        <f t="shared" si="18"/>
        <v>100.50662076126942</v>
      </c>
      <c r="I21" s="293">
        <f t="shared" si="19"/>
        <v>1933.92697</v>
      </c>
      <c r="J21" s="300"/>
      <c r="K21" s="300"/>
      <c r="L21" s="307">
        <f>Сят!C6</f>
        <v>162</v>
      </c>
      <c r="M21" s="439">
        <f>Сят!D6</f>
        <v>190.92481000000001</v>
      </c>
      <c r="N21" s="300">
        <f t="shared" si="20"/>
        <v>117.85482098765432</v>
      </c>
      <c r="O21" s="293">
        <f t="shared" si="4"/>
        <v>779.92696999999998</v>
      </c>
      <c r="P21" s="293">
        <f t="shared" si="5"/>
        <v>808.97937999999999</v>
      </c>
      <c r="Q21" s="300"/>
      <c r="R21" s="300">
        <f>Сят!C8</f>
        <v>350.88997000000001</v>
      </c>
      <c r="S21" s="300">
        <f>Сят!D8</f>
        <v>405.54705999999999</v>
      </c>
      <c r="T21" s="293">
        <f t="shared" si="21"/>
        <v>115.57670343213286</v>
      </c>
      <c r="U21" s="293">
        <f>Сят!C9</f>
        <v>2.7370000000000001</v>
      </c>
      <c r="V21" s="293">
        <f>Сят!D9</f>
        <v>2.1905800000000002</v>
      </c>
      <c r="W21" s="293">
        <f t="shared" si="22"/>
        <v>80.03580562659846</v>
      </c>
      <c r="X21" s="293">
        <f>Сят!C10</f>
        <v>426.3</v>
      </c>
      <c r="Y21" s="293">
        <f>Сят!D10</f>
        <v>447.76974999999999</v>
      </c>
      <c r="Z21" s="293">
        <f t="shared" si="23"/>
        <v>105.03630072718741</v>
      </c>
      <c r="AA21" s="293">
        <f>Сят!C11</f>
        <v>0</v>
      </c>
      <c r="AB21" s="297">
        <f>Сят!D11</f>
        <v>-46.528010000000002</v>
      </c>
      <c r="AC21" s="293" t="e">
        <f t="shared" si="24"/>
        <v>#DIV/0!</v>
      </c>
      <c r="AD21" s="307">
        <f>Сят!C13</f>
        <v>30</v>
      </c>
      <c r="AE21" s="307">
        <f>Сят!D13</f>
        <v>2.0487000000000002</v>
      </c>
      <c r="AF21" s="300">
        <f t="shared" si="25"/>
        <v>6.8290000000000006</v>
      </c>
      <c r="AG21" s="307">
        <f>Сят!C15</f>
        <v>198</v>
      </c>
      <c r="AH21" s="299">
        <f>Сят!D15</f>
        <v>199.17413999999999</v>
      </c>
      <c r="AI21" s="300">
        <f t="shared" si="26"/>
        <v>100.593</v>
      </c>
      <c r="AJ21" s="307">
        <f>Сят!C16</f>
        <v>760</v>
      </c>
      <c r="AK21" s="307">
        <f>Сят!D16</f>
        <v>715.00540000000001</v>
      </c>
      <c r="AL21" s="300">
        <f t="shared" si="6"/>
        <v>94.07965789473684</v>
      </c>
      <c r="AM21" s="300">
        <f>Сят!C18</f>
        <v>4</v>
      </c>
      <c r="AN21" s="300">
        <f>Сят!D18</f>
        <v>7.3</v>
      </c>
      <c r="AO21" s="300">
        <f t="shared" si="27"/>
        <v>182.5</v>
      </c>
      <c r="AP21" s="300">
        <f>Сят!C22</f>
        <v>0</v>
      </c>
      <c r="AQ21" s="300">
        <f>Сят!D20</f>
        <v>0</v>
      </c>
      <c r="AR21" s="300" t="e">
        <f t="shared" si="7"/>
        <v>#DIV/0!</v>
      </c>
      <c r="AS21" s="307">
        <v>0</v>
      </c>
      <c r="AT21" s="307">
        <v>0</v>
      </c>
      <c r="AU21" s="300" t="e">
        <f t="shared" si="8"/>
        <v>#DIV/0!</v>
      </c>
      <c r="AV21" s="307">
        <f>Сят!C27</f>
        <v>207.87064000000001</v>
      </c>
      <c r="AW21" s="308">
        <f>Сят!D27</f>
        <v>204.54</v>
      </c>
      <c r="AX21" s="300">
        <f t="shared" si="28"/>
        <v>98.397734283206134</v>
      </c>
      <c r="AY21" s="302">
        <f>Сят!C28</f>
        <v>6</v>
      </c>
      <c r="AZ21" s="308">
        <f>Сят!D28</f>
        <v>6.7737600000000002</v>
      </c>
      <c r="BA21" s="300">
        <f t="shared" si="29"/>
        <v>112.896</v>
      </c>
      <c r="BB21" s="307"/>
      <c r="BC21" s="307"/>
      <c r="BD21" s="300" t="e">
        <f t="shared" si="30"/>
        <v>#DIV/0!</v>
      </c>
      <c r="BE21" s="300">
        <f>Сят!C30</f>
        <v>10</v>
      </c>
      <c r="BF21" s="303">
        <f>Сят!D30</f>
        <v>7.5</v>
      </c>
      <c r="BG21" s="300">
        <f t="shared" si="31"/>
        <v>75</v>
      </c>
      <c r="BH21" s="300"/>
      <c r="BI21" s="300"/>
      <c r="BJ21" s="300"/>
      <c r="BK21" s="300">
        <f>Сят!C31</f>
        <v>13.4</v>
      </c>
      <c r="BL21" s="300">
        <f>SUM(Сят!D31)</f>
        <v>64.994699999999995</v>
      </c>
      <c r="BM21" s="300">
        <f t="shared" si="32"/>
        <v>485.03507462686565</v>
      </c>
      <c r="BN21" s="300"/>
      <c r="BO21" s="300"/>
      <c r="BP21" s="300" t="e">
        <f t="shared" si="33"/>
        <v>#DIV/0!</v>
      </c>
      <c r="BQ21" s="300"/>
      <c r="BR21" s="300"/>
      <c r="BS21" s="300"/>
      <c r="BT21" s="300">
        <f>Сят!C34</f>
        <v>0</v>
      </c>
      <c r="BU21" s="300">
        <f>Сят!D34</f>
        <v>0</v>
      </c>
      <c r="BV21" s="293" t="e">
        <f t="shared" si="34"/>
        <v>#DIV/0!</v>
      </c>
      <c r="BW21" s="300">
        <f>Сят!C36</f>
        <v>437.77956</v>
      </c>
      <c r="BX21" s="300">
        <f>Сят!D36</f>
        <v>414.95389999999998</v>
      </c>
      <c r="BY21" s="300">
        <f t="shared" si="35"/>
        <v>94.786037977652498</v>
      </c>
      <c r="BZ21" s="300"/>
      <c r="CA21" s="300"/>
      <c r="CB21" s="309" t="e">
        <f t="shared" si="36"/>
        <v>#DIV/0!</v>
      </c>
      <c r="CC21" s="309"/>
      <c r="CD21" s="309"/>
      <c r="CE21" s="309" t="e">
        <f t="shared" si="37"/>
        <v>#DIV/0!</v>
      </c>
      <c r="CF21" s="298">
        <f t="shared" si="38"/>
        <v>16619.14644</v>
      </c>
      <c r="CG21" s="298">
        <f t="shared" si="39"/>
        <v>16592.246439999999</v>
      </c>
      <c r="CH21" s="300">
        <f t="shared" si="58"/>
        <v>99.838138498284991</v>
      </c>
      <c r="CI21" s="300">
        <f>Сят!C41</f>
        <v>4849.2</v>
      </c>
      <c r="CJ21" s="300">
        <f>Сят!D41</f>
        <v>4849.2</v>
      </c>
      <c r="CK21" s="300">
        <f t="shared" si="40"/>
        <v>100</v>
      </c>
      <c r="CL21" s="300">
        <f>Сят!C42</f>
        <v>0</v>
      </c>
      <c r="CM21" s="448">
        <f>Сят!D42</f>
        <v>0</v>
      </c>
      <c r="CN21" s="300" t="e">
        <f t="shared" si="41"/>
        <v>#DIV/0!</v>
      </c>
      <c r="CO21" s="300">
        <f>Сят!C43</f>
        <v>10736.637360000001</v>
      </c>
      <c r="CP21" s="300">
        <f>Сят!D43</f>
        <v>10709.737359999999</v>
      </c>
      <c r="CQ21" s="300">
        <f t="shared" si="9"/>
        <v>99.749456006587138</v>
      </c>
      <c r="CR21" s="300">
        <f>Сят!C44</f>
        <v>266.97908999999999</v>
      </c>
      <c r="CS21" s="300">
        <f>Сят!D44</f>
        <v>266.97908999999999</v>
      </c>
      <c r="CT21" s="300">
        <f t="shared" si="10"/>
        <v>100</v>
      </c>
      <c r="CU21" s="300">
        <f>Сят!C48</f>
        <v>766.32998999999995</v>
      </c>
      <c r="CV21" s="300">
        <f>Сят!D48</f>
        <v>766.32998999999995</v>
      </c>
      <c r="CW21" s="293">
        <f t="shared" si="42"/>
        <v>100</v>
      </c>
      <c r="CX21" s="311">
        <f>Сят!C49</f>
        <v>0</v>
      </c>
      <c r="CY21" s="300">
        <f>Сят!D49</f>
        <v>0</v>
      </c>
      <c r="CZ21" s="300" t="e">
        <f t="shared" si="11"/>
        <v>#DIV/0!</v>
      </c>
      <c r="DA21" s="300"/>
      <c r="DB21" s="300">
        <f>Сят!D50</f>
        <v>0</v>
      </c>
      <c r="DC21" s="300"/>
      <c r="DD21" s="307"/>
      <c r="DE21" s="307"/>
      <c r="DF21" s="300" t="e">
        <f t="shared" si="43"/>
        <v>#DIV/0!</v>
      </c>
      <c r="DG21" s="300"/>
      <c r="DH21" s="300"/>
      <c r="DI21" s="300"/>
      <c r="DJ21" s="300"/>
      <c r="DK21" s="300"/>
      <c r="DL21" s="300"/>
      <c r="DM21" s="302">
        <f t="shared" si="44"/>
        <v>19887.452969999998</v>
      </c>
      <c r="DN21" s="302">
        <f t="shared" si="44"/>
        <v>19383.764020000002</v>
      </c>
      <c r="DO21" s="300">
        <f t="shared" si="45"/>
        <v>97.467302873023485</v>
      </c>
      <c r="DP21" s="307">
        <f t="shared" si="46"/>
        <v>1924.64084</v>
      </c>
      <c r="DQ21" s="307">
        <f>Сят!D56</f>
        <v>1770.5265400000001</v>
      </c>
      <c r="DR21" s="300">
        <f t="shared" si="47"/>
        <v>91.992568338100938</v>
      </c>
      <c r="DS21" s="300">
        <f>Сят!C58</f>
        <v>1830.51</v>
      </c>
      <c r="DT21" s="300">
        <f>Сят!D58</f>
        <v>1756.3957</v>
      </c>
      <c r="DU21" s="300">
        <f t="shared" si="48"/>
        <v>95.951166614768567</v>
      </c>
      <c r="DV21" s="300">
        <f>Сят!C61</f>
        <v>0</v>
      </c>
      <c r="DW21" s="300">
        <f>Сят!D61</f>
        <v>0</v>
      </c>
      <c r="DX21" s="300" t="e">
        <f t="shared" si="49"/>
        <v>#DIV/0!</v>
      </c>
      <c r="DY21" s="300">
        <f>Сят!C62</f>
        <v>10</v>
      </c>
      <c r="DZ21" s="300">
        <f>Сят!D62</f>
        <v>0</v>
      </c>
      <c r="EA21" s="300">
        <f t="shared" si="50"/>
        <v>0</v>
      </c>
      <c r="EB21" s="300">
        <f>Сят!C63</f>
        <v>84.130840000000006</v>
      </c>
      <c r="EC21" s="300">
        <f>Сят!D63</f>
        <v>14.130839999999999</v>
      </c>
      <c r="ED21" s="300">
        <f t="shared" si="51"/>
        <v>16.796266386975333</v>
      </c>
      <c r="EE21" s="300">
        <f>Сят!C65</f>
        <v>266.97908999999999</v>
      </c>
      <c r="EF21" s="300">
        <f>Сят!D65</f>
        <v>266.97908999999999</v>
      </c>
      <c r="EG21" s="300">
        <f t="shared" si="52"/>
        <v>100</v>
      </c>
      <c r="EH21" s="300">
        <f>Сят!C66</f>
        <v>12.5</v>
      </c>
      <c r="EI21" s="300">
        <f>Сят!D66</f>
        <v>11.87134</v>
      </c>
      <c r="EJ21" s="300">
        <f t="shared" si="53"/>
        <v>94.97072</v>
      </c>
      <c r="EK21" s="307">
        <f>Сят!C72</f>
        <v>6575.8638799999999</v>
      </c>
      <c r="EL21" s="307">
        <f>Сят!D72</f>
        <v>6540.8638700000001</v>
      </c>
      <c r="EM21" s="300">
        <f t="shared" si="54"/>
        <v>99.46775038780153</v>
      </c>
      <c r="EN21" s="307">
        <f>Сят!C77</f>
        <v>1271.33916</v>
      </c>
      <c r="EO21" s="307">
        <f>Сят!D77</f>
        <v>1020.83318</v>
      </c>
      <c r="EP21" s="300">
        <f t="shared" si="55"/>
        <v>80.295896808527473</v>
      </c>
      <c r="EQ21" s="307">
        <f>Сят!C81</f>
        <v>9821.1299999999992</v>
      </c>
      <c r="ER21" s="312">
        <f>Сят!D81</f>
        <v>9760.19</v>
      </c>
      <c r="ES21" s="300">
        <f t="shared" si="12"/>
        <v>99.379501136834563</v>
      </c>
      <c r="ET21" s="300">
        <f>Сят!C83</f>
        <v>0</v>
      </c>
      <c r="EU21" s="300">
        <f>Сят!D83</f>
        <v>0</v>
      </c>
      <c r="EV21" s="300" t="e">
        <f t="shared" si="13"/>
        <v>#DIV/0!</v>
      </c>
      <c r="EW21" s="313">
        <f>Сят!C88</f>
        <v>15</v>
      </c>
      <c r="EX21" s="313">
        <f>Сят!D88</f>
        <v>12.5</v>
      </c>
      <c r="EY21" s="300">
        <f t="shared" si="56"/>
        <v>83.333333333333343</v>
      </c>
      <c r="EZ21" s="300">
        <f>Сят!C94</f>
        <v>0</v>
      </c>
      <c r="FA21" s="300">
        <f>Сят!D94</f>
        <v>0</v>
      </c>
      <c r="FB21" s="293" t="e">
        <f t="shared" si="57"/>
        <v>#DIV/0!</v>
      </c>
      <c r="FC21" s="481">
        <f t="shared" si="14"/>
        <v>-659.32935999999609</v>
      </c>
      <c r="FD21" s="481">
        <f t="shared" si="15"/>
        <v>-169.32279000000563</v>
      </c>
      <c r="FE21" s="293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6">
        <v>9</v>
      </c>
      <c r="B22" s="337" t="s">
        <v>298</v>
      </c>
      <c r="C22" s="316">
        <f>F22+CF22</f>
        <v>11326.064779999999</v>
      </c>
      <c r="D22" s="317">
        <f t="shared" si="0"/>
        <v>12009.552879999999</v>
      </c>
      <c r="E22" s="303">
        <f t="shared" si="1"/>
        <v>106.0346476316022</v>
      </c>
      <c r="F22" s="294">
        <f t="shared" si="17"/>
        <v>2874.0152000000003</v>
      </c>
      <c r="G22" s="318">
        <f t="shared" si="3"/>
        <v>3557.53586</v>
      </c>
      <c r="H22" s="303">
        <f t="shared" si="18"/>
        <v>123.78277818433247</v>
      </c>
      <c r="I22" s="293">
        <f t="shared" si="19"/>
        <v>1837.2266399999999</v>
      </c>
      <c r="J22" s="303"/>
      <c r="K22" s="303"/>
      <c r="L22" s="302">
        <f>Тор!C6</f>
        <v>159</v>
      </c>
      <c r="M22" s="439">
        <f>Тор!D6</f>
        <v>173.74345</v>
      </c>
      <c r="N22" s="303">
        <f t="shared" si="20"/>
        <v>109.27261006289308</v>
      </c>
      <c r="O22" s="293">
        <f t="shared" si="4"/>
        <v>938.22663999999997</v>
      </c>
      <c r="P22" s="293">
        <f t="shared" si="5"/>
        <v>1084.2337699999998</v>
      </c>
      <c r="Q22" s="303"/>
      <c r="R22" s="303">
        <f>Тор!C8</f>
        <v>363.20564000000002</v>
      </c>
      <c r="S22" s="303">
        <f>Тор!D8</f>
        <v>543.53403000000003</v>
      </c>
      <c r="T22" s="303">
        <f t="shared" si="21"/>
        <v>149.64911613156667</v>
      </c>
      <c r="U22" s="303">
        <f>Тор!C9</f>
        <v>3.6680000000000001</v>
      </c>
      <c r="V22" s="303">
        <f>Тор!D9</f>
        <v>2.9359299999999999</v>
      </c>
      <c r="W22" s="303">
        <f t="shared" si="22"/>
        <v>80.041712104689196</v>
      </c>
      <c r="X22" s="303">
        <f>Тор!C10</f>
        <v>571.35299999999995</v>
      </c>
      <c r="Y22" s="303">
        <f>Тор!D10</f>
        <v>600.12294999999995</v>
      </c>
      <c r="Z22" s="303">
        <f t="shared" si="23"/>
        <v>105.0354071825999</v>
      </c>
      <c r="AA22" s="303">
        <f>Тор!C11</f>
        <v>0</v>
      </c>
      <c r="AB22" s="319">
        <f>Тор!D11</f>
        <v>-62.359139999999996</v>
      </c>
      <c r="AC22" s="303" t="e">
        <f t="shared" si="24"/>
        <v>#DIV/0!</v>
      </c>
      <c r="AD22" s="302">
        <f>Тор!C13</f>
        <v>30</v>
      </c>
      <c r="AE22" s="302">
        <f>Тор!D13</f>
        <v>5.9820000000000002</v>
      </c>
      <c r="AF22" s="303">
        <f t="shared" si="25"/>
        <v>19.939999999999998</v>
      </c>
      <c r="AG22" s="302">
        <f>Тор!C15</f>
        <v>247</v>
      </c>
      <c r="AH22" s="299">
        <f>Тор!D15</f>
        <v>179.51551000000001</v>
      </c>
      <c r="AI22" s="303">
        <f t="shared" si="26"/>
        <v>72.67834412955466</v>
      </c>
      <c r="AJ22" s="302">
        <f>Тор!C16</f>
        <v>455</v>
      </c>
      <c r="AK22" s="302">
        <f>Тор!D16</f>
        <v>427.03435999999999</v>
      </c>
      <c r="AL22" s="303">
        <f t="shared" si="6"/>
        <v>93.85370549450549</v>
      </c>
      <c r="AM22" s="303">
        <f>Тор!C18</f>
        <v>8</v>
      </c>
      <c r="AN22" s="303">
        <f>Тор!D18</f>
        <v>6.1</v>
      </c>
      <c r="AO22" s="303">
        <f t="shared" si="27"/>
        <v>76.25</v>
      </c>
      <c r="AP22" s="303"/>
      <c r="AQ22" s="303">
        <f>Тор!D20</f>
        <v>0</v>
      </c>
      <c r="AR22" s="303" t="e">
        <f t="shared" si="7"/>
        <v>#DIV/0!</v>
      </c>
      <c r="AS22" s="302">
        <v>0</v>
      </c>
      <c r="AT22" s="302">
        <v>0</v>
      </c>
      <c r="AU22" s="303" t="e">
        <f t="shared" si="8"/>
        <v>#DIV/0!</v>
      </c>
      <c r="AV22" s="302">
        <f>Тор!C27</f>
        <v>320</v>
      </c>
      <c r="AW22" s="299">
        <f>Тор!D27</f>
        <v>488.11329999999998</v>
      </c>
      <c r="AX22" s="303">
        <f t="shared" si="28"/>
        <v>152.53540624999999</v>
      </c>
      <c r="AY22" s="302">
        <f>Тор!C28</f>
        <v>30</v>
      </c>
      <c r="AZ22" s="299">
        <f>Тор!D28</f>
        <v>80.440780000000004</v>
      </c>
      <c r="BA22" s="303">
        <f t="shared" si="29"/>
        <v>268.13593333333336</v>
      </c>
      <c r="BB22" s="302"/>
      <c r="BC22" s="302"/>
      <c r="BD22" s="303" t="e">
        <f t="shared" si="30"/>
        <v>#DIV/0!</v>
      </c>
      <c r="BE22" s="303">
        <f>Тор!C29</f>
        <v>130</v>
      </c>
      <c r="BF22" s="303">
        <f>Тор!D29</f>
        <v>137.39689000000001</v>
      </c>
      <c r="BG22" s="303">
        <f t="shared" si="31"/>
        <v>105.68991538461539</v>
      </c>
      <c r="BH22" s="303"/>
      <c r="BI22" s="303"/>
      <c r="BJ22" s="303"/>
      <c r="BK22" s="303">
        <f>Тор!C34+Тор!C33</f>
        <v>32.252499999999998</v>
      </c>
      <c r="BL22" s="303">
        <f>Тор!D32</f>
        <v>32.252499999999998</v>
      </c>
      <c r="BM22" s="303">
        <f t="shared" si="32"/>
        <v>100</v>
      </c>
      <c r="BN22" s="303"/>
      <c r="BO22" s="303"/>
      <c r="BP22" s="303" t="e">
        <f t="shared" si="33"/>
        <v>#DIV/0!</v>
      </c>
      <c r="BQ22" s="303"/>
      <c r="BR22" s="303"/>
      <c r="BS22" s="303"/>
      <c r="BT22" s="303">
        <f>Тор!C35</f>
        <v>10.63425</v>
      </c>
      <c r="BU22" s="303">
        <f>Тор!D35</f>
        <v>27.535329999999998</v>
      </c>
      <c r="BV22" s="293">
        <f t="shared" si="34"/>
        <v>258.93062510285165</v>
      </c>
      <c r="BW22" s="303">
        <f>Тор!C37</f>
        <v>513.90180999999995</v>
      </c>
      <c r="BX22" s="303">
        <f>Тор!D37</f>
        <v>915.18796999999995</v>
      </c>
      <c r="BY22" s="303">
        <f t="shared" si="35"/>
        <v>178.08615424024291</v>
      </c>
      <c r="BZ22" s="303"/>
      <c r="CA22" s="303"/>
      <c r="CB22" s="320" t="e">
        <f t="shared" si="36"/>
        <v>#DIV/0!</v>
      </c>
      <c r="CC22" s="320"/>
      <c r="CD22" s="320"/>
      <c r="CE22" s="320" t="e">
        <f t="shared" si="37"/>
        <v>#DIV/0!</v>
      </c>
      <c r="CF22" s="302">
        <f t="shared" si="38"/>
        <v>8452.049579999999</v>
      </c>
      <c r="CG22" s="298">
        <f t="shared" si="39"/>
        <v>8452.0170199999993</v>
      </c>
      <c r="CH22" s="303">
        <f t="shared" si="58"/>
        <v>99.999614767995723</v>
      </c>
      <c r="CI22" s="303">
        <f>Тор!C42</f>
        <v>2338.6999999999998</v>
      </c>
      <c r="CJ22" s="303">
        <f>Тор!D42</f>
        <v>2338.6999999999998</v>
      </c>
      <c r="CK22" s="303">
        <f t="shared" si="40"/>
        <v>100</v>
      </c>
      <c r="CL22" s="303">
        <f>Тор!C43</f>
        <v>0</v>
      </c>
      <c r="CM22" s="449">
        <f>Тор!D43</f>
        <v>0</v>
      </c>
      <c r="CN22" s="303" t="e">
        <f t="shared" si="41"/>
        <v>#DIV/0!</v>
      </c>
      <c r="CO22" s="303">
        <f>Тор!C44</f>
        <v>4937.9274500000001</v>
      </c>
      <c r="CP22" s="303">
        <f>Тор!D44</f>
        <v>4937.9274500000001</v>
      </c>
      <c r="CQ22" s="303">
        <f t="shared" si="9"/>
        <v>100</v>
      </c>
      <c r="CR22" s="303">
        <f>Тор!C45</f>
        <v>110.18913000000001</v>
      </c>
      <c r="CS22" s="303">
        <f>Тор!D45</f>
        <v>110.18913000000001</v>
      </c>
      <c r="CT22" s="303">
        <f t="shared" si="10"/>
        <v>100</v>
      </c>
      <c r="CU22" s="303">
        <f>Тор!C46</f>
        <v>1065.2329999999999</v>
      </c>
      <c r="CV22" s="303">
        <f>Тор!D46</f>
        <v>1065.2004400000001</v>
      </c>
      <c r="CW22" s="293">
        <f t="shared" si="42"/>
        <v>99.996943391727456</v>
      </c>
      <c r="CX22" s="319">
        <f>Тор!C48</f>
        <v>0</v>
      </c>
      <c r="CY22" s="303">
        <f>Тор!D48</f>
        <v>0</v>
      </c>
      <c r="CZ22" s="303" t="e">
        <f t="shared" si="11"/>
        <v>#DIV/0!</v>
      </c>
      <c r="DA22" s="303"/>
      <c r="DB22" s="303">
        <f>Тор!D49</f>
        <v>0</v>
      </c>
      <c r="DC22" s="303"/>
      <c r="DD22" s="302"/>
      <c r="DE22" s="302"/>
      <c r="DF22" s="303" t="e">
        <f t="shared" si="43"/>
        <v>#DIV/0!</v>
      </c>
      <c r="DG22" s="303"/>
      <c r="DH22" s="303"/>
      <c r="DI22" s="303"/>
      <c r="DJ22" s="303"/>
      <c r="DK22" s="303"/>
      <c r="DL22" s="303"/>
      <c r="DM22" s="302">
        <f t="shared" si="44"/>
        <v>11856.092259999999</v>
      </c>
      <c r="DN22" s="302">
        <f t="shared" si="44"/>
        <v>11659.78177</v>
      </c>
      <c r="DO22" s="303">
        <f t="shared" si="45"/>
        <v>98.344222651992084</v>
      </c>
      <c r="DP22" s="302">
        <f t="shared" si="46"/>
        <v>1352.6250599999998</v>
      </c>
      <c r="DQ22" s="302">
        <f t="shared" si="46"/>
        <v>1336.08367</v>
      </c>
      <c r="DR22" s="303">
        <f t="shared" si="47"/>
        <v>98.777089787172812</v>
      </c>
      <c r="DS22" s="303">
        <f>Тор!C58</f>
        <v>1347.6690599999999</v>
      </c>
      <c r="DT22" s="303">
        <f>Тор!D58</f>
        <v>1332.1276700000001</v>
      </c>
      <c r="DU22" s="303">
        <f t="shared" si="48"/>
        <v>98.846794776159669</v>
      </c>
      <c r="DV22" s="303">
        <f>Тор!C61</f>
        <v>0</v>
      </c>
      <c r="DW22" s="303">
        <f>Тор!D61</f>
        <v>0</v>
      </c>
      <c r="DX22" s="303" t="e">
        <f t="shared" si="49"/>
        <v>#DIV/0!</v>
      </c>
      <c r="DY22" s="303">
        <f>Тор!C62</f>
        <v>1</v>
      </c>
      <c r="DZ22" s="303">
        <f>Тор!D62</f>
        <v>0</v>
      </c>
      <c r="EA22" s="303">
        <f t="shared" si="50"/>
        <v>0</v>
      </c>
      <c r="EB22" s="303">
        <f>Тор!C63</f>
        <v>3.956</v>
      </c>
      <c r="EC22" s="303">
        <f>Тор!D63</f>
        <v>3.956</v>
      </c>
      <c r="ED22" s="303">
        <f t="shared" si="51"/>
        <v>100</v>
      </c>
      <c r="EE22" s="303">
        <f>Тор!C65</f>
        <v>110.18913000000001</v>
      </c>
      <c r="EF22" s="303">
        <f>+Тор!D64</f>
        <v>110.18913000000001</v>
      </c>
      <c r="EG22" s="303">
        <f t="shared" si="52"/>
        <v>100</v>
      </c>
      <c r="EH22" s="303">
        <f>Тор!C66</f>
        <v>7.6313399999999998</v>
      </c>
      <c r="EI22" s="303">
        <f>Тор!D66</f>
        <v>7.6313399999999998</v>
      </c>
      <c r="EJ22" s="303">
        <f t="shared" si="53"/>
        <v>100</v>
      </c>
      <c r="EK22" s="302">
        <f>Тор!C72</f>
        <v>5377.79259</v>
      </c>
      <c r="EL22" s="302">
        <f>Тор!D72</f>
        <v>5328.9064600000002</v>
      </c>
      <c r="EM22" s="303">
        <f t="shared" si="54"/>
        <v>99.090962896358192</v>
      </c>
      <c r="EN22" s="302">
        <f>Тор!C78</f>
        <v>3897.7041399999998</v>
      </c>
      <c r="EO22" s="302">
        <f>Тор!D78</f>
        <v>3782.8211700000002</v>
      </c>
      <c r="EP22" s="303">
        <f t="shared" si="55"/>
        <v>97.052547708251666</v>
      </c>
      <c r="EQ22" s="302">
        <f>Тор!C82</f>
        <v>1099.1500000000001</v>
      </c>
      <c r="ER22" s="321">
        <f>Тор!D82</f>
        <v>1083.1500000000001</v>
      </c>
      <c r="ES22" s="303">
        <f t="shared" si="12"/>
        <v>98.544329709320849</v>
      </c>
      <c r="ET22" s="303">
        <f>Тор!C84</f>
        <v>9</v>
      </c>
      <c r="EU22" s="303">
        <f>Тор!D84</f>
        <v>9</v>
      </c>
      <c r="EV22" s="303">
        <f t="shared" si="13"/>
        <v>100</v>
      </c>
      <c r="EW22" s="318">
        <f>Тор!C96</f>
        <v>2</v>
      </c>
      <c r="EX22" s="318">
        <f>Тор!D96</f>
        <v>2</v>
      </c>
      <c r="EY22" s="303">
        <f t="shared" si="56"/>
        <v>100</v>
      </c>
      <c r="EZ22" s="303">
        <f>Тор!C94</f>
        <v>0</v>
      </c>
      <c r="FA22" s="303">
        <f>Тор!D94</f>
        <v>0</v>
      </c>
      <c r="FB22" s="303" t="e">
        <f t="shared" si="57"/>
        <v>#DIV/0!</v>
      </c>
      <c r="FC22" s="482">
        <f t="shared" si="14"/>
        <v>-530.02748000000065</v>
      </c>
      <c r="FD22" s="482">
        <f t="shared" si="15"/>
        <v>349.77110999999968</v>
      </c>
      <c r="FE22" s="303">
        <f t="shared" si="59"/>
        <v>-65.991127478899642</v>
      </c>
      <c r="FF22" s="167"/>
      <c r="FG22" s="168"/>
      <c r="FI22" s="168"/>
      <c r="FL22" s="209"/>
      <c r="FM22" s="209"/>
      <c r="FN22" s="209"/>
      <c r="FO22" s="209"/>
      <c r="FP22" s="209"/>
      <c r="FQ22" s="209"/>
      <c r="FR22" s="209"/>
      <c r="FS22" s="209"/>
      <c r="FT22" s="209"/>
    </row>
    <row r="23" spans="1:176" s="157" customFormat="1" ht="23.25" customHeight="1">
      <c r="A23" s="333">
        <v>10</v>
      </c>
      <c r="B23" s="335" t="s">
        <v>299</v>
      </c>
      <c r="C23" s="291">
        <f t="shared" si="16"/>
        <v>12584.72876</v>
      </c>
      <c r="D23" s="292">
        <f t="shared" si="0"/>
        <v>12865.07963</v>
      </c>
      <c r="E23" s="300">
        <f t="shared" si="1"/>
        <v>102.2277068925878</v>
      </c>
      <c r="F23" s="294">
        <f t="shared" si="17"/>
        <v>1935.7251599999997</v>
      </c>
      <c r="G23" s="294">
        <f t="shared" si="3"/>
        <v>2216.0760300000002</v>
      </c>
      <c r="H23" s="300">
        <f t="shared" si="18"/>
        <v>114.48298941364179</v>
      </c>
      <c r="I23" s="293">
        <f t="shared" si="19"/>
        <v>1139.73</v>
      </c>
      <c r="J23" s="300"/>
      <c r="K23" s="300"/>
      <c r="L23" s="307">
        <f>Хор!C6</f>
        <v>111</v>
      </c>
      <c r="M23" s="439">
        <f>Хор!D6</f>
        <v>86.457999999999998</v>
      </c>
      <c r="N23" s="300">
        <f t="shared" si="20"/>
        <v>77.890090090090098</v>
      </c>
      <c r="O23" s="293">
        <f t="shared" si="4"/>
        <v>428.73</v>
      </c>
      <c r="P23" s="293">
        <f t="shared" si="5"/>
        <v>506.87091000000004</v>
      </c>
      <c r="Q23" s="300"/>
      <c r="R23" s="300">
        <f>Хор!C8</f>
        <v>159.916</v>
      </c>
      <c r="S23" s="300">
        <f>Хор!D8</f>
        <v>254.09796</v>
      </c>
      <c r="T23" s="293">
        <f t="shared" si="21"/>
        <v>158.89464468846143</v>
      </c>
      <c r="U23" s="293">
        <f>Хор!C9</f>
        <v>1.7150000000000001</v>
      </c>
      <c r="V23" s="293">
        <f>Хор!D9</f>
        <v>1.37252</v>
      </c>
      <c r="W23" s="293">
        <f t="shared" si="22"/>
        <v>80.03032069970844</v>
      </c>
      <c r="X23" s="293">
        <f>Хор!C10</f>
        <v>267.09899999999999</v>
      </c>
      <c r="Y23" s="293">
        <f>Хор!D10</f>
        <v>280.55284</v>
      </c>
      <c r="Z23" s="293">
        <f t="shared" si="23"/>
        <v>105.03702372528538</v>
      </c>
      <c r="AA23" s="293">
        <f>Хор!C11</f>
        <v>0</v>
      </c>
      <c r="AB23" s="297">
        <f>Хор!D11</f>
        <v>-29.15241</v>
      </c>
      <c r="AC23" s="293" t="e">
        <f t="shared" si="24"/>
        <v>#DIV/0!</v>
      </c>
      <c r="AD23" s="307">
        <f>Хор!C13</f>
        <v>10</v>
      </c>
      <c r="AE23" s="307">
        <f>Хор!D13</f>
        <v>1.0918099999999999</v>
      </c>
      <c r="AF23" s="300">
        <f t="shared" si="25"/>
        <v>10.918100000000001</v>
      </c>
      <c r="AG23" s="307">
        <f>Хор!C15</f>
        <v>271</v>
      </c>
      <c r="AH23" s="299">
        <f>Хор!D15</f>
        <v>201.58349999999999</v>
      </c>
      <c r="AI23" s="300">
        <f t="shared" si="26"/>
        <v>74.3850553505535</v>
      </c>
      <c r="AJ23" s="307">
        <f>Хор!C16</f>
        <v>314</v>
      </c>
      <c r="AK23" s="307">
        <f>Хор!D16</f>
        <v>323.87513999999999</v>
      </c>
      <c r="AL23" s="300">
        <f t="shared" si="6"/>
        <v>103.14494904458597</v>
      </c>
      <c r="AM23" s="300">
        <f>Хор!C18</f>
        <v>5</v>
      </c>
      <c r="AN23" s="300">
        <f>Хор!D18</f>
        <v>5.5</v>
      </c>
      <c r="AO23" s="300">
        <f t="shared" si="27"/>
        <v>110.00000000000001</v>
      </c>
      <c r="AP23" s="300"/>
      <c r="AQ23" s="300"/>
      <c r="AR23" s="300" t="e">
        <f t="shared" si="7"/>
        <v>#DIV/0!</v>
      </c>
      <c r="AS23" s="307">
        <v>0</v>
      </c>
      <c r="AT23" s="307">
        <v>0</v>
      </c>
      <c r="AU23" s="300" t="e">
        <f t="shared" si="8"/>
        <v>#DIV/0!</v>
      </c>
      <c r="AV23" s="307">
        <f>Хор!C25</f>
        <v>30</v>
      </c>
      <c r="AW23" s="308">
        <f>Хор!D25</f>
        <v>23.953299999999999</v>
      </c>
      <c r="AX23" s="300">
        <f t="shared" si="28"/>
        <v>79.844333333333324</v>
      </c>
      <c r="AY23" s="302">
        <f>Хор!C26</f>
        <v>0</v>
      </c>
      <c r="AZ23" s="308">
        <f>Хор!D26</f>
        <v>0</v>
      </c>
      <c r="BA23" s="300" t="e">
        <f t="shared" si="29"/>
        <v>#DIV/0!</v>
      </c>
      <c r="BB23" s="307"/>
      <c r="BC23" s="307"/>
      <c r="BD23" s="300" t="e">
        <f t="shared" si="30"/>
        <v>#DIV/0!</v>
      </c>
      <c r="BE23" s="300">
        <f>Хор!C27</f>
        <v>0</v>
      </c>
      <c r="BF23" s="303">
        <f>Хор!D27</f>
        <v>8.3529999999999993E-2</v>
      </c>
      <c r="BG23" s="300" t="e">
        <f t="shared" si="31"/>
        <v>#DIV/0!</v>
      </c>
      <c r="BH23" s="300"/>
      <c r="BI23" s="300"/>
      <c r="BJ23" s="300"/>
      <c r="BK23" s="300">
        <f>Хор!C31</f>
        <v>0</v>
      </c>
      <c r="BL23" s="300">
        <f>Хор!D31</f>
        <v>0</v>
      </c>
      <c r="BM23" s="300" t="e">
        <f t="shared" si="32"/>
        <v>#DIV/0!</v>
      </c>
      <c r="BN23" s="300"/>
      <c r="BO23" s="300"/>
      <c r="BP23" s="300" t="e">
        <f t="shared" si="33"/>
        <v>#DIV/0!</v>
      </c>
      <c r="BQ23" s="300"/>
      <c r="BR23" s="300"/>
      <c r="BS23" s="300"/>
      <c r="BT23" s="300"/>
      <c r="BU23" s="300">
        <f>Хор!D32</f>
        <v>0.86636000000000002</v>
      </c>
      <c r="BV23" s="293" t="e">
        <f t="shared" si="34"/>
        <v>#DIV/0!</v>
      </c>
      <c r="BW23" s="300">
        <f>Хор!C33</f>
        <v>765.99516000000006</v>
      </c>
      <c r="BX23" s="300">
        <f>Хор!D33</f>
        <v>1065.79348</v>
      </c>
      <c r="BY23" s="300">
        <f t="shared" si="35"/>
        <v>139.1384091774157</v>
      </c>
      <c r="BZ23" s="300"/>
      <c r="CA23" s="300"/>
      <c r="CB23" s="309" t="e">
        <f t="shared" si="36"/>
        <v>#DIV/0!</v>
      </c>
      <c r="CC23" s="309"/>
      <c r="CD23" s="309"/>
      <c r="CE23" s="309" t="e">
        <f t="shared" si="37"/>
        <v>#DIV/0!</v>
      </c>
      <c r="CF23" s="298">
        <f t="shared" si="38"/>
        <v>10649.0036</v>
      </c>
      <c r="CG23" s="298">
        <f>CJ23+CM23+CP23+CS23+CY23+CV23+DB23</f>
        <v>10649.0036</v>
      </c>
      <c r="CH23" s="300">
        <f t="shared" si="58"/>
        <v>100</v>
      </c>
      <c r="CI23" s="300">
        <f>Хор!C38</f>
        <v>2095.3000000000002</v>
      </c>
      <c r="CJ23" s="300">
        <f>Хор!D38</f>
        <v>2095.3000000000002</v>
      </c>
      <c r="CK23" s="300">
        <f t="shared" si="40"/>
        <v>100</v>
      </c>
      <c r="CL23" s="300">
        <f>Хор!C40</f>
        <v>0</v>
      </c>
      <c r="CM23" s="448">
        <f>Хор!D40</f>
        <v>0</v>
      </c>
      <c r="CN23" s="300" t="e">
        <f t="shared" si="41"/>
        <v>#DIV/0!</v>
      </c>
      <c r="CO23" s="300">
        <f>Хор!C41</f>
        <v>5392.4916499999999</v>
      </c>
      <c r="CP23" s="300">
        <f>Хор!D41</f>
        <v>5392.4916499999999</v>
      </c>
      <c r="CQ23" s="300">
        <f t="shared" si="9"/>
        <v>100</v>
      </c>
      <c r="CR23" s="300">
        <f>Хор!C42</f>
        <v>96.750470000000007</v>
      </c>
      <c r="CS23" s="300">
        <f>Хор!D42</f>
        <v>96.750470000000007</v>
      </c>
      <c r="CT23" s="300">
        <f t="shared" si="10"/>
        <v>100</v>
      </c>
      <c r="CU23" s="300">
        <f>Хор!C43</f>
        <v>3064.4614799999999</v>
      </c>
      <c r="CV23" s="300">
        <f>Хор!D43</f>
        <v>3064.4614799999999</v>
      </c>
      <c r="CW23" s="293">
        <f t="shared" si="42"/>
        <v>100</v>
      </c>
      <c r="CX23" s="311">
        <f>Хор!C44</f>
        <v>0</v>
      </c>
      <c r="CY23" s="300">
        <f>Хор!D44</f>
        <v>0</v>
      </c>
      <c r="CZ23" s="300" t="e">
        <f t="shared" si="11"/>
        <v>#DIV/0!</v>
      </c>
      <c r="DA23" s="300"/>
      <c r="DB23" s="300"/>
      <c r="DC23" s="300"/>
      <c r="DD23" s="307"/>
      <c r="DE23" s="307"/>
      <c r="DF23" s="300" t="e">
        <f t="shared" si="43"/>
        <v>#DIV/0!</v>
      </c>
      <c r="DG23" s="300"/>
      <c r="DH23" s="300"/>
      <c r="DI23" s="300"/>
      <c r="DJ23" s="300"/>
      <c r="DK23" s="300">
        <f>Хор!D47</f>
        <v>0</v>
      </c>
      <c r="DL23" s="300"/>
      <c r="DM23" s="302">
        <f t="shared" si="44"/>
        <v>12647.385039999999</v>
      </c>
      <c r="DN23" s="302">
        <f t="shared" si="44"/>
        <v>12613.36629</v>
      </c>
      <c r="DO23" s="300">
        <f t="shared" si="45"/>
        <v>99.731021472878325</v>
      </c>
      <c r="DP23" s="307">
        <f t="shared" si="46"/>
        <v>1527.2872</v>
      </c>
      <c r="DQ23" s="307">
        <f t="shared" si="46"/>
        <v>1505.95272</v>
      </c>
      <c r="DR23" s="300">
        <f t="shared" si="47"/>
        <v>98.603112760979073</v>
      </c>
      <c r="DS23" s="300">
        <f>Хор!C55</f>
        <v>1523.1351999999999</v>
      </c>
      <c r="DT23" s="300">
        <f>Хор!D55</f>
        <v>1502.80072</v>
      </c>
      <c r="DU23" s="300">
        <f t="shared" si="48"/>
        <v>98.664958960964199</v>
      </c>
      <c r="DV23" s="300">
        <f>Хор!C58</f>
        <v>0</v>
      </c>
      <c r="DW23" s="300">
        <f>Хор!D58</f>
        <v>0</v>
      </c>
      <c r="DX23" s="300" t="e">
        <f t="shared" si="49"/>
        <v>#DIV/0!</v>
      </c>
      <c r="DY23" s="300">
        <f>Хор!C59</f>
        <v>1</v>
      </c>
      <c r="DZ23" s="300">
        <f>Хор!D59</f>
        <v>0</v>
      </c>
      <c r="EA23" s="300">
        <f t="shared" si="50"/>
        <v>0</v>
      </c>
      <c r="EB23" s="300">
        <f>Хор!C60</f>
        <v>3.1520000000000001</v>
      </c>
      <c r="EC23" s="300">
        <f>Хор!D60</f>
        <v>3.1520000000000001</v>
      </c>
      <c r="ED23" s="300">
        <f t="shared" si="51"/>
        <v>100</v>
      </c>
      <c r="EE23" s="300">
        <f>Хор!C62</f>
        <v>96.750470000000007</v>
      </c>
      <c r="EF23" s="300">
        <f>Хор!D62</f>
        <v>96.750470000000007</v>
      </c>
      <c r="EG23" s="300">
        <f t="shared" si="52"/>
        <v>100</v>
      </c>
      <c r="EH23" s="300">
        <f>Хор!C63</f>
        <v>7.6513399999999994</v>
      </c>
      <c r="EI23" s="300">
        <f>Хор!D63</f>
        <v>7.6513399999999994</v>
      </c>
      <c r="EJ23" s="300">
        <f t="shared" si="53"/>
        <v>100</v>
      </c>
      <c r="EK23" s="307">
        <f>Хор!C69</f>
        <v>1284.1928499999999</v>
      </c>
      <c r="EL23" s="307">
        <f>Хор!D69</f>
        <v>1271.5085799999999</v>
      </c>
      <c r="EM23" s="300">
        <f t="shared" si="54"/>
        <v>99.012276855458282</v>
      </c>
      <c r="EN23" s="307">
        <f>Хор!C74</f>
        <v>8968.17029</v>
      </c>
      <c r="EO23" s="307">
        <f>Хор!D74</f>
        <v>8968.17029</v>
      </c>
      <c r="EP23" s="300">
        <f t="shared" si="55"/>
        <v>100</v>
      </c>
      <c r="EQ23" s="307">
        <f>Хор!C78</f>
        <v>758.33289000000002</v>
      </c>
      <c r="ER23" s="312">
        <f>Хор!D78</f>
        <v>758.33289000000002</v>
      </c>
      <c r="ES23" s="300">
        <f t="shared" si="12"/>
        <v>100</v>
      </c>
      <c r="ET23" s="300">
        <f>Хор!C80</f>
        <v>0</v>
      </c>
      <c r="EU23" s="300">
        <f>Хор!D80</f>
        <v>0</v>
      </c>
      <c r="EV23" s="300" t="e">
        <f t="shared" si="13"/>
        <v>#DIV/0!</v>
      </c>
      <c r="EW23" s="313">
        <f>Хор!C85</f>
        <v>5</v>
      </c>
      <c r="EX23" s="313">
        <f>Хор!D85</f>
        <v>5</v>
      </c>
      <c r="EY23" s="300">
        <f t="shared" si="56"/>
        <v>100</v>
      </c>
      <c r="EZ23" s="300">
        <f>Хор!C91</f>
        <v>0</v>
      </c>
      <c r="FA23" s="300">
        <f>Хор!D91</f>
        <v>0</v>
      </c>
      <c r="FB23" s="293" t="e">
        <f t="shared" si="57"/>
        <v>#DIV/0!</v>
      </c>
      <c r="FC23" s="481">
        <f t="shared" si="14"/>
        <v>-62.656279999999242</v>
      </c>
      <c r="FD23" s="481">
        <f t="shared" si="15"/>
        <v>251.71334000000024</v>
      </c>
      <c r="FE23" s="293">
        <f t="shared" si="59"/>
        <v>-401.73680914347818</v>
      </c>
      <c r="FF23" s="159"/>
      <c r="FG23" s="160"/>
      <c r="FI23" s="160"/>
    </row>
    <row r="24" spans="1:176" s="252" customFormat="1" ht="25.5" customHeight="1">
      <c r="A24" s="338">
        <v>11</v>
      </c>
      <c r="B24" s="335" t="s">
        <v>300</v>
      </c>
      <c r="C24" s="314">
        <f t="shared" si="16"/>
        <v>8308.3483500000002</v>
      </c>
      <c r="D24" s="292">
        <f t="shared" si="0"/>
        <v>8478.5758900000001</v>
      </c>
      <c r="E24" s="300">
        <f t="shared" si="1"/>
        <v>102.04887340815458</v>
      </c>
      <c r="F24" s="294">
        <f t="shared" si="17"/>
        <v>1380.94588</v>
      </c>
      <c r="G24" s="313">
        <f t="shared" si="3"/>
        <v>1611.4984199999999</v>
      </c>
      <c r="H24" s="300">
        <f t="shared" si="18"/>
        <v>116.69526252542207</v>
      </c>
      <c r="I24" s="293">
        <f t="shared" si="19"/>
        <v>1122.556</v>
      </c>
      <c r="J24" s="300"/>
      <c r="K24" s="300"/>
      <c r="L24" s="307">
        <f>Чум!C6</f>
        <v>93</v>
      </c>
      <c r="M24" s="439">
        <f>Чум!D6</f>
        <v>109.58056999999999</v>
      </c>
      <c r="N24" s="300">
        <f t="shared" si="20"/>
        <v>117.82856989247313</v>
      </c>
      <c r="O24" s="293">
        <f t="shared" si="4"/>
        <v>528.86</v>
      </c>
      <c r="P24" s="293">
        <f t="shared" si="5"/>
        <v>483.37358</v>
      </c>
      <c r="Q24" s="300"/>
      <c r="R24" s="300">
        <f>Чум!C8</f>
        <v>272.505</v>
      </c>
      <c r="S24" s="300">
        <f>Чум!D8</f>
        <v>242.31856999999999</v>
      </c>
      <c r="T24" s="300">
        <f t="shared" si="21"/>
        <v>88.922614263958451</v>
      </c>
      <c r="U24" s="300">
        <f>Чум!C9</f>
        <v>1.635</v>
      </c>
      <c r="V24" s="300">
        <f>Чум!D9</f>
        <v>1.3088900000000001</v>
      </c>
      <c r="W24" s="300">
        <f t="shared" si="22"/>
        <v>80.05443425076453</v>
      </c>
      <c r="X24" s="300">
        <f>Чум!C10</f>
        <v>254.72</v>
      </c>
      <c r="Y24" s="300">
        <f>Чум!D10</f>
        <v>267.5471</v>
      </c>
      <c r="Z24" s="300">
        <f t="shared" si="23"/>
        <v>105.03576476130654</v>
      </c>
      <c r="AA24" s="300">
        <f>Чум!C11</f>
        <v>0</v>
      </c>
      <c r="AB24" s="311">
        <f>Чум!D11</f>
        <v>-27.800979999999999</v>
      </c>
      <c r="AC24" s="300" t="e">
        <f t="shared" si="24"/>
        <v>#DIV/0!</v>
      </c>
      <c r="AD24" s="307">
        <f>Чум!C13</f>
        <v>40</v>
      </c>
      <c r="AE24" s="307">
        <f>Чум!D13</f>
        <v>143.49297999999999</v>
      </c>
      <c r="AF24" s="300">
        <f t="shared" si="25"/>
        <v>358.73244999999997</v>
      </c>
      <c r="AG24" s="307">
        <f>Чум!C15</f>
        <v>96</v>
      </c>
      <c r="AH24" s="299">
        <f>Чум!D15</f>
        <v>117.6803</v>
      </c>
      <c r="AI24" s="300">
        <f t="shared" si="26"/>
        <v>122.58364583333335</v>
      </c>
      <c r="AJ24" s="307">
        <f>Чум!C16</f>
        <v>359.69600000000003</v>
      </c>
      <c r="AK24" s="307">
        <f>Чум!D16</f>
        <v>348.84931</v>
      </c>
      <c r="AL24" s="300">
        <f t="shared" si="6"/>
        <v>96.984484119923479</v>
      </c>
      <c r="AM24" s="300">
        <f>Чум!C18</f>
        <v>5</v>
      </c>
      <c r="AN24" s="300">
        <f>Чум!D18</f>
        <v>2.1</v>
      </c>
      <c r="AO24" s="300">
        <f t="shared" si="27"/>
        <v>42.000000000000007</v>
      </c>
      <c r="AP24" s="300">
        <f>Чум!C22</f>
        <v>0</v>
      </c>
      <c r="AQ24" s="300">
        <v>3.65E-3</v>
      </c>
      <c r="AR24" s="300" t="e">
        <f>AQ24/AP24*100</f>
        <v>#DIV/0!</v>
      </c>
      <c r="AS24" s="307">
        <v>0</v>
      </c>
      <c r="AT24" s="307"/>
      <c r="AU24" s="300" t="e">
        <f t="shared" si="8"/>
        <v>#DIV/0!</v>
      </c>
      <c r="AV24" s="307">
        <f>Чум!C27</f>
        <v>86.14</v>
      </c>
      <c r="AW24" s="308">
        <f>Чум!D27</f>
        <v>86.699160000000006</v>
      </c>
      <c r="AX24" s="300">
        <f t="shared" si="28"/>
        <v>100.6491293243557</v>
      </c>
      <c r="AY24" s="307">
        <f>Чум!C28</f>
        <v>0</v>
      </c>
      <c r="AZ24" s="308">
        <f>Чум!D28</f>
        <v>0</v>
      </c>
      <c r="BA24" s="300" t="e">
        <f t="shared" si="29"/>
        <v>#DIV/0!</v>
      </c>
      <c r="BB24" s="307"/>
      <c r="BC24" s="307"/>
      <c r="BD24" s="300" t="e">
        <f t="shared" si="30"/>
        <v>#DIV/0!</v>
      </c>
      <c r="BE24" s="300">
        <f>Чум!C30</f>
        <v>50</v>
      </c>
      <c r="BF24" s="303">
        <f>Чум!D30</f>
        <v>58.907350000000001</v>
      </c>
      <c r="BG24" s="300">
        <f t="shared" si="31"/>
        <v>117.8147</v>
      </c>
      <c r="BH24" s="300"/>
      <c r="BI24" s="300"/>
      <c r="BJ24" s="300"/>
      <c r="BK24" s="300">
        <f>Чум!C33</f>
        <v>0</v>
      </c>
      <c r="BL24" s="300">
        <f>Чум!D31</f>
        <v>78.477000000000004</v>
      </c>
      <c r="BM24" s="300" t="e">
        <f t="shared" si="32"/>
        <v>#DIV/0!</v>
      </c>
      <c r="BN24" s="300"/>
      <c r="BO24" s="300"/>
      <c r="BP24" s="300" t="e">
        <f t="shared" si="33"/>
        <v>#DIV/0!</v>
      </c>
      <c r="BQ24" s="300"/>
      <c r="BR24" s="300"/>
      <c r="BS24" s="300"/>
      <c r="BT24" s="300"/>
      <c r="BU24" s="300">
        <f>Чум!D34</f>
        <v>0</v>
      </c>
      <c r="BV24" s="293" t="e">
        <f t="shared" si="34"/>
        <v>#DIV/0!</v>
      </c>
      <c r="BW24" s="300">
        <f>Чум!C37</f>
        <v>122.24988</v>
      </c>
      <c r="BX24" s="300">
        <f>Чум!D37</f>
        <v>182.33452</v>
      </c>
      <c r="BY24" s="300">
        <f t="shared" si="35"/>
        <v>149.14903801950561</v>
      </c>
      <c r="BZ24" s="300"/>
      <c r="CA24" s="300"/>
      <c r="CB24" s="309" t="e">
        <f t="shared" si="36"/>
        <v>#DIV/0!</v>
      </c>
      <c r="CC24" s="309"/>
      <c r="CD24" s="309"/>
      <c r="CE24" s="309" t="e">
        <f t="shared" si="37"/>
        <v>#DIV/0!</v>
      </c>
      <c r="CF24" s="307">
        <f t="shared" si="38"/>
        <v>6927.40247</v>
      </c>
      <c r="CG24" s="307">
        <f t="shared" si="39"/>
        <v>6867.0774700000002</v>
      </c>
      <c r="CH24" s="300">
        <f t="shared" si="58"/>
        <v>99.129182976429547</v>
      </c>
      <c r="CI24" s="300">
        <f>Чум!C42</f>
        <v>3395.5</v>
      </c>
      <c r="CJ24" s="300">
        <f>Чум!D42</f>
        <v>3395.5</v>
      </c>
      <c r="CK24" s="300">
        <f t="shared" si="40"/>
        <v>100</v>
      </c>
      <c r="CL24" s="300">
        <f>Чум!C43</f>
        <v>0</v>
      </c>
      <c r="CM24" s="448">
        <f>Чум!D43</f>
        <v>0</v>
      </c>
      <c r="CN24" s="300" t="e">
        <f t="shared" si="41"/>
        <v>#DIV/0!</v>
      </c>
      <c r="CO24" s="300">
        <f>Чум!C44</f>
        <v>2915.1730699999998</v>
      </c>
      <c r="CP24" s="300">
        <f>Чум!D44</f>
        <v>2915.1730699999998</v>
      </c>
      <c r="CQ24" s="300">
        <f t="shared" si="9"/>
        <v>100</v>
      </c>
      <c r="CR24" s="300">
        <f>Чум!C45</f>
        <v>110.81102</v>
      </c>
      <c r="CS24" s="300">
        <f>Чум!D45</f>
        <v>110.81102</v>
      </c>
      <c r="CT24" s="300">
        <f t="shared" si="10"/>
        <v>100</v>
      </c>
      <c r="CU24" s="300">
        <f>Чум!C46</f>
        <v>505.91838000000001</v>
      </c>
      <c r="CV24" s="300">
        <f>Чум!D46</f>
        <v>445.59338000000002</v>
      </c>
      <c r="CW24" s="293">
        <f t="shared" si="42"/>
        <v>88.076139870624985</v>
      </c>
      <c r="CX24" s="311">
        <f>Чум!C50</f>
        <v>0</v>
      </c>
      <c r="CY24" s="300">
        <f>Чум!D50</f>
        <v>0</v>
      </c>
      <c r="CZ24" s="300" t="e">
        <f t="shared" si="11"/>
        <v>#DIV/0!</v>
      </c>
      <c r="DA24" s="300"/>
      <c r="DB24" s="300"/>
      <c r="DC24" s="300"/>
      <c r="DD24" s="307"/>
      <c r="DE24" s="307"/>
      <c r="DF24" s="300" t="e">
        <f t="shared" si="43"/>
        <v>#DIV/0!</v>
      </c>
      <c r="DG24" s="300"/>
      <c r="DH24" s="300"/>
      <c r="DI24" s="300"/>
      <c r="DJ24" s="300"/>
      <c r="DK24" s="300"/>
      <c r="DL24" s="300"/>
      <c r="DM24" s="302">
        <f t="shared" si="44"/>
        <v>8636.5371700000014</v>
      </c>
      <c r="DN24" s="302">
        <f t="shared" si="44"/>
        <v>8344.0469200000007</v>
      </c>
      <c r="DO24" s="300">
        <f t="shared" si="45"/>
        <v>96.613338838904099</v>
      </c>
      <c r="DP24" s="307">
        <f t="shared" si="46"/>
        <v>1722.4080000000001</v>
      </c>
      <c r="DQ24" s="307">
        <f t="shared" si="46"/>
        <v>1590.3137200000001</v>
      </c>
      <c r="DR24" s="300">
        <f t="shared" si="47"/>
        <v>92.330836828440184</v>
      </c>
      <c r="DS24" s="300">
        <f>Чум!C58</f>
        <v>1703.48</v>
      </c>
      <c r="DT24" s="300">
        <f>Чум!D58</f>
        <v>1581.38572</v>
      </c>
      <c r="DU24" s="300">
        <f t="shared" si="48"/>
        <v>92.832655505201117</v>
      </c>
      <c r="DV24" s="300">
        <f>Чум!C61</f>
        <v>0</v>
      </c>
      <c r="DW24" s="300">
        <f>Чум!D61</f>
        <v>0</v>
      </c>
      <c r="DX24" s="300" t="e">
        <f t="shared" si="49"/>
        <v>#DIV/0!</v>
      </c>
      <c r="DY24" s="300">
        <f>Чум!C62</f>
        <v>10</v>
      </c>
      <c r="DZ24" s="300">
        <f>Чум!D62</f>
        <v>0</v>
      </c>
      <c r="EA24" s="300">
        <f t="shared" si="50"/>
        <v>0</v>
      </c>
      <c r="EB24" s="300">
        <f>Чум!C63</f>
        <v>8.9280000000000008</v>
      </c>
      <c r="EC24" s="300">
        <f>Чум!D63</f>
        <v>8.9280000000000008</v>
      </c>
      <c r="ED24" s="300">
        <f t="shared" si="51"/>
        <v>100</v>
      </c>
      <c r="EE24" s="300">
        <f>Чум!C65</f>
        <v>110.81102</v>
      </c>
      <c r="EF24" s="300">
        <f>Чум!D65</f>
        <v>110.81102</v>
      </c>
      <c r="EG24" s="300">
        <f t="shared" si="52"/>
        <v>100</v>
      </c>
      <c r="EH24" s="300">
        <f>Чум!C66</f>
        <v>10.832000000000001</v>
      </c>
      <c r="EI24" s="300">
        <f>Чум!D66</f>
        <v>10.431339999999999</v>
      </c>
      <c r="EJ24" s="300">
        <f t="shared" si="53"/>
        <v>96.301144756277679</v>
      </c>
      <c r="EK24" s="307">
        <f>Чум!C72</f>
        <v>1530.38518</v>
      </c>
      <c r="EL24" s="307">
        <f>Чум!D72</f>
        <v>1504.65516</v>
      </c>
      <c r="EM24" s="300">
        <f t="shared" si="54"/>
        <v>98.318722610735165</v>
      </c>
      <c r="EN24" s="307">
        <f>Чум!C77</f>
        <v>4218.2709700000005</v>
      </c>
      <c r="EO24" s="307">
        <f>Чум!D77</f>
        <v>4084.0056800000002</v>
      </c>
      <c r="EP24" s="300">
        <f t="shared" si="55"/>
        <v>96.817053931459498</v>
      </c>
      <c r="EQ24" s="307">
        <f>Чум!C81</f>
        <v>1038.4000000000001</v>
      </c>
      <c r="ER24" s="312">
        <f>Чум!D81</f>
        <v>1038.4000000000001</v>
      </c>
      <c r="ES24" s="300">
        <f t="shared" si="12"/>
        <v>100</v>
      </c>
      <c r="ET24" s="300">
        <f>Чум!C83</f>
        <v>0</v>
      </c>
      <c r="EU24" s="300">
        <f>Чум!D83</f>
        <v>0</v>
      </c>
      <c r="EV24" s="300" t="e">
        <f t="shared" si="13"/>
        <v>#DIV/0!</v>
      </c>
      <c r="EW24" s="313">
        <f>Чум!C88</f>
        <v>5.43</v>
      </c>
      <c r="EX24" s="313">
        <f>Чум!D88</f>
        <v>5.43</v>
      </c>
      <c r="EY24" s="300">
        <f t="shared" si="56"/>
        <v>100</v>
      </c>
      <c r="EZ24" s="300">
        <f>Чум!C94</f>
        <v>0</v>
      </c>
      <c r="FA24" s="300">
        <f>Чум!D94</f>
        <v>0</v>
      </c>
      <c r="FB24" s="300" t="e">
        <f t="shared" si="57"/>
        <v>#DIV/0!</v>
      </c>
      <c r="FC24" s="483">
        <f t="shared" si="14"/>
        <v>-328.18882000000121</v>
      </c>
      <c r="FD24" s="483">
        <f t="shared" si="15"/>
        <v>134.52896999999939</v>
      </c>
      <c r="FE24" s="300">
        <f t="shared" si="59"/>
        <v>-40.991332367750644</v>
      </c>
      <c r="FF24" s="250"/>
      <c r="FG24" s="251"/>
      <c r="FI24" s="251"/>
    </row>
    <row r="25" spans="1:176" s="169" customFormat="1" ht="22.5" customHeight="1">
      <c r="A25" s="336">
        <v>12</v>
      </c>
      <c r="B25" s="337" t="s">
        <v>301</v>
      </c>
      <c r="C25" s="316">
        <f t="shared" si="16"/>
        <v>9784.2703999999994</v>
      </c>
      <c r="D25" s="317">
        <f t="shared" si="0"/>
        <v>9987.5324799999999</v>
      </c>
      <c r="E25" s="303">
        <f t="shared" si="1"/>
        <v>102.0774372711531</v>
      </c>
      <c r="F25" s="294">
        <f t="shared" si="17"/>
        <v>2751.2668999999996</v>
      </c>
      <c r="G25" s="318">
        <f t="shared" si="3"/>
        <v>3111.4520299999995</v>
      </c>
      <c r="H25" s="303">
        <f t="shared" si="18"/>
        <v>113.09160990524039</v>
      </c>
      <c r="I25" s="293">
        <f t="shared" si="19"/>
        <v>890.2</v>
      </c>
      <c r="J25" s="303"/>
      <c r="K25" s="303"/>
      <c r="L25" s="302">
        <f>Шать!C6</f>
        <v>60</v>
      </c>
      <c r="M25" s="439">
        <f>Шать!D6</f>
        <v>54.596049999999998</v>
      </c>
      <c r="N25" s="303">
        <f t="shared" si="20"/>
        <v>90.993416666666661</v>
      </c>
      <c r="O25" s="293">
        <f t="shared" si="4"/>
        <v>420.20000000000005</v>
      </c>
      <c r="P25" s="293">
        <f t="shared" si="5"/>
        <v>496.80062000000004</v>
      </c>
      <c r="Q25" s="303"/>
      <c r="R25" s="303">
        <f>Шать!C8</f>
        <v>156.73500000000001</v>
      </c>
      <c r="S25" s="303">
        <f>Шать!D8</f>
        <v>249.04965000000001</v>
      </c>
      <c r="T25" s="303">
        <f t="shared" si="21"/>
        <v>158.89855488563498</v>
      </c>
      <c r="U25" s="303">
        <f>Шать!C9</f>
        <v>1.68</v>
      </c>
      <c r="V25" s="303">
        <f>Шать!D9</f>
        <v>1.3452599999999999</v>
      </c>
      <c r="W25" s="303">
        <f t="shared" si="22"/>
        <v>80.075000000000003</v>
      </c>
      <c r="X25" s="303">
        <f>Шать!C10</f>
        <v>261.78500000000003</v>
      </c>
      <c r="Y25" s="303">
        <f>Шать!D10</f>
        <v>274.97894000000002</v>
      </c>
      <c r="Z25" s="303">
        <f t="shared" si="23"/>
        <v>105.03999083217144</v>
      </c>
      <c r="AA25" s="303">
        <f>Шать!C11</f>
        <v>0</v>
      </c>
      <c r="AB25" s="319">
        <f>Шать!D11</f>
        <v>-28.573229999999999</v>
      </c>
      <c r="AC25" s="303" t="e">
        <f t="shared" si="24"/>
        <v>#DIV/0!</v>
      </c>
      <c r="AD25" s="302">
        <f>Шать!C13</f>
        <v>10</v>
      </c>
      <c r="AE25" s="302">
        <f>Шать!D13</f>
        <v>3.4327999999999999</v>
      </c>
      <c r="AF25" s="303">
        <f t="shared" si="25"/>
        <v>34.327999999999996</v>
      </c>
      <c r="AG25" s="302">
        <f>Шать!C15</f>
        <v>90</v>
      </c>
      <c r="AH25" s="299">
        <f>Шать!D15</f>
        <v>127.09181</v>
      </c>
      <c r="AI25" s="303">
        <f t="shared" si="26"/>
        <v>141.21312222222221</v>
      </c>
      <c r="AJ25" s="302">
        <f>Шать!C16</f>
        <v>307</v>
      </c>
      <c r="AK25" s="302">
        <f>Шать!D16</f>
        <v>319.56335999999999</v>
      </c>
      <c r="AL25" s="303">
        <f t="shared" si="6"/>
        <v>104.0922996742671</v>
      </c>
      <c r="AM25" s="303">
        <f>Шать!C18</f>
        <v>3</v>
      </c>
      <c r="AN25" s="303">
        <f>Шать!D18</f>
        <v>2</v>
      </c>
      <c r="AO25" s="303">
        <f t="shared" si="27"/>
        <v>66.666666666666657</v>
      </c>
      <c r="AP25" s="303"/>
      <c r="AQ25" s="303"/>
      <c r="AR25" s="303" t="e">
        <f>AP25/AQ25*100</f>
        <v>#DIV/0!</v>
      </c>
      <c r="AS25" s="302">
        <v>0</v>
      </c>
      <c r="AT25" s="302">
        <f>0</f>
        <v>0</v>
      </c>
      <c r="AU25" s="303" t="e">
        <f t="shared" si="8"/>
        <v>#DIV/0!</v>
      </c>
      <c r="AV25" s="302">
        <f>Шать!C27</f>
        <v>180</v>
      </c>
      <c r="AW25" s="308">
        <f>Шать!D27</f>
        <v>240.8073</v>
      </c>
      <c r="AX25" s="303">
        <f t="shared" si="28"/>
        <v>133.78183333333334</v>
      </c>
      <c r="AY25" s="302">
        <f>Шать!C28</f>
        <v>20</v>
      </c>
      <c r="AZ25" s="299">
        <f>Шать!D28</f>
        <v>26.011199999999999</v>
      </c>
      <c r="BA25" s="303">
        <f t="shared" si="29"/>
        <v>130.05599999999998</v>
      </c>
      <c r="BB25" s="302"/>
      <c r="BC25" s="302"/>
      <c r="BD25" s="303" t="e">
        <f t="shared" si="30"/>
        <v>#DIV/0!</v>
      </c>
      <c r="BE25" s="303">
        <f>Шать!C29</f>
        <v>30</v>
      </c>
      <c r="BF25" s="303">
        <f>Шать!D29</f>
        <v>32.162050000000001</v>
      </c>
      <c r="BG25" s="303">
        <f t="shared" si="31"/>
        <v>107.20683333333334</v>
      </c>
      <c r="BH25" s="303"/>
      <c r="BI25" s="303"/>
      <c r="BJ25" s="303"/>
      <c r="BK25" s="303">
        <f>Шать!C31</f>
        <v>1294.56</v>
      </c>
      <c r="BL25" s="303">
        <f>Шать!D31</f>
        <v>1320.396</v>
      </c>
      <c r="BM25" s="303">
        <f t="shared" si="32"/>
        <v>101.99573600296625</v>
      </c>
      <c r="BN25" s="303"/>
      <c r="BO25" s="303"/>
      <c r="BP25" s="303" t="e">
        <f t="shared" si="33"/>
        <v>#DIV/0!</v>
      </c>
      <c r="BQ25" s="303"/>
      <c r="BR25" s="303"/>
      <c r="BS25" s="303"/>
      <c r="BT25" s="303">
        <f>Шать!C34</f>
        <v>0</v>
      </c>
      <c r="BU25" s="303">
        <f>Шать!D34</f>
        <v>0</v>
      </c>
      <c r="BV25" s="293" t="e">
        <f t="shared" si="34"/>
        <v>#DIV/0!</v>
      </c>
      <c r="BW25" s="303">
        <f>Шать!C37</f>
        <v>336.50689999999997</v>
      </c>
      <c r="BX25" s="300">
        <f>SUM(Шать!D37)</f>
        <v>488.59084000000001</v>
      </c>
      <c r="BY25" s="303">
        <f t="shared" si="35"/>
        <v>145.19489496352082</v>
      </c>
      <c r="BZ25" s="303"/>
      <c r="CA25" s="303"/>
      <c r="CB25" s="320" t="e">
        <f t="shared" si="36"/>
        <v>#DIV/0!</v>
      </c>
      <c r="CC25" s="320"/>
      <c r="CD25" s="320"/>
      <c r="CE25" s="320" t="e">
        <f t="shared" si="37"/>
        <v>#DIV/0!</v>
      </c>
      <c r="CF25" s="302">
        <f t="shared" si="38"/>
        <v>7033.0034999999998</v>
      </c>
      <c r="CG25" s="298">
        <f t="shared" si="39"/>
        <v>6876.0804500000004</v>
      </c>
      <c r="CH25" s="303">
        <f t="shared" si="58"/>
        <v>97.768761952130419</v>
      </c>
      <c r="CI25" s="303">
        <f>Шать!C42</f>
        <v>1897.8</v>
      </c>
      <c r="CJ25" s="303">
        <f>Шать!D42</f>
        <v>1897.8</v>
      </c>
      <c r="CK25" s="303">
        <f t="shared" si="40"/>
        <v>100</v>
      </c>
      <c r="CL25" s="303">
        <f>Шать!C43</f>
        <v>0</v>
      </c>
      <c r="CM25" s="449">
        <f>Шать!D43</f>
        <v>0</v>
      </c>
      <c r="CN25" s="303" t="e">
        <f t="shared" si="41"/>
        <v>#DIV/0!</v>
      </c>
      <c r="CO25" s="303">
        <f>Шать!C44</f>
        <v>4067.5971199999999</v>
      </c>
      <c r="CP25" s="303">
        <f>Шать!D44</f>
        <v>3921.6578399999999</v>
      </c>
      <c r="CQ25" s="303">
        <f t="shared" si="9"/>
        <v>96.412150080389466</v>
      </c>
      <c r="CR25" s="303">
        <f>Шать!C45</f>
        <v>117.81358</v>
      </c>
      <c r="CS25" s="303">
        <f>Шать!D45</f>
        <v>117.81358</v>
      </c>
      <c r="CT25" s="303">
        <f t="shared" si="10"/>
        <v>100</v>
      </c>
      <c r="CU25" s="303">
        <f>Шать!C46</f>
        <v>949.79280000000006</v>
      </c>
      <c r="CV25" s="303">
        <f>Шать!D46</f>
        <v>938.80903000000001</v>
      </c>
      <c r="CW25" s="293">
        <f t="shared" si="42"/>
        <v>98.843561458878185</v>
      </c>
      <c r="CX25" s="319">
        <f>Шать!C50</f>
        <v>0</v>
      </c>
      <c r="CY25" s="303">
        <f>Шать!D50</f>
        <v>0</v>
      </c>
      <c r="CZ25" s="303" t="e">
        <f t="shared" si="11"/>
        <v>#DIV/0!</v>
      </c>
      <c r="DA25" s="303"/>
      <c r="DB25" s="303"/>
      <c r="DC25" s="303"/>
      <c r="DD25" s="302"/>
      <c r="DE25" s="302"/>
      <c r="DF25" s="303" t="e">
        <f t="shared" si="43"/>
        <v>#DIV/0!</v>
      </c>
      <c r="DG25" s="303"/>
      <c r="DH25" s="303"/>
      <c r="DI25" s="303"/>
      <c r="DJ25" s="303"/>
      <c r="DK25" s="303"/>
      <c r="DL25" s="303"/>
      <c r="DM25" s="302">
        <f t="shared" si="44"/>
        <v>10111.471560000002</v>
      </c>
      <c r="DN25" s="302">
        <f t="shared" si="44"/>
        <v>9878.4558399999987</v>
      </c>
      <c r="DO25" s="303">
        <f>DN25/DM25*100</f>
        <v>97.695531074608468</v>
      </c>
      <c r="DP25" s="302">
        <f t="shared" si="46"/>
        <v>1621.973</v>
      </c>
      <c r="DQ25" s="302">
        <f t="shared" si="46"/>
        <v>1574.0285399999998</v>
      </c>
      <c r="DR25" s="303">
        <f t="shared" si="47"/>
        <v>97.044065468414075</v>
      </c>
      <c r="DS25" s="303">
        <f>Шать!C58</f>
        <v>1593.9970000000001</v>
      </c>
      <c r="DT25" s="303">
        <f>Шать!D58</f>
        <v>1551.0525399999999</v>
      </c>
      <c r="DU25" s="303">
        <f t="shared" si="48"/>
        <v>97.305863185438852</v>
      </c>
      <c r="DV25" s="303">
        <f>Шать!C61</f>
        <v>0</v>
      </c>
      <c r="DW25" s="303">
        <f>Шать!D61</f>
        <v>0</v>
      </c>
      <c r="DX25" s="303" t="e">
        <f t="shared" si="49"/>
        <v>#DIV/0!</v>
      </c>
      <c r="DY25" s="303">
        <f>Шать!C62</f>
        <v>5</v>
      </c>
      <c r="DZ25" s="303">
        <f>Шать!D62</f>
        <v>0</v>
      </c>
      <c r="EA25" s="303">
        <f t="shared" si="50"/>
        <v>0</v>
      </c>
      <c r="EB25" s="303">
        <f>Шать!C63</f>
        <v>22.975999999999999</v>
      </c>
      <c r="EC25" s="303">
        <f>Шать!D63</f>
        <v>22.975999999999999</v>
      </c>
      <c r="ED25" s="303">
        <f t="shared" si="51"/>
        <v>100</v>
      </c>
      <c r="EE25" s="303">
        <f>Шать!C65</f>
        <v>110.66728000000001</v>
      </c>
      <c r="EF25" s="303">
        <f>Шать!D65</f>
        <v>110.66728000000001</v>
      </c>
      <c r="EG25" s="303">
        <f t="shared" si="52"/>
        <v>100</v>
      </c>
      <c r="EH25" s="303">
        <f>Шать!C66</f>
        <v>3</v>
      </c>
      <c r="EI25" s="303">
        <f>Шать!D66</f>
        <v>2.83134</v>
      </c>
      <c r="EJ25" s="303">
        <f t="shared" si="53"/>
        <v>94.378</v>
      </c>
      <c r="EK25" s="302">
        <f>Шать!C72</f>
        <v>2892.2158200000003</v>
      </c>
      <c r="EL25" s="302">
        <f>Шать!D72</f>
        <v>2864.5189300000002</v>
      </c>
      <c r="EM25" s="303">
        <f t="shared" si="54"/>
        <v>99.042364341952876</v>
      </c>
      <c r="EN25" s="302">
        <f>Шать!C77</f>
        <v>4753.36546</v>
      </c>
      <c r="EO25" s="302">
        <f>Шать!D77</f>
        <v>4596.1597499999998</v>
      </c>
      <c r="EP25" s="303">
        <f t="shared" si="55"/>
        <v>96.692749351529969</v>
      </c>
      <c r="EQ25" s="302">
        <f>Шать!C81</f>
        <v>705.42</v>
      </c>
      <c r="ER25" s="321">
        <f>Шать!D81</f>
        <v>705.42</v>
      </c>
      <c r="ES25" s="303">
        <f t="shared" si="12"/>
        <v>100</v>
      </c>
      <c r="ET25" s="303">
        <f>Шать!C83</f>
        <v>0</v>
      </c>
      <c r="EU25" s="303">
        <f>Шать!D83</f>
        <v>0</v>
      </c>
      <c r="EV25" s="303" t="e">
        <f t="shared" si="13"/>
        <v>#DIV/0!</v>
      </c>
      <c r="EW25" s="318">
        <f>Шать!C88</f>
        <v>24.83</v>
      </c>
      <c r="EX25" s="318">
        <f>Шать!D88</f>
        <v>24.83</v>
      </c>
      <c r="EY25" s="303">
        <f t="shared" si="56"/>
        <v>100</v>
      </c>
      <c r="EZ25" s="303">
        <f>Шать!C94</f>
        <v>0</v>
      </c>
      <c r="FA25" s="303">
        <f>Шать!D94</f>
        <v>0</v>
      </c>
      <c r="FB25" s="303" t="e">
        <f t="shared" si="57"/>
        <v>#DIV/0!</v>
      </c>
      <c r="FC25" s="482">
        <f t="shared" si="14"/>
        <v>-327.20116000000235</v>
      </c>
      <c r="FD25" s="482">
        <f t="shared" si="15"/>
        <v>109.07664000000113</v>
      </c>
      <c r="FE25" s="303">
        <f t="shared" si="59"/>
        <v>-33.336263233296712</v>
      </c>
      <c r="FF25" s="167"/>
      <c r="FG25" s="168"/>
      <c r="FI25" s="168"/>
    </row>
    <row r="26" spans="1:176" s="252" customFormat="1" ht="24.75" customHeight="1">
      <c r="A26" s="339">
        <v>13</v>
      </c>
      <c r="B26" s="335" t="s">
        <v>302</v>
      </c>
      <c r="C26" s="314">
        <f t="shared" si="16"/>
        <v>13767.251459999999</v>
      </c>
      <c r="D26" s="292">
        <f t="shared" si="0"/>
        <v>15229.783350000002</v>
      </c>
      <c r="E26" s="300">
        <f t="shared" si="1"/>
        <v>110.62326706423072</v>
      </c>
      <c r="F26" s="294">
        <f t="shared" si="17"/>
        <v>2863.75</v>
      </c>
      <c r="G26" s="313">
        <f t="shared" si="3"/>
        <v>4350.9584100000002</v>
      </c>
      <c r="H26" s="300">
        <f t="shared" si="18"/>
        <v>151.93220113487561</v>
      </c>
      <c r="I26" s="293">
        <f t="shared" si="19"/>
        <v>2365.75</v>
      </c>
      <c r="J26" s="300"/>
      <c r="K26" s="300"/>
      <c r="L26" s="307">
        <f>Юнг!C6</f>
        <v>149</v>
      </c>
      <c r="M26" s="439">
        <f>Юнг!D6</f>
        <v>177.08707000000001</v>
      </c>
      <c r="N26" s="300">
        <f t="shared" si="20"/>
        <v>118.85038255033558</v>
      </c>
      <c r="O26" s="293">
        <f t="shared" si="4"/>
        <v>675.75</v>
      </c>
      <c r="P26" s="293">
        <f t="shared" si="5"/>
        <v>798.90917000000002</v>
      </c>
      <c r="Q26" s="300"/>
      <c r="R26" s="300">
        <f>Юнг!C8</f>
        <v>252.05500000000001</v>
      </c>
      <c r="S26" s="300">
        <f>Юнг!D8</f>
        <v>400.49876999999998</v>
      </c>
      <c r="T26" s="300">
        <f t="shared" si="21"/>
        <v>158.89340421733351</v>
      </c>
      <c r="U26" s="300">
        <f>Юнг!C9</f>
        <v>2.7029999999999998</v>
      </c>
      <c r="V26" s="300">
        <f>Юнг!D9</f>
        <v>2.1633399999999998</v>
      </c>
      <c r="W26" s="300">
        <f t="shared" si="22"/>
        <v>80.034776174620788</v>
      </c>
      <c r="X26" s="300">
        <f>Юнг!C10</f>
        <v>420.99200000000002</v>
      </c>
      <c r="Y26" s="300">
        <f>Юнг!D10</f>
        <v>442.19587999999999</v>
      </c>
      <c r="Z26" s="300">
        <f t="shared" si="23"/>
        <v>105.03664677713589</v>
      </c>
      <c r="AA26" s="300">
        <f>Юнг!C11</f>
        <v>0</v>
      </c>
      <c r="AB26" s="311">
        <f>Юнг!D11</f>
        <v>-45.948819999999998</v>
      </c>
      <c r="AC26" s="300" t="e">
        <f t="shared" si="24"/>
        <v>#DIV/0!</v>
      </c>
      <c r="AD26" s="307">
        <f>Юнг!C13</f>
        <v>80</v>
      </c>
      <c r="AE26" s="307">
        <f>Юнг!D13</f>
        <v>81.321929999999995</v>
      </c>
      <c r="AF26" s="300">
        <f t="shared" si="25"/>
        <v>101.65241249999998</v>
      </c>
      <c r="AG26" s="307">
        <f>Юнг!C15</f>
        <v>433</v>
      </c>
      <c r="AH26" s="299">
        <f>Юнг!D15</f>
        <v>411.26123999999999</v>
      </c>
      <c r="AI26" s="300">
        <f t="shared" si="26"/>
        <v>94.979501154734407</v>
      </c>
      <c r="AJ26" s="307">
        <f>Юнг!C16</f>
        <v>1020</v>
      </c>
      <c r="AK26" s="307">
        <f>Юнг!D16</f>
        <v>962.31596000000002</v>
      </c>
      <c r="AL26" s="300">
        <f t="shared" si="6"/>
        <v>94.34470196078432</v>
      </c>
      <c r="AM26" s="300">
        <f>Юнг!C18</f>
        <v>8</v>
      </c>
      <c r="AN26" s="300">
        <f>Юнг!D18</f>
        <v>3.2</v>
      </c>
      <c r="AO26" s="300">
        <f t="shared" si="27"/>
        <v>40</v>
      </c>
      <c r="AP26" s="300"/>
      <c r="AQ26" s="300"/>
      <c r="AR26" s="300" t="e">
        <f>AP26/AQ26*100</f>
        <v>#DIV/0!</v>
      </c>
      <c r="AS26" s="307">
        <v>0</v>
      </c>
      <c r="AT26" s="307"/>
      <c r="AU26" s="300" t="e">
        <f t="shared" si="8"/>
        <v>#DIV/0!</v>
      </c>
      <c r="AV26" s="307">
        <f>Юнг!C27</f>
        <v>388</v>
      </c>
      <c r="AW26" s="308">
        <f>Юнг!D27</f>
        <v>499.31668999999999</v>
      </c>
      <c r="AX26" s="300">
        <f t="shared" si="28"/>
        <v>128.68986855670104</v>
      </c>
      <c r="AY26" s="307">
        <f>Юнг!C28</f>
        <v>30</v>
      </c>
      <c r="AZ26" s="308">
        <f>Юнг!D28</f>
        <v>29.382000000000001</v>
      </c>
      <c r="BA26" s="300">
        <f t="shared" si="29"/>
        <v>97.94</v>
      </c>
      <c r="BB26" s="307"/>
      <c r="BC26" s="307"/>
      <c r="BD26" s="300" t="e">
        <f t="shared" si="30"/>
        <v>#DIV/0!</v>
      </c>
      <c r="BE26" s="300">
        <f>Юнг!C30</f>
        <v>80</v>
      </c>
      <c r="BF26" s="303">
        <f>Юнг!D30</f>
        <v>97.995909999999995</v>
      </c>
      <c r="BG26" s="300">
        <f t="shared" si="31"/>
        <v>122.49488749999999</v>
      </c>
      <c r="BH26" s="300"/>
      <c r="BI26" s="300"/>
      <c r="BJ26" s="300"/>
      <c r="BK26" s="300">
        <f>Юнг!C33</f>
        <v>0</v>
      </c>
      <c r="BL26" s="300">
        <f>Юнг!D31</f>
        <v>0</v>
      </c>
      <c r="BM26" s="300" t="e">
        <f t="shared" si="32"/>
        <v>#DIV/0!</v>
      </c>
      <c r="BN26" s="300"/>
      <c r="BO26" s="300"/>
      <c r="BP26" s="300" t="e">
        <f t="shared" si="33"/>
        <v>#DIV/0!</v>
      </c>
      <c r="BQ26" s="300"/>
      <c r="BR26" s="300"/>
      <c r="BS26" s="300"/>
      <c r="BT26" s="300">
        <f>Юнг!C34</f>
        <v>0</v>
      </c>
      <c r="BU26" s="300">
        <f>Юнг!D34</f>
        <v>43.13044</v>
      </c>
      <c r="BV26" s="293" t="e">
        <f t="shared" si="34"/>
        <v>#DIV/0!</v>
      </c>
      <c r="BW26" s="300">
        <f>Юнг!C36</f>
        <v>0</v>
      </c>
      <c r="BX26" s="300">
        <f>Юнг!D36</f>
        <v>1247.038</v>
      </c>
      <c r="BY26" s="300" t="e">
        <f t="shared" si="35"/>
        <v>#DIV/0!</v>
      </c>
      <c r="BZ26" s="300"/>
      <c r="CA26" s="300"/>
      <c r="CB26" s="309" t="e">
        <f t="shared" si="36"/>
        <v>#DIV/0!</v>
      </c>
      <c r="CC26" s="309"/>
      <c r="CD26" s="309"/>
      <c r="CE26" s="309" t="e">
        <f t="shared" si="37"/>
        <v>#DIV/0!</v>
      </c>
      <c r="CF26" s="307">
        <f t="shared" si="38"/>
        <v>10903.501459999999</v>
      </c>
      <c r="CG26" s="307">
        <f t="shared" si="39"/>
        <v>10878.82494</v>
      </c>
      <c r="CH26" s="300">
        <f t="shared" si="58"/>
        <v>99.773682609292749</v>
      </c>
      <c r="CI26" s="300">
        <f>Юнг!C41</f>
        <v>2417.4</v>
      </c>
      <c r="CJ26" s="300">
        <f>Юнг!D41</f>
        <v>2417.4</v>
      </c>
      <c r="CK26" s="300">
        <f t="shared" si="40"/>
        <v>100</v>
      </c>
      <c r="CL26" s="300">
        <f>Юнг!C42</f>
        <v>0</v>
      </c>
      <c r="CM26" s="448">
        <f>Юнг!D42</f>
        <v>0</v>
      </c>
      <c r="CN26" s="300" t="e">
        <f t="shared" si="41"/>
        <v>#DIV/0!</v>
      </c>
      <c r="CO26" s="300">
        <f>Юнг!C43</f>
        <v>6027.2349999999997</v>
      </c>
      <c r="CP26" s="300">
        <f>Юнг!D43</f>
        <v>6027.2349999999997</v>
      </c>
      <c r="CQ26" s="300">
        <f t="shared" si="9"/>
        <v>100</v>
      </c>
      <c r="CR26" s="300">
        <f>Юнг!C44</f>
        <v>109.41849000000001</v>
      </c>
      <c r="CS26" s="300">
        <f>Юнг!D44</f>
        <v>109.41849000000001</v>
      </c>
      <c r="CT26" s="300">
        <f t="shared" si="10"/>
        <v>100</v>
      </c>
      <c r="CU26" s="300">
        <f>Юнг!C45</f>
        <v>2349.4479700000002</v>
      </c>
      <c r="CV26" s="300">
        <f>Юнг!D45</f>
        <v>2324.7714500000002</v>
      </c>
      <c r="CW26" s="293">
        <f t="shared" si="42"/>
        <v>98.949688594295623</v>
      </c>
      <c r="CX26" s="311">
        <f>Юнг!C48</f>
        <v>0</v>
      </c>
      <c r="CY26" s="300">
        <f>Юнг!D48</f>
        <v>0</v>
      </c>
      <c r="CZ26" s="300" t="e">
        <f t="shared" si="11"/>
        <v>#DIV/0!</v>
      </c>
      <c r="DA26" s="300"/>
      <c r="DB26" s="300">
        <f>Юнг!D47</f>
        <v>0</v>
      </c>
      <c r="DC26" s="300"/>
      <c r="DD26" s="307"/>
      <c r="DE26" s="307"/>
      <c r="DF26" s="300" t="e">
        <f t="shared" si="43"/>
        <v>#DIV/0!</v>
      </c>
      <c r="DG26" s="300"/>
      <c r="DH26" s="300"/>
      <c r="DI26" s="300"/>
      <c r="DJ26" s="300"/>
      <c r="DK26" s="300"/>
      <c r="DL26" s="300"/>
      <c r="DM26" s="302">
        <f t="shared" si="44"/>
        <v>14152.11717</v>
      </c>
      <c r="DN26" s="302">
        <f t="shared" si="44"/>
        <v>13936.762209999999</v>
      </c>
      <c r="DO26" s="300">
        <f t="shared" si="45"/>
        <v>98.478284503914963</v>
      </c>
      <c r="DP26" s="307">
        <f t="shared" si="46"/>
        <v>1975.951</v>
      </c>
      <c r="DQ26" s="307">
        <f t="shared" si="46"/>
        <v>1916.6508399999998</v>
      </c>
      <c r="DR26" s="300">
        <f t="shared" si="47"/>
        <v>96.998905337227484</v>
      </c>
      <c r="DS26" s="300">
        <f>Юнг!C57</f>
        <v>1915.6289999999999</v>
      </c>
      <c r="DT26" s="300">
        <f>Юнг!D57</f>
        <v>1877.3288399999999</v>
      </c>
      <c r="DU26" s="300">
        <f t="shared" si="48"/>
        <v>98.000648351011606</v>
      </c>
      <c r="DV26" s="300">
        <f>Юнг!C60</f>
        <v>0</v>
      </c>
      <c r="DW26" s="300">
        <f>Юнг!D60</f>
        <v>0</v>
      </c>
      <c r="DX26" s="300" t="e">
        <f t="shared" si="49"/>
        <v>#DIV/0!</v>
      </c>
      <c r="DY26" s="300">
        <f>Юнг!C61</f>
        <v>1</v>
      </c>
      <c r="DZ26" s="300">
        <f>Юнг!D61</f>
        <v>0</v>
      </c>
      <c r="EA26" s="300">
        <f t="shared" si="50"/>
        <v>0</v>
      </c>
      <c r="EB26" s="300">
        <f>Юнг!C62</f>
        <v>59.322000000000003</v>
      </c>
      <c r="EC26" s="300">
        <f>Юнг!D62</f>
        <v>39.322000000000003</v>
      </c>
      <c r="ED26" s="300">
        <f t="shared" si="51"/>
        <v>66.285695020397156</v>
      </c>
      <c r="EE26" s="300">
        <f>Юнг!C64</f>
        <v>109.41849000000001</v>
      </c>
      <c r="EF26" s="300">
        <f>Юнг!D64</f>
        <v>109.41849000000001</v>
      </c>
      <c r="EG26" s="300">
        <f t="shared" si="52"/>
        <v>100</v>
      </c>
      <c r="EH26" s="300">
        <f>Юнг!C65</f>
        <v>224.83500000000001</v>
      </c>
      <c r="EI26" s="300">
        <f>Юнг!D65</f>
        <v>223.83735000000001</v>
      </c>
      <c r="EJ26" s="300">
        <f t="shared" si="53"/>
        <v>99.556274601374341</v>
      </c>
      <c r="EK26" s="307">
        <f>Юнг!C71</f>
        <v>2267.98171</v>
      </c>
      <c r="EL26" s="307">
        <f>Юнг!D71</f>
        <v>2143.27207</v>
      </c>
      <c r="EM26" s="300">
        <f t="shared" si="54"/>
        <v>94.501294280719748</v>
      </c>
      <c r="EN26" s="307">
        <f>Юнг!C76</f>
        <v>6621.64545</v>
      </c>
      <c r="EO26" s="307">
        <f>Юнг!D76</f>
        <v>6616.0744599999998</v>
      </c>
      <c r="EP26" s="300">
        <f t="shared" si="55"/>
        <v>99.915866984391329</v>
      </c>
      <c r="EQ26" s="307">
        <f>Юнг!C80</f>
        <v>2920.6515199999999</v>
      </c>
      <c r="ER26" s="312">
        <f>Юнг!D80</f>
        <v>2895.875</v>
      </c>
      <c r="ES26" s="300">
        <f t="shared" si="12"/>
        <v>99.151678321417819</v>
      </c>
      <c r="ET26" s="300">
        <f>Юнг!C82</f>
        <v>0</v>
      </c>
      <c r="EU26" s="300">
        <f>Юнг!D82</f>
        <v>0</v>
      </c>
      <c r="EV26" s="300" t="e">
        <f t="shared" si="13"/>
        <v>#DIV/0!</v>
      </c>
      <c r="EW26" s="313">
        <f>Юнг!C87</f>
        <v>31.634</v>
      </c>
      <c r="EX26" s="313">
        <f>Юнг!D87</f>
        <v>31.634</v>
      </c>
      <c r="EY26" s="300">
        <f t="shared" si="56"/>
        <v>100</v>
      </c>
      <c r="EZ26" s="300">
        <f>Юнг!C93</f>
        <v>0</v>
      </c>
      <c r="FA26" s="300">
        <f>Юнг!D93</f>
        <v>0</v>
      </c>
      <c r="FB26" s="300" t="e">
        <f t="shared" si="57"/>
        <v>#DIV/0!</v>
      </c>
      <c r="FC26" s="483">
        <f t="shared" si="14"/>
        <v>-384.86571000000004</v>
      </c>
      <c r="FD26" s="483">
        <f t="shared" si="15"/>
        <v>1293.0211400000026</v>
      </c>
      <c r="FE26" s="300">
        <f t="shared" si="59"/>
        <v>-335.96683373013468</v>
      </c>
      <c r="FF26" s="250"/>
      <c r="FG26" s="251"/>
      <c r="FI26" s="251"/>
    </row>
    <row r="27" spans="1:176" s="157" customFormat="1" ht="25.5" customHeight="1">
      <c r="A27" s="333">
        <v>14</v>
      </c>
      <c r="B27" s="335" t="s">
        <v>303</v>
      </c>
      <c r="C27" s="291">
        <f t="shared" si="16"/>
        <v>13620.569669999999</v>
      </c>
      <c r="D27" s="292">
        <f t="shared" si="0"/>
        <v>13968.741890000001</v>
      </c>
      <c r="E27" s="300">
        <f t="shared" si="1"/>
        <v>102.55622362673178</v>
      </c>
      <c r="F27" s="294">
        <f t="shared" si="17"/>
        <v>1817.7319999999997</v>
      </c>
      <c r="G27" s="294">
        <f t="shared" si="3"/>
        <v>2265.5085200000003</v>
      </c>
      <c r="H27" s="300">
        <f t="shared" si="18"/>
        <v>124.63380300286295</v>
      </c>
      <c r="I27" s="293">
        <f t="shared" si="19"/>
        <v>1274.1300000000001</v>
      </c>
      <c r="J27" s="300"/>
      <c r="K27" s="300"/>
      <c r="L27" s="307">
        <f>Юсь!C6</f>
        <v>171</v>
      </c>
      <c r="M27" s="439">
        <f>Юсь!D6</f>
        <v>214.43786</v>
      </c>
      <c r="N27" s="300">
        <f t="shared" si="20"/>
        <v>125.40225730994152</v>
      </c>
      <c r="O27" s="293">
        <f t="shared" si="4"/>
        <v>616.13</v>
      </c>
      <c r="P27" s="293">
        <f t="shared" si="5"/>
        <v>728.41717000000006</v>
      </c>
      <c r="Q27" s="300"/>
      <c r="R27" s="300">
        <f>Юсь!C8</f>
        <v>229.816</v>
      </c>
      <c r="S27" s="300">
        <f>Юсь!D8</f>
        <v>365.16064</v>
      </c>
      <c r="T27" s="293">
        <f t="shared" si="21"/>
        <v>158.89260973996588</v>
      </c>
      <c r="U27" s="293">
        <f>Юсь!C9</f>
        <v>2.4649999999999999</v>
      </c>
      <c r="V27" s="293">
        <f>Юсь!D9</f>
        <v>1.97244</v>
      </c>
      <c r="W27" s="293">
        <f t="shared" si="22"/>
        <v>80.017849898580124</v>
      </c>
      <c r="X27" s="293">
        <f>Юсь!C10</f>
        <v>383.84899999999999</v>
      </c>
      <c r="Y27" s="293">
        <f>Юсь!D10</f>
        <v>403.17858999999999</v>
      </c>
      <c r="Z27" s="293">
        <f t="shared" si="23"/>
        <v>105.03572759079742</v>
      </c>
      <c r="AA27" s="293">
        <f>Юсь!C11</f>
        <v>0</v>
      </c>
      <c r="AB27" s="297">
        <f>Юсь!D11</f>
        <v>-41.894500000000001</v>
      </c>
      <c r="AC27" s="293" t="e">
        <f t="shared" si="24"/>
        <v>#DIV/0!</v>
      </c>
      <c r="AD27" s="307">
        <f>Юсь!C13</f>
        <v>10</v>
      </c>
      <c r="AE27" s="307">
        <f>Юсь!D13</f>
        <v>0</v>
      </c>
      <c r="AF27" s="300">
        <f t="shared" si="25"/>
        <v>0</v>
      </c>
      <c r="AG27" s="307">
        <f>Юсь!C15</f>
        <v>124</v>
      </c>
      <c r="AH27" s="299">
        <f>Юсь!D15</f>
        <v>132.71872999999999</v>
      </c>
      <c r="AI27" s="300">
        <f t="shared" si="26"/>
        <v>107.03123387096774</v>
      </c>
      <c r="AJ27" s="307">
        <f>Юсь!C16</f>
        <v>345</v>
      </c>
      <c r="AK27" s="307">
        <f>Юсь!D16</f>
        <v>368.55234000000002</v>
      </c>
      <c r="AL27" s="300">
        <f t="shared" si="6"/>
        <v>106.82676521739131</v>
      </c>
      <c r="AM27" s="300">
        <f>Юсь!C18</f>
        <v>8</v>
      </c>
      <c r="AN27" s="300">
        <f>Юсь!D18</f>
        <v>8.25</v>
      </c>
      <c r="AO27" s="300">
        <f t="shared" si="27"/>
        <v>103.125</v>
      </c>
      <c r="AP27" s="300"/>
      <c r="AQ27" s="300"/>
      <c r="AR27" s="300" t="e">
        <f>AP27/AQ27*100</f>
        <v>#DIV/0!</v>
      </c>
      <c r="AS27" s="307">
        <v>0</v>
      </c>
      <c r="AT27" s="307">
        <v>0</v>
      </c>
      <c r="AU27" s="300" t="e">
        <f t="shared" si="8"/>
        <v>#DIV/0!</v>
      </c>
      <c r="AV27" s="307">
        <f>Юсь!C27</f>
        <v>0</v>
      </c>
      <c r="AW27" s="308">
        <f>Юсь!D27</f>
        <v>0</v>
      </c>
      <c r="AX27" s="300" t="e">
        <f t="shared" si="28"/>
        <v>#DIV/0!</v>
      </c>
      <c r="AY27" s="302">
        <f>Юсь!C28</f>
        <v>40</v>
      </c>
      <c r="AZ27" s="308">
        <f>Юсь!D28</f>
        <v>66.5</v>
      </c>
      <c r="BA27" s="300">
        <f t="shared" si="29"/>
        <v>166.25</v>
      </c>
      <c r="BB27" s="307"/>
      <c r="BC27" s="307"/>
      <c r="BD27" s="300" t="e">
        <f t="shared" si="30"/>
        <v>#DIV/0!</v>
      </c>
      <c r="BE27" s="300">
        <f>Юсь!C30</f>
        <v>100</v>
      </c>
      <c r="BF27" s="303">
        <f>Юсь!D30</f>
        <v>358.87428999999997</v>
      </c>
      <c r="BG27" s="300">
        <f t="shared" si="31"/>
        <v>358.87428999999997</v>
      </c>
      <c r="BH27" s="300"/>
      <c r="BI27" s="300"/>
      <c r="BJ27" s="300"/>
      <c r="BK27" s="300">
        <f>Юсь!C31</f>
        <v>0</v>
      </c>
      <c r="BL27" s="300">
        <f>Юсь!D31</f>
        <v>0</v>
      </c>
      <c r="BM27" s="300" t="e">
        <f t="shared" si="32"/>
        <v>#DIV/0!</v>
      </c>
      <c r="BN27" s="300"/>
      <c r="BO27" s="300"/>
      <c r="BP27" s="300" t="e">
        <f t="shared" si="33"/>
        <v>#DIV/0!</v>
      </c>
      <c r="BQ27" s="300"/>
      <c r="BR27" s="300"/>
      <c r="BS27" s="300"/>
      <c r="BT27" s="300"/>
      <c r="BU27" s="300">
        <f>Юсь!D34</f>
        <v>5.9382900000000003</v>
      </c>
      <c r="BV27" s="293" t="e">
        <f t="shared" si="34"/>
        <v>#DIV/0!</v>
      </c>
      <c r="BW27" s="300">
        <f>Юсь!C36</f>
        <v>403.60199999999998</v>
      </c>
      <c r="BX27" s="300">
        <f>Юсь!D36</f>
        <v>381.81984</v>
      </c>
      <c r="BY27" s="300">
        <f t="shared" si="35"/>
        <v>94.603059449655859</v>
      </c>
      <c r="BZ27" s="300"/>
      <c r="CA27" s="300"/>
      <c r="CB27" s="309" t="e">
        <f t="shared" si="36"/>
        <v>#DIV/0!</v>
      </c>
      <c r="CC27" s="309"/>
      <c r="CD27" s="309"/>
      <c r="CE27" s="309" t="e">
        <f t="shared" si="37"/>
        <v>#DIV/0!</v>
      </c>
      <c r="CF27" s="298">
        <f t="shared" si="38"/>
        <v>11802.837669999999</v>
      </c>
      <c r="CG27" s="298">
        <f t="shared" si="39"/>
        <v>11703.23337</v>
      </c>
      <c r="CH27" s="300">
        <f t="shared" si="58"/>
        <v>99.15609870452451</v>
      </c>
      <c r="CI27" s="300">
        <f>Юсь!C41</f>
        <v>4903.5</v>
      </c>
      <c r="CJ27" s="300">
        <f>Юсь!D41</f>
        <v>4903.5</v>
      </c>
      <c r="CK27" s="300">
        <f t="shared" si="40"/>
        <v>100</v>
      </c>
      <c r="CL27" s="300">
        <f>Юсь!C42</f>
        <v>0</v>
      </c>
      <c r="CM27" s="448">
        <f>Юсь!D42</f>
        <v>0</v>
      </c>
      <c r="CN27" s="300" t="e">
        <f t="shared" si="41"/>
        <v>#DIV/0!</v>
      </c>
      <c r="CO27" s="300">
        <f>Юсь!C43</f>
        <v>5918.9191000000001</v>
      </c>
      <c r="CP27" s="300">
        <f>Юсь!D43</f>
        <v>5918.9191000000001</v>
      </c>
      <c r="CQ27" s="300">
        <f t="shared" si="9"/>
        <v>100</v>
      </c>
      <c r="CR27" s="300">
        <f>Юсь!C44</f>
        <v>301.49356999999998</v>
      </c>
      <c r="CS27" s="300">
        <f>Юсь!D44</f>
        <v>301.49356999999998</v>
      </c>
      <c r="CT27" s="300">
        <f t="shared" si="10"/>
        <v>100</v>
      </c>
      <c r="CU27" s="300">
        <f>Юсь!C51</f>
        <v>678.92499999999995</v>
      </c>
      <c r="CV27" s="300">
        <f>Юсь!D51</f>
        <v>579.32069999999999</v>
      </c>
      <c r="CW27" s="293">
        <f t="shared" si="42"/>
        <v>85.329115881724789</v>
      </c>
      <c r="CX27" s="311">
        <f>Юсь!C52</f>
        <v>0</v>
      </c>
      <c r="CY27" s="300">
        <f>Юсь!D52</f>
        <v>0</v>
      </c>
      <c r="CZ27" s="300" t="e">
        <f t="shared" si="11"/>
        <v>#DIV/0!</v>
      </c>
      <c r="DA27" s="300"/>
      <c r="DB27" s="300"/>
      <c r="DC27" s="300"/>
      <c r="DD27" s="307"/>
      <c r="DE27" s="307"/>
      <c r="DF27" s="300" t="e">
        <f t="shared" si="43"/>
        <v>#DIV/0!</v>
      </c>
      <c r="DG27" s="300"/>
      <c r="DH27" s="300"/>
      <c r="DI27" s="300"/>
      <c r="DJ27" s="300"/>
      <c r="DK27" s="300"/>
      <c r="DL27" s="300"/>
      <c r="DM27" s="302">
        <f t="shared" si="44"/>
        <v>14622.710510000001</v>
      </c>
      <c r="DN27" s="302">
        <f t="shared" si="44"/>
        <v>14260.155130000001</v>
      </c>
      <c r="DO27" s="300">
        <f t="shared" si="45"/>
        <v>97.520600713854932</v>
      </c>
      <c r="DP27" s="307">
        <f t="shared" si="46"/>
        <v>1694.3889999999999</v>
      </c>
      <c r="DQ27" s="307">
        <f t="shared" si="46"/>
        <v>1551.4588799999999</v>
      </c>
      <c r="DR27" s="300">
        <f t="shared" si="47"/>
        <v>91.564503782779511</v>
      </c>
      <c r="DS27" s="300">
        <f>Юсь!C60</f>
        <v>1682.5119999999999</v>
      </c>
      <c r="DT27" s="300">
        <f>Юсь!D60</f>
        <v>1546.2948799999999</v>
      </c>
      <c r="DU27" s="300">
        <f t="shared" si="48"/>
        <v>91.903943627147981</v>
      </c>
      <c r="DV27" s="300">
        <f>Юсь!C63</f>
        <v>0</v>
      </c>
      <c r="DW27" s="300">
        <f>Юсь!D63</f>
        <v>0</v>
      </c>
      <c r="DX27" s="300" t="e">
        <f t="shared" si="49"/>
        <v>#DIV/0!</v>
      </c>
      <c r="DY27" s="300">
        <f>Юсь!C64</f>
        <v>5</v>
      </c>
      <c r="DZ27" s="300">
        <f>Юсь!D64</f>
        <v>0</v>
      </c>
      <c r="EA27" s="300">
        <f t="shared" si="50"/>
        <v>0</v>
      </c>
      <c r="EB27" s="300">
        <f>Юсь!C65</f>
        <v>6.8769999999999998</v>
      </c>
      <c r="EC27" s="300">
        <f>Юсь!D65</f>
        <v>5.1639999999999997</v>
      </c>
      <c r="ED27" s="300">
        <f t="shared" si="51"/>
        <v>75.090882652319323</v>
      </c>
      <c r="EE27" s="300">
        <f>Юсь!C67</f>
        <v>287.20096999999998</v>
      </c>
      <c r="EF27" s="300">
        <f>Юсь!D67</f>
        <v>287.20096999999998</v>
      </c>
      <c r="EG27" s="300">
        <f t="shared" si="52"/>
        <v>100</v>
      </c>
      <c r="EH27" s="300">
        <f>Юсь!C68</f>
        <v>329.38</v>
      </c>
      <c r="EI27" s="300">
        <f>Юсь!D68</f>
        <v>329.18939</v>
      </c>
      <c r="EJ27" s="300">
        <f t="shared" si="53"/>
        <v>99.94213066974315</v>
      </c>
      <c r="EK27" s="307">
        <f>Юсь!C74</f>
        <v>3091.5144400000004</v>
      </c>
      <c r="EL27" s="307">
        <f>Юсь!D74</f>
        <v>3030.0402100000001</v>
      </c>
      <c r="EM27" s="300">
        <f t="shared" si="54"/>
        <v>98.011517293770098</v>
      </c>
      <c r="EN27" s="307">
        <f>Юсь!C79</f>
        <v>7367.5261</v>
      </c>
      <c r="EO27" s="307">
        <f>Юсь!D79</f>
        <v>7209.9037900000003</v>
      </c>
      <c r="EP27" s="300">
        <f t="shared" si="55"/>
        <v>97.86058022923055</v>
      </c>
      <c r="EQ27" s="307">
        <f>Юсь!C83</f>
        <v>1842.7</v>
      </c>
      <c r="ER27" s="312">
        <f>Юсь!D83</f>
        <v>1842.3718899999999</v>
      </c>
      <c r="ES27" s="300">
        <f t="shared" si="12"/>
        <v>99.982194063059637</v>
      </c>
      <c r="ET27" s="300">
        <f>Юсь!C85</f>
        <v>0</v>
      </c>
      <c r="EU27" s="300">
        <f>Юсь!D85</f>
        <v>0</v>
      </c>
      <c r="EV27" s="300" t="e">
        <f t="shared" si="13"/>
        <v>#DIV/0!</v>
      </c>
      <c r="EW27" s="313">
        <f>Юсь!C90</f>
        <v>10</v>
      </c>
      <c r="EX27" s="313">
        <f>Юсь!D90</f>
        <v>9.99</v>
      </c>
      <c r="EY27" s="300">
        <f t="shared" si="56"/>
        <v>99.9</v>
      </c>
      <c r="EZ27" s="300">
        <f>Юсь!C96</f>
        <v>0</v>
      </c>
      <c r="FA27" s="300">
        <f>Юсь!D96</f>
        <v>0</v>
      </c>
      <c r="FB27" s="293" t="e">
        <f t="shared" si="57"/>
        <v>#DIV/0!</v>
      </c>
      <c r="FC27" s="481">
        <f t="shared" si="14"/>
        <v>-1002.1408400000018</v>
      </c>
      <c r="FD27" s="481">
        <f t="shared" si="15"/>
        <v>-291.41323999999986</v>
      </c>
      <c r="FE27" s="293">
        <f t="shared" si="59"/>
        <v>29.079070363004</v>
      </c>
      <c r="FF27" s="159"/>
      <c r="FG27" s="160"/>
      <c r="FI27" s="160"/>
    </row>
    <row r="28" spans="1:176" s="157" customFormat="1" ht="23.25" customHeight="1">
      <c r="A28" s="333">
        <v>15</v>
      </c>
      <c r="B28" s="335" t="s">
        <v>304</v>
      </c>
      <c r="C28" s="314">
        <f t="shared" si="16"/>
        <v>15161.389599999999</v>
      </c>
      <c r="D28" s="292">
        <f>G28+CG28+DE28</f>
        <v>15714.107359999998</v>
      </c>
      <c r="E28" s="300">
        <f>D28/C28*100</f>
        <v>103.64556135408591</v>
      </c>
      <c r="F28" s="294">
        <f t="shared" si="17"/>
        <v>3264.3563599999998</v>
      </c>
      <c r="G28" s="294">
        <f>M28+AE28+AH28+AK28+AN28+AT28+AZ28+BL28+AQ28+BX28+BU28+BF28+S28+Y28+V28+AB28+AW28</f>
        <v>3859.8849699999992</v>
      </c>
      <c r="H28" s="300">
        <f>G28/F28*100</f>
        <v>118.24337003451424</v>
      </c>
      <c r="I28" s="293">
        <f t="shared" si="19"/>
        <v>2738.4</v>
      </c>
      <c r="J28" s="300"/>
      <c r="K28" s="300"/>
      <c r="L28" s="307">
        <f>Яра!C6</f>
        <v>321.39999999999998</v>
      </c>
      <c r="M28" s="439">
        <f>Яра!D6</f>
        <v>265.78492</v>
      </c>
      <c r="N28" s="300">
        <f t="shared" si="20"/>
        <v>82.695992532669578</v>
      </c>
      <c r="O28" s="293">
        <f t="shared" si="4"/>
        <v>954</v>
      </c>
      <c r="P28" s="293">
        <f t="shared" si="5"/>
        <v>1127.8717500000002</v>
      </c>
      <c r="Q28" s="300"/>
      <c r="R28" s="300">
        <f>Яра!C8</f>
        <v>355.84199999999998</v>
      </c>
      <c r="S28" s="300">
        <f>Яра!D8</f>
        <v>565.41002000000003</v>
      </c>
      <c r="T28" s="293">
        <f t="shared" si="21"/>
        <v>158.8935595011269</v>
      </c>
      <c r="U28" s="293">
        <f>Яра!C9</f>
        <v>3.8159999999999998</v>
      </c>
      <c r="V28" s="293">
        <f>Яра!D9</f>
        <v>3.0541200000000002</v>
      </c>
      <c r="W28" s="293">
        <f t="shared" si="22"/>
        <v>80.034591194968556</v>
      </c>
      <c r="X28" s="293">
        <f>Яра!C10</f>
        <v>594.34199999999998</v>
      </c>
      <c r="Y28" s="293">
        <f>Яра!D10</f>
        <v>624.27652999999998</v>
      </c>
      <c r="Z28" s="293">
        <f t="shared" si="23"/>
        <v>105.0365833139842</v>
      </c>
      <c r="AA28" s="293">
        <f>Яра!C11</f>
        <v>0</v>
      </c>
      <c r="AB28" s="297">
        <f>Яра!D11</f>
        <v>-64.868920000000003</v>
      </c>
      <c r="AC28" s="293" t="e">
        <f t="shared" si="24"/>
        <v>#DIV/0!</v>
      </c>
      <c r="AD28" s="307">
        <f>Яра!C13</f>
        <v>20</v>
      </c>
      <c r="AE28" s="307">
        <f>Яра!D13</f>
        <v>10.15326</v>
      </c>
      <c r="AF28" s="300">
        <f t="shared" si="25"/>
        <v>50.766300000000001</v>
      </c>
      <c r="AG28" s="307">
        <f>Яра!C15</f>
        <v>385</v>
      </c>
      <c r="AH28" s="299">
        <f>Яра!D15</f>
        <v>315.43126999999998</v>
      </c>
      <c r="AI28" s="300">
        <f t="shared" si="26"/>
        <v>81.930199999999999</v>
      </c>
      <c r="AJ28" s="307">
        <f>Яра!C16</f>
        <v>1050</v>
      </c>
      <c r="AK28" s="307">
        <f>Яра!D16</f>
        <v>1064.14419</v>
      </c>
      <c r="AL28" s="300">
        <f t="shared" si="6"/>
        <v>101.3470657142857</v>
      </c>
      <c r="AM28" s="300">
        <f>Яра!C18</f>
        <v>8</v>
      </c>
      <c r="AN28" s="300">
        <f>Яра!D18</f>
        <v>2.98</v>
      </c>
      <c r="AO28" s="300">
        <f t="shared" si="27"/>
        <v>37.25</v>
      </c>
      <c r="AP28" s="300"/>
      <c r="AQ28" s="300"/>
      <c r="AR28" s="300" t="e">
        <f>AP28/AQ28*100</f>
        <v>#DIV/0!</v>
      </c>
      <c r="AS28" s="307">
        <v>0</v>
      </c>
      <c r="AT28" s="307">
        <v>0</v>
      </c>
      <c r="AU28" s="300" t="e">
        <f t="shared" si="8"/>
        <v>#DIV/0!</v>
      </c>
      <c r="AV28" s="307">
        <f>Яра!C27</f>
        <v>20</v>
      </c>
      <c r="AW28" s="308">
        <f>Яра!D27</f>
        <v>160.83423999999999</v>
      </c>
      <c r="AX28" s="300">
        <f t="shared" si="28"/>
        <v>804.1712</v>
      </c>
      <c r="AY28" s="302">
        <f>Яра!C28</f>
        <v>0</v>
      </c>
      <c r="AZ28" s="308">
        <f>Яра!D28</f>
        <v>0</v>
      </c>
      <c r="BA28" s="300" t="e">
        <f t="shared" si="29"/>
        <v>#DIV/0!</v>
      </c>
      <c r="BB28" s="307"/>
      <c r="BC28" s="307"/>
      <c r="BD28" s="300" t="e">
        <f t="shared" si="30"/>
        <v>#DIV/0!</v>
      </c>
      <c r="BE28" s="300">
        <f>Яра!C31</f>
        <v>50</v>
      </c>
      <c r="BF28" s="303">
        <f>Яра!D31</f>
        <v>80.687740000000005</v>
      </c>
      <c r="BG28" s="300">
        <f t="shared" si="31"/>
        <v>161.37548000000001</v>
      </c>
      <c r="BH28" s="300"/>
      <c r="BI28" s="300"/>
      <c r="BJ28" s="300"/>
      <c r="BK28" s="300">
        <f>Яра!C32</f>
        <v>137.274</v>
      </c>
      <c r="BL28" s="300">
        <f>SUM(Яра!D32)</f>
        <v>12.273999999999999</v>
      </c>
      <c r="BM28" s="300">
        <f t="shared" si="32"/>
        <v>8.9412416043824763</v>
      </c>
      <c r="BN28" s="300"/>
      <c r="BO28" s="300"/>
      <c r="BP28" s="300" t="e">
        <f t="shared" si="33"/>
        <v>#DIV/0!</v>
      </c>
      <c r="BQ28" s="300"/>
      <c r="BR28" s="300"/>
      <c r="BS28" s="300"/>
      <c r="BT28" s="300">
        <f>Яра!C35</f>
        <v>31.6</v>
      </c>
      <c r="BU28" s="300">
        <f>Яра!D35</f>
        <v>31.630479999999999</v>
      </c>
      <c r="BV28" s="293">
        <f t="shared" si="34"/>
        <v>100.09645569620251</v>
      </c>
      <c r="BW28" s="300">
        <f>Яра!C37</f>
        <v>287.08235999999999</v>
      </c>
      <c r="BX28" s="300">
        <f>Яра!D37</f>
        <v>788.09312</v>
      </c>
      <c r="BY28" s="300">
        <f t="shared" si="35"/>
        <v>274.51812782924037</v>
      </c>
      <c r="BZ28" s="300"/>
      <c r="CA28" s="300"/>
      <c r="CB28" s="309" t="e">
        <f t="shared" si="36"/>
        <v>#DIV/0!</v>
      </c>
      <c r="CC28" s="309"/>
      <c r="CD28" s="309"/>
      <c r="CE28" s="309" t="e">
        <f t="shared" si="37"/>
        <v>#DIV/0!</v>
      </c>
      <c r="CF28" s="298">
        <f t="shared" si="38"/>
        <v>11897.033239999999</v>
      </c>
      <c r="CG28" s="298">
        <f t="shared" si="39"/>
        <v>11854.222389999999</v>
      </c>
      <c r="CH28" s="300">
        <f t="shared" si="58"/>
        <v>99.640155245964507</v>
      </c>
      <c r="CI28" s="300">
        <f>Яра!C42</f>
        <v>3431.9</v>
      </c>
      <c r="CJ28" s="300">
        <f>Яра!D42</f>
        <v>3431.9</v>
      </c>
      <c r="CK28" s="300">
        <f t="shared" si="40"/>
        <v>100</v>
      </c>
      <c r="CL28" s="300">
        <f>Яра!C43</f>
        <v>0</v>
      </c>
      <c r="CM28" s="448">
        <f>Яра!D43</f>
        <v>0</v>
      </c>
      <c r="CN28" s="300" t="e">
        <f t="shared" si="41"/>
        <v>#DIV/0!</v>
      </c>
      <c r="CO28" s="300">
        <f>Яра!C44</f>
        <v>4194.3995699999996</v>
      </c>
      <c r="CP28" s="300">
        <f>Яра!D44</f>
        <v>4194.3995699999996</v>
      </c>
      <c r="CQ28" s="300">
        <f t="shared" si="9"/>
        <v>100</v>
      </c>
      <c r="CR28" s="300">
        <f>Яра!C45</f>
        <v>269.82522</v>
      </c>
      <c r="CS28" s="300">
        <f>Яра!D45</f>
        <v>269.82522</v>
      </c>
      <c r="CT28" s="300">
        <f t="shared" si="10"/>
        <v>100</v>
      </c>
      <c r="CU28" s="300">
        <f>Яра!C47</f>
        <v>4000.9084499999999</v>
      </c>
      <c r="CV28" s="300">
        <f>Яра!D47</f>
        <v>3958.0976000000001</v>
      </c>
      <c r="CW28" s="293">
        <f t="shared" si="42"/>
        <v>98.929971766787119</v>
      </c>
      <c r="CX28" s="311">
        <f>SUM(Яра!C51)</f>
        <v>0</v>
      </c>
      <c r="CY28" s="300">
        <f>Яра!D51</f>
        <v>0</v>
      </c>
      <c r="CZ28" s="300" t="e">
        <f t="shared" si="11"/>
        <v>#DIV/0!</v>
      </c>
      <c r="DA28" s="300"/>
      <c r="DB28" s="300"/>
      <c r="DC28" s="300"/>
      <c r="DD28" s="307"/>
      <c r="DE28" s="307"/>
      <c r="DF28" s="300" t="e">
        <f t="shared" si="43"/>
        <v>#DIV/0!</v>
      </c>
      <c r="DG28" s="300"/>
      <c r="DH28" s="300">
        <f>Яра!D46</f>
        <v>0</v>
      </c>
      <c r="DI28" s="300" t="e">
        <f>DH28/DG28</f>
        <v>#DIV/0!</v>
      </c>
      <c r="DJ28" s="300"/>
      <c r="DK28" s="300"/>
      <c r="DL28" s="300"/>
      <c r="DM28" s="302">
        <f t="shared" si="44"/>
        <v>16104.076509999999</v>
      </c>
      <c r="DN28" s="302">
        <f t="shared" si="44"/>
        <v>15778.0193</v>
      </c>
      <c r="DO28" s="300">
        <f t="shared" si="45"/>
        <v>97.975312587483486</v>
      </c>
      <c r="DP28" s="307">
        <f t="shared" si="46"/>
        <v>2315.0158499999998</v>
      </c>
      <c r="DQ28" s="307">
        <f t="shared" si="46"/>
        <v>2301.27882</v>
      </c>
      <c r="DR28" s="300">
        <f t="shared" si="47"/>
        <v>99.406611838100375</v>
      </c>
      <c r="DS28" s="300">
        <f>Яра!C59</f>
        <v>1894.40372</v>
      </c>
      <c r="DT28" s="300">
        <f>Яра!D59</f>
        <v>1886.66669</v>
      </c>
      <c r="DU28" s="300">
        <f t="shared" si="48"/>
        <v>99.591584944733953</v>
      </c>
      <c r="DV28" s="300">
        <f>Яра!C62</f>
        <v>0</v>
      </c>
      <c r="DW28" s="300">
        <f>Яра!D62</f>
        <v>0</v>
      </c>
      <c r="DX28" s="300" t="e">
        <f t="shared" si="49"/>
        <v>#DIV/0!</v>
      </c>
      <c r="DY28" s="300">
        <f>Яра!C63</f>
        <v>1</v>
      </c>
      <c r="DZ28" s="300">
        <f>Яра!D63</f>
        <v>0</v>
      </c>
      <c r="EA28" s="300">
        <f t="shared" si="50"/>
        <v>0</v>
      </c>
      <c r="EB28" s="300">
        <f>Яра!C64</f>
        <v>419.61212999999998</v>
      </c>
      <c r="EC28" s="300">
        <f>Яра!D64</f>
        <v>414.61212999999998</v>
      </c>
      <c r="ED28" s="300">
        <f t="shared" si="51"/>
        <v>98.80842338852311</v>
      </c>
      <c r="EE28" s="300">
        <f>Яра!C66</f>
        <v>269.82522</v>
      </c>
      <c r="EF28" s="300">
        <f>Яра!D65</f>
        <v>269.82522</v>
      </c>
      <c r="EG28" s="300">
        <f t="shared" si="52"/>
        <v>100</v>
      </c>
      <c r="EH28" s="300">
        <f>Яра!C67</f>
        <v>20.097239999999999</v>
      </c>
      <c r="EI28" s="300">
        <f>Яра!D67</f>
        <v>18.097239999999999</v>
      </c>
      <c r="EJ28" s="300">
        <f t="shared" si="53"/>
        <v>90.048384753329316</v>
      </c>
      <c r="EK28" s="307">
        <f>Яра!C73</f>
        <v>5626.7911999999997</v>
      </c>
      <c r="EL28" s="307">
        <f>Яра!D73</f>
        <v>5597.89606</v>
      </c>
      <c r="EM28" s="300">
        <f t="shared" si="54"/>
        <v>99.486472147749154</v>
      </c>
      <c r="EN28" s="307">
        <f>Яра!C78</f>
        <v>5876.0360000000001</v>
      </c>
      <c r="EO28" s="307">
        <f>Яра!D78</f>
        <v>5594.6333800000002</v>
      </c>
      <c r="EP28" s="300">
        <f t="shared" si="55"/>
        <v>95.211012662277767</v>
      </c>
      <c r="EQ28" s="307">
        <f>Яра!C82</f>
        <v>1974.3109999999999</v>
      </c>
      <c r="ER28" s="312">
        <f>Яра!D82</f>
        <v>1974.2885799999999</v>
      </c>
      <c r="ES28" s="300">
        <f t="shared" si="12"/>
        <v>99.998864413965165</v>
      </c>
      <c r="ET28" s="300">
        <f>Яра!C84</f>
        <v>0</v>
      </c>
      <c r="EU28" s="300">
        <f>Яра!D84</f>
        <v>0</v>
      </c>
      <c r="EV28" s="300" t="e">
        <f t="shared" si="13"/>
        <v>#DIV/0!</v>
      </c>
      <c r="EW28" s="313">
        <f>Яра!C89</f>
        <v>22</v>
      </c>
      <c r="EX28" s="313">
        <f>Яра!D89</f>
        <v>22</v>
      </c>
      <c r="EY28" s="300">
        <f t="shared" si="56"/>
        <v>100</v>
      </c>
      <c r="EZ28" s="300">
        <f>Яра!C95</f>
        <v>0</v>
      </c>
      <c r="FA28" s="300">
        <f>Яра!D95</f>
        <v>0</v>
      </c>
      <c r="FB28" s="293" t="e">
        <f t="shared" si="57"/>
        <v>#DIV/0!</v>
      </c>
      <c r="FC28" s="481">
        <f t="shared" si="14"/>
        <v>-942.68691000000035</v>
      </c>
      <c r="FD28" s="481">
        <f t="shared" si="15"/>
        <v>-63.911940000001778</v>
      </c>
      <c r="FE28" s="293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3">
        <v>16</v>
      </c>
      <c r="B29" s="334" t="s">
        <v>305</v>
      </c>
      <c r="C29" s="291">
        <f t="shared" si="16"/>
        <v>14647.336230000001</v>
      </c>
      <c r="D29" s="292">
        <f t="shared" si="0"/>
        <v>14590.397869999999</v>
      </c>
      <c r="E29" s="293">
        <f t="shared" si="1"/>
        <v>99.611271571117598</v>
      </c>
      <c r="F29" s="294">
        <f t="shared" si="17"/>
        <v>2671.8262399999999</v>
      </c>
      <c r="G29" s="294">
        <f t="shared" si="3"/>
        <v>3345.7953099999995</v>
      </c>
      <c r="H29" s="293">
        <f t="shared" si="18"/>
        <v>125.22503372075573</v>
      </c>
      <c r="I29" s="293">
        <f t="shared" si="19"/>
        <v>1525.98</v>
      </c>
      <c r="J29" s="293"/>
      <c r="K29" s="293"/>
      <c r="L29" s="298">
        <f>Яро!C6</f>
        <v>120</v>
      </c>
      <c r="M29" s="439">
        <f>Яро!D6</f>
        <v>91.677109999999999</v>
      </c>
      <c r="N29" s="293">
        <f t="shared" si="20"/>
        <v>76.397591666666671</v>
      </c>
      <c r="O29" s="293">
        <f t="shared" si="4"/>
        <v>547.98</v>
      </c>
      <c r="P29" s="293">
        <f t="shared" si="5"/>
        <v>647.85488999999995</v>
      </c>
      <c r="Q29" s="293"/>
      <c r="R29" s="293">
        <f>Яро!C8</f>
        <v>204.39599999999999</v>
      </c>
      <c r="S29" s="293">
        <f>Яро!D8</f>
        <v>324.77418999999998</v>
      </c>
      <c r="T29" s="293">
        <f t="shared" si="21"/>
        <v>158.8945918706824</v>
      </c>
      <c r="U29" s="293">
        <f>Яро!C9</f>
        <v>2.1920000000000002</v>
      </c>
      <c r="V29" s="293">
        <f>Яро!D9</f>
        <v>1.75431</v>
      </c>
      <c r="W29" s="293">
        <f t="shared" si="22"/>
        <v>80.0323905109489</v>
      </c>
      <c r="X29" s="293">
        <f>Яро!C10</f>
        <v>341.392</v>
      </c>
      <c r="Y29" s="293">
        <f>Яро!D10</f>
        <v>358.58740999999998</v>
      </c>
      <c r="Z29" s="293">
        <f t="shared" si="23"/>
        <v>105.03685206448891</v>
      </c>
      <c r="AA29" s="293">
        <f>Яро!C11</f>
        <v>0</v>
      </c>
      <c r="AB29" s="297">
        <f>Яро!D11</f>
        <v>-37.261020000000002</v>
      </c>
      <c r="AC29" s="293" t="e">
        <f t="shared" si="24"/>
        <v>#DIV/0!</v>
      </c>
      <c r="AD29" s="298">
        <f>Яро!C13</f>
        <v>10</v>
      </c>
      <c r="AE29" s="298">
        <f>Яро!D13</f>
        <v>0.26638000000000001</v>
      </c>
      <c r="AF29" s="293">
        <f t="shared" si="25"/>
        <v>2.6638000000000002</v>
      </c>
      <c r="AG29" s="298">
        <f>Яро!C15</f>
        <v>323</v>
      </c>
      <c r="AH29" s="299">
        <f>Яро!D15</f>
        <v>296.83465000000001</v>
      </c>
      <c r="AI29" s="293">
        <f t="shared" si="26"/>
        <v>91.899272445820429</v>
      </c>
      <c r="AJ29" s="298">
        <f>Яро!C16</f>
        <v>520</v>
      </c>
      <c r="AK29" s="298">
        <f>Яро!D16</f>
        <v>553.06150000000002</v>
      </c>
      <c r="AL29" s="293">
        <f t="shared" si="6"/>
        <v>106.35798076923078</v>
      </c>
      <c r="AM29" s="293">
        <f>Яро!C18</f>
        <v>5</v>
      </c>
      <c r="AN29" s="293">
        <f>Яро!D18</f>
        <v>1.0900000000000001</v>
      </c>
      <c r="AO29" s="293">
        <f t="shared" si="27"/>
        <v>21.800000000000004</v>
      </c>
      <c r="AP29" s="293"/>
      <c r="AQ29" s="293"/>
      <c r="AR29" s="293" t="e">
        <f>AP29/AQ29*100</f>
        <v>#DIV/0!</v>
      </c>
      <c r="AS29" s="298">
        <v>0</v>
      </c>
      <c r="AT29" s="298">
        <v>0</v>
      </c>
      <c r="AU29" s="293" t="e">
        <f t="shared" si="8"/>
        <v>#DIV/0!</v>
      </c>
      <c r="AV29" s="298">
        <f>Яро!C26</f>
        <v>320</v>
      </c>
      <c r="AW29" s="301">
        <f>Яро!D27</f>
        <v>487.66397999999998</v>
      </c>
      <c r="AX29" s="293">
        <f t="shared" si="28"/>
        <v>152.39499375</v>
      </c>
      <c r="AY29" s="302">
        <v>0</v>
      </c>
      <c r="AZ29" s="301">
        <f>Яро!D28</f>
        <v>0</v>
      </c>
      <c r="BA29" s="293" t="e">
        <f t="shared" si="29"/>
        <v>#DIV/0!</v>
      </c>
      <c r="BB29" s="298"/>
      <c r="BC29" s="298"/>
      <c r="BD29" s="293" t="e">
        <f t="shared" si="30"/>
        <v>#DIV/0!</v>
      </c>
      <c r="BE29" s="293"/>
      <c r="BF29" s="303">
        <f>Яро!D29</f>
        <v>0</v>
      </c>
      <c r="BG29" s="293" t="e">
        <f t="shared" si="31"/>
        <v>#DIV/0!</v>
      </c>
      <c r="BH29" s="293"/>
      <c r="BI29" s="293"/>
      <c r="BJ29" s="293"/>
      <c r="BK29" s="293">
        <f>Яро!C31</f>
        <v>0</v>
      </c>
      <c r="BL29" s="293">
        <f>Яро!D31</f>
        <v>0</v>
      </c>
      <c r="BM29" s="293" t="e">
        <f t="shared" si="32"/>
        <v>#DIV/0!</v>
      </c>
      <c r="BN29" s="293"/>
      <c r="BO29" s="293"/>
      <c r="BP29" s="293" t="e">
        <f t="shared" si="33"/>
        <v>#DIV/0!</v>
      </c>
      <c r="BQ29" s="293"/>
      <c r="BR29" s="293"/>
      <c r="BS29" s="293"/>
      <c r="BT29" s="293">
        <f>Яро!C34</f>
        <v>0</v>
      </c>
      <c r="BU29" s="293">
        <f>Яро!D34</f>
        <v>41.4968</v>
      </c>
      <c r="BV29" s="293" t="e">
        <f t="shared" si="34"/>
        <v>#DIV/0!</v>
      </c>
      <c r="BW29" s="293">
        <f>SUM(Яро!C36)</f>
        <v>825.84623999999997</v>
      </c>
      <c r="BX29" s="293">
        <f>SUM(Яро!D36)</f>
        <v>1225.8499999999999</v>
      </c>
      <c r="BY29" s="293">
        <f t="shared" si="35"/>
        <v>148.43562162370563</v>
      </c>
      <c r="BZ29" s="293"/>
      <c r="CA29" s="293"/>
      <c r="CB29" s="305" t="e">
        <f t="shared" si="36"/>
        <v>#DIV/0!</v>
      </c>
      <c r="CC29" s="305"/>
      <c r="CD29" s="305"/>
      <c r="CE29" s="305" t="e">
        <f t="shared" si="37"/>
        <v>#DIV/0!</v>
      </c>
      <c r="CF29" s="298">
        <f t="shared" si="38"/>
        <v>11975.50999</v>
      </c>
      <c r="CG29" s="298">
        <f t="shared" si="39"/>
        <v>11244.602559999999</v>
      </c>
      <c r="CH29" s="293">
        <f t="shared" si="58"/>
        <v>93.896648822385558</v>
      </c>
      <c r="CI29" s="300">
        <f>Яро!C40</f>
        <v>2129.1</v>
      </c>
      <c r="CJ29" s="300">
        <f>Яро!D40</f>
        <v>2129.1</v>
      </c>
      <c r="CK29" s="293">
        <f t="shared" si="40"/>
        <v>100</v>
      </c>
      <c r="CL29" s="293">
        <f>Яро!C41</f>
        <v>0</v>
      </c>
      <c r="CM29" s="447">
        <f>Яро!D41</f>
        <v>0</v>
      </c>
      <c r="CN29" s="293" t="e">
        <f t="shared" si="41"/>
        <v>#DIV/0!</v>
      </c>
      <c r="CO29" s="293">
        <f>Яро!C42</f>
        <v>6333.7063699999999</v>
      </c>
      <c r="CP29" s="293">
        <f>Яро!D42</f>
        <v>5921.0460800000001</v>
      </c>
      <c r="CQ29" s="293">
        <f t="shared" si="9"/>
        <v>93.484694965421966</v>
      </c>
      <c r="CR29" s="293">
        <f>Яро!C43</f>
        <v>44.321980000000003</v>
      </c>
      <c r="CS29" s="293">
        <f>Яро!D43</f>
        <v>44.321980000000003</v>
      </c>
      <c r="CT29" s="293">
        <f t="shared" si="10"/>
        <v>100</v>
      </c>
      <c r="CU29" s="293">
        <f>Яро!C45</f>
        <v>3468.3816400000001</v>
      </c>
      <c r="CV29" s="293">
        <f>Яро!D45</f>
        <v>3150.1345000000001</v>
      </c>
      <c r="CW29" s="293">
        <f t="shared" si="42"/>
        <v>90.824333276080893</v>
      </c>
      <c r="CX29" s="297">
        <f>Яро!C46</f>
        <v>0</v>
      </c>
      <c r="CY29" s="293">
        <f>Яро!D46</f>
        <v>0</v>
      </c>
      <c r="CZ29" s="293" t="e">
        <f t="shared" si="11"/>
        <v>#DIV/0!</v>
      </c>
      <c r="DA29" s="293"/>
      <c r="DB29" s="293"/>
      <c r="DC29" s="293"/>
      <c r="DD29" s="298"/>
      <c r="DE29" s="298"/>
      <c r="DF29" s="293" t="e">
        <f t="shared" si="43"/>
        <v>#DIV/0!</v>
      </c>
      <c r="DG29" s="293"/>
      <c r="DH29" s="293"/>
      <c r="DI29" s="293"/>
      <c r="DJ29" s="293"/>
      <c r="DK29" s="293"/>
      <c r="DL29" s="293"/>
      <c r="DM29" s="302">
        <f t="shared" si="44"/>
        <v>15025.927579999998</v>
      </c>
      <c r="DN29" s="302">
        <f t="shared" si="44"/>
        <v>13933.535329999999</v>
      </c>
      <c r="DO29" s="293">
        <f t="shared" si="45"/>
        <v>92.72995131792058</v>
      </c>
      <c r="DP29" s="298">
        <f t="shared" si="46"/>
        <v>1586.1167099999998</v>
      </c>
      <c r="DQ29" s="298">
        <f t="shared" si="46"/>
        <v>1449.2165100000002</v>
      </c>
      <c r="DR29" s="293">
        <f t="shared" si="47"/>
        <v>91.368844478033424</v>
      </c>
      <c r="DS29" s="293">
        <f>Яро!C56</f>
        <v>1492.4967099999999</v>
      </c>
      <c r="DT29" s="293">
        <f>Яро!D56</f>
        <v>1365.5965100000001</v>
      </c>
      <c r="DU29" s="293">
        <f t="shared" si="48"/>
        <v>91.497455294223073</v>
      </c>
      <c r="DV29" s="293">
        <f>Яро!C59</f>
        <v>0</v>
      </c>
      <c r="DW29" s="293">
        <f>Яро!D59</f>
        <v>0</v>
      </c>
      <c r="DX29" s="293" t="e">
        <f t="shared" si="49"/>
        <v>#DIV/0!</v>
      </c>
      <c r="DY29" s="293">
        <f>Яро!C60</f>
        <v>5</v>
      </c>
      <c r="DZ29" s="293">
        <f>Яро!D60</f>
        <v>0</v>
      </c>
      <c r="EA29" s="293">
        <f t="shared" si="50"/>
        <v>0</v>
      </c>
      <c r="EB29" s="293">
        <f>Яро!C61</f>
        <v>88.62</v>
      </c>
      <c r="EC29" s="293">
        <f>Яро!D61</f>
        <v>83.62</v>
      </c>
      <c r="ED29" s="293">
        <f t="shared" si="51"/>
        <v>94.357932746558333</v>
      </c>
      <c r="EE29" s="293">
        <f>Яро!C62</f>
        <v>44.321980000000003</v>
      </c>
      <c r="EF29" s="293">
        <f>Яро!D62</f>
        <v>44.321980000000003</v>
      </c>
      <c r="EG29" s="293">
        <f t="shared" si="52"/>
        <v>100</v>
      </c>
      <c r="EH29" s="293">
        <f>Яро!C64</f>
        <v>37.598399999999998</v>
      </c>
      <c r="EI29" s="293">
        <f>Яро!D64</f>
        <v>37.59834</v>
      </c>
      <c r="EJ29" s="293">
        <f t="shared" si="53"/>
        <v>99.999840418741229</v>
      </c>
      <c r="EK29" s="298">
        <f>Яро!C70</f>
        <v>1178.02135</v>
      </c>
      <c r="EL29" s="298">
        <f>Яро!D70</f>
        <v>958.36656000000005</v>
      </c>
      <c r="EM29" s="293">
        <f t="shared" si="54"/>
        <v>81.353921132244338</v>
      </c>
      <c r="EN29" s="298">
        <f>Яро!C75</f>
        <v>10952.36614</v>
      </c>
      <c r="EO29" s="298">
        <f>Яро!D75</f>
        <v>10240.9421</v>
      </c>
      <c r="EP29" s="293">
        <f t="shared" si="55"/>
        <v>93.50438041509814</v>
      </c>
      <c r="EQ29" s="298">
        <f>Яро!C80</f>
        <v>1224.953</v>
      </c>
      <c r="ER29" s="306">
        <f>Яро!D79</f>
        <v>1200.5398399999999</v>
      </c>
      <c r="ES29" s="293">
        <f t="shared" si="12"/>
        <v>98.007012513949505</v>
      </c>
      <c r="ET29" s="293">
        <f>Яро!C81</f>
        <v>0</v>
      </c>
      <c r="EU29" s="293">
        <f>Яро!D81</f>
        <v>0</v>
      </c>
      <c r="EV29" s="293" t="e">
        <f t="shared" si="13"/>
        <v>#DIV/0!</v>
      </c>
      <c r="EW29" s="294">
        <f>Яро!C86</f>
        <v>2.5499999999999998</v>
      </c>
      <c r="EX29" s="294">
        <f>Яро!D86</f>
        <v>2.5499999999999998</v>
      </c>
      <c r="EY29" s="293">
        <f t="shared" si="56"/>
        <v>100</v>
      </c>
      <c r="EZ29" s="293">
        <f>Яро!C92</f>
        <v>0</v>
      </c>
      <c r="FA29" s="293">
        <f>Яро!D92</f>
        <v>0</v>
      </c>
      <c r="FB29" s="293" t="e">
        <f t="shared" si="57"/>
        <v>#DIV/0!</v>
      </c>
      <c r="FC29" s="481">
        <f t="shared" si="14"/>
        <v>-378.59134999999696</v>
      </c>
      <c r="FD29" s="481">
        <f t="shared" si="15"/>
        <v>656.86254000000008</v>
      </c>
      <c r="FE29" s="293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40"/>
      <c r="B30" s="341"/>
      <c r="C30" s="322"/>
      <c r="D30" s="323"/>
      <c r="E30" s="293"/>
      <c r="F30" s="294"/>
      <c r="G30" s="298"/>
      <c r="H30" s="293"/>
      <c r="I30" s="293"/>
      <c r="J30" s="293"/>
      <c r="K30" s="293"/>
      <c r="L30" s="298"/>
      <c r="M30" s="440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325"/>
      <c r="AC30" s="293"/>
      <c r="AD30" s="298"/>
      <c r="AE30" s="298"/>
      <c r="AF30" s="293"/>
      <c r="AG30" s="298"/>
      <c r="AH30" s="298"/>
      <c r="AI30" s="293"/>
      <c r="AJ30" s="298"/>
      <c r="AK30" s="298"/>
      <c r="AL30" s="293"/>
      <c r="AM30" s="293"/>
      <c r="AN30" s="293"/>
      <c r="AO30" s="293"/>
      <c r="AP30" s="293"/>
      <c r="AQ30" s="293"/>
      <c r="AR30" s="293"/>
      <c r="AS30" s="298"/>
      <c r="AT30" s="298"/>
      <c r="AU30" s="293"/>
      <c r="AV30" s="298"/>
      <c r="AW30" s="298"/>
      <c r="AX30" s="293"/>
      <c r="AY30" s="298"/>
      <c r="AZ30" s="301"/>
      <c r="BA30" s="293"/>
      <c r="BB30" s="298"/>
      <c r="BC30" s="298"/>
      <c r="BD30" s="293"/>
      <c r="BE30" s="293"/>
      <c r="BF30" s="303"/>
      <c r="BG30" s="293"/>
      <c r="BH30" s="293"/>
      <c r="BI30" s="293"/>
      <c r="BJ30" s="293"/>
      <c r="BK30" s="293"/>
      <c r="BL30" s="293"/>
      <c r="BM30" s="293"/>
      <c r="BN30" s="293"/>
      <c r="BO30" s="293"/>
      <c r="BP30" s="293"/>
      <c r="BQ30" s="293"/>
      <c r="BR30" s="293"/>
      <c r="BS30" s="293"/>
      <c r="BT30" s="293"/>
      <c r="BU30" s="293"/>
      <c r="BV30" s="293"/>
      <c r="BW30" s="293"/>
      <c r="BX30" s="293"/>
      <c r="BY30" s="293"/>
      <c r="BZ30" s="293"/>
      <c r="CA30" s="293"/>
      <c r="CB30" s="305"/>
      <c r="CC30" s="305"/>
      <c r="CD30" s="305"/>
      <c r="CE30" s="305"/>
      <c r="CF30" s="298"/>
      <c r="CG30" s="298"/>
      <c r="CH30" s="293"/>
      <c r="CI30" s="293"/>
      <c r="CJ30" s="293"/>
      <c r="CK30" s="293"/>
      <c r="CL30" s="293"/>
      <c r="CM30" s="447"/>
      <c r="CN30" s="447"/>
      <c r="CO30" s="293"/>
      <c r="CP30" s="293"/>
      <c r="CQ30" s="293"/>
      <c r="CR30" s="293"/>
      <c r="CS30" s="293"/>
      <c r="CT30" s="293"/>
      <c r="CU30" s="293"/>
      <c r="CV30" s="293"/>
      <c r="CW30" s="293"/>
      <c r="CX30" s="325"/>
      <c r="CY30" s="293"/>
      <c r="CZ30" s="293"/>
      <c r="DA30" s="293"/>
      <c r="DB30" s="293"/>
      <c r="DC30" s="293"/>
      <c r="DD30" s="298"/>
      <c r="DE30" s="298"/>
      <c r="DF30" s="293"/>
      <c r="DG30" s="293"/>
      <c r="DH30" s="293"/>
      <c r="DI30" s="293"/>
      <c r="DJ30" s="293"/>
      <c r="DK30" s="293"/>
      <c r="DL30" s="293"/>
      <c r="DM30" s="298"/>
      <c r="DN30" s="298"/>
      <c r="DO30" s="293"/>
      <c r="DP30" s="298"/>
      <c r="DQ30" s="324"/>
      <c r="DR30" s="293"/>
      <c r="DS30" s="293"/>
      <c r="DT30" s="293"/>
      <c r="DU30" s="293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304"/>
      <c r="EG30" s="293"/>
      <c r="EH30" s="293"/>
      <c r="EI30" s="293"/>
      <c r="EJ30" s="293"/>
      <c r="EK30" s="298"/>
      <c r="EL30" s="298"/>
      <c r="EM30" s="293"/>
      <c r="EN30" s="298"/>
      <c r="EO30" s="298"/>
      <c r="EP30" s="293"/>
      <c r="EQ30" s="298"/>
      <c r="ER30" s="298"/>
      <c r="ES30" s="293"/>
      <c r="ET30" s="293"/>
      <c r="EU30" s="293"/>
      <c r="EV30" s="293"/>
      <c r="EW30" s="294"/>
      <c r="EX30" s="294"/>
      <c r="EY30" s="293"/>
      <c r="EZ30" s="293"/>
      <c r="FA30" s="293"/>
      <c r="FB30" s="293"/>
      <c r="FC30" s="481"/>
      <c r="FD30" s="481"/>
      <c r="FE30" s="293"/>
      <c r="FG30" s="160"/>
      <c r="FI30" s="160"/>
    </row>
    <row r="31" spans="1:176" s="163" customFormat="1" ht="18.75">
      <c r="A31" s="518" t="s">
        <v>176</v>
      </c>
      <c r="B31" s="519"/>
      <c r="C31" s="326">
        <f>SUM(C14:C29)</f>
        <v>283159.92469000007</v>
      </c>
      <c r="D31" s="326">
        <f>SUM(D14:D29)</f>
        <v>255369.48248999999</v>
      </c>
      <c r="E31" s="327">
        <f>D31/C31*100</f>
        <v>90.185601924274877</v>
      </c>
      <c r="F31" s="328">
        <f>SUM(F14:F29)</f>
        <v>54196.909850000004</v>
      </c>
      <c r="G31" s="329">
        <f>SUM(G14:G29)</f>
        <v>64192.533090000004</v>
      </c>
      <c r="H31" s="327">
        <f>G31/F31*100</f>
        <v>118.44316081426921</v>
      </c>
      <c r="I31" s="327"/>
      <c r="J31" s="327"/>
      <c r="K31" s="327"/>
      <c r="L31" s="329">
        <f>SUM(L14:L29)</f>
        <v>6695.4</v>
      </c>
      <c r="M31" s="441">
        <f>SUM(M14:M29)</f>
        <v>7710.6098499999998</v>
      </c>
      <c r="N31" s="327">
        <f>M31/L31*100</f>
        <v>115.16279609881413</v>
      </c>
      <c r="O31" s="327"/>
      <c r="P31" s="327"/>
      <c r="Q31" s="327"/>
      <c r="R31" s="327">
        <f>SUM(R14:R29)</f>
        <v>4337.4410099999996</v>
      </c>
      <c r="S31" s="327">
        <f>SUM(S14:S29)</f>
        <v>6125.2751800000005</v>
      </c>
      <c r="T31" s="327">
        <f>S31/R31*100</f>
        <v>141.21863942075839</v>
      </c>
      <c r="U31" s="327">
        <f>SUM(U14:U29)</f>
        <v>41.338000000000001</v>
      </c>
      <c r="V31" s="327">
        <f>SUM(V14:V29)</f>
        <v>33.08605</v>
      </c>
      <c r="W31" s="327">
        <f>V31/U31*100</f>
        <v>80.037858628864484</v>
      </c>
      <c r="X31" s="327">
        <f>SUM(X14:X29)</f>
        <v>6438.7049999999999</v>
      </c>
      <c r="Y31" s="327">
        <f>SUM(Y14:Y29)</f>
        <v>6762.9955899999995</v>
      </c>
      <c r="Z31" s="327">
        <f>Y31/X31*100</f>
        <v>105.03658095843807</v>
      </c>
      <c r="AA31" s="327">
        <f>SUM(AA14:AA29)</f>
        <v>0</v>
      </c>
      <c r="AB31" s="327">
        <f>SUM(AB14:AB29)</f>
        <v>-702.74677999999994</v>
      </c>
      <c r="AC31" s="327" t="e">
        <f>AB31/AA31*100</f>
        <v>#DIV/0!</v>
      </c>
      <c r="AD31" s="329">
        <f>SUM(AD14:AD29)</f>
        <v>530</v>
      </c>
      <c r="AE31" s="329">
        <f>SUM(AE14:AE29)</f>
        <v>548.69536000000005</v>
      </c>
      <c r="AF31" s="327">
        <f>AE31/AD31*100</f>
        <v>103.52742641509435</v>
      </c>
      <c r="AG31" s="329">
        <f>SUM(AG14:AG29)</f>
        <v>6780</v>
      </c>
      <c r="AH31" s="329">
        <f>SUM(AH14:AH29)</f>
        <v>6621.3053499999987</v>
      </c>
      <c r="AI31" s="327">
        <f>AH31/AG31*100</f>
        <v>97.65937094395278</v>
      </c>
      <c r="AJ31" s="329">
        <f>SUM(AJ14:AJ29)</f>
        <v>15252.78858</v>
      </c>
      <c r="AK31" s="329">
        <f>SUM(AK14:AK29)</f>
        <v>15139.576270000001</v>
      </c>
      <c r="AL31" s="327">
        <f>AK31/AJ31*100</f>
        <v>99.257759921038655</v>
      </c>
      <c r="AM31" s="330">
        <f>SUM(AM14:AM29)</f>
        <v>97</v>
      </c>
      <c r="AN31" s="327">
        <f>SUM(AN14:AN29)</f>
        <v>66.78</v>
      </c>
      <c r="AO31" s="293">
        <f t="shared" si="27"/>
        <v>68.845360824742272</v>
      </c>
      <c r="AP31" s="329">
        <f>AP14+AP15+AP16+AP17+AP18+AP19+AP20+AP21+AP22+AP23+AP24+AP25+AP26+AP27+AP28+AP29</f>
        <v>0</v>
      </c>
      <c r="AQ31" s="329">
        <f>AQ14+AQ15+AQ16+AQ17+AQ18+AQ19+AQ20+AQ21+AQ22+AQ23+AQ24+AQ25+AQ26+AQ27+AQ28+AQ29</f>
        <v>3.65E-3</v>
      </c>
      <c r="AR31" s="293" t="e">
        <f>AQ31/AP31*100</f>
        <v>#DIV/0!</v>
      </c>
      <c r="AS31" s="329">
        <f>SUM(AS14:AS29)</f>
        <v>0</v>
      </c>
      <c r="AT31" s="329">
        <f>SUM(AT14:AT29)</f>
        <v>0</v>
      </c>
      <c r="AU31" s="327" t="e">
        <f>AT31/AS31*100</f>
        <v>#DIV/0!</v>
      </c>
      <c r="AV31" s="329">
        <f>SUM(AV14:AV29)</f>
        <v>2352.0106400000004</v>
      </c>
      <c r="AW31" s="329">
        <f>SUM(AW14:AW29)</f>
        <v>3175.8159999999998</v>
      </c>
      <c r="AX31" s="327">
        <f>AW31/AV31*100</f>
        <v>135.02557964618728</v>
      </c>
      <c r="AY31" s="329">
        <f>SUM(AY14:AY29)</f>
        <v>238</v>
      </c>
      <c r="AZ31" s="455">
        <f>SUM(AZ14:AZ29)</f>
        <v>364.81914</v>
      </c>
      <c r="BA31" s="327">
        <f>AZ31/AY31*100</f>
        <v>153.28535294117646</v>
      </c>
      <c r="BB31" s="329">
        <f>SUM(BB14:BB29)</f>
        <v>0</v>
      </c>
      <c r="BC31" s="329">
        <f>SUM(BC14:BC29)</f>
        <v>0</v>
      </c>
      <c r="BD31" s="327" t="e">
        <f>BC31/BB31*100</f>
        <v>#DIV/0!</v>
      </c>
      <c r="BE31" s="327">
        <f>SUM(BE14:BE29)</f>
        <v>590</v>
      </c>
      <c r="BF31" s="327">
        <f>SUM(BF14:BF29)</f>
        <v>1238.6290300000001</v>
      </c>
      <c r="BG31" s="293">
        <f t="shared" si="31"/>
        <v>209.93712372881359</v>
      </c>
      <c r="BH31" s="293">
        <f>SUM(BH14:BH29)</f>
        <v>0</v>
      </c>
      <c r="BI31" s="293">
        <f>SUM(BI14:BI29)</f>
        <v>0.35255999999999998</v>
      </c>
      <c r="BJ31" s="293" t="e">
        <f>BI31/BH31*100</f>
        <v>#DIV/0!</v>
      </c>
      <c r="BK31" s="328">
        <f>SUM(BK14:BK29)</f>
        <v>2843.7265000000002</v>
      </c>
      <c r="BL31" s="329">
        <f>SUM(BL14:BL29)</f>
        <v>4120.4327000000003</v>
      </c>
      <c r="BM31" s="329">
        <f t="shared" si="32"/>
        <v>144.89553408177616</v>
      </c>
      <c r="BN31" s="329">
        <f>SUM(BN14:BN29)</f>
        <v>0</v>
      </c>
      <c r="BO31" s="329">
        <f>SUM(BO14:BO29)</f>
        <v>0</v>
      </c>
      <c r="BP31" s="327" t="e">
        <f>BO31/BN31*100</f>
        <v>#DIV/0!</v>
      </c>
      <c r="BQ31" s="327">
        <f>SUM(BQ14:BQ29)</f>
        <v>0</v>
      </c>
      <c r="BR31" s="327">
        <f>BR15+BR27+BR28+BR19+BR22+BR26+BR18</f>
        <v>144.43316999999999</v>
      </c>
      <c r="BS31" s="327" t="e">
        <f>BR31/BQ31*100</f>
        <v>#DIV/0!</v>
      </c>
      <c r="BT31" s="327">
        <f>BT14+BT15+BT16+BT17+BT18+BT19+BT20+BT21+BT22+BT23+BT24+BT25+BT26+BT27+BT28+BT29</f>
        <v>125.13601</v>
      </c>
      <c r="BU31" s="327">
        <f>BU14+BU15+BU16+BU17+BU18+BU19+BU20+BU21+BU22+BU23+BU24+BU25+BU26+BU27+BU28+BU29</f>
        <v>624.01130999999998</v>
      </c>
      <c r="BV31" s="327">
        <f>BU31/BT31*100</f>
        <v>498.66645899929205</v>
      </c>
      <c r="BW31" s="329">
        <f>SUM(BW14:BW29)</f>
        <v>7875.3641100000013</v>
      </c>
      <c r="BX31" s="329">
        <f>SUM(BX14:BX29)</f>
        <v>12363.24439</v>
      </c>
      <c r="BY31" s="327">
        <f>BX31/BW31*100</f>
        <v>156.98632110611069</v>
      </c>
      <c r="BZ31" s="327">
        <f t="shared" ref="BZ31:CE31" si="60">SUM(BZ14:BZ29)</f>
        <v>0</v>
      </c>
      <c r="CA31" s="327"/>
      <c r="CB31" s="327" t="e">
        <f t="shared" si="60"/>
        <v>#DIV/0!</v>
      </c>
      <c r="CC31" s="327">
        <f t="shared" si="60"/>
        <v>0</v>
      </c>
      <c r="CD31" s="327">
        <f t="shared" si="60"/>
        <v>0</v>
      </c>
      <c r="CE31" s="331" t="e">
        <f t="shared" si="60"/>
        <v>#DIV/0!</v>
      </c>
      <c r="CF31" s="328">
        <f>SUM(CF14:CF29)</f>
        <v>228963.01483999999</v>
      </c>
      <c r="CG31" s="329">
        <f>SUM(CG14:CG29)</f>
        <v>191176.94940000001</v>
      </c>
      <c r="CH31" s="329">
        <f t="shared" si="58"/>
        <v>83.496869367131197</v>
      </c>
      <c r="CI31" s="329">
        <f>SUM(CI14:CI29)</f>
        <v>53257.100000000006</v>
      </c>
      <c r="CJ31" s="329">
        <f>SUM(CJ14:CJ29)</f>
        <v>53257.100000000006</v>
      </c>
      <c r="CK31" s="329">
        <f>CJ31/CI31*100</f>
        <v>100</v>
      </c>
      <c r="CL31" s="328">
        <f>SUM(CL14:CL29)</f>
        <v>0</v>
      </c>
      <c r="CM31" s="450">
        <f>SUM(CM14:CM29)</f>
        <v>0</v>
      </c>
      <c r="CN31" s="450" t="e">
        <f>CM31/CL31*100</f>
        <v>#DIV/0!</v>
      </c>
      <c r="CO31" s="329">
        <f>SUM(CO14:CO29)</f>
        <v>142600.58229000002</v>
      </c>
      <c r="CP31" s="329">
        <f>SUM(CP14:CP29)</f>
        <v>108006.6292</v>
      </c>
      <c r="CQ31" s="329">
        <f>CP31/CO31*100</f>
        <v>75.7406649156257</v>
      </c>
      <c r="CR31" s="329">
        <f>SUM(CR14:CR29)</f>
        <v>2696.2000000000003</v>
      </c>
      <c r="CS31" s="329">
        <f>SUM(CS14:CS29)</f>
        <v>2696.1723000000002</v>
      </c>
      <c r="CT31" s="329">
        <f t="shared" si="10"/>
        <v>99.998972628143306</v>
      </c>
      <c r="CU31" s="329">
        <f>SUM(CU14:CU29)</f>
        <v>30409.132549999995</v>
      </c>
      <c r="CV31" s="329">
        <f>SUM(CV14:CV29)</f>
        <v>27217.047900000001</v>
      </c>
      <c r="CW31" s="329">
        <f>CV31/CU31*100</f>
        <v>89.502875017064582</v>
      </c>
      <c r="CX31" s="329">
        <f>SUM(CX14:CX29)</f>
        <v>0</v>
      </c>
      <c r="CY31" s="329">
        <f>SUM(CY14:CY29)</f>
        <v>0</v>
      </c>
      <c r="CZ31" s="329" t="e">
        <f t="shared" si="11"/>
        <v>#DIV/0!</v>
      </c>
      <c r="DA31" s="329">
        <f>SUM(DA14:DA29)</f>
        <v>0</v>
      </c>
      <c r="DB31" s="329">
        <f>SUM(DB14:DB29)</f>
        <v>0</v>
      </c>
      <c r="DC31" s="329" t="e">
        <f>DB31/DA31*100</f>
        <v>#DIV/0!</v>
      </c>
      <c r="DD31" s="329">
        <f>SUM(DD14:DD29)</f>
        <v>0</v>
      </c>
      <c r="DE31" s="329">
        <f>SUM(DE14:DE29)</f>
        <v>0</v>
      </c>
      <c r="DF31" s="327" t="e">
        <f>DE31/DD31*100</f>
        <v>#DIV/0!</v>
      </c>
      <c r="DG31" s="327">
        <f>DG14+DG15+DG16+DG17+DG18+DG19+DG20+DG21+DG22+DG23+DG24+DG25+DG26+DG27+DG28+DG29</f>
        <v>0</v>
      </c>
      <c r="DH31" s="327">
        <f>DH14+DH15+DH16+DH17+DH18+DH19+DH20+DH21+DH22+DH23+DH24+DH25+DH26+DH27+DH28+DH29</f>
        <v>0</v>
      </c>
      <c r="DI31" s="327" t="e">
        <f>DH31/DG31*100</f>
        <v>#DIV/0!</v>
      </c>
      <c r="DJ31" s="327">
        <f>DJ14+DJ15+DJ16+DJ17+DJ18+DJ19+DJ20+DJ21+DJ22+DJ23+DJ24+DJ25+DJ26+DJ27+DJ28+DJ29</f>
        <v>0</v>
      </c>
      <c r="DK31" s="327">
        <f>DK14+DK15+DK16+DK17+DK18+DK19+DK20+DK21+DK22+DK23+DK24+DK25+DK26+DK27+DK28+DK29</f>
        <v>0</v>
      </c>
      <c r="DL31" s="327">
        <v>0</v>
      </c>
      <c r="DM31" s="328">
        <f>SUM(DM14:DM29)</f>
        <v>296888.00379000005</v>
      </c>
      <c r="DN31" s="328">
        <f>SUM(DN14:DN29)</f>
        <v>252077.02749999997</v>
      </c>
      <c r="DO31" s="327">
        <f>DN31/DM31*100</f>
        <v>84.906437539424275</v>
      </c>
      <c r="DP31" s="328">
        <f>SUM(DP14:DP29)</f>
        <v>30310.566969999996</v>
      </c>
      <c r="DQ31" s="328">
        <f>SUM(DQ14:DQ29)</f>
        <v>28907.540499999996</v>
      </c>
      <c r="DR31" s="327">
        <f>DQ31/DP31*100</f>
        <v>95.371163886875976</v>
      </c>
      <c r="DS31" s="329">
        <f>SUM(DS14:DS29)</f>
        <v>29144.526329999997</v>
      </c>
      <c r="DT31" s="328">
        <f>SUM(DT14:DT29)</f>
        <v>27956.996360000001</v>
      </c>
      <c r="DU31" s="327">
        <f>DT31/DS31*100</f>
        <v>95.925375638108733</v>
      </c>
      <c r="DV31" s="329">
        <f>SUM(DV14:DV29)</f>
        <v>0</v>
      </c>
      <c r="DW31" s="329">
        <f>SUM(DW14:DW29)</f>
        <v>0</v>
      </c>
      <c r="DX31" s="327" t="e">
        <f>DW31/DV31*100</f>
        <v>#DIV/0!</v>
      </c>
      <c r="DY31" s="332">
        <f>SUM(DY14:DY29)</f>
        <v>73</v>
      </c>
      <c r="DZ31" s="327">
        <f>SUM(DZ14:DZ29)</f>
        <v>0</v>
      </c>
      <c r="EA31" s="327">
        <f>DZ31/DY31*100</f>
        <v>0</v>
      </c>
      <c r="EB31" s="327">
        <f>SUM(EB14:EB29)</f>
        <v>1093.0406399999999</v>
      </c>
      <c r="EC31" s="327">
        <f>SUM(EC14:EC29)</f>
        <v>950.54413999999997</v>
      </c>
      <c r="ED31" s="293">
        <f>EC31/EB31*100</f>
        <v>86.963293514868766</v>
      </c>
      <c r="EE31" s="327">
        <f>SUM(EE14:EE29)</f>
        <v>2546.1000000000004</v>
      </c>
      <c r="EF31" s="332">
        <f>SUM(EF14:EF29)</f>
        <v>2546.1000000000004</v>
      </c>
      <c r="EG31" s="329">
        <f t="shared" si="52"/>
        <v>100</v>
      </c>
      <c r="EH31" s="332">
        <f>SUM(EH14:EH29)</f>
        <v>767.46799999999996</v>
      </c>
      <c r="EI31" s="332">
        <f>SUM(EI14:EI29)</f>
        <v>747.69633999999996</v>
      </c>
      <c r="EJ31" s="293">
        <f t="shared" si="53"/>
        <v>97.423780535475089</v>
      </c>
      <c r="EK31" s="329">
        <f>SUM(EK14:EK29)</f>
        <v>64842.075519999991</v>
      </c>
      <c r="EL31" s="328">
        <f>SUM(EL14:EL29)</f>
        <v>62683.624669999997</v>
      </c>
      <c r="EM31" s="327">
        <f>EL31/EK31*100</f>
        <v>96.671218753116193</v>
      </c>
      <c r="EN31" s="329">
        <f>SUM(EN14:EN29)</f>
        <v>159005.45726999998</v>
      </c>
      <c r="EO31" s="328">
        <f>SUM(EO14:EO29)</f>
        <v>118896.2485</v>
      </c>
      <c r="EP31" s="327">
        <f>EO31/EN31*100</f>
        <v>74.774948320237627</v>
      </c>
      <c r="EQ31" s="328">
        <f>SUM(EQ14:EQ29)</f>
        <v>39192.355030000006</v>
      </c>
      <c r="ER31" s="328">
        <f>SUM(ER14:ER29)</f>
        <v>38076.346490000011</v>
      </c>
      <c r="ES31" s="327">
        <f>ER31/EQ31*100</f>
        <v>97.15248410271407</v>
      </c>
      <c r="ET31" s="328">
        <f>SUM(ET14:ET29)</f>
        <v>13</v>
      </c>
      <c r="EU31" s="328">
        <f>SUM(EU14:EU29)</f>
        <v>13</v>
      </c>
      <c r="EV31" s="327">
        <f>EU31/ET31*100</f>
        <v>100</v>
      </c>
      <c r="EW31" s="329">
        <f>SUM(EW14:EW29)</f>
        <v>210.98100000000005</v>
      </c>
      <c r="EX31" s="329">
        <f>SUM(EX14:EX29)</f>
        <v>206.47100000000006</v>
      </c>
      <c r="EY31" s="327">
        <f>EX31/EW31*100</f>
        <v>97.862366753404345</v>
      </c>
      <c r="EZ31" s="327">
        <f>SUM(EZ14:EZ29)</f>
        <v>0</v>
      </c>
      <c r="FA31" s="330">
        <f>SUM(FA14:FA29)</f>
        <v>0</v>
      </c>
      <c r="FB31" s="293" t="e">
        <f>FA31/EZ31*100</f>
        <v>#DIV/0!</v>
      </c>
      <c r="FC31" s="332">
        <f>SUM(FC14:FC29)</f>
        <v>-13728.079099999995</v>
      </c>
      <c r="FD31" s="327">
        <f>SUM(FD14:FD29)</f>
        <v>3292.4549899999911</v>
      </c>
      <c r="FE31" s="293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F85EE840-0C31-454A-8951-832C2E9E0600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2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3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10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2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</customSheetViews>
  <pageMargins left="0.7" right="0.7" top="0.75" bottom="0.75" header="0.3" footer="0.3"/>
  <pageSetup paperSize="9" orientation="portrait" verticalDpi="0" r:id="rId1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79"/>
    </row>
    <row r="30" spans="12:12" ht="18">
      <c r="L30" s="479"/>
    </row>
    <row r="31" spans="12:12" ht="18">
      <c r="L31" s="479"/>
    </row>
    <row r="32" spans="12:12" ht="18">
      <c r="L32" s="479"/>
    </row>
    <row r="33" spans="12:12" ht="18">
      <c r="L33" s="480"/>
    </row>
    <row r="34" spans="12:12" ht="18">
      <c r="L34" s="479"/>
    </row>
    <row r="35" spans="12:12" ht="18">
      <c r="L35" s="479"/>
    </row>
    <row r="36" spans="12:12" ht="18">
      <c r="L36" s="479"/>
    </row>
    <row r="37" spans="12:12" ht="18">
      <c r="L37" s="480"/>
    </row>
    <row r="38" spans="12:12" ht="18">
      <c r="L38" s="479"/>
    </row>
    <row r="39" spans="12:12" ht="18">
      <c r="L39" s="479"/>
    </row>
    <row r="40" spans="12:12" ht="18">
      <c r="L40" s="480"/>
    </row>
    <row r="41" spans="12:12" ht="18">
      <c r="L41" s="479"/>
    </row>
    <row r="42" spans="12:12" ht="18">
      <c r="L42" s="479"/>
    </row>
    <row r="43" spans="12:12" ht="18">
      <c r="L43" s="479"/>
    </row>
    <row r="44" spans="12:12" ht="18">
      <c r="L44" s="479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tabSelected="1" view="pageBreakPreview" topLeftCell="A105" zoomScale="60" workbookViewId="0">
      <selection activeCell="C139" sqref="C139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3" t="s">
        <v>398</v>
      </c>
      <c r="B1" s="423"/>
      <c r="C1" s="423"/>
      <c r="D1" s="423"/>
      <c r="E1" s="423"/>
      <c r="F1" s="423"/>
    </row>
    <row r="2" spans="1:6" ht="20.25">
      <c r="A2" s="423" t="s">
        <v>440</v>
      </c>
      <c r="B2" s="423"/>
      <c r="C2" s="423"/>
      <c r="D2" s="423"/>
      <c r="E2" s="423"/>
      <c r="F2" s="423"/>
    </row>
    <row r="3" spans="1:6" ht="81">
      <c r="A3" s="349" t="s">
        <v>0</v>
      </c>
      <c r="B3" s="349" t="s">
        <v>1</v>
      </c>
      <c r="C3" s="350" t="s">
        <v>408</v>
      </c>
      <c r="D3" s="351" t="s">
        <v>424</v>
      </c>
      <c r="E3" s="350" t="s">
        <v>2</v>
      </c>
      <c r="F3" s="352" t="s">
        <v>3</v>
      </c>
    </row>
    <row r="4" spans="1:6" s="6" customFormat="1" ht="20.25">
      <c r="A4" s="353"/>
      <c r="B4" s="354" t="s">
        <v>4</v>
      </c>
      <c r="C4" s="355">
        <f>C5+C12+C17+C22+C24+C28+C7</f>
        <v>182594.91455000002</v>
      </c>
      <c r="D4" s="355">
        <f>D5+D12+D17+D22+D24+D28+D7</f>
        <v>200226.31606000001</v>
      </c>
      <c r="E4" s="355">
        <f>SUM(D4/C4*100)</f>
        <v>109.65602002303957</v>
      </c>
      <c r="F4" s="355">
        <f>SUM(D4-C4)</f>
        <v>17631.401509999996</v>
      </c>
    </row>
    <row r="5" spans="1:6" s="6" customFormat="1" ht="20.25">
      <c r="A5" s="353">
        <v>1010000</v>
      </c>
      <c r="B5" s="354" t="s">
        <v>5</v>
      </c>
      <c r="C5" s="355">
        <f>C6</f>
        <v>144138.20000000001</v>
      </c>
      <c r="D5" s="355">
        <f>D6</f>
        <v>159272.98983999999</v>
      </c>
      <c r="E5" s="355">
        <f t="shared" ref="E5:E72" si="0">SUM(D5/C5*100)</f>
        <v>110.50019345322752</v>
      </c>
      <c r="F5" s="355">
        <f t="shared" ref="F5:F72" si="1">SUM(D5-C5)</f>
        <v>15134.789839999983</v>
      </c>
    </row>
    <row r="6" spans="1:6" ht="20.25">
      <c r="A6" s="356">
        <v>1010200001</v>
      </c>
      <c r="B6" s="357" t="s">
        <v>225</v>
      </c>
      <c r="C6" s="358">
        <v>144138.20000000001</v>
      </c>
      <c r="D6" s="359">
        <v>159272.98983999999</v>
      </c>
      <c r="E6" s="358">
        <f t="shared" si="0"/>
        <v>110.50019345322752</v>
      </c>
      <c r="F6" s="358">
        <f t="shared" si="1"/>
        <v>15134.789839999983</v>
      </c>
    </row>
    <row r="7" spans="1:6" ht="40.5">
      <c r="A7" s="353">
        <v>1030000</v>
      </c>
      <c r="B7" s="360" t="s">
        <v>267</v>
      </c>
      <c r="C7" s="355">
        <f>C8+C10+C9</f>
        <v>6355.5145499999999</v>
      </c>
      <c r="D7" s="355">
        <f>D8+D10+D9+D11</f>
        <v>7015.6304199999995</v>
      </c>
      <c r="E7" s="358">
        <f t="shared" si="0"/>
        <v>110.38650552692071</v>
      </c>
      <c r="F7" s="358">
        <f t="shared" si="1"/>
        <v>660.11586999999963</v>
      </c>
    </row>
    <row r="8" spans="1:6" ht="20.25">
      <c r="A8" s="356">
        <v>1030223001</v>
      </c>
      <c r="B8" s="357" t="s">
        <v>269</v>
      </c>
      <c r="C8" s="358">
        <v>2921.3145500000001</v>
      </c>
      <c r="D8" s="359">
        <v>3516.9849199999999</v>
      </c>
      <c r="E8" s="358">
        <f t="shared" si="0"/>
        <v>120.39049064401503</v>
      </c>
      <c r="F8" s="358">
        <f>SUM(D8-C8)</f>
        <v>595.67036999999982</v>
      </c>
    </row>
    <row r="9" spans="1:6" ht="20.25">
      <c r="A9" s="356">
        <v>1030224001</v>
      </c>
      <c r="B9" s="357" t="s">
        <v>275</v>
      </c>
      <c r="C9" s="358">
        <v>21.5</v>
      </c>
      <c r="D9" s="359">
        <v>18.997170000000001</v>
      </c>
      <c r="E9" s="358">
        <f t="shared" si="0"/>
        <v>88.358930232558137</v>
      </c>
      <c r="F9" s="358">
        <f>SUM(D9-C9)</f>
        <v>-2.5028299999999994</v>
      </c>
    </row>
    <row r="10" spans="1:6" ht="20.25">
      <c r="A10" s="356">
        <v>1030225001</v>
      </c>
      <c r="B10" s="357" t="s">
        <v>268</v>
      </c>
      <c r="C10" s="358">
        <v>3412.7</v>
      </c>
      <c r="D10" s="359">
        <v>3883.1485400000001</v>
      </c>
      <c r="E10" s="358">
        <f t="shared" si="0"/>
        <v>113.78522987663729</v>
      </c>
      <c r="F10" s="358">
        <f t="shared" si="1"/>
        <v>470.44854000000032</v>
      </c>
    </row>
    <row r="11" spans="1:6" ht="20.25">
      <c r="A11" s="356">
        <v>1030226001</v>
      </c>
      <c r="B11" s="357" t="s">
        <v>277</v>
      </c>
      <c r="C11" s="358">
        <v>0</v>
      </c>
      <c r="D11" s="359">
        <v>-403.50020999999998</v>
      </c>
      <c r="E11" s="358"/>
      <c r="F11" s="358">
        <f t="shared" si="1"/>
        <v>-403.50020999999998</v>
      </c>
    </row>
    <row r="12" spans="1:6" s="6" customFormat="1" ht="20.25">
      <c r="A12" s="353">
        <v>1050000</v>
      </c>
      <c r="B12" s="354" t="s">
        <v>6</v>
      </c>
      <c r="C12" s="355">
        <f>SUM(C13:C16)</f>
        <v>20600</v>
      </c>
      <c r="D12" s="355">
        <f>SUM(D13:D16)</f>
        <v>22173.524100000002</v>
      </c>
      <c r="E12" s="355">
        <f t="shared" si="0"/>
        <v>107.63846650485438</v>
      </c>
      <c r="F12" s="355">
        <f t="shared" si="1"/>
        <v>1573.5241000000024</v>
      </c>
    </row>
    <row r="13" spans="1:6" s="6" customFormat="1" ht="20.25">
      <c r="A13" s="356">
        <v>1050100000</v>
      </c>
      <c r="B13" s="361" t="s">
        <v>402</v>
      </c>
      <c r="C13" s="358">
        <v>17400</v>
      </c>
      <c r="D13" s="358">
        <v>18574.019260000001</v>
      </c>
      <c r="E13" s="358">
        <f t="shared" si="0"/>
        <v>106.74723712643679</v>
      </c>
      <c r="F13" s="358">
        <f t="shared" si="1"/>
        <v>1174.0192600000009</v>
      </c>
    </row>
    <row r="14" spans="1:6" ht="20.25">
      <c r="A14" s="356">
        <v>1050200000</v>
      </c>
      <c r="B14" s="361" t="s">
        <v>233</v>
      </c>
      <c r="C14" s="362">
        <v>0</v>
      </c>
      <c r="D14" s="359">
        <v>78.995339999999999</v>
      </c>
      <c r="E14" s="358"/>
      <c r="F14" s="358">
        <f t="shared" si="1"/>
        <v>78.995339999999999</v>
      </c>
    </row>
    <row r="15" spans="1:6" ht="23.25" customHeight="1">
      <c r="A15" s="356">
        <v>1050300000</v>
      </c>
      <c r="B15" s="361" t="s">
        <v>226</v>
      </c>
      <c r="C15" s="362">
        <v>1300</v>
      </c>
      <c r="D15" s="359">
        <v>1280.28916</v>
      </c>
      <c r="E15" s="358">
        <f t="shared" si="0"/>
        <v>98.483781538461542</v>
      </c>
      <c r="F15" s="358">
        <f t="shared" si="1"/>
        <v>-19.710839999999962</v>
      </c>
    </row>
    <row r="16" spans="1:6" ht="40.5">
      <c r="A16" s="356">
        <v>1050400002</v>
      </c>
      <c r="B16" s="357" t="s">
        <v>254</v>
      </c>
      <c r="C16" s="362">
        <v>1900</v>
      </c>
      <c r="D16" s="359">
        <v>2240.2203399999999</v>
      </c>
      <c r="E16" s="358">
        <f t="shared" si="0"/>
        <v>117.90633368421052</v>
      </c>
      <c r="F16" s="358">
        <f t="shared" si="1"/>
        <v>340.22033999999985</v>
      </c>
    </row>
    <row r="17" spans="1:6" s="6" customFormat="1" ht="24" customHeight="1">
      <c r="A17" s="353">
        <v>1060000</v>
      </c>
      <c r="B17" s="354" t="s">
        <v>133</v>
      </c>
      <c r="C17" s="355">
        <f>SUM(C18:C21)</f>
        <v>2731.2</v>
      </c>
      <c r="D17" s="355">
        <f>SUM(D18:D21)</f>
        <v>2949.39707</v>
      </c>
      <c r="E17" s="355">
        <f t="shared" si="0"/>
        <v>107.98905499414178</v>
      </c>
      <c r="F17" s="355">
        <f t="shared" si="1"/>
        <v>218.19707000000017</v>
      </c>
    </row>
    <row r="18" spans="1:6" s="6" customFormat="1" ht="18" customHeight="1">
      <c r="A18" s="356">
        <v>1060100000</v>
      </c>
      <c r="B18" s="361" t="s">
        <v>8</v>
      </c>
      <c r="C18" s="358"/>
      <c r="D18" s="359"/>
      <c r="E18" s="355"/>
      <c r="F18" s="355">
        <f t="shared" si="1"/>
        <v>0</v>
      </c>
    </row>
    <row r="19" spans="1:6" s="6" customFormat="1" ht="2.25" hidden="1" customHeight="1">
      <c r="A19" s="356">
        <v>1060200000</v>
      </c>
      <c r="B19" s="361" t="s">
        <v>120</v>
      </c>
      <c r="C19" s="358"/>
      <c r="D19" s="359"/>
      <c r="E19" s="355" t="e">
        <f t="shared" si="0"/>
        <v>#DIV/0!</v>
      </c>
      <c r="F19" s="355">
        <f t="shared" si="1"/>
        <v>0</v>
      </c>
    </row>
    <row r="20" spans="1:6" s="6" customFormat="1" ht="21.75" customHeight="1">
      <c r="A20" s="356">
        <v>1060400000</v>
      </c>
      <c r="B20" s="361" t="s">
        <v>266</v>
      </c>
      <c r="C20" s="358">
        <v>2731.2</v>
      </c>
      <c r="D20" s="359">
        <v>2949.39707</v>
      </c>
      <c r="E20" s="358">
        <f t="shared" si="0"/>
        <v>107.98905499414178</v>
      </c>
      <c r="F20" s="358">
        <f t="shared" si="1"/>
        <v>218.19707000000017</v>
      </c>
    </row>
    <row r="21" spans="1:6" ht="31.5" customHeight="1">
      <c r="A21" s="356">
        <v>1060600000</v>
      </c>
      <c r="B21" s="361" t="s">
        <v>7</v>
      </c>
      <c r="C21" s="358"/>
      <c r="D21" s="359"/>
      <c r="E21" s="358"/>
      <c r="F21" s="358">
        <f t="shared" si="1"/>
        <v>0</v>
      </c>
    </row>
    <row r="22" spans="1:6" s="6" customFormat="1" ht="42" customHeight="1">
      <c r="A22" s="353">
        <v>1070000</v>
      </c>
      <c r="B22" s="360" t="s">
        <v>9</v>
      </c>
      <c r="C22" s="355">
        <f>SUM(C23)</f>
        <v>6270</v>
      </c>
      <c r="D22" s="355">
        <f>SUM(D23)</f>
        <v>6275.2890200000002</v>
      </c>
      <c r="E22" s="355">
        <f t="shared" si="0"/>
        <v>100.08435438596493</v>
      </c>
      <c r="F22" s="355">
        <f t="shared" si="1"/>
        <v>5.2890200000001641</v>
      </c>
    </row>
    <row r="23" spans="1:6" ht="41.25" customHeight="1">
      <c r="A23" s="356">
        <v>1070102001</v>
      </c>
      <c r="B23" s="357" t="s">
        <v>234</v>
      </c>
      <c r="C23" s="358">
        <v>6270</v>
      </c>
      <c r="D23" s="359">
        <v>6275.2890200000002</v>
      </c>
      <c r="E23" s="358">
        <f t="shared" si="0"/>
        <v>100.08435438596493</v>
      </c>
      <c r="F23" s="358">
        <f t="shared" si="1"/>
        <v>5.2890200000001641</v>
      </c>
    </row>
    <row r="24" spans="1:6" s="6" customFormat="1" ht="20.25">
      <c r="A24" s="353">
        <v>1080000</v>
      </c>
      <c r="B24" s="354" t="s">
        <v>10</v>
      </c>
      <c r="C24" s="355">
        <f>C25+C26+C27</f>
        <v>2500</v>
      </c>
      <c r="D24" s="355">
        <f>D25+D26+D27</f>
        <v>2539.4609</v>
      </c>
      <c r="E24" s="355">
        <f t="shared" si="0"/>
        <v>101.57843600000001</v>
      </c>
      <c r="F24" s="355">
        <f t="shared" si="1"/>
        <v>39.460900000000038</v>
      </c>
    </row>
    <row r="25" spans="1:6" ht="34.5" customHeight="1">
      <c r="A25" s="356">
        <v>1080300001</v>
      </c>
      <c r="B25" s="357" t="s">
        <v>235</v>
      </c>
      <c r="C25" s="358">
        <v>2500</v>
      </c>
      <c r="D25" s="359">
        <v>2539.4609</v>
      </c>
      <c r="E25" s="358">
        <f t="shared" si="0"/>
        <v>101.57843600000001</v>
      </c>
      <c r="F25" s="358">
        <f t="shared" si="1"/>
        <v>39.460900000000038</v>
      </c>
    </row>
    <row r="26" spans="1:6" ht="33.75" hidden="1" customHeight="1">
      <c r="A26" s="356">
        <v>1080600001</v>
      </c>
      <c r="B26" s="357" t="s">
        <v>224</v>
      </c>
      <c r="C26" s="358">
        <v>0</v>
      </c>
      <c r="D26" s="359">
        <v>0</v>
      </c>
      <c r="E26" s="358"/>
      <c r="F26" s="358">
        <f t="shared" si="1"/>
        <v>0</v>
      </c>
    </row>
    <row r="27" spans="1:6" ht="87.75" hidden="1" customHeight="1">
      <c r="A27" s="356">
        <v>1080700001</v>
      </c>
      <c r="B27" s="357" t="s">
        <v>223</v>
      </c>
      <c r="C27" s="358">
        <v>0</v>
      </c>
      <c r="D27" s="359"/>
      <c r="E27" s="358"/>
      <c r="F27" s="358">
        <f t="shared" si="1"/>
        <v>0</v>
      </c>
    </row>
    <row r="28" spans="1:6" s="15" customFormat="1" ht="40.5">
      <c r="A28" s="353">
        <v>109000000</v>
      </c>
      <c r="B28" s="360" t="s">
        <v>227</v>
      </c>
      <c r="C28" s="355">
        <f>C29+C30+C31+C32</f>
        <v>0</v>
      </c>
      <c r="D28" s="355">
        <f>D29+D30+D31+D32</f>
        <v>2.4709999999999999E-2</v>
      </c>
      <c r="E28" s="358"/>
      <c r="F28" s="355">
        <f t="shared" si="1"/>
        <v>2.4709999999999999E-2</v>
      </c>
    </row>
    <row r="29" spans="1:6" s="15" customFormat="1" ht="17.25" customHeight="1">
      <c r="A29" s="356">
        <v>1090100000</v>
      </c>
      <c r="B29" s="357" t="s">
        <v>122</v>
      </c>
      <c r="C29" s="358">
        <v>0</v>
      </c>
      <c r="D29" s="359">
        <v>0</v>
      </c>
      <c r="E29" s="358"/>
      <c r="F29" s="358">
        <f t="shared" si="1"/>
        <v>0</v>
      </c>
    </row>
    <row r="30" spans="1:6" s="15" customFormat="1" ht="17.25" customHeight="1">
      <c r="A30" s="356">
        <v>1090400000</v>
      </c>
      <c r="B30" s="357" t="s">
        <v>123</v>
      </c>
      <c r="C30" s="358">
        <v>0</v>
      </c>
      <c r="D30" s="359">
        <v>0</v>
      </c>
      <c r="E30" s="358"/>
      <c r="F30" s="358">
        <f t="shared" si="1"/>
        <v>0</v>
      </c>
    </row>
    <row r="31" spans="1:6" s="15" customFormat="1" ht="33.75" customHeight="1">
      <c r="A31" s="356">
        <v>1090700000</v>
      </c>
      <c r="B31" s="357" t="s">
        <v>446</v>
      </c>
      <c r="C31" s="358">
        <v>0</v>
      </c>
      <c r="D31" s="359">
        <v>2.4709999999999999E-2</v>
      </c>
      <c r="E31" s="358"/>
      <c r="F31" s="358">
        <f t="shared" si="1"/>
        <v>2.4709999999999999E-2</v>
      </c>
    </row>
    <row r="32" spans="1:6" s="15" customFormat="1" ht="1.5" customHeight="1">
      <c r="A32" s="356">
        <v>1090700000</v>
      </c>
      <c r="B32" s="357" t="s">
        <v>125</v>
      </c>
      <c r="C32" s="358">
        <v>0</v>
      </c>
      <c r="D32" s="359">
        <v>0</v>
      </c>
      <c r="E32" s="358" t="e">
        <f t="shared" si="0"/>
        <v>#DIV/0!</v>
      </c>
      <c r="F32" s="358">
        <f t="shared" si="1"/>
        <v>0</v>
      </c>
    </row>
    <row r="33" spans="1:6" s="6" customFormat="1" ht="33.75" customHeight="1">
      <c r="A33" s="353"/>
      <c r="B33" s="354" t="s">
        <v>12</v>
      </c>
      <c r="C33" s="355">
        <f>C34+C43+C45+C48+C51+C53+C58</f>
        <v>19640</v>
      </c>
      <c r="D33" s="355">
        <f>D34+D43+D45+D48+D51+D53+D58</f>
        <v>21170.533259999997</v>
      </c>
      <c r="E33" s="355">
        <f t="shared" si="0"/>
        <v>107.79293920570264</v>
      </c>
      <c r="F33" s="355">
        <f t="shared" si="1"/>
        <v>1530.5332599999965</v>
      </c>
    </row>
    <row r="34" spans="1:6" s="6" customFormat="1" ht="60.75" customHeight="1">
      <c r="A34" s="353">
        <v>1110000</v>
      </c>
      <c r="B34" s="360" t="s">
        <v>126</v>
      </c>
      <c r="C34" s="355">
        <f>SUM(C35:C42)</f>
        <v>9140</v>
      </c>
      <c r="D34" s="355">
        <f>SUM(D35+D37+D38+D40+D41+D42)</f>
        <v>9902.5008699999998</v>
      </c>
      <c r="E34" s="355">
        <f t="shared" si="0"/>
        <v>108.3424602844639</v>
      </c>
      <c r="F34" s="355">
        <f t="shared" si="1"/>
        <v>762.50086999999985</v>
      </c>
    </row>
    <row r="35" spans="1:6" s="6" customFormat="1" ht="34.5" customHeight="1">
      <c r="A35" s="356">
        <v>1110105005</v>
      </c>
      <c r="B35" s="357" t="s">
        <v>306</v>
      </c>
      <c r="C35" s="358">
        <v>47</v>
      </c>
      <c r="D35" s="358">
        <v>44.585999999999999</v>
      </c>
      <c r="E35" s="358">
        <f t="shared" si="0"/>
        <v>94.863829787234039</v>
      </c>
      <c r="F35" s="358">
        <f t="shared" si="1"/>
        <v>-2.4140000000000015</v>
      </c>
    </row>
    <row r="36" spans="1:6" ht="27.75" hidden="1" customHeight="1">
      <c r="A36" s="356">
        <v>1110305005</v>
      </c>
      <c r="B36" s="361" t="s">
        <v>236</v>
      </c>
      <c r="C36" s="358">
        <v>0</v>
      </c>
      <c r="D36" s="359">
        <v>0</v>
      </c>
      <c r="E36" s="358"/>
      <c r="F36" s="358">
        <f t="shared" si="1"/>
        <v>0</v>
      </c>
    </row>
    <row r="37" spans="1:6" ht="20.25">
      <c r="A37" s="363">
        <v>1110501101</v>
      </c>
      <c r="B37" s="364" t="s">
        <v>222</v>
      </c>
      <c r="C37" s="362">
        <v>8300</v>
      </c>
      <c r="D37" s="359">
        <v>9007.8990900000008</v>
      </c>
      <c r="E37" s="358">
        <f t="shared" si="0"/>
        <v>108.52890469879519</v>
      </c>
      <c r="F37" s="358">
        <f t="shared" si="1"/>
        <v>707.8990900000008</v>
      </c>
    </row>
    <row r="38" spans="1:6" ht="18.75" customHeight="1">
      <c r="A38" s="356">
        <v>1110503505</v>
      </c>
      <c r="B38" s="361" t="s">
        <v>221</v>
      </c>
      <c r="C38" s="362">
        <v>250</v>
      </c>
      <c r="D38" s="359">
        <v>270.61799999999999</v>
      </c>
      <c r="E38" s="358">
        <f t="shared" si="0"/>
        <v>108.24719999999999</v>
      </c>
      <c r="F38" s="358">
        <f t="shared" si="1"/>
        <v>20.617999999999995</v>
      </c>
    </row>
    <row r="39" spans="1:6" ht="131.25" hidden="1" customHeight="1">
      <c r="A39" s="356">
        <v>1110502000</v>
      </c>
      <c r="B39" s="357" t="s">
        <v>263</v>
      </c>
      <c r="C39" s="365">
        <v>0</v>
      </c>
      <c r="D39" s="359">
        <v>0</v>
      </c>
      <c r="E39" s="358" t="e">
        <f t="shared" si="0"/>
        <v>#DIV/0!</v>
      </c>
      <c r="F39" s="358">
        <f t="shared" si="1"/>
        <v>0</v>
      </c>
    </row>
    <row r="40" spans="1:6" s="15" customFormat="1" ht="20.25">
      <c r="A40" s="356">
        <v>1110701505</v>
      </c>
      <c r="B40" s="361" t="s">
        <v>237</v>
      </c>
      <c r="C40" s="362">
        <v>13</v>
      </c>
      <c r="D40" s="359">
        <v>13.106999999999999</v>
      </c>
      <c r="E40" s="358">
        <f t="shared" si="0"/>
        <v>100.82307692307693</v>
      </c>
      <c r="F40" s="358">
        <f t="shared" si="1"/>
        <v>0.10699999999999932</v>
      </c>
    </row>
    <row r="41" spans="1:6" s="15" customFormat="1" ht="20.25">
      <c r="A41" s="356">
        <v>1110903000</v>
      </c>
      <c r="B41" s="361" t="s">
        <v>391</v>
      </c>
      <c r="C41" s="362">
        <v>0</v>
      </c>
      <c r="D41" s="359">
        <v>0</v>
      </c>
      <c r="E41" s="358"/>
      <c r="F41" s="358">
        <f>SUM(D41-C41)</f>
        <v>0</v>
      </c>
    </row>
    <row r="42" spans="1:6" s="15" customFormat="1" ht="20.25">
      <c r="A42" s="356">
        <v>1110904505</v>
      </c>
      <c r="B42" s="361" t="s">
        <v>318</v>
      </c>
      <c r="C42" s="362">
        <v>530</v>
      </c>
      <c r="D42" s="359">
        <v>566.29078000000004</v>
      </c>
      <c r="E42" s="358">
        <f t="shared" si="0"/>
        <v>106.84731698113208</v>
      </c>
      <c r="F42" s="358">
        <f t="shared" si="1"/>
        <v>36.290780000000041</v>
      </c>
    </row>
    <row r="43" spans="1:6" s="15" customFormat="1" ht="40.5">
      <c r="A43" s="353">
        <v>1120000</v>
      </c>
      <c r="B43" s="360" t="s">
        <v>127</v>
      </c>
      <c r="C43" s="366">
        <f>C44</f>
        <v>1100</v>
      </c>
      <c r="D43" s="366">
        <f>D44</f>
        <v>1072.3449900000001</v>
      </c>
      <c r="E43" s="355">
        <f t="shared" si="0"/>
        <v>97.485908181818175</v>
      </c>
      <c r="F43" s="355">
        <f t="shared" si="1"/>
        <v>-27.655009999999947</v>
      </c>
    </row>
    <row r="44" spans="1:6" s="15" customFormat="1" ht="40.5">
      <c r="A44" s="356">
        <v>1120100001</v>
      </c>
      <c r="B44" s="357" t="s">
        <v>238</v>
      </c>
      <c r="C44" s="358">
        <v>1100</v>
      </c>
      <c r="D44" s="359">
        <v>1072.3449900000001</v>
      </c>
      <c r="E44" s="358">
        <f t="shared" si="0"/>
        <v>97.485908181818175</v>
      </c>
      <c r="F44" s="358">
        <f t="shared" si="1"/>
        <v>-27.655009999999947</v>
      </c>
    </row>
    <row r="45" spans="1:6" s="182" customFormat="1" ht="21.75" customHeight="1">
      <c r="A45" s="367">
        <v>1130000</v>
      </c>
      <c r="B45" s="368" t="s">
        <v>128</v>
      </c>
      <c r="C45" s="355">
        <f>C46+C47</f>
        <v>100</v>
      </c>
      <c r="D45" s="355">
        <f>D46+D47</f>
        <v>163.93688</v>
      </c>
      <c r="E45" s="355">
        <f t="shared" si="0"/>
        <v>163.93688</v>
      </c>
      <c r="F45" s="355">
        <f t="shared" si="1"/>
        <v>63.936880000000002</v>
      </c>
    </row>
    <row r="46" spans="1:6" s="15" customFormat="1" ht="36" customHeight="1">
      <c r="A46" s="356">
        <v>1130200000</v>
      </c>
      <c r="B46" s="357" t="s">
        <v>316</v>
      </c>
      <c r="C46" s="358">
        <v>100</v>
      </c>
      <c r="D46" s="358">
        <v>163.93688</v>
      </c>
      <c r="E46" s="358">
        <f>SUM(D46/C46*100)</f>
        <v>163.93688</v>
      </c>
      <c r="F46" s="358">
        <f>SUM(D46-C46)</f>
        <v>63.936880000000002</v>
      </c>
    </row>
    <row r="47" spans="1:6" ht="25.5" customHeight="1">
      <c r="A47" s="356">
        <v>1130305005</v>
      </c>
      <c r="B47" s="357" t="s">
        <v>220</v>
      </c>
      <c r="C47" s="358">
        <v>0</v>
      </c>
      <c r="D47" s="359">
        <v>0</v>
      </c>
      <c r="E47" s="358"/>
      <c r="F47" s="358">
        <f t="shared" si="1"/>
        <v>0</v>
      </c>
    </row>
    <row r="48" spans="1:6" ht="20.25" customHeight="1">
      <c r="A48" s="369">
        <v>1140000</v>
      </c>
      <c r="B48" s="370" t="s">
        <v>129</v>
      </c>
      <c r="C48" s="355">
        <f>C49+C50</f>
        <v>7700</v>
      </c>
      <c r="D48" s="355">
        <f>D49+D50</f>
        <v>8354.9403399999992</v>
      </c>
      <c r="E48" s="355">
        <f t="shared" si="0"/>
        <v>108.50571870129868</v>
      </c>
      <c r="F48" s="355">
        <f t="shared" si="1"/>
        <v>654.9403399999992</v>
      </c>
    </row>
    <row r="49" spans="1:8" ht="20.25">
      <c r="A49" s="363">
        <v>1140200000</v>
      </c>
      <c r="B49" s="371" t="s">
        <v>218</v>
      </c>
      <c r="C49" s="358">
        <v>0</v>
      </c>
      <c r="D49" s="359">
        <v>0</v>
      </c>
      <c r="E49" s="358" t="e">
        <f t="shared" si="0"/>
        <v>#DIV/0!</v>
      </c>
      <c r="F49" s="358">
        <f t="shared" si="1"/>
        <v>0</v>
      </c>
    </row>
    <row r="50" spans="1:8" ht="24" customHeight="1">
      <c r="A50" s="356">
        <v>1140600000</v>
      </c>
      <c r="B50" s="357" t="s">
        <v>219</v>
      </c>
      <c r="C50" s="358">
        <v>7700</v>
      </c>
      <c r="D50" s="359">
        <v>8354.9403399999992</v>
      </c>
      <c r="E50" s="358">
        <f t="shared" si="0"/>
        <v>108.50571870129868</v>
      </c>
      <c r="F50" s="358">
        <f t="shared" si="1"/>
        <v>654.9403399999992</v>
      </c>
    </row>
    <row r="51" spans="1:8" ht="0.75" hidden="1" customHeight="1">
      <c r="A51" s="353">
        <v>1150000000</v>
      </c>
      <c r="B51" s="360" t="s">
        <v>231</v>
      </c>
      <c r="C51" s="355">
        <f>C52</f>
        <v>0</v>
      </c>
      <c r="D51" s="355">
        <f>D52</f>
        <v>0</v>
      </c>
      <c r="E51" s="355" t="e">
        <f t="shared" si="0"/>
        <v>#DIV/0!</v>
      </c>
      <c r="F51" s="355">
        <f t="shared" si="1"/>
        <v>0</v>
      </c>
    </row>
    <row r="52" spans="1:8" ht="61.5" hidden="1" customHeight="1">
      <c r="A52" s="356">
        <v>1150205005</v>
      </c>
      <c r="B52" s="357" t="s">
        <v>232</v>
      </c>
      <c r="C52" s="358">
        <v>0</v>
      </c>
      <c r="D52" s="359">
        <v>0</v>
      </c>
      <c r="E52" s="358" t="e">
        <f t="shared" si="0"/>
        <v>#DIV/0!</v>
      </c>
      <c r="F52" s="358">
        <f t="shared" si="1"/>
        <v>0</v>
      </c>
    </row>
    <row r="53" spans="1:8" ht="40.5">
      <c r="A53" s="353">
        <v>1160000</v>
      </c>
      <c r="B53" s="360" t="s">
        <v>131</v>
      </c>
      <c r="C53" s="355">
        <f>SUM(C54:C57)</f>
        <v>1600</v>
      </c>
      <c r="D53" s="355">
        <f>SUM(D54:D57)</f>
        <v>1676.8101799999999</v>
      </c>
      <c r="E53" s="355">
        <f>SUM(D53/C53*100)</f>
        <v>104.80063625</v>
      </c>
      <c r="F53" s="355">
        <f t="shared" si="1"/>
        <v>76.810179999999946</v>
      </c>
      <c r="H53" s="147"/>
    </row>
    <row r="54" spans="1:8" ht="36.75" customHeight="1">
      <c r="A54" s="356">
        <v>1160100001</v>
      </c>
      <c r="B54" s="357" t="s">
        <v>404</v>
      </c>
      <c r="C54" s="358">
        <v>1215</v>
      </c>
      <c r="D54" s="372">
        <v>1279.46228</v>
      </c>
      <c r="E54" s="358">
        <f>SUM(D54/C54*100)</f>
        <v>105.30553744855966</v>
      </c>
      <c r="F54" s="358">
        <f t="shared" si="1"/>
        <v>64.462279999999964</v>
      </c>
    </row>
    <row r="55" spans="1:8" ht="39.75" customHeight="1">
      <c r="A55" s="356">
        <v>1160709000</v>
      </c>
      <c r="B55" s="357" t="s">
        <v>403</v>
      </c>
      <c r="C55" s="358">
        <v>160</v>
      </c>
      <c r="D55" s="373">
        <v>151.61371</v>
      </c>
      <c r="E55" s="358">
        <f t="shared" si="0"/>
        <v>94.758568749999995</v>
      </c>
      <c r="F55" s="358">
        <f t="shared" si="1"/>
        <v>-8.3862900000000025</v>
      </c>
    </row>
    <row r="56" spans="1:8" ht="41.25" customHeight="1">
      <c r="A56" s="356">
        <v>1161012000</v>
      </c>
      <c r="B56" s="357" t="s">
        <v>405</v>
      </c>
      <c r="C56" s="374">
        <v>85</v>
      </c>
      <c r="D56" s="373">
        <v>105.73419</v>
      </c>
      <c r="E56" s="358">
        <f t="shared" si="0"/>
        <v>124.39316470588236</v>
      </c>
      <c r="F56" s="358">
        <f t="shared" si="1"/>
        <v>20.734189999999998</v>
      </c>
    </row>
    <row r="57" spans="1:8" ht="41.25" customHeight="1">
      <c r="A57" s="356">
        <v>1161100001</v>
      </c>
      <c r="B57" s="357" t="s">
        <v>406</v>
      </c>
      <c r="C57" s="374">
        <v>140</v>
      </c>
      <c r="D57" s="373">
        <v>140</v>
      </c>
      <c r="E57" s="358">
        <f t="shared" si="0"/>
        <v>100</v>
      </c>
      <c r="F57" s="358">
        <f t="shared" si="1"/>
        <v>0</v>
      </c>
    </row>
    <row r="58" spans="1:8" ht="25.5" customHeight="1">
      <c r="A58" s="353">
        <v>1170000</v>
      </c>
      <c r="B58" s="360" t="s">
        <v>132</v>
      </c>
      <c r="C58" s="355">
        <f>C59+C60</f>
        <v>0</v>
      </c>
      <c r="D58" s="355">
        <f>D59+D60</f>
        <v>0</v>
      </c>
      <c r="E58" s="358" t="e">
        <f t="shared" si="0"/>
        <v>#DIV/0!</v>
      </c>
      <c r="F58" s="355">
        <f t="shared" si="1"/>
        <v>0</v>
      </c>
    </row>
    <row r="59" spans="1:8" ht="20.25">
      <c r="A59" s="356">
        <v>1170105005</v>
      </c>
      <c r="B59" s="357" t="s">
        <v>15</v>
      </c>
      <c r="C59" s="358">
        <v>0</v>
      </c>
      <c r="D59" s="358">
        <v>0</v>
      </c>
      <c r="E59" s="358" t="e">
        <f t="shared" si="0"/>
        <v>#DIV/0!</v>
      </c>
      <c r="F59" s="358">
        <f t="shared" si="1"/>
        <v>0</v>
      </c>
    </row>
    <row r="60" spans="1:8" ht="20.25">
      <c r="A60" s="356">
        <v>1170505005</v>
      </c>
      <c r="B60" s="361" t="s">
        <v>217</v>
      </c>
      <c r="C60" s="358">
        <v>0</v>
      </c>
      <c r="D60" s="359">
        <v>0</v>
      </c>
      <c r="E60" s="358" t="e">
        <f t="shared" si="0"/>
        <v>#DIV/0!</v>
      </c>
      <c r="F60" s="358">
        <f t="shared" si="1"/>
        <v>0</v>
      </c>
    </row>
    <row r="61" spans="1:8" s="6" customFormat="1" ht="20.25">
      <c r="A61" s="353">
        <v>100000</v>
      </c>
      <c r="B61" s="354" t="s">
        <v>16</v>
      </c>
      <c r="C61" s="457">
        <f>SUM(C4,C33)</f>
        <v>202234.91455000002</v>
      </c>
      <c r="D61" s="534">
        <f>SUM(D4,D33)</f>
        <v>221396.84932000001</v>
      </c>
      <c r="E61" s="355">
        <f>SUM(D61/C61*100)</f>
        <v>109.4750873322927</v>
      </c>
      <c r="F61" s="355">
        <f>SUM(D61-C61)</f>
        <v>19161.934769999993</v>
      </c>
      <c r="G61" s="93"/>
      <c r="H61" s="93"/>
    </row>
    <row r="62" spans="1:8" s="6" customFormat="1" ht="30" customHeight="1">
      <c r="A62" s="353">
        <v>200000</v>
      </c>
      <c r="B62" s="354" t="s">
        <v>17</v>
      </c>
      <c r="C62" s="465">
        <f>C63+C66+C67+C68+C71+C65+C70</f>
        <v>886934.60464000003</v>
      </c>
      <c r="D62" s="355">
        <f>SUM(D63+D65+D66+D67+D68+D69+D70+D71)</f>
        <v>875913.58660000004</v>
      </c>
      <c r="E62" s="355">
        <f t="shared" si="0"/>
        <v>98.757403535464334</v>
      </c>
      <c r="F62" s="355">
        <f t="shared" si="1"/>
        <v>-11021.018039999995</v>
      </c>
      <c r="G62" s="93"/>
      <c r="H62" s="93"/>
    </row>
    <row r="63" spans="1:8" ht="26.25" customHeight="1">
      <c r="A63" s="363">
        <v>2021000000</v>
      </c>
      <c r="B63" s="364" t="s">
        <v>18</v>
      </c>
      <c r="C63" s="362">
        <v>1796.8</v>
      </c>
      <c r="D63" s="375">
        <v>1796.8</v>
      </c>
      <c r="E63" s="358">
        <f t="shared" si="0"/>
        <v>100</v>
      </c>
      <c r="F63" s="358">
        <f t="shared" si="1"/>
        <v>0</v>
      </c>
    </row>
    <row r="64" spans="1:8" ht="0.75" hidden="1" customHeight="1">
      <c r="A64" s="363">
        <v>2020100905</v>
      </c>
      <c r="B64" s="371" t="s">
        <v>262</v>
      </c>
      <c r="C64" s="362">
        <v>0</v>
      </c>
      <c r="D64" s="375" t="s">
        <v>399</v>
      </c>
      <c r="E64" s="358" t="e">
        <f t="shared" si="0"/>
        <v>#VALUE!</v>
      </c>
      <c r="F64" s="358" t="e">
        <f t="shared" si="1"/>
        <v>#VALUE!</v>
      </c>
    </row>
    <row r="65" spans="1:8" ht="20.25" hidden="1" customHeight="1">
      <c r="A65" s="363">
        <v>2021500200</v>
      </c>
      <c r="B65" s="364" t="s">
        <v>228</v>
      </c>
      <c r="C65" s="362"/>
      <c r="D65" s="375"/>
      <c r="E65" s="358" t="e">
        <f t="shared" si="0"/>
        <v>#DIV/0!</v>
      </c>
      <c r="F65" s="358">
        <f t="shared" si="1"/>
        <v>0</v>
      </c>
    </row>
    <row r="66" spans="1:8" ht="20.25">
      <c r="A66" s="363">
        <v>2022000000</v>
      </c>
      <c r="B66" s="364" t="s">
        <v>19</v>
      </c>
      <c r="C66" s="362">
        <v>366906.90873000002</v>
      </c>
      <c r="D66" s="359">
        <v>357371.05906</v>
      </c>
      <c r="E66" s="358">
        <f t="shared" si="0"/>
        <v>97.401016594915831</v>
      </c>
      <c r="F66" s="358">
        <f t="shared" si="1"/>
        <v>-9535.8496700000251</v>
      </c>
    </row>
    <row r="67" spans="1:8" ht="20.25">
      <c r="A67" s="363">
        <v>2023000000</v>
      </c>
      <c r="B67" s="364" t="s">
        <v>20</v>
      </c>
      <c r="C67" s="362">
        <v>474281.35200000001</v>
      </c>
      <c r="D67" s="376">
        <v>473797.84534</v>
      </c>
      <c r="E67" s="358">
        <f t="shared" si="0"/>
        <v>99.898054887049398</v>
      </c>
      <c r="F67" s="358">
        <f t="shared" si="1"/>
        <v>-483.50666000001365</v>
      </c>
    </row>
    <row r="68" spans="1:8" ht="19.5" customHeight="1">
      <c r="A68" s="363">
        <v>2024000000</v>
      </c>
      <c r="B68" s="371" t="s">
        <v>21</v>
      </c>
      <c r="C68" s="362">
        <v>52334.909149999999</v>
      </c>
      <c r="D68" s="377">
        <v>51416.234149999997</v>
      </c>
      <c r="E68" s="358">
        <f t="shared" si="0"/>
        <v>98.244622920110672</v>
      </c>
      <c r="F68" s="358">
        <f t="shared" si="1"/>
        <v>-918.67500000000291</v>
      </c>
    </row>
    <row r="69" spans="1:8" ht="19.5" customHeight="1">
      <c r="A69" s="363">
        <v>208000000</v>
      </c>
      <c r="B69" s="371" t="s">
        <v>415</v>
      </c>
      <c r="C69" s="362"/>
      <c r="D69" s="377"/>
      <c r="E69" s="358"/>
      <c r="F69" s="358"/>
    </row>
    <row r="70" spans="1:8" ht="20.25">
      <c r="A70" s="363">
        <v>2180500005</v>
      </c>
      <c r="B70" s="371" t="s">
        <v>311</v>
      </c>
      <c r="C70" s="362">
        <v>0</v>
      </c>
      <c r="D70" s="377">
        <v>1848.9377500000001</v>
      </c>
      <c r="E70" s="358" t="e">
        <f t="shared" si="0"/>
        <v>#DIV/0!</v>
      </c>
      <c r="F70" s="358">
        <f t="shared" si="1"/>
        <v>1848.9377500000001</v>
      </c>
    </row>
    <row r="71" spans="1:8" ht="24" customHeight="1">
      <c r="A71" s="356">
        <v>2196001005</v>
      </c>
      <c r="B71" s="361" t="s">
        <v>23</v>
      </c>
      <c r="C71" s="359">
        <v>-8385.3652399999992</v>
      </c>
      <c r="D71" s="359">
        <v>-10317.289699999999</v>
      </c>
      <c r="E71" s="358">
        <f t="shared" si="0"/>
        <v>123.0392404469671</v>
      </c>
      <c r="F71" s="358">
        <f>SUM(D71-C71)</f>
        <v>-1931.9244600000002</v>
      </c>
    </row>
    <row r="72" spans="1:8" s="6" customFormat="1" ht="22.5" customHeight="1">
      <c r="A72" s="356">
        <v>3000000000</v>
      </c>
      <c r="B72" s="360" t="s">
        <v>24</v>
      </c>
      <c r="C72" s="366">
        <v>0</v>
      </c>
      <c r="D72" s="378">
        <v>0</v>
      </c>
      <c r="E72" s="358" t="e">
        <f t="shared" si="0"/>
        <v>#DIV/0!</v>
      </c>
      <c r="F72" s="355">
        <f t="shared" si="1"/>
        <v>0</v>
      </c>
    </row>
    <row r="73" spans="1:8" s="6" customFormat="1" ht="22.5" customHeight="1">
      <c r="A73" s="353"/>
      <c r="B73" s="354" t="s">
        <v>25</v>
      </c>
      <c r="C73" s="535">
        <f>C61+C62</f>
        <v>1089169.5191900001</v>
      </c>
      <c r="D73" s="535">
        <f>D61+D62</f>
        <v>1097310.4359200001</v>
      </c>
      <c r="E73" s="358">
        <f>SUM(D73/C73*100)</f>
        <v>100.74744257772237</v>
      </c>
      <c r="F73" s="355">
        <f>SUM(D74-C73)</f>
        <v>-1010897.4139899999</v>
      </c>
      <c r="G73" s="207"/>
      <c r="H73" s="93"/>
    </row>
    <row r="74" spans="1:8" s="6" customFormat="1" ht="20.25">
      <c r="A74" s="353"/>
      <c r="B74" s="379" t="s">
        <v>307</v>
      </c>
      <c r="C74" s="536">
        <f>C73-C135</f>
        <v>-45349.119510000106</v>
      </c>
      <c r="D74" s="355">
        <f>D73-D135</f>
        <v>78272.105200000224</v>
      </c>
      <c r="E74" s="380"/>
      <c r="F74" s="380"/>
      <c r="G74" s="93"/>
      <c r="H74" s="93"/>
    </row>
    <row r="75" spans="1:8" ht="20.25">
      <c r="A75" s="381"/>
      <c r="B75" s="382"/>
      <c r="C75" s="383"/>
      <c r="D75" s="383"/>
      <c r="E75" s="384"/>
      <c r="F75" s="384"/>
    </row>
    <row r="76" spans="1:8" ht="81">
      <c r="A76" s="385" t="s">
        <v>0</v>
      </c>
      <c r="B76" s="385" t="s">
        <v>26</v>
      </c>
      <c r="C76" s="350" t="s">
        <v>408</v>
      </c>
      <c r="D76" s="351" t="s">
        <v>424</v>
      </c>
      <c r="E76" s="350" t="s">
        <v>2</v>
      </c>
      <c r="F76" s="352" t="s">
        <v>3</v>
      </c>
    </row>
    <row r="77" spans="1:8" ht="20.25">
      <c r="A77" s="386">
        <v>1</v>
      </c>
      <c r="B77" s="385">
        <v>2</v>
      </c>
      <c r="C77" s="387">
        <v>3</v>
      </c>
      <c r="D77" s="466">
        <v>4</v>
      </c>
      <c r="E77" s="387">
        <v>5</v>
      </c>
      <c r="F77" s="387">
        <v>6</v>
      </c>
    </row>
    <row r="78" spans="1:8" s="6" customFormat="1" ht="22.5" customHeight="1">
      <c r="A78" s="388" t="s">
        <v>27</v>
      </c>
      <c r="B78" s="389" t="s">
        <v>28</v>
      </c>
      <c r="C78" s="380">
        <f>SUM(C79+C80+C81+C82+C83+C84+C85)</f>
        <v>55389.093080000006</v>
      </c>
      <c r="D78" s="380">
        <f>SUM(D79:D85)</f>
        <v>49959.003859999997</v>
      </c>
      <c r="E78" s="390">
        <f>SUM(D78/C78*100)</f>
        <v>90.19646483079768</v>
      </c>
      <c r="F78" s="390">
        <f>SUM(D78-C78)</f>
        <v>-5430.0892200000089</v>
      </c>
    </row>
    <row r="79" spans="1:8" s="6" customFormat="1" ht="40.5">
      <c r="A79" s="391" t="s">
        <v>29</v>
      </c>
      <c r="B79" s="392" t="s">
        <v>30</v>
      </c>
      <c r="C79" s="393">
        <v>50</v>
      </c>
      <c r="D79" s="393">
        <v>43.803620000000002</v>
      </c>
      <c r="E79" s="390">
        <f>SUM(D79/C79*100)</f>
        <v>87.607240000000004</v>
      </c>
      <c r="F79" s="390">
        <f>SUM(D79-C79)</f>
        <v>-6.1963799999999978</v>
      </c>
    </row>
    <row r="80" spans="1:8" ht="21.75" customHeight="1">
      <c r="A80" s="391" t="s">
        <v>31</v>
      </c>
      <c r="B80" s="394" t="s">
        <v>32</v>
      </c>
      <c r="C80" s="393">
        <v>29266.656999999999</v>
      </c>
      <c r="D80" s="393">
        <v>28771.642919999998</v>
      </c>
      <c r="E80" s="395">
        <f t="shared" ref="E80:E135" si="2">SUM(D80/C80*100)</f>
        <v>98.308607368446616</v>
      </c>
      <c r="F80" s="395">
        <f t="shared" ref="F80:F135" si="3">SUM(D80-C80)</f>
        <v>-495.01408000000083</v>
      </c>
    </row>
    <row r="81" spans="1:7" ht="19.5" customHeight="1">
      <c r="A81" s="391" t="s">
        <v>33</v>
      </c>
      <c r="B81" s="394" t="s">
        <v>34</v>
      </c>
      <c r="C81" s="393">
        <v>91.7</v>
      </c>
      <c r="D81" s="393">
        <v>91.7</v>
      </c>
      <c r="E81" s="395">
        <f t="shared" si="2"/>
        <v>100</v>
      </c>
      <c r="F81" s="395">
        <f t="shared" si="3"/>
        <v>0</v>
      </c>
    </row>
    <row r="82" spans="1:7" ht="38.25" customHeight="1">
      <c r="A82" s="391" t="s">
        <v>35</v>
      </c>
      <c r="B82" s="394" t="s">
        <v>36</v>
      </c>
      <c r="C82" s="396">
        <v>6174.6138199999996</v>
      </c>
      <c r="D82" s="396">
        <v>6138.4750199999999</v>
      </c>
      <c r="E82" s="395">
        <f t="shared" si="2"/>
        <v>99.414719672298475</v>
      </c>
      <c r="F82" s="395">
        <f t="shared" si="3"/>
        <v>-36.138799999999719</v>
      </c>
    </row>
    <row r="83" spans="1:7" ht="18.75" customHeight="1">
      <c r="A83" s="391" t="s">
        <v>37</v>
      </c>
      <c r="B83" s="394" t="s">
        <v>38</v>
      </c>
      <c r="C83" s="393"/>
      <c r="D83" s="393">
        <v>0</v>
      </c>
      <c r="E83" s="395" t="e">
        <f t="shared" si="2"/>
        <v>#DIV/0!</v>
      </c>
      <c r="F83" s="395">
        <f t="shared" si="3"/>
        <v>0</v>
      </c>
    </row>
    <row r="84" spans="1:7" ht="24.75" customHeight="1">
      <c r="A84" s="391" t="s">
        <v>39</v>
      </c>
      <c r="B84" s="394" t="s">
        <v>40</v>
      </c>
      <c r="C84" s="396">
        <v>4717.9658799999997</v>
      </c>
      <c r="D84" s="396">
        <v>0</v>
      </c>
      <c r="E84" s="395">
        <f t="shared" si="2"/>
        <v>0</v>
      </c>
      <c r="F84" s="395">
        <f t="shared" si="3"/>
        <v>-4717.9658799999997</v>
      </c>
    </row>
    <row r="85" spans="1:7" ht="24" customHeight="1">
      <c r="A85" s="391" t="s">
        <v>41</v>
      </c>
      <c r="B85" s="394" t="s">
        <v>42</v>
      </c>
      <c r="C85" s="393">
        <v>15088.15638</v>
      </c>
      <c r="D85" s="393">
        <v>14913.382299999999</v>
      </c>
      <c r="E85" s="395">
        <f t="shared" si="2"/>
        <v>98.841647212566869</v>
      </c>
      <c r="F85" s="395">
        <f t="shared" si="3"/>
        <v>-174.77408000000105</v>
      </c>
    </row>
    <row r="86" spans="1:7" s="6" customFormat="1" ht="20.25">
      <c r="A86" s="397" t="s">
        <v>43</v>
      </c>
      <c r="B86" s="398" t="s">
        <v>44</v>
      </c>
      <c r="C86" s="380">
        <f>C87</f>
        <v>2546.1</v>
      </c>
      <c r="D86" s="380">
        <f>D87</f>
        <v>2546.1</v>
      </c>
      <c r="E86" s="390">
        <f t="shared" si="2"/>
        <v>100</v>
      </c>
      <c r="F86" s="390">
        <f t="shared" si="3"/>
        <v>0</v>
      </c>
    </row>
    <row r="87" spans="1:7" ht="20.25">
      <c r="A87" s="399" t="s">
        <v>45</v>
      </c>
      <c r="B87" s="400" t="s">
        <v>46</v>
      </c>
      <c r="C87" s="393">
        <v>2546.1</v>
      </c>
      <c r="D87" s="393">
        <v>2546.1</v>
      </c>
      <c r="E87" s="395">
        <f t="shared" si="2"/>
        <v>100</v>
      </c>
      <c r="F87" s="395">
        <f t="shared" si="3"/>
        <v>0</v>
      </c>
    </row>
    <row r="88" spans="1:7" s="6" customFormat="1" ht="21" customHeight="1">
      <c r="A88" s="388" t="s">
        <v>47</v>
      </c>
      <c r="B88" s="389" t="s">
        <v>48</v>
      </c>
      <c r="C88" s="380">
        <f>SUM(C90:C93)</f>
        <v>5745.3353299999999</v>
      </c>
      <c r="D88" s="380">
        <f>SUM(D90:D93)</f>
        <v>5706.8193499999998</v>
      </c>
      <c r="E88" s="390">
        <f t="shared" si="2"/>
        <v>99.329613020168139</v>
      </c>
      <c r="F88" s="390">
        <f t="shared" si="3"/>
        <v>-38.515980000000127</v>
      </c>
    </row>
    <row r="89" spans="1:7" ht="23.25" customHeight="1">
      <c r="A89" s="391" t="s">
        <v>49</v>
      </c>
      <c r="B89" s="394" t="s">
        <v>50</v>
      </c>
      <c r="C89" s="393"/>
      <c r="D89" s="393"/>
      <c r="E89" s="395" t="e">
        <f t="shared" si="2"/>
        <v>#DIV/0!</v>
      </c>
      <c r="F89" s="395">
        <f t="shared" si="3"/>
        <v>0</v>
      </c>
    </row>
    <row r="90" spans="1:7" ht="20.25">
      <c r="A90" s="401" t="s">
        <v>51</v>
      </c>
      <c r="B90" s="394" t="s">
        <v>313</v>
      </c>
      <c r="C90" s="393">
        <v>1264.8</v>
      </c>
      <c r="D90" s="393">
        <v>1264.8</v>
      </c>
      <c r="E90" s="395">
        <f t="shared" si="2"/>
        <v>100</v>
      </c>
      <c r="F90" s="395">
        <f t="shared" si="3"/>
        <v>0</v>
      </c>
    </row>
    <row r="91" spans="1:7" ht="36.75" customHeight="1">
      <c r="A91" s="402" t="s">
        <v>53</v>
      </c>
      <c r="B91" s="403" t="s">
        <v>54</v>
      </c>
      <c r="C91" s="393">
        <v>3608.1253299999998</v>
      </c>
      <c r="D91" s="393">
        <v>3577.3593500000002</v>
      </c>
      <c r="E91" s="395">
        <f t="shared" si="2"/>
        <v>99.147313987565951</v>
      </c>
      <c r="F91" s="395">
        <f t="shared" si="3"/>
        <v>-30.765979999999672</v>
      </c>
    </row>
    <row r="92" spans="1:7" ht="21" customHeight="1">
      <c r="A92" s="402" t="s">
        <v>215</v>
      </c>
      <c r="B92" s="403" t="s">
        <v>216</v>
      </c>
      <c r="C92" s="393">
        <v>0</v>
      </c>
      <c r="D92" s="393">
        <v>0</v>
      </c>
      <c r="E92" s="395" t="e">
        <f t="shared" si="2"/>
        <v>#DIV/0!</v>
      </c>
      <c r="F92" s="395">
        <f t="shared" si="3"/>
        <v>0</v>
      </c>
    </row>
    <row r="93" spans="1:7" ht="34.5" customHeight="1">
      <c r="A93" s="402" t="s">
        <v>339</v>
      </c>
      <c r="B93" s="403" t="s">
        <v>340</v>
      </c>
      <c r="C93" s="404">
        <v>872.41</v>
      </c>
      <c r="D93" s="393">
        <v>864.66</v>
      </c>
      <c r="E93" s="395">
        <f t="shared" si="2"/>
        <v>99.111656216687109</v>
      </c>
      <c r="F93" s="395">
        <f t="shared" si="3"/>
        <v>-7.75</v>
      </c>
    </row>
    <row r="94" spans="1:7" s="6" customFormat="1" ht="27" customHeight="1">
      <c r="A94" s="388" t="s">
        <v>55</v>
      </c>
      <c r="B94" s="389" t="s">
        <v>56</v>
      </c>
      <c r="C94" s="405">
        <f>SUM(C95:C99)</f>
        <v>131194.70499999999</v>
      </c>
      <c r="D94" s="405">
        <f>SUM(D95:D99)</f>
        <v>109518.90213999999</v>
      </c>
      <c r="E94" s="390">
        <f t="shared" si="2"/>
        <v>83.478142002758418</v>
      </c>
      <c r="F94" s="390">
        <f t="shared" si="3"/>
        <v>-21675.802859999996</v>
      </c>
    </row>
    <row r="95" spans="1:7" ht="27" customHeight="1">
      <c r="A95" s="391" t="s">
        <v>396</v>
      </c>
      <c r="B95" s="392" t="s">
        <v>397</v>
      </c>
      <c r="C95" s="406">
        <v>200</v>
      </c>
      <c r="D95" s="406">
        <v>200</v>
      </c>
      <c r="E95" s="395">
        <f t="shared" si="2"/>
        <v>100</v>
      </c>
      <c r="F95" s="395">
        <f t="shared" si="3"/>
        <v>0</v>
      </c>
    </row>
    <row r="96" spans="1:7" s="6" customFormat="1" ht="20.25" customHeight="1">
      <c r="A96" s="391" t="s">
        <v>57</v>
      </c>
      <c r="B96" s="394" t="s">
        <v>310</v>
      </c>
      <c r="C96" s="406">
        <v>2780.4309199999998</v>
      </c>
      <c r="D96" s="393">
        <v>2762.7281800000001</v>
      </c>
      <c r="E96" s="395">
        <f t="shared" si="2"/>
        <v>99.363309482977556</v>
      </c>
      <c r="F96" s="395">
        <f t="shared" si="3"/>
        <v>-17.702739999999721</v>
      </c>
      <c r="G96" s="50"/>
    </row>
    <row r="97" spans="1:7" s="6" customFormat="1" ht="20.25" customHeight="1">
      <c r="A97" s="391" t="s">
        <v>59</v>
      </c>
      <c r="B97" s="394" t="s">
        <v>392</v>
      </c>
      <c r="C97" s="406">
        <v>496</v>
      </c>
      <c r="D97" s="393">
        <v>446.65273999999999</v>
      </c>
      <c r="E97" s="395">
        <f t="shared" si="2"/>
        <v>90.050955645161295</v>
      </c>
      <c r="F97" s="395">
        <f t="shared" si="3"/>
        <v>-49.347260000000006</v>
      </c>
      <c r="G97" s="50"/>
    </row>
    <row r="98" spans="1:7" ht="26.25" customHeight="1">
      <c r="A98" s="391" t="s">
        <v>61</v>
      </c>
      <c r="B98" s="394" t="s">
        <v>62</v>
      </c>
      <c r="C98" s="406">
        <v>125226.28701</v>
      </c>
      <c r="D98" s="393">
        <v>104691.28088999999</v>
      </c>
      <c r="E98" s="395">
        <f t="shared" si="2"/>
        <v>83.601680916754987</v>
      </c>
      <c r="F98" s="395">
        <f t="shared" si="3"/>
        <v>-20535.006120000005</v>
      </c>
    </row>
    <row r="99" spans="1:7" ht="20.25">
      <c r="A99" s="391" t="s">
        <v>63</v>
      </c>
      <c r="B99" s="394" t="s">
        <v>64</v>
      </c>
      <c r="C99" s="406">
        <v>2491.9870700000001</v>
      </c>
      <c r="D99" s="393">
        <v>1418.2403300000001</v>
      </c>
      <c r="E99" s="395">
        <f t="shared" si="2"/>
        <v>56.912026032302009</v>
      </c>
      <c r="F99" s="395">
        <f t="shared" si="3"/>
        <v>-1073.74674</v>
      </c>
    </row>
    <row r="100" spans="1:7" s="6" customFormat="1" ht="20.25">
      <c r="A100" s="388" t="s">
        <v>65</v>
      </c>
      <c r="B100" s="389" t="s">
        <v>66</v>
      </c>
      <c r="C100" s="380">
        <f>SUM(C101:C103)</f>
        <v>161772.35622000002</v>
      </c>
      <c r="D100" s="380">
        <f>SUM(D101:D103)</f>
        <v>103137.94070000001</v>
      </c>
      <c r="E100" s="390">
        <f t="shared" si="2"/>
        <v>63.754984541202475</v>
      </c>
      <c r="F100" s="390">
        <f t="shared" si="3"/>
        <v>-58634.41552000001</v>
      </c>
    </row>
    <row r="101" spans="1:7" ht="20.25">
      <c r="A101" s="391" t="s">
        <v>67</v>
      </c>
      <c r="B101" s="407" t="s">
        <v>68</v>
      </c>
      <c r="C101" s="393">
        <v>40452.504150000001</v>
      </c>
      <c r="D101" s="393">
        <v>30153.747520000001</v>
      </c>
      <c r="E101" s="395">
        <f t="shared" si="2"/>
        <v>74.541114706244954</v>
      </c>
      <c r="F101" s="395">
        <f t="shared" si="3"/>
        <v>-10298.75663</v>
      </c>
    </row>
    <row r="102" spans="1:7" ht="23.25" customHeight="1">
      <c r="A102" s="391" t="s">
        <v>69</v>
      </c>
      <c r="B102" s="407" t="s">
        <v>70</v>
      </c>
      <c r="C102" s="393">
        <v>83273.520690000005</v>
      </c>
      <c r="D102" s="393">
        <v>49009.330370000003</v>
      </c>
      <c r="E102" s="395">
        <f t="shared" si="2"/>
        <v>58.853438600783626</v>
      </c>
      <c r="F102" s="395">
        <f t="shared" si="3"/>
        <v>-34264.190320000002</v>
      </c>
    </row>
    <row r="103" spans="1:7" ht="19.5" customHeight="1">
      <c r="A103" s="391" t="s">
        <v>71</v>
      </c>
      <c r="B103" s="394" t="s">
        <v>72</v>
      </c>
      <c r="C103" s="393">
        <v>38046.331380000003</v>
      </c>
      <c r="D103" s="393">
        <v>23974.862809999999</v>
      </c>
      <c r="E103" s="395">
        <f t="shared" si="2"/>
        <v>63.014913502548573</v>
      </c>
      <c r="F103" s="395">
        <f t="shared" si="3"/>
        <v>-14071.468570000005</v>
      </c>
    </row>
    <row r="104" spans="1:7" s="6" customFormat="1" ht="20.25">
      <c r="A104" s="388" t="s">
        <v>73</v>
      </c>
      <c r="B104" s="408" t="s">
        <v>74</v>
      </c>
      <c r="C104" s="405">
        <f>SUM(C105)</f>
        <v>62</v>
      </c>
      <c r="D104" s="405">
        <f>SUM(D105)</f>
        <v>62</v>
      </c>
      <c r="E104" s="390">
        <f t="shared" si="2"/>
        <v>100</v>
      </c>
      <c r="F104" s="390">
        <f t="shared" si="3"/>
        <v>0</v>
      </c>
    </row>
    <row r="105" spans="1:7" ht="40.5">
      <c r="A105" s="391" t="s">
        <v>75</v>
      </c>
      <c r="B105" s="407" t="s">
        <v>76</v>
      </c>
      <c r="C105" s="395">
        <v>62</v>
      </c>
      <c r="D105" s="396">
        <v>62</v>
      </c>
      <c r="E105" s="395">
        <f t="shared" si="2"/>
        <v>100</v>
      </c>
      <c r="F105" s="395">
        <f t="shared" si="3"/>
        <v>0</v>
      </c>
    </row>
    <row r="106" spans="1:7" s="6" customFormat="1" ht="20.25">
      <c r="A106" s="388" t="s">
        <v>77</v>
      </c>
      <c r="B106" s="408" t="s">
        <v>78</v>
      </c>
      <c r="C106" s="405">
        <f>SUM(C107:C112)</f>
        <v>587226.41412000009</v>
      </c>
      <c r="D106" s="405">
        <f>D107+D108+D111+D112+D109+D110</f>
        <v>562413.28612999991</v>
      </c>
      <c r="E106" s="390">
        <f t="shared" si="2"/>
        <v>95.774521139825694</v>
      </c>
      <c r="F106" s="390">
        <f t="shared" si="3"/>
        <v>-24813.127990000183</v>
      </c>
    </row>
    <row r="107" spans="1:7" ht="20.25">
      <c r="A107" s="391" t="s">
        <v>79</v>
      </c>
      <c r="B107" s="407" t="s">
        <v>247</v>
      </c>
      <c r="C107" s="406">
        <v>127940.64423000001</v>
      </c>
      <c r="D107" s="393">
        <v>127032.35460999999</v>
      </c>
      <c r="E107" s="395">
        <f t="shared" si="2"/>
        <v>99.290069527579391</v>
      </c>
      <c r="F107" s="395">
        <f t="shared" si="3"/>
        <v>-908.28962000001047</v>
      </c>
    </row>
    <row r="108" spans="1:7" ht="20.25">
      <c r="A108" s="391" t="s">
        <v>80</v>
      </c>
      <c r="B108" s="407" t="s">
        <v>248</v>
      </c>
      <c r="C108" s="406">
        <v>427762.07650000002</v>
      </c>
      <c r="D108" s="393">
        <v>404039.41326</v>
      </c>
      <c r="E108" s="395">
        <f t="shared" si="2"/>
        <v>94.454238806277161</v>
      </c>
      <c r="F108" s="395">
        <f t="shared" si="3"/>
        <v>-23722.663240000024</v>
      </c>
    </row>
    <row r="109" spans="1:7" ht="20.25">
      <c r="A109" s="391" t="s">
        <v>319</v>
      </c>
      <c r="B109" s="407" t="s">
        <v>320</v>
      </c>
      <c r="C109" s="406">
        <v>24727.18979</v>
      </c>
      <c r="D109" s="393">
        <v>24727.12816</v>
      </c>
      <c r="E109" s="395">
        <f t="shared" si="2"/>
        <v>99.999750760193436</v>
      </c>
      <c r="F109" s="395">
        <f t="shared" si="3"/>
        <v>-6.1630000000150176E-2</v>
      </c>
    </row>
    <row r="110" spans="1:7" ht="40.5">
      <c r="A110" s="391" t="s">
        <v>444</v>
      </c>
      <c r="B110" s="407" t="s">
        <v>445</v>
      </c>
      <c r="C110" s="406">
        <v>48</v>
      </c>
      <c r="D110" s="393">
        <v>47.97</v>
      </c>
      <c r="E110" s="395">
        <f t="shared" si="2"/>
        <v>99.9375</v>
      </c>
      <c r="F110" s="395">
        <f t="shared" si="3"/>
        <v>-3.0000000000001137E-2</v>
      </c>
    </row>
    <row r="111" spans="1:7" ht="20.25">
      <c r="A111" s="391" t="s">
        <v>81</v>
      </c>
      <c r="B111" s="407" t="s">
        <v>249</v>
      </c>
      <c r="C111" s="406">
        <v>3363.2085999999999</v>
      </c>
      <c r="D111" s="393">
        <v>3181.1251000000002</v>
      </c>
      <c r="E111" s="395">
        <f t="shared" si="2"/>
        <v>94.586018244601306</v>
      </c>
      <c r="F111" s="395">
        <f t="shared" si="3"/>
        <v>-182.08349999999973</v>
      </c>
    </row>
    <row r="112" spans="1:7" ht="20.25">
      <c r="A112" s="391" t="s">
        <v>82</v>
      </c>
      <c r="B112" s="407" t="s">
        <v>250</v>
      </c>
      <c r="C112" s="406">
        <v>3385.2950000000001</v>
      </c>
      <c r="D112" s="393">
        <v>3385.2950000000001</v>
      </c>
      <c r="E112" s="395">
        <f t="shared" si="2"/>
        <v>100</v>
      </c>
      <c r="F112" s="395">
        <f t="shared" si="3"/>
        <v>0</v>
      </c>
    </row>
    <row r="113" spans="1:7" s="6" customFormat="1" ht="20.25">
      <c r="A113" s="388" t="s">
        <v>83</v>
      </c>
      <c r="B113" s="389" t="s">
        <v>84</v>
      </c>
      <c r="C113" s="380">
        <f>SUM(C114:C115)</f>
        <v>62013.85729</v>
      </c>
      <c r="D113" s="380">
        <f>SUM(D114:D115)</f>
        <v>61149.014320000002</v>
      </c>
      <c r="E113" s="390">
        <f t="shared" si="2"/>
        <v>98.60540368267101</v>
      </c>
      <c r="F113" s="390">
        <f t="shared" si="3"/>
        <v>-864.84296999999788</v>
      </c>
    </row>
    <row r="114" spans="1:7" ht="20.25">
      <c r="A114" s="391" t="s">
        <v>85</v>
      </c>
      <c r="B114" s="394" t="s">
        <v>230</v>
      </c>
      <c r="C114" s="393">
        <v>60610.591289999997</v>
      </c>
      <c r="D114" s="485">
        <v>59752.187689999999</v>
      </c>
      <c r="E114" s="395">
        <f t="shared" si="2"/>
        <v>98.583739934341111</v>
      </c>
      <c r="F114" s="395">
        <f t="shared" si="3"/>
        <v>-858.40359999999782</v>
      </c>
    </row>
    <row r="115" spans="1:7" ht="40.5">
      <c r="A115" s="391" t="s">
        <v>259</v>
      </c>
      <c r="B115" s="394" t="s">
        <v>260</v>
      </c>
      <c r="C115" s="393">
        <v>1403.2660000000001</v>
      </c>
      <c r="D115" s="485">
        <v>1396.82663</v>
      </c>
      <c r="E115" s="395">
        <f t="shared" si="2"/>
        <v>99.541115511955681</v>
      </c>
      <c r="F115" s="395">
        <f t="shared" si="3"/>
        <v>-6.4393700000000536</v>
      </c>
    </row>
    <row r="116" spans="1:7" s="6" customFormat="1" ht="20.25">
      <c r="A116" s="409">
        <v>1000</v>
      </c>
      <c r="B116" s="389" t="s">
        <v>86</v>
      </c>
      <c r="C116" s="380">
        <f>SUM(C117:C120)</f>
        <v>50263.352130000007</v>
      </c>
      <c r="D116" s="442">
        <f>D117+D118+D119+D120</f>
        <v>49134.193090000001</v>
      </c>
      <c r="E116" s="390">
        <f t="shared" si="2"/>
        <v>97.753514256113334</v>
      </c>
      <c r="F116" s="390">
        <f t="shared" si="3"/>
        <v>-1129.1590400000059</v>
      </c>
      <c r="G116" s="93"/>
    </row>
    <row r="117" spans="1:7" ht="20.25">
      <c r="A117" s="410">
        <v>1001</v>
      </c>
      <c r="B117" s="411" t="s">
        <v>87</v>
      </c>
      <c r="C117" s="393">
        <v>60</v>
      </c>
      <c r="D117" s="393">
        <v>12.379049999999999</v>
      </c>
      <c r="E117" s="395">
        <f t="shared" si="2"/>
        <v>20.63175</v>
      </c>
      <c r="F117" s="395">
        <f t="shared" si="3"/>
        <v>-47.620950000000001</v>
      </c>
    </row>
    <row r="118" spans="1:7" ht="20.25">
      <c r="A118" s="410">
        <v>1003</v>
      </c>
      <c r="B118" s="411" t="s">
        <v>88</v>
      </c>
      <c r="C118" s="393">
        <v>9811.8055199999999</v>
      </c>
      <c r="D118" s="393">
        <v>9332.3745500000005</v>
      </c>
      <c r="E118" s="395">
        <f t="shared" si="2"/>
        <v>95.113733460954293</v>
      </c>
      <c r="F118" s="395">
        <f t="shared" si="3"/>
        <v>-479.43096999999943</v>
      </c>
    </row>
    <row r="119" spans="1:7" ht="20.25">
      <c r="A119" s="410">
        <v>1004</v>
      </c>
      <c r="B119" s="411" t="s">
        <v>89</v>
      </c>
      <c r="C119" s="393">
        <v>39913.552000000003</v>
      </c>
      <c r="D119" s="443">
        <v>39407.178999999996</v>
      </c>
      <c r="E119" s="395">
        <f t="shared" si="2"/>
        <v>98.731325640975257</v>
      </c>
      <c r="F119" s="395">
        <f t="shared" si="3"/>
        <v>-506.37300000000687</v>
      </c>
    </row>
    <row r="120" spans="1:7" ht="33.75" customHeight="1">
      <c r="A120" s="391" t="s">
        <v>90</v>
      </c>
      <c r="B120" s="394" t="s">
        <v>91</v>
      </c>
      <c r="C120" s="393">
        <v>477.99461000000002</v>
      </c>
      <c r="D120" s="393">
        <v>382.26049</v>
      </c>
      <c r="E120" s="395">
        <f t="shared" si="2"/>
        <v>79.971715580642211</v>
      </c>
      <c r="F120" s="395">
        <f t="shared" si="3"/>
        <v>-95.734120000000019</v>
      </c>
    </row>
    <row r="121" spans="1:7" ht="20.25">
      <c r="A121" s="388" t="s">
        <v>92</v>
      </c>
      <c r="B121" s="389" t="s">
        <v>93</v>
      </c>
      <c r="C121" s="380">
        <f>C122+C123</f>
        <v>8259.7739999999994</v>
      </c>
      <c r="D121" s="380">
        <f>D122+D123</f>
        <v>8259.7739999999994</v>
      </c>
      <c r="E121" s="395">
        <f t="shared" si="2"/>
        <v>100</v>
      </c>
      <c r="F121" s="380">
        <f>F122+F123+F124+F125+F126</f>
        <v>0</v>
      </c>
    </row>
    <row r="122" spans="1:7" ht="20.25">
      <c r="A122" s="391" t="s">
        <v>94</v>
      </c>
      <c r="B122" s="394" t="s">
        <v>95</v>
      </c>
      <c r="C122" s="393">
        <v>564.89499999999998</v>
      </c>
      <c r="D122" s="393">
        <v>564.89499999999998</v>
      </c>
      <c r="E122" s="395">
        <f t="shared" si="2"/>
        <v>100</v>
      </c>
      <c r="F122" s="395">
        <f t="shared" ref="F122:F130" si="4">SUM(D122-C122)</f>
        <v>0</v>
      </c>
    </row>
    <row r="123" spans="1:7" ht="18" customHeight="1">
      <c r="A123" s="391" t="s">
        <v>96</v>
      </c>
      <c r="B123" s="394" t="s">
        <v>97</v>
      </c>
      <c r="C123" s="393">
        <v>7694.8789999999999</v>
      </c>
      <c r="D123" s="393">
        <v>7694.8789999999999</v>
      </c>
      <c r="E123" s="395">
        <f t="shared" si="2"/>
        <v>100</v>
      </c>
      <c r="F123" s="395">
        <f t="shared" si="4"/>
        <v>0</v>
      </c>
    </row>
    <row r="124" spans="1:7" ht="15.75" hidden="1" customHeight="1">
      <c r="A124" s="391" t="s">
        <v>98</v>
      </c>
      <c r="B124" s="394" t="s">
        <v>99</v>
      </c>
      <c r="C124" s="393"/>
      <c r="D124" s="393"/>
      <c r="E124" s="395" t="e">
        <f t="shared" si="2"/>
        <v>#DIV/0!</v>
      </c>
      <c r="F124" s="395"/>
    </row>
    <row r="125" spans="1:7" ht="15.75" hidden="1" customHeight="1">
      <c r="A125" s="391" t="s">
        <v>100</v>
      </c>
      <c r="B125" s="394" t="s">
        <v>101</v>
      </c>
      <c r="C125" s="393"/>
      <c r="D125" s="393"/>
      <c r="E125" s="395" t="e">
        <f t="shared" si="2"/>
        <v>#DIV/0!</v>
      </c>
      <c r="F125" s="395"/>
    </row>
    <row r="126" spans="1:7" ht="0.75" customHeight="1">
      <c r="A126" s="391" t="s">
        <v>102</v>
      </c>
      <c r="B126" s="394" t="s">
        <v>103</v>
      </c>
      <c r="C126" s="393"/>
      <c r="D126" s="393"/>
      <c r="E126" s="395" t="e">
        <f t="shared" si="2"/>
        <v>#DIV/0!</v>
      </c>
      <c r="F126" s="395"/>
    </row>
    <row r="127" spans="1:7" ht="20.25" customHeight="1">
      <c r="A127" s="388" t="s">
        <v>104</v>
      </c>
      <c r="B127" s="389" t="s">
        <v>105</v>
      </c>
      <c r="C127" s="380">
        <f>C128</f>
        <v>69.8</v>
      </c>
      <c r="D127" s="444">
        <f>D128</f>
        <v>69.8</v>
      </c>
      <c r="E127" s="395">
        <f>SUM(D127/C127*100)</f>
        <v>100</v>
      </c>
      <c r="F127" s="395">
        <f t="shared" si="4"/>
        <v>0</v>
      </c>
    </row>
    <row r="128" spans="1:7" ht="22.5" customHeight="1">
      <c r="A128" s="391" t="s">
        <v>106</v>
      </c>
      <c r="B128" s="394" t="s">
        <v>107</v>
      </c>
      <c r="C128" s="393">
        <v>69.8</v>
      </c>
      <c r="D128" s="393">
        <v>69.8</v>
      </c>
      <c r="E128" s="395">
        <f t="shared" si="2"/>
        <v>100</v>
      </c>
      <c r="F128" s="395">
        <f t="shared" si="4"/>
        <v>0</v>
      </c>
    </row>
    <row r="129" spans="1:8" ht="19.5" customHeight="1">
      <c r="A129" s="388" t="s">
        <v>108</v>
      </c>
      <c r="B129" s="398" t="s">
        <v>109</v>
      </c>
      <c r="C129" s="412">
        <f>C130</f>
        <v>0</v>
      </c>
      <c r="D129" s="412">
        <v>0</v>
      </c>
      <c r="E129" s="395"/>
      <c r="F129" s="390">
        <f t="shared" si="4"/>
        <v>0</v>
      </c>
    </row>
    <row r="130" spans="1:8" ht="37.5" customHeight="1">
      <c r="A130" s="391" t="s">
        <v>110</v>
      </c>
      <c r="B130" s="400" t="s">
        <v>111</v>
      </c>
      <c r="C130" s="396">
        <v>0</v>
      </c>
      <c r="D130" s="396">
        <v>0</v>
      </c>
      <c r="E130" s="390"/>
      <c r="F130" s="395">
        <f t="shared" si="4"/>
        <v>0</v>
      </c>
    </row>
    <row r="131" spans="1:8" s="6" customFormat="1" ht="19.5" customHeight="1">
      <c r="A131" s="409">
        <v>1400</v>
      </c>
      <c r="B131" s="413" t="s">
        <v>112</v>
      </c>
      <c r="C131" s="405">
        <f>C132+C133+C134</f>
        <v>69975.85153</v>
      </c>
      <c r="D131" s="405">
        <f>D132+D133+D134</f>
        <v>67081.497130000003</v>
      </c>
      <c r="E131" s="390">
        <f t="shared" si="2"/>
        <v>95.863781094883677</v>
      </c>
      <c r="F131" s="390">
        <f t="shared" si="3"/>
        <v>-2894.3543999999965</v>
      </c>
    </row>
    <row r="132" spans="1:8" ht="40.5" customHeight="1">
      <c r="A132" s="410">
        <v>1401</v>
      </c>
      <c r="B132" s="411" t="s">
        <v>113</v>
      </c>
      <c r="C132" s="406">
        <v>53257.1</v>
      </c>
      <c r="D132" s="393">
        <v>53257.1</v>
      </c>
      <c r="E132" s="395">
        <f t="shared" si="2"/>
        <v>100</v>
      </c>
      <c r="F132" s="395">
        <f t="shared" si="3"/>
        <v>0</v>
      </c>
    </row>
    <row r="133" spans="1:8" ht="24.75" customHeight="1">
      <c r="A133" s="410">
        <v>1402</v>
      </c>
      <c r="B133" s="411" t="s">
        <v>114</v>
      </c>
      <c r="C133" s="406">
        <v>0</v>
      </c>
      <c r="D133" s="393">
        <v>0</v>
      </c>
      <c r="E133" s="395" t="e">
        <f t="shared" si="2"/>
        <v>#DIV/0!</v>
      </c>
      <c r="F133" s="395">
        <f t="shared" si="3"/>
        <v>0</v>
      </c>
    </row>
    <row r="134" spans="1:8" ht="27" customHeight="1">
      <c r="A134" s="410">
        <v>1403</v>
      </c>
      <c r="B134" s="411" t="s">
        <v>115</v>
      </c>
      <c r="C134" s="406">
        <v>16718.751530000001</v>
      </c>
      <c r="D134" s="393">
        <v>13824.397129999999</v>
      </c>
      <c r="E134" s="395">
        <f t="shared" si="2"/>
        <v>82.687975266535943</v>
      </c>
      <c r="F134" s="395">
        <f t="shared" si="3"/>
        <v>-2894.354400000002</v>
      </c>
    </row>
    <row r="135" spans="1:8" s="6" customFormat="1" ht="20.25">
      <c r="A135" s="409"/>
      <c r="B135" s="414" t="s">
        <v>116</v>
      </c>
      <c r="C135" s="535">
        <f>C78+C86+C88+C94+C100+C104+C106+C113+C116+C121+C127+C129+C131</f>
        <v>1134518.6387000002</v>
      </c>
      <c r="D135" s="535">
        <f>D78+D86+D88+D94+D100+D104+D106+D113+D116+D121+D127+D129+D131</f>
        <v>1019038.3307199999</v>
      </c>
      <c r="E135" s="390">
        <f t="shared" si="2"/>
        <v>89.821206629771666</v>
      </c>
      <c r="F135" s="390">
        <f t="shared" si="3"/>
        <v>-115480.30798000039</v>
      </c>
      <c r="G135" s="93"/>
      <c r="H135" s="93"/>
    </row>
    <row r="136" spans="1:8" ht="20.25">
      <c r="A136" s="415"/>
      <c r="B136" s="416"/>
      <c r="C136" s="417"/>
      <c r="D136" s="429"/>
      <c r="E136" s="418"/>
      <c r="F136" s="418"/>
    </row>
    <row r="137" spans="1:8" s="65" customFormat="1" ht="20.25">
      <c r="A137" s="419" t="s">
        <v>117</v>
      </c>
      <c r="B137" s="419"/>
      <c r="C137" s="420"/>
      <c r="D137" s="420"/>
      <c r="E137" s="421"/>
      <c r="F137" s="421"/>
    </row>
    <row r="138" spans="1:8" s="65" customFormat="1" ht="20.25">
      <c r="A138" s="422" t="s">
        <v>447</v>
      </c>
      <c r="B138" s="422"/>
      <c r="C138" s="420" t="s">
        <v>448</v>
      </c>
      <c r="D138" s="420"/>
      <c r="E138" s="421"/>
      <c r="F138" s="421"/>
    </row>
  </sheetData>
  <customSheetViews>
    <customSheetView guid="{61528DAC-5C4C-48F4-ADE2-8A724B05A086}" scale="60" showPageBreaks="1" printArea="1" hiddenRows="1" view="pageBreakPreview" topLeftCell="A105">
      <selection activeCell="C139" sqref="C139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F85EE840-0C31-454A-8951-832C2E9E0600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3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4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1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2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32" t="s">
        <v>423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225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269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273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274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412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132</v>
      </c>
      <c r="C34" s="5">
        <f>SUM(C36)</f>
        <v>434.851</v>
      </c>
      <c r="D34" s="244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420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8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228</v>
      </c>
      <c r="C40" s="215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5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5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289</v>
      </c>
      <c r="C43" s="215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5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3">
        <v>0</v>
      </c>
      <c r="D45" s="212">
        <v>0</v>
      </c>
      <c r="E45" s="5" t="e">
        <f t="shared" si="0"/>
        <v>#DIV/0!</v>
      </c>
      <c r="F45" s="5">
        <f>SUM(D45-C45)</f>
        <v>0</v>
      </c>
    </row>
    <row r="46" spans="1:11" s="428" customFormat="1" ht="17.25" customHeight="1">
      <c r="A46" s="3">
        <v>3000000000</v>
      </c>
      <c r="B46" s="13" t="s">
        <v>24</v>
      </c>
      <c r="C46" s="224">
        <v>0</v>
      </c>
      <c r="D46" s="225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9"/>
      <c r="B47" s="270" t="s">
        <v>25</v>
      </c>
      <c r="C47" s="460">
        <f>C37+C38</f>
        <v>7133.6502700000001</v>
      </c>
      <c r="D47" s="451">
        <f>D37+D38</f>
        <v>7163.87752</v>
      </c>
      <c r="E47" s="271">
        <f t="shared" si="0"/>
        <v>100.42372766894836</v>
      </c>
      <c r="F47" s="271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308</v>
      </c>
      <c r="C48" s="456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408</v>
      </c>
      <c r="D50" s="459" t="s">
        <v>424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94</v>
      </c>
      <c r="B85" s="39" t="s">
        <v>95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45">
        <f>C52+C60+C62+C68+C73+C77+C84</f>
        <v>7895.2142299999996</v>
      </c>
      <c r="D94" s="445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85EE840-0C31-454A-8951-832C2E9E0600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4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0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439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225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269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275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277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221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409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316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130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219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241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401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432">
        <f>C43+C44+C45+C47+C48+C46+C49</f>
        <v>55210.448759999999</v>
      </c>
      <c r="D42" s="484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433">
        <v>5604.2</v>
      </c>
      <c r="D43" s="434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5"/>
      <c r="D50" s="264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3">
        <v>0</v>
      </c>
      <c r="D51" s="263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6">
        <v>0</v>
      </c>
      <c r="D52" s="263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6">
        <f>SUM(C41,C42,C52)</f>
        <v>59182.848760000001</v>
      </c>
      <c r="D53" s="452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59" t="s">
        <v>424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6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0" t="s">
        <v>55</v>
      </c>
      <c r="B74" s="31" t="s">
        <v>56</v>
      </c>
      <c r="C74" s="46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6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85</v>
      </c>
      <c r="B85" s="39" t="s">
        <v>230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94</v>
      </c>
      <c r="B93" s="39" t="s">
        <v>95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45">
        <f>C58+C66+C68+C74+C79+C84+C92+C87+C98</f>
        <v>60977.588550000008</v>
      </c>
      <c r="D102" s="445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61528DAC-5C4C-48F4-ADE2-8A724B05A086}" scale="70" showPageBreaks="1" printArea="1" hiddenRows="1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85EE840-0C31-454A-8951-832C2E9E0600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4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0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438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225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269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275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277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409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316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241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419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132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420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6">
        <f>C43+C45+C47+C48+C49+C50+C44+C46</f>
        <v>15010.93842</v>
      </c>
      <c r="D42" s="249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431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228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331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6">
        <f>C41+C42</f>
        <v>18638.026559999998</v>
      </c>
      <c r="D51" s="453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307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215</v>
      </c>
      <c r="B70" s="47" t="s">
        <v>216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339</v>
      </c>
      <c r="B71" s="47" t="s">
        <v>390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215</v>
      </c>
      <c r="B78" s="47" t="s">
        <v>216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85</v>
      </c>
      <c r="B84" s="39" t="s">
        <v>230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86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87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88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89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90</v>
      </c>
      <c r="B89" s="39" t="s">
        <v>91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92</v>
      </c>
      <c r="B90" s="31" t="s">
        <v>93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94</v>
      </c>
      <c r="B91" s="39" t="s">
        <v>95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98</v>
      </c>
      <c r="B93" s="39" t="s">
        <v>99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102</v>
      </c>
      <c r="B95" s="39" t="s">
        <v>103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112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113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114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115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116</v>
      </c>
      <c r="C100" s="445">
        <f>C56+C64+C66+C72+C79+C83+C85+C90+C77</f>
        <v>19744.993429999999</v>
      </c>
      <c r="D100" s="445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117</v>
      </c>
      <c r="B102" s="63"/>
      <c r="C102" s="114"/>
      <c r="D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32" t="s">
        <v>437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225</v>
      </c>
      <c r="C6" s="213">
        <v>594</v>
      </c>
      <c r="D6" s="214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267</v>
      </c>
      <c r="C7" s="258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269</v>
      </c>
      <c r="C8" s="213">
        <v>390.95299999999997</v>
      </c>
      <c r="D8" s="214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275</v>
      </c>
      <c r="C9" s="213">
        <v>3.702</v>
      </c>
      <c r="D9" s="214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268</v>
      </c>
      <c r="C10" s="213">
        <v>576.65499999999997</v>
      </c>
      <c r="D10" s="214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276</v>
      </c>
      <c r="C11" s="213">
        <v>0</v>
      </c>
      <c r="D11" s="212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5">
        <v>75</v>
      </c>
      <c r="D13" s="214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3">
        <v>473</v>
      </c>
      <c r="D15" s="214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3">
        <v>3000</v>
      </c>
      <c r="D16" s="214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224</v>
      </c>
      <c r="C18" s="213">
        <v>10</v>
      </c>
      <c r="D18" s="214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3"/>
      <c r="D19" s="214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6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6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6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6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222</v>
      </c>
      <c r="C27" s="215">
        <v>200</v>
      </c>
      <c r="D27" s="212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220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417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420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217</v>
      </c>
      <c r="C38" s="213">
        <v>0</v>
      </c>
      <c r="D38" s="214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7">
        <f>SUM(C4,C25)</f>
        <v>6189.3122599999997</v>
      </c>
      <c r="D39" s="217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8">
        <v>2418.1</v>
      </c>
      <c r="D41" s="219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228</v>
      </c>
      <c r="C42" s="218">
        <v>0</v>
      </c>
      <c r="D42" s="219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8">
        <v>3774.8609999999999</v>
      </c>
      <c r="D43" s="214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331</v>
      </c>
      <c r="C44" s="435">
        <v>0</v>
      </c>
      <c r="D44" s="436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5">
        <v>280.75860999999998</v>
      </c>
      <c r="D45" s="220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5">
        <v>332.13299999999998</v>
      </c>
      <c r="D46" s="221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332</v>
      </c>
      <c r="C47" s="215"/>
      <c r="D47" s="221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6"/>
      <c r="D48" s="216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2">
        <v>0</v>
      </c>
      <c r="D49" s="216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5">
        <f>C39+C40</f>
        <v>12995.164869999999</v>
      </c>
      <c r="D50" s="243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307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10"/>
      <c r="D52" s="210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408</v>
      </c>
      <c r="D53" s="459" t="s">
        <v>424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83</v>
      </c>
      <c r="B80" s="31" t="s">
        <v>84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85</v>
      </c>
      <c r="B81" s="39" t="s">
        <v>230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94</v>
      </c>
      <c r="B88" s="39" t="s">
        <v>95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5">
        <f>C55+C63+C65+C71+C76+C80+C82+C87+C93</f>
        <v>15075.563150000002</v>
      </c>
      <c r="D97" s="245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436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225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265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269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275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277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412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421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6">
        <f>C41+C43+C45+C46+C47+C49+C42+C44+C48</f>
        <v>23611.258590000005</v>
      </c>
      <c r="D40" s="456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2">
        <f>SUM(C39,C40,C50)</f>
        <v>29606.026700000006</v>
      </c>
      <c r="D51" s="243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307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408</v>
      </c>
      <c r="D54" s="459" t="s">
        <v>424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85</v>
      </c>
      <c r="B82" s="39" t="s">
        <v>230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5">
        <f>C56+C72+C77+C84+C89+C95+C66+C81</f>
        <v>31911.257020000001</v>
      </c>
      <c r="D98" s="245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32" t="s">
        <v>435</v>
      </c>
      <c r="B1" s="532"/>
      <c r="C1" s="532"/>
      <c r="D1" s="532"/>
      <c r="E1" s="532"/>
      <c r="F1" s="532"/>
    </row>
    <row r="2" spans="1:6">
      <c r="A2" s="532"/>
      <c r="B2" s="532"/>
      <c r="C2" s="532"/>
      <c r="D2" s="532"/>
      <c r="E2" s="532"/>
      <c r="F2" s="532"/>
    </row>
    <row r="3" spans="1:6" ht="63">
      <c r="A3" s="2" t="s">
        <v>0</v>
      </c>
      <c r="B3" s="2" t="s">
        <v>1</v>
      </c>
      <c r="C3" s="72" t="s">
        <v>408</v>
      </c>
      <c r="D3" s="459" t="s">
        <v>424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225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267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269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275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278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226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222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218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219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417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132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421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6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2">
        <f>C39+C40</f>
        <v>22750.406780000001</v>
      </c>
      <c r="D52" s="243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308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408</v>
      </c>
      <c r="D55" s="459" t="s">
        <v>424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85</v>
      </c>
      <c r="B84" s="39" t="s">
        <v>230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86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88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5">
        <f>C57+C65+C67+C73+C78+C83+C86+C93+C99+C91</f>
        <v>23503.717489999999</v>
      </c>
      <c r="D103" s="245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2023-01-17T13:22:14Z</cp:lastPrinted>
  <dcterms:created xsi:type="dcterms:W3CDTF">1996-10-08T23:32:33Z</dcterms:created>
  <dcterms:modified xsi:type="dcterms:W3CDTF">2023-01-17T13:25:59Z</dcterms:modified>
</cp:coreProperties>
</file>