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<sst xmlns="http://schemas.openxmlformats.org/spreadsheetml/2006/main" count="88" uniqueCount="66">
  <si>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</si>
  <si>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</si>
  <si>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</si>
  <si>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</si>
  <si>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</si>
  <si>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</si>
  <si>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</si>
  <si>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</si>
  <si>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</si>
  <si>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</si>
  <si>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</si>
  <si>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</si>
  <si>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</si>
  <si>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</si>
  <si>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</si>
  <si>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</si>
  <si>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</si>
  <si>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</si>
  <si>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</si>
  <si>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</si>
  <si>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</si>
  <si>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</si>
  <si>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</si>
  <si>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</si>
  <si>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</si>
  <si>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</si>
  <si>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</si>
  <si>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</si>
  <si>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</si>
  <si>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</si>
  <si>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</si>
  <si>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</si>
  <si>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</si>
  <si>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</si>
  <si>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</si>
  <si>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</si>
  <si>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</si>
  <si>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</si>
  <si>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</si>
  <si>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</si>
  <si>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</si>
  <si>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</si>
  <si>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</si>
  <si>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</si>
  <si>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</si>
  <si>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</si>
  <si>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</si>
  <si>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</si>
  <si>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</si>
  <si>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</si>
  <si>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</si>
  <si>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</si>
  <si>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</si>
  <si>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</si>
  <si>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</si>
  <si>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Цивильскому району</t>
  </si>
  <si>
    <t>Начальник ОНД и ПР</t>
  </si>
  <si>
    <t>майор внутренней службы</t>
  </si>
  <si>
    <t>А.Н. Пискарев</t>
  </si>
  <si>
    <t>Трава</t>
  </si>
  <si>
    <t>2021 г.</t>
  </si>
  <si>
    <t>2022 г.</t>
  </si>
  <si>
    <t xml:space="preserve">           по сравнению с тем же периодом 2021 года </t>
  </si>
  <si>
    <t>по сравнению с тем же периодом 2021 года по</t>
  </si>
  <si>
    <t>пожаров и ущерба от них на 30 ноября 2022 года</t>
  </si>
  <si>
    <t xml:space="preserve"> пожаров и ущерба от них на 30 ноября 2022 г.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</si>
</sst>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15" zoomScaleNormal="115" zoomScalePageLayoutView="0" workbookViewId="0" topLeftCell="A1">
      <selection activeCell="K22" sqref="K2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65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60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2</v>
      </c>
      <c r="E8" s="3">
        <v>1</v>
      </c>
      <c r="F8" s="3">
        <v>1</v>
      </c>
      <c r="G8" s="3">
        <f>250000</f>
        <v>250000</v>
      </c>
      <c r="H8" s="3">
        <v>3</v>
      </c>
      <c r="I8" s="3">
        <v>1</v>
      </c>
      <c r="J8" s="3">
        <v>0</v>
      </c>
      <c r="K8" s="3">
        <f>20000</f>
        <v>20000</v>
      </c>
      <c r="L8" s="3">
        <f>H8-D8</f>
        <v>1</v>
      </c>
      <c r="M8" s="3">
        <f>I8-E8</f>
        <v>0</v>
      </c>
      <c r="N8" s="3">
        <f aca="true" t="shared" si="0" ref="N8:O12">J8-F8</f>
        <v>-1</v>
      </c>
      <c r="O8" s="3">
        <f t="shared" si="0"/>
        <v>-230000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0</v>
      </c>
      <c r="G9" s="3">
        <f>618000+26987+50000</f>
        <v>694987</v>
      </c>
      <c r="H9" s="21">
        <v>5</v>
      </c>
      <c r="I9" s="3">
        <v>0</v>
      </c>
      <c r="J9" s="3">
        <v>0</v>
      </c>
      <c r="K9" s="20">
        <v>0</v>
      </c>
      <c r="L9" s="3">
        <f>H9-D9</f>
        <v>2</v>
      </c>
      <c r="M9" s="3">
        <f>I9-E9</f>
        <v>0</v>
      </c>
      <c r="N9" s="3">
        <f t="shared" si="0"/>
        <v>0</v>
      </c>
      <c r="O9" s="3">
        <f t="shared" si="0"/>
        <v>-694987</v>
      </c>
    </row>
    <row r="10" spans="1:15" ht="12.75">
      <c r="A10" s="3">
        <v>3</v>
      </c>
      <c r="B10" s="3" t="s">
        <v>26</v>
      </c>
      <c r="C10" s="3"/>
      <c r="D10" s="3">
        <v>4</v>
      </c>
      <c r="E10" s="3">
        <v>0</v>
      </c>
      <c r="F10" s="3">
        <v>0</v>
      </c>
      <c r="G10" s="3">
        <f>50000+1500000</f>
        <v>1550000</v>
      </c>
      <c r="H10" s="3">
        <v>2</v>
      </c>
      <c r="I10" s="3">
        <v>0</v>
      </c>
      <c r="J10" s="3">
        <v>0</v>
      </c>
      <c r="K10" s="3">
        <v>0</v>
      </c>
      <c r="L10" s="3">
        <f>H10-D10</f>
        <v>-2</v>
      </c>
      <c r="M10" s="3">
        <f>I10-E10</f>
        <v>0</v>
      </c>
      <c r="N10" s="3">
        <f t="shared" si="0"/>
        <v>0</v>
      </c>
      <c r="O10" s="3">
        <f t="shared" si="0"/>
        <v>-1550000</v>
      </c>
    </row>
    <row r="11" spans="1:15" ht="12.75">
      <c r="A11" s="3">
        <v>4</v>
      </c>
      <c r="B11" s="3" t="s">
        <v>37</v>
      </c>
      <c r="C11" s="3"/>
      <c r="D11" s="5">
        <v>6</v>
      </c>
      <c r="E11" s="5">
        <v>0</v>
      </c>
      <c r="F11" s="5">
        <v>0</v>
      </c>
      <c r="G11" s="3">
        <f>500000+20000</f>
        <v>520000</v>
      </c>
      <c r="H11" s="3">
        <v>3</v>
      </c>
      <c r="I11" s="3">
        <v>0</v>
      </c>
      <c r="J11" s="3">
        <v>0</v>
      </c>
      <c r="K11" s="20">
        <f>200000+12864274</f>
        <v>13064274</v>
      </c>
      <c r="L11" s="3">
        <f>H11-D11</f>
        <v>-3</v>
      </c>
      <c r="M11" s="3">
        <f>I11-E11</f>
        <v>0</v>
      </c>
      <c r="N11" s="3">
        <f t="shared" si="0"/>
        <v>0</v>
      </c>
      <c r="O11" s="3">
        <f t="shared" si="0"/>
        <v>12544274</v>
      </c>
    </row>
    <row r="12" spans="1:15" ht="12.75">
      <c r="A12" s="3">
        <v>5</v>
      </c>
      <c r="B12" s="41" t="s">
        <v>27</v>
      </c>
      <c r="C12" s="42"/>
      <c r="D12" s="3">
        <v>5</v>
      </c>
      <c r="E12" s="3">
        <v>1</v>
      </c>
      <c r="F12" s="3">
        <v>0</v>
      </c>
      <c r="G12" s="3">
        <f>65000+500000</f>
        <v>565000</v>
      </c>
      <c r="H12" s="3">
        <v>1</v>
      </c>
      <c r="I12" s="3">
        <v>0</v>
      </c>
      <c r="J12" s="3">
        <v>1</v>
      </c>
      <c r="K12" s="3">
        <f>0</f>
        <v>0</v>
      </c>
      <c r="L12" s="3">
        <f>H12-D12</f>
        <v>-4</v>
      </c>
      <c r="M12" s="3">
        <f>I12-E12</f>
        <v>-1</v>
      </c>
      <c r="N12" s="3">
        <f t="shared" si="0"/>
        <v>1</v>
      </c>
      <c r="O12" s="3">
        <f t="shared" si="0"/>
        <v>-565000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f>50000+150000</f>
        <v>200000</v>
      </c>
      <c r="L14" s="3">
        <f>H14-D14</f>
        <v>4</v>
      </c>
      <c r="M14" s="3">
        <f>I14-E14</f>
        <v>0</v>
      </c>
      <c r="N14" s="3">
        <f aca="true" t="shared" si="1" ref="N14:O16">J14-F14</f>
        <v>0</v>
      </c>
      <c r="O14" s="3">
        <f t="shared" si="1"/>
        <v>200000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f>80000</f>
        <v>80000</v>
      </c>
      <c r="H15" s="3">
        <v>3</v>
      </c>
      <c r="I15" s="3">
        <v>1</v>
      </c>
      <c r="J15" s="3">
        <v>0</v>
      </c>
      <c r="K15" s="3">
        <f>50000</f>
        <v>50000</v>
      </c>
      <c r="L15" s="3">
        <f>H15-D15</f>
        <v>0</v>
      </c>
      <c r="M15" s="3">
        <f>I15-E15</f>
        <v>1</v>
      </c>
      <c r="N15" s="3">
        <f t="shared" si="1"/>
        <v>0</v>
      </c>
      <c r="O15" s="3">
        <f t="shared" si="1"/>
        <v>-30000</v>
      </c>
    </row>
    <row r="16" spans="1:15" ht="12.75">
      <c r="A16" s="3">
        <v>8</v>
      </c>
      <c r="B16" s="3" t="s">
        <v>40</v>
      </c>
      <c r="C16" s="3"/>
      <c r="D16" s="3">
        <v>4</v>
      </c>
      <c r="E16" s="3">
        <v>0</v>
      </c>
      <c r="F16" s="3">
        <v>1</v>
      </c>
      <c r="G16" s="3">
        <v>390000</v>
      </c>
      <c r="H16" s="3">
        <v>6</v>
      </c>
      <c r="I16" s="3">
        <v>2</v>
      </c>
      <c r="J16" s="3">
        <v>1</v>
      </c>
      <c r="K16" s="20">
        <f>200000</f>
        <v>200000</v>
      </c>
      <c r="L16" s="3">
        <f>H16-D16</f>
        <v>2</v>
      </c>
      <c r="M16" s="3">
        <f>I16-E16</f>
        <v>2</v>
      </c>
      <c r="N16" s="3">
        <f t="shared" si="1"/>
        <v>0</v>
      </c>
      <c r="O16" s="3">
        <f t="shared" si="1"/>
        <v>-190000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3</v>
      </c>
      <c r="E18" s="3">
        <v>0</v>
      </c>
      <c r="F18" s="3">
        <v>0</v>
      </c>
      <c r="G18" s="3">
        <f>10000</f>
        <v>10000</v>
      </c>
      <c r="H18" s="3">
        <v>2</v>
      </c>
      <c r="I18" s="3">
        <v>0</v>
      </c>
      <c r="J18" s="3">
        <v>0</v>
      </c>
      <c r="K18" s="3">
        <f>200000+10000+10000+10000</f>
        <v>230000</v>
      </c>
      <c r="L18" s="3">
        <f>H18-D18</f>
        <v>-1</v>
      </c>
      <c r="M18" s="3">
        <f>I18-E18</f>
        <v>0</v>
      </c>
      <c r="N18" s="3">
        <f aca="true" t="shared" si="2" ref="N18:O22">J18-F18</f>
        <v>0</v>
      </c>
      <c r="O18" s="3">
        <f t="shared" si="2"/>
        <v>220000</v>
      </c>
    </row>
    <row r="19" spans="1:15" ht="12.75">
      <c r="A19" s="3">
        <v>10</v>
      </c>
      <c r="B19" s="3" t="s">
        <v>42</v>
      </c>
      <c r="C19" s="3"/>
      <c r="D19" s="3">
        <v>5</v>
      </c>
      <c r="E19" s="3">
        <v>0</v>
      </c>
      <c r="F19" s="3">
        <v>1</v>
      </c>
      <c r="G19" s="3">
        <v>300000</v>
      </c>
      <c r="H19" s="3">
        <v>7</v>
      </c>
      <c r="I19" s="20">
        <v>0</v>
      </c>
      <c r="J19" s="3">
        <v>1</v>
      </c>
      <c r="K19" s="20">
        <f>490000+30000+500000</f>
        <v>1020000</v>
      </c>
      <c r="L19" s="3">
        <f>H19-D19</f>
        <v>2</v>
      </c>
      <c r="M19" s="3">
        <f>I19-E19</f>
        <v>0</v>
      </c>
      <c r="N19" s="3">
        <f t="shared" si="2"/>
        <v>0</v>
      </c>
      <c r="O19" s="3">
        <f t="shared" si="2"/>
        <v>720000</v>
      </c>
    </row>
    <row r="20" spans="1:15" ht="12.75">
      <c r="A20" s="3">
        <v>11</v>
      </c>
      <c r="B20" s="3" t="s">
        <v>28</v>
      </c>
      <c r="C20" s="3"/>
      <c r="D20" s="3">
        <v>3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10000</v>
      </c>
      <c r="L20" s="3">
        <f>H20-D20</f>
        <v>-1</v>
      </c>
      <c r="M20" s="3">
        <f>I20-E20</f>
        <v>0</v>
      </c>
      <c r="N20" s="3">
        <f t="shared" si="2"/>
        <v>0</v>
      </c>
      <c r="O20" s="3">
        <f t="shared" si="2"/>
        <v>10000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f>100000</f>
        <v>100000</v>
      </c>
      <c r="H21" s="22">
        <v>1</v>
      </c>
      <c r="I21" s="3">
        <v>0</v>
      </c>
      <c r="J21" s="3">
        <v>0</v>
      </c>
      <c r="K21" s="3">
        <f>150000+1448177</f>
        <v>1598177</v>
      </c>
      <c r="L21" s="3">
        <f>H21-D21</f>
        <v>0</v>
      </c>
      <c r="M21" s="3">
        <f>I21-E21</f>
        <v>0</v>
      </c>
      <c r="N21" s="3">
        <f t="shared" si="2"/>
        <v>0</v>
      </c>
      <c r="O21" s="3">
        <f t="shared" si="2"/>
        <v>1498177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f>240000</f>
        <v>240000</v>
      </c>
      <c r="L22" s="3">
        <f>H22-D22</f>
        <v>5</v>
      </c>
      <c r="M22" s="3">
        <f>I22-E22</f>
        <v>0</v>
      </c>
      <c r="N22" s="3">
        <f t="shared" si="2"/>
        <v>0</v>
      </c>
      <c r="O22" s="3">
        <f t="shared" si="2"/>
        <v>240000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f>100000</f>
        <v>100000</v>
      </c>
      <c r="L24" s="3">
        <f>H24-D24</f>
        <v>-2</v>
      </c>
      <c r="M24" s="3">
        <f>I24-E24</f>
        <v>0</v>
      </c>
      <c r="N24" s="3">
        <f aca="true" t="shared" si="3" ref="N24:O26">J24-F24</f>
        <v>1</v>
      </c>
      <c r="O24" s="3">
        <f t="shared" si="3"/>
        <v>100000</v>
      </c>
    </row>
    <row r="25" spans="1:15" ht="12.75">
      <c r="A25" s="3">
        <v>15</v>
      </c>
      <c r="B25" s="3" t="s">
        <v>32</v>
      </c>
      <c r="C25" s="3"/>
      <c r="D25" s="3">
        <v>4</v>
      </c>
      <c r="E25" s="3">
        <v>0</v>
      </c>
      <c r="F25" s="3">
        <v>0</v>
      </c>
      <c r="G25" s="3">
        <v>0</v>
      </c>
      <c r="H25" s="20">
        <v>4</v>
      </c>
      <c r="I25" s="20">
        <v>1</v>
      </c>
      <c r="J25" s="3">
        <v>0</v>
      </c>
      <c r="K25" s="20">
        <v>0</v>
      </c>
      <c r="L25" s="3">
        <f>H25-D25</f>
        <v>0</v>
      </c>
      <c r="M25" s="3">
        <f>I25-E25</f>
        <v>1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15</v>
      </c>
      <c r="E28" s="3">
        <v>0</v>
      </c>
      <c r="F28" s="3">
        <v>0</v>
      </c>
      <c r="G28" s="3">
        <f>35000+18000+31440+240000+40000+1017974</f>
        <v>1382414</v>
      </c>
      <c r="H28" s="20">
        <v>16</v>
      </c>
      <c r="I28" s="20">
        <v>1</v>
      </c>
      <c r="J28" s="3">
        <v>1</v>
      </c>
      <c r="K28" s="20">
        <f>15053+15053+15000+240000+40480+15000+30000</f>
        <v>370586</v>
      </c>
      <c r="L28" s="3">
        <f>H28-D28</f>
        <v>1</v>
      </c>
      <c r="M28" s="3">
        <f>I28-E28</f>
        <v>1</v>
      </c>
      <c r="N28" s="3">
        <f>J28-F28</f>
        <v>1</v>
      </c>
      <c r="O28" s="3">
        <f>K28-G28</f>
        <v>-1011828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63</v>
      </c>
      <c r="E29" s="16">
        <f>E8+E9+E10+E11+E12+E14+E15+E16+E18+E19+E20+E21+E22+E24+E25+E26+E28</f>
        <v>2</v>
      </c>
      <c r="F29" s="16">
        <f>F8+F9+F10+F11+F12+F14+F15+F16+F18+F19+F20+F21+F22+F24+F25+F26+F28</f>
        <v>3</v>
      </c>
      <c r="G29" s="16">
        <f>G8+G9+G10+G11+G12+G14+G15+G16+G18+G19+G20+G21+G22+G24+G25+G26+G28</f>
        <v>5842401</v>
      </c>
      <c r="H29" s="16">
        <f>H8+H9+H10+H11+H12+H14+H15+H16+H18+H19+H20+H21+H22+H24+H25+H26+H28</f>
        <v>67</v>
      </c>
      <c r="I29" s="15">
        <f>I8+I9+I10+I11+I12+I13+I14+I15+I16+I17+I18+I19+I20+I21+I22+I23+I24+I25+I26+I27+I28</f>
        <v>6</v>
      </c>
      <c r="J29" s="15">
        <f>J8+J9+J10+J11+J12+J13+J14+J15+J16+J17+J18+J19+J20+J21+J22+J23+J24+J25+J26+J27+J28</f>
        <v>5</v>
      </c>
      <c r="K29" s="16">
        <f>K8+K9+K10+K11+K12+K14+K15+K16+K18+K19+K20+K21+K22+K24+K25+K26+K28</f>
        <v>17103037</v>
      </c>
      <c r="L29" s="3">
        <f>H29-D29</f>
        <v>4</v>
      </c>
      <c r="M29" s="3">
        <f>I29-E29</f>
        <v>4</v>
      </c>
      <c r="N29" s="3">
        <f>J29-F29</f>
        <v>2</v>
      </c>
      <c r="O29" s="3">
        <f>K29-G29</f>
        <v>11260636</v>
      </c>
    </row>
    <row r="32" spans="3:9" ht="15">
      <c r="C32" s="8" t="s">
        <v>56</v>
      </c>
      <c r="D32" s="8"/>
      <c r="E32" s="8"/>
      <c r="F32" s="8"/>
      <c r="G32" s="8"/>
      <c r="H32" s="8"/>
      <c r="I32" s="8"/>
    </row>
    <row r="33" spans="3:9" ht="15">
      <c r="C33" s="30" t="s">
        <v>55</v>
      </c>
      <c r="D33" s="8"/>
      <c r="E33" s="8"/>
      <c r="F33" s="8"/>
      <c r="G33" s="8"/>
      <c r="I33" s="8"/>
    </row>
    <row r="34" spans="3:8" ht="15">
      <c r="C34" s="8" t="s">
        <v>57</v>
      </c>
      <c r="H34" s="8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G12" sqref="G12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10.3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49" t="s">
        <v>64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62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0" t="s">
        <v>8</v>
      </c>
      <c r="C6" s="44"/>
      <c r="D6" s="36" t="s">
        <v>60</v>
      </c>
      <c r="E6" s="51"/>
      <c r="F6" s="51" t="s">
        <v>61</v>
      </c>
      <c r="G6" s="51"/>
      <c r="H6" s="52" t="s">
        <v>5</v>
      </c>
      <c r="I6" s="52"/>
    </row>
    <row r="7" spans="1:9" ht="12.75">
      <c r="A7" s="6"/>
      <c r="B7" s="53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30</v>
      </c>
      <c r="E8" s="3">
        <f>35000+10000+390000+18000+50000+80000+300000+240000+1500000+40000+50000+1017974.94+500000+65000+500000</f>
        <v>4795974.9399999995</v>
      </c>
      <c r="F8" s="3">
        <v>33</v>
      </c>
      <c r="G8" s="3">
        <f>200000+200000+490000+230000+50000+240000+240000+150000+30000+30000+50000+500000+10000</f>
        <v>2420000</v>
      </c>
      <c r="H8" s="3">
        <f>F8-D8</f>
        <v>3</v>
      </c>
      <c r="I8" s="4">
        <f>G8-E8</f>
        <v>-2375974.9399999995</v>
      </c>
    </row>
    <row r="9" spans="1:9" ht="12.75">
      <c r="A9" s="6">
        <v>2</v>
      </c>
      <c r="B9" s="26" t="s">
        <v>53</v>
      </c>
      <c r="C9" s="27"/>
      <c r="D9" s="3">
        <v>3</v>
      </c>
      <c r="E9" s="3">
        <f>250000+20000</f>
        <v>270000</v>
      </c>
      <c r="F9" s="3">
        <v>3</v>
      </c>
      <c r="G9" s="20">
        <f>20000</f>
        <v>20000</v>
      </c>
      <c r="H9" s="3">
        <f aca="true" t="shared" si="0" ref="H9:I12">F9-D9</f>
        <v>0</v>
      </c>
      <c r="I9" s="4">
        <f t="shared" si="0"/>
        <v>-250000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1</v>
      </c>
      <c r="G10" s="3">
        <v>0</v>
      </c>
      <c r="H10" s="3">
        <f t="shared" si="0"/>
        <v>1</v>
      </c>
      <c r="I10" s="4">
        <f t="shared" si="0"/>
        <v>0</v>
      </c>
    </row>
    <row r="11" spans="1:9" ht="12.75">
      <c r="A11" s="3">
        <v>4</v>
      </c>
      <c r="B11" s="56" t="s">
        <v>52</v>
      </c>
      <c r="C11" s="57"/>
      <c r="D11" s="3">
        <v>1</v>
      </c>
      <c r="E11" s="3">
        <v>0</v>
      </c>
      <c r="F11" s="3">
        <v>4</v>
      </c>
      <c r="G11" s="3">
        <f>100000+150000+1448177</f>
        <v>1698177</v>
      </c>
      <c r="H11" s="3">
        <f t="shared" si="0"/>
        <v>3</v>
      </c>
      <c r="I11" s="4">
        <f t="shared" si="0"/>
        <v>1698177</v>
      </c>
    </row>
    <row r="12" spans="1:9" ht="12.75">
      <c r="A12" s="3">
        <v>5</v>
      </c>
      <c r="B12" s="28" t="s">
        <v>54</v>
      </c>
      <c r="C12" s="29"/>
      <c r="D12" s="3">
        <v>2</v>
      </c>
      <c r="E12" s="3">
        <v>0</v>
      </c>
      <c r="F12" s="3">
        <v>3</v>
      </c>
      <c r="G12" s="3">
        <v>12864274</v>
      </c>
      <c r="H12" s="3">
        <f t="shared" si="0"/>
        <v>1</v>
      </c>
      <c r="I12" s="4">
        <f t="shared" si="0"/>
        <v>12864274</v>
      </c>
    </row>
    <row r="13" spans="1:9" ht="12.75">
      <c r="A13" s="3">
        <v>6</v>
      </c>
      <c r="B13" s="41" t="s">
        <v>59</v>
      </c>
      <c r="C13" s="42"/>
      <c r="D13" s="3">
        <v>13</v>
      </c>
      <c r="E13" s="3">
        <f>100000</f>
        <v>100000</v>
      </c>
      <c r="F13" s="3">
        <v>11</v>
      </c>
      <c r="G13" s="20">
        <v>0</v>
      </c>
      <c r="H13" s="3">
        <f>F13-D13</f>
        <v>-2</v>
      </c>
      <c r="I13" s="4">
        <f>G13-E13</f>
        <v>-100000</v>
      </c>
    </row>
    <row r="14" spans="1:9" ht="12.75">
      <c r="A14" s="3">
        <v>7</v>
      </c>
      <c r="B14" s="26" t="s">
        <v>12</v>
      </c>
      <c r="C14" s="27"/>
      <c r="D14" s="3">
        <v>14</v>
      </c>
      <c r="E14" s="3">
        <f>31440+618000+26987</f>
        <v>676427</v>
      </c>
      <c r="F14" s="3">
        <v>12</v>
      </c>
      <c r="G14" s="20">
        <f>15053+15053+15000+15000+40480</f>
        <v>100586</v>
      </c>
      <c r="H14" s="3">
        <f>F14-D14</f>
        <v>-2</v>
      </c>
      <c r="I14" s="4">
        <f>G14-E14</f>
        <v>-575841</v>
      </c>
    </row>
    <row r="15" spans="1:9" ht="12.75">
      <c r="A15" s="3"/>
      <c r="B15" s="41"/>
      <c r="C15" s="42"/>
      <c r="D15" s="3">
        <f aca="true" t="shared" si="1" ref="D15:I15">D8+D9+D10+D11+D12+D13+D14</f>
        <v>63</v>
      </c>
      <c r="E15" s="3">
        <f t="shared" si="1"/>
        <v>5842401.9399999995</v>
      </c>
      <c r="F15" s="3">
        <f t="shared" si="1"/>
        <v>67</v>
      </c>
      <c r="G15" s="3">
        <f t="shared" si="1"/>
        <v>17103037</v>
      </c>
      <c r="H15" s="3">
        <f t="shared" si="1"/>
        <v>4</v>
      </c>
      <c r="I15" s="3">
        <f t="shared" si="1"/>
        <v>11260635.06</v>
      </c>
    </row>
    <row r="16" spans="1:9" ht="12.75">
      <c r="A16" s="50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3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2</v>
      </c>
      <c r="E18" s="3">
        <f>618000+26987</f>
        <v>644987</v>
      </c>
      <c r="F18" s="3">
        <v>0</v>
      </c>
      <c r="G18" s="3">
        <v>0</v>
      </c>
      <c r="H18" s="3">
        <f>F18-D18</f>
        <v>-2</v>
      </c>
      <c r="I18" s="4">
        <f>G18-E18</f>
        <v>-644987</v>
      </c>
    </row>
    <row r="19" spans="1:9" ht="12.75">
      <c r="A19" s="3">
        <v>2</v>
      </c>
      <c r="B19" s="3" t="s">
        <v>15</v>
      </c>
      <c r="C19" s="3"/>
      <c r="D19" s="3">
        <v>12</v>
      </c>
      <c r="E19" s="3">
        <f>50000+250000+300000+240000+1500000+40000+1017974+65000</f>
        <v>3462974</v>
      </c>
      <c r="F19" s="20">
        <v>16</v>
      </c>
      <c r="G19" s="3">
        <f>200000+15053+15053+490000+230000+240000+240000+150000+500000+10000+150000+1448177</f>
        <v>3688283</v>
      </c>
      <c r="H19" s="3">
        <f aca="true" t="shared" si="2" ref="H19:H29">F19-D19</f>
        <v>4</v>
      </c>
      <c r="I19" s="4">
        <f aca="true" t="shared" si="3" ref="I19:I29">G19-E19</f>
        <v>225309</v>
      </c>
    </row>
    <row r="20" spans="1:9" ht="12.75">
      <c r="A20" s="3">
        <v>3</v>
      </c>
      <c r="B20" s="3" t="s">
        <v>16</v>
      </c>
      <c r="C20" s="3"/>
      <c r="D20" s="3">
        <v>24</v>
      </c>
      <c r="E20" s="3">
        <f>35000+100000+80000</f>
        <v>215000</v>
      </c>
      <c r="F20" s="23">
        <v>21</v>
      </c>
      <c r="G20" s="3">
        <f>15000+40480+100000</f>
        <v>155480</v>
      </c>
      <c r="H20" s="3">
        <f t="shared" si="2"/>
        <v>-3</v>
      </c>
      <c r="I20" s="4">
        <f t="shared" si="3"/>
        <v>-59520</v>
      </c>
    </row>
    <row r="21" spans="1:9" ht="12.75">
      <c r="A21" s="3">
        <v>4</v>
      </c>
      <c r="B21" s="3" t="s">
        <v>17</v>
      </c>
      <c r="C21" s="3"/>
      <c r="D21" s="3">
        <v>1</v>
      </c>
      <c r="E21" s="3">
        <v>390000</v>
      </c>
      <c r="F21" s="3">
        <v>0</v>
      </c>
      <c r="G21" s="3">
        <v>0</v>
      </c>
      <c r="H21" s="3">
        <f t="shared" si="2"/>
        <v>-1</v>
      </c>
      <c r="I21" s="4">
        <f t="shared" si="3"/>
        <v>-390000</v>
      </c>
    </row>
    <row r="22" spans="1:9" ht="12.75">
      <c r="A22" s="3">
        <v>5</v>
      </c>
      <c r="B22" s="3" t="s">
        <v>18</v>
      </c>
      <c r="C22" s="3"/>
      <c r="D22" s="3">
        <v>10</v>
      </c>
      <c r="E22" s="3">
        <f>10000+20000</f>
        <v>30000</v>
      </c>
      <c r="F22" s="3">
        <v>11</v>
      </c>
      <c r="G22" s="3">
        <f>20000+30000+30000</f>
        <v>80000</v>
      </c>
      <c r="H22" s="3">
        <f t="shared" si="2"/>
        <v>1</v>
      </c>
      <c r="I22" s="4">
        <f t="shared" si="3"/>
        <v>50000</v>
      </c>
    </row>
    <row r="23" spans="1:9" ht="12.75">
      <c r="A23" s="3">
        <v>6</v>
      </c>
      <c r="B23" s="3" t="s">
        <v>51</v>
      </c>
      <c r="C23" s="3"/>
      <c r="D23" s="3">
        <v>8</v>
      </c>
      <c r="E23" s="3">
        <f>18000+31440+500000</f>
        <v>549440</v>
      </c>
      <c r="F23" s="3">
        <v>12</v>
      </c>
      <c r="G23" s="20">
        <f>200000+15000+50000+50000</f>
        <v>315000</v>
      </c>
      <c r="H23" s="3">
        <f t="shared" si="2"/>
        <v>4</v>
      </c>
      <c r="I23" s="4">
        <f t="shared" si="3"/>
        <v>-234440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1</v>
      </c>
      <c r="G24" s="3">
        <v>0</v>
      </c>
      <c r="H24" s="3">
        <f t="shared" si="2"/>
        <v>1</v>
      </c>
      <c r="I24" s="4">
        <f t="shared" si="3"/>
        <v>0</v>
      </c>
    </row>
    <row r="25" spans="1:9" s="19" customFormat="1" ht="12.75">
      <c r="A25" s="3">
        <v>8</v>
      </c>
      <c r="B25" s="3" t="s">
        <v>44</v>
      </c>
      <c r="C25" s="3"/>
      <c r="D25" s="3">
        <v>2</v>
      </c>
      <c r="E25" s="3">
        <v>0</v>
      </c>
      <c r="F25" s="20">
        <v>1</v>
      </c>
      <c r="G25" s="20">
        <v>12864274</v>
      </c>
      <c r="H25" s="3">
        <f t="shared" si="2"/>
        <v>-1</v>
      </c>
      <c r="I25" s="4">
        <f t="shared" si="3"/>
        <v>12864274</v>
      </c>
    </row>
    <row r="26" spans="1:9" ht="12.75">
      <c r="A26" s="3">
        <v>9</v>
      </c>
      <c r="B26" s="3" t="s">
        <v>20</v>
      </c>
      <c r="C26" s="3"/>
      <c r="D26" s="3">
        <v>2</v>
      </c>
      <c r="E26" s="3">
        <f>50000+500000</f>
        <v>550000</v>
      </c>
      <c r="F26" s="3">
        <v>0</v>
      </c>
      <c r="G26" s="3">
        <v>0</v>
      </c>
      <c r="H26" s="3">
        <f t="shared" si="2"/>
        <v>-2</v>
      </c>
      <c r="I26" s="4">
        <f t="shared" si="3"/>
        <v>-550000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2"/>
        <v>0</v>
      </c>
      <c r="I27" s="4">
        <f t="shared" si="3"/>
        <v>0</v>
      </c>
    </row>
    <row r="28" spans="1:9" ht="12.75">
      <c r="A28" s="3">
        <v>11</v>
      </c>
      <c r="B28" s="41" t="s">
        <v>22</v>
      </c>
      <c r="C28" s="42"/>
      <c r="D28" s="3">
        <v>2</v>
      </c>
      <c r="E28" s="3">
        <v>0</v>
      </c>
      <c r="F28" s="3">
        <v>5</v>
      </c>
      <c r="G28" s="3">
        <v>0</v>
      </c>
      <c r="H28" s="3">
        <f t="shared" si="2"/>
        <v>3</v>
      </c>
      <c r="I28" s="4">
        <f t="shared" si="3"/>
        <v>0</v>
      </c>
    </row>
    <row r="29" spans="1:9" ht="27.75" customHeight="1">
      <c r="A29" s="18"/>
      <c r="B29" s="54" t="s">
        <v>23</v>
      </c>
      <c r="C29" s="55"/>
      <c r="D29" s="18">
        <f>D18+D19+D20+D21+D22+D23+D24+D25+D26+D27+D28</f>
        <v>63</v>
      </c>
      <c r="E29" s="18">
        <f>E18+E19+E20+E21+E22+E23+E24+E25+E26+E27+E28</f>
        <v>5842401</v>
      </c>
      <c r="F29" s="18">
        <f>F18+F19+F20+F21+F22+F23+F24+F25+F26+F27+F28</f>
        <v>67</v>
      </c>
      <c r="G29" s="18">
        <f>G18+G19+G20+G21+G22+G23+G24+G25+G26+G27+G28</f>
        <v>17103037</v>
      </c>
      <c r="H29" s="3">
        <f t="shared" si="2"/>
        <v>4</v>
      </c>
      <c r="I29" s="4">
        <f t="shared" si="3"/>
        <v>11260636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2</v>
      </c>
      <c r="E31" s="39"/>
      <c r="F31" s="37">
        <v>6</v>
      </c>
      <c r="G31" s="39"/>
      <c r="H31" s="37">
        <f>F31-D31</f>
        <v>4</v>
      </c>
      <c r="I31" s="39"/>
    </row>
    <row r="32" spans="1:9" ht="12.75">
      <c r="A32" s="3">
        <v>2</v>
      </c>
      <c r="B32" s="3" t="s">
        <v>25</v>
      </c>
      <c r="C32" s="3"/>
      <c r="D32" s="37">
        <v>3</v>
      </c>
      <c r="E32" s="39"/>
      <c r="F32" s="37">
        <v>5</v>
      </c>
      <c r="G32" s="39"/>
      <c r="H32" s="37">
        <f>F32-D32</f>
        <v>2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56</v>
      </c>
      <c r="D35" s="8"/>
      <c r="E35" s="8"/>
      <c r="F35" s="8"/>
      <c r="G35" s="8"/>
      <c r="H35" s="8"/>
      <c r="I35" s="8"/>
    </row>
    <row r="36" spans="3:9" ht="15">
      <c r="C36" s="30" t="s">
        <v>55</v>
      </c>
      <c r="D36" s="8"/>
      <c r="E36" s="8"/>
      <c r="F36" s="8"/>
      <c r="G36" s="8"/>
      <c r="I36" s="8"/>
    </row>
    <row r="37" spans="3:8" ht="15">
      <c r="C37" s="8" t="s">
        <v>57</v>
      </c>
      <c r="H37" s="8" t="s">
        <v>58</v>
      </c>
    </row>
  </sheetData>
  <sheetProtection/>
  <mergeCells count="22">
    <mergeCell ref="A16:I17"/>
    <mergeCell ref="B29:C29"/>
    <mergeCell ref="F31:G31"/>
    <mergeCell ref="H31:I31"/>
    <mergeCell ref="B15:C15"/>
    <mergeCell ref="B7:C7"/>
    <mergeCell ref="B11:C11"/>
    <mergeCell ref="B8:C8"/>
    <mergeCell ref="B13:C13"/>
    <mergeCell ref="D32:E32"/>
    <mergeCell ref="F32:G32"/>
    <mergeCell ref="H32:I32"/>
    <mergeCell ref="D31:E31"/>
    <mergeCell ref="B24:C24"/>
    <mergeCell ref="B28:C28"/>
    <mergeCell ref="A30:I30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Анисимова Александра Юрьевна</cp:lastModifiedBy>
  <cp:lastPrinted>2022-12-05T07:58:24Z</cp:lastPrinted>
  <dcterms:created xsi:type="dcterms:W3CDTF">2005-01-24T12:59:14Z</dcterms:created>
  <dcterms:modified xsi:type="dcterms:W3CDTF">2022-12-05T11:24:43Z</dcterms:modified>
  <cp:category/>
  <cp:version/>
  <cp:contentType/>
  <cp:contentStatus/>
</cp:coreProperties>
</file>