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'Лист1'!$A$1:$E$369</definedName>
  </definedNames>
  <calcPr fullCalcOnLoad="1"/>
</workbook>
</file>

<file path=xl/sharedStrings.xml><?xml version="1.0" encoding="utf-8"?>
<sst xmlns="http://schemas.openxmlformats.org/spreadsheetml/2006/main" count="323" uniqueCount="243">
  <si>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</si>
  <si>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</si>
  <si>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</si>
  <si>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</si>
  <si>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</si>
  <si>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</si>
  <si>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</si>
  <si>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</si>
  <si>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</si>
  <si>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</si>
  <si>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</si>
  <si>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</si>
  <si>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</si>
  <si>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</si>
  <si>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</si>
  <si>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</si>
  <si>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</si>
  <si>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</si>
  <si>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</si>
  <si>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</si>
  <si>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</si>
  <si>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</si>
  <si>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</si>
  <si>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</si>
  <si>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</si>
  <si>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</si>
  <si>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</si>
  <si>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</si>
  <si>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</si>
  <si>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</si>
  <si>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</si>
  <si>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</si>
  <si>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</si>
  <si>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</si>
  <si>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</si>
  <si>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</si>
  <si>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</si>
  <si>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</si>
  <si>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</si>
  <si>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</si>
  <si>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</si>
  <si>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</si>
  <si>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</si>
  <si>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</si>
  <si>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</si>
  <si>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</si>
  <si>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</si>
  <si>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</si>
  <si>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</si>
  <si>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</si>
  <si>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</si>
  <si>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</si>
  <si>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</si>
  <si>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</si>
  <si>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</si>
  <si>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</si>
  <si>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</si>
  <si>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</si>
  <si>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</si>
  <si>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</si>
  <si>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</si>
  <si>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</si>
  <si>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</si>
  <si>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</si>
  <si>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</si>
  <si>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</si>
  <si>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</si>
  <si>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</si>
  <si>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</si>
  <si>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</si>
  <si>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</si>
  <si>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</si>
  <si>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</si>
  <si>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</si>
  <si>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</si>
  <si>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</si>
  <si>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</si>
  <si>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</si>
  <si>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</si>
  <si>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</si>
  <si>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</si>
  <si>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</si>
  <si>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</si>
  <si>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</si>
  <si>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</si>
  <si>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</si>
  <si>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</si>
  <si>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</si>
  <si>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</si>
  <si>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</si>
  <si>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</si>
  <si>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</si>
  <si>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</si>
  <si>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</si>
  <si>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</si>
  <si>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</si>
  <si>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</si>
  <si>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</si>
  <si>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</si>
  <si>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</si>
  <si>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</si>
  <si>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</si>
  <si>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</si>
  <si>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</si>
  <si>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</si>
  <si>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</si>
  <si>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</si>
  <si>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</si>
  <si>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</si>
  <si>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</si>
  <si>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</si>
  <si>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</si>
  <si>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</si>
  <si>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</si>
  <si>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</si>
  <si>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</si>
  <si>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</si>
  <si>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</si>
  <si>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</si>
  <si>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</si>
  <si>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</si>
  <si>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</si>
  <si>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</si>
  <si>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</si>
  <si>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</si>
  <si>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</si>
  <si>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</si>
  <si>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</si>
  <si>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</si>
  <si>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</si>
  <si>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</si>
  <si>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</si>
  <si>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</si>
  <si>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</si>
  <si>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</si>
  <si>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</si>
  <si>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</si>
  <si>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</si>
  <si>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</si>
  <si>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</si>
  <si>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</si>
  <si>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</si>
  <si>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</si>
  <si>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</si>
  <si>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</si>
  <si>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</si>
  <si>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</si>
  <si>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</si>
  <si>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</si>
  <si>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</si>
  <si>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</si>
  <si>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</si>
  <si>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</si>
  <si>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</si>
  <si>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</si>
  <si>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</si>
  <si>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 xml:space="preserve">Субсидии на поддержку отрасли культуры 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</si>
  <si>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</si>
  <si>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</si>
  <si>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</si>
  <si>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</si>
  <si>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</si>
  <si>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</si>
  <si>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</si>
  <si>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</si>
  <si>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</si>
  <si>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</si>
  <si>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</si>
  <si>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</si>
  <si>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</si>
  <si>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</si>
  <si>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</si>
  <si>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</si>
  <si>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</si>
  <si>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</si>
  <si>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</si>
  <si>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</si>
  <si>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</si>
  <si>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</si>
  <si>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</si>
  <si>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</si>
  <si>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</si>
  <si>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</si>
  <si>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</si>
  <si>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</si>
  <si>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</si>
  <si>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</si>
  <si>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</si>
  <si>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</si>
  <si>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организация оздоровительной кампании детей в летнее время</t>
  </si>
  <si>
    <t>спортивные мероприятия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</si>
  <si>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</si>
  <si>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</si>
  <si>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</si>
  <si>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</si>
  <si>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</si>
  <si>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</si>
  <si>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</si>
  <si>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</si>
  <si>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</si>
  <si>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мероприятий по благоустройству дворовых территорий и тротуаров (респ. ср-ва)</t>
  </si>
  <si>
    <t>реализация вопросов местного значения в сфере образования, культуры, физической культуры и спорта</t>
  </si>
  <si>
    <t>Уточненный план на 2022 год</t>
  </si>
  <si>
    <t>% исполне-ния к плану 2022 г.</t>
  </si>
  <si>
    <t>Отклонение от плана 2022 г            ( +, - )</t>
  </si>
  <si>
    <t>Единый налог на вмененный доход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</si>
  <si>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</si>
  <si>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</si>
  <si>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</si>
  <si>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</si>
  <si>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</si>
  <si>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</si>
  <si>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</si>
  <si>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</si>
  <si>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инициативных проектов (респ. ср-ва)</t>
  </si>
  <si>
    <t xml:space="preserve">                     учебные расходы в общеобразовательных учреждениях</t>
  </si>
  <si>
    <t>реализация инициативных проектов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</si>
  <si>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</si>
  <si>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от продажи  земельных  участков, находящихся в государственной и муниципальной собственности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</si>
  <si>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</si>
  <si>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</si>
  <si>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укрепление материально-технической базы муниципальных музеев (респ. ср-ва)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</si>
  <si>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 (респ. ср-ва)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</si>
  <si>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</si>
  <si>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>Субсидии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</si>
  <si>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</si>
  <si>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</si>
  <si>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</si>
  <si>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</si>
  <si>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оплата исполнительного листа ООО "Газпром межрегионгаз Чебоксары" за потребление природного газа МУП ЖКХ </t>
  </si>
  <si>
    <t>содержание централизованной бухгалтерии</t>
  </si>
  <si>
    <t>профилактика правонарушений и преступности</t>
  </si>
  <si>
    <t>оплата услуг по авторскому надзору</t>
  </si>
  <si>
    <t>оплата строительного контроля по капитальному ремонту спортзала МАОУ "Козловская СОШ № 2"</t>
  </si>
  <si>
    <t>оплата проектно-сметной документации по капитальному ремонту МБОУ "Карамышевская СОШ"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</si>
  <si>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</si>
  <si>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</si>
  <si>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</si>
  <si>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</si>
  <si>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Анализ исполнения районного бюджета Козловского района на 01.07.2022 года</t>
  </si>
  <si>
    <t>Фактическое исполнение на 01.07.2022 год</t>
  </si>
  <si>
    <t xml:space="preserve"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 </t>
  </si>
  <si>
    <t xml:space="preserve">стимулирование развития приоритетных подотраслей агропромышленного комплекса и развитие малых форм хозяйствования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</si>
</sst>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workbookViewId="0" topLeftCell="A247">
      <selection activeCell="C263" sqref="C263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239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202</v>
      </c>
      <c r="C3" s="44" t="s">
        <v>240</v>
      </c>
      <c r="D3" s="43" t="s">
        <v>203</v>
      </c>
      <c r="E3" s="45" t="s">
        <v>204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88</v>
      </c>
      <c r="B6" s="50">
        <f>SUM(B7)</f>
        <v>72953900</v>
      </c>
      <c r="C6" s="50">
        <f>SUM(C7)</f>
        <v>38436134.35</v>
      </c>
      <c r="D6" s="28">
        <f aca="true" t="shared" si="0" ref="D6:D40">IF(B6=0,"   ",C6/B6)</f>
        <v>0.5268551009610178</v>
      </c>
      <c r="E6" s="31">
        <f aca="true" t="shared" si="1" ref="E6:E40">C6-B6</f>
        <v>-34517765.65</v>
      </c>
    </row>
    <row r="7" spans="1:5" s="5" customFormat="1" ht="15" customHeight="1">
      <c r="A7" s="27" t="s">
        <v>26</v>
      </c>
      <c r="B7" s="51">
        <v>72953900</v>
      </c>
      <c r="C7" s="55">
        <v>38436134.35</v>
      </c>
      <c r="D7" s="28">
        <f t="shared" si="0"/>
        <v>0.5268551009610178</v>
      </c>
      <c r="E7" s="31">
        <f t="shared" si="1"/>
        <v>-34517765.65</v>
      </c>
    </row>
    <row r="8" spans="1:5" s="5" customFormat="1" ht="45" customHeight="1">
      <c r="A8" s="27" t="s">
        <v>73</v>
      </c>
      <c r="B8" s="50">
        <f>SUM(B9)</f>
        <v>3588900</v>
      </c>
      <c r="C8" s="50">
        <f>SUM(C9)</f>
        <v>1991306.37</v>
      </c>
      <c r="D8" s="28">
        <f t="shared" si="0"/>
        <v>0.5548514503051074</v>
      </c>
      <c r="E8" s="31">
        <f t="shared" si="1"/>
        <v>-1597593.63</v>
      </c>
    </row>
    <row r="9" spans="1:5" s="5" customFormat="1" ht="29.25" customHeight="1">
      <c r="A9" s="27" t="s">
        <v>74</v>
      </c>
      <c r="B9" s="51">
        <v>3588900</v>
      </c>
      <c r="C9" s="55">
        <v>1991306.37</v>
      </c>
      <c r="D9" s="28">
        <f t="shared" si="0"/>
        <v>0.5548514503051074</v>
      </c>
      <c r="E9" s="31">
        <f t="shared" si="1"/>
        <v>-1597593.63</v>
      </c>
    </row>
    <row r="10" spans="1:5" s="6" customFormat="1" ht="15" customHeight="1">
      <c r="A10" s="39" t="s">
        <v>3</v>
      </c>
      <c r="B10" s="51">
        <f>SUM(B11:B14)</f>
        <v>4886600</v>
      </c>
      <c r="C10" s="51">
        <f>SUM(C11:C14)</f>
        <v>3793150.7199999997</v>
      </c>
      <c r="D10" s="28">
        <f t="shared" si="0"/>
        <v>0.7762351573691318</v>
      </c>
      <c r="E10" s="31">
        <f t="shared" si="1"/>
        <v>-1093449.2800000003</v>
      </c>
    </row>
    <row r="11" spans="1:5" s="5" customFormat="1" ht="28.5" customHeight="1">
      <c r="A11" s="27" t="s">
        <v>142</v>
      </c>
      <c r="B11" s="51">
        <v>2692800</v>
      </c>
      <c r="C11" s="55">
        <v>2186919.33</v>
      </c>
      <c r="D11" s="28">
        <f>IF(B11=0,"   ",C11/B11)</f>
        <v>0.8121358177361854</v>
      </c>
      <c r="E11" s="31">
        <f>C11-B11</f>
        <v>-505880.6699999999</v>
      </c>
    </row>
    <row r="12" spans="1:5" s="5" customFormat="1" ht="15">
      <c r="A12" s="27" t="s">
        <v>205</v>
      </c>
      <c r="B12" s="51">
        <v>14200</v>
      </c>
      <c r="C12" s="55">
        <v>8685.61</v>
      </c>
      <c r="D12" s="28">
        <f>IF(B12=0,"   ",C12/B12)</f>
        <v>0.6116626760563381</v>
      </c>
      <c r="E12" s="31">
        <f>C12-B12</f>
        <v>-5514.389999999999</v>
      </c>
    </row>
    <row r="13" spans="1:5" s="5" customFormat="1" ht="15">
      <c r="A13" s="27" t="s">
        <v>14</v>
      </c>
      <c r="B13" s="51">
        <v>929600</v>
      </c>
      <c r="C13" s="55">
        <v>871748.84</v>
      </c>
      <c r="D13" s="28">
        <f>IF(B13=0,"   ",C13/B13)</f>
        <v>0.9377676850258175</v>
      </c>
      <c r="E13" s="31">
        <f>C13-B13</f>
        <v>-57851.16000000003</v>
      </c>
    </row>
    <row r="14" spans="1:5" s="5" customFormat="1" ht="30">
      <c r="A14" s="27" t="s">
        <v>182</v>
      </c>
      <c r="B14" s="51">
        <v>1250000</v>
      </c>
      <c r="C14" s="55">
        <v>725796.94</v>
      </c>
      <c r="D14" s="28">
        <f>IF(B14=0,"   ",C14/B14)</f>
        <v>0.580637552</v>
      </c>
      <c r="E14" s="31">
        <f>C14-B14</f>
        <v>-524203.06000000006</v>
      </c>
    </row>
    <row r="15" spans="1:5" s="5" customFormat="1" ht="15">
      <c r="A15" s="39" t="s">
        <v>75</v>
      </c>
      <c r="B15" s="50">
        <f>B16+B17</f>
        <v>1543000</v>
      </c>
      <c r="C15" s="50">
        <f>C16+C17</f>
        <v>215512.08000000002</v>
      </c>
      <c r="D15" s="28">
        <f t="shared" si="0"/>
        <v>0.1396708230719378</v>
      </c>
      <c r="E15" s="31">
        <f t="shared" si="1"/>
        <v>-1327487.92</v>
      </c>
    </row>
    <row r="16" spans="1:5" s="5" customFormat="1" ht="15">
      <c r="A16" s="27" t="s">
        <v>98</v>
      </c>
      <c r="B16" s="51">
        <v>108500</v>
      </c>
      <c r="C16" s="55">
        <v>55544.42</v>
      </c>
      <c r="D16" s="28">
        <f t="shared" si="0"/>
        <v>0.5119301382488479</v>
      </c>
      <c r="E16" s="31">
        <f t="shared" si="1"/>
        <v>-52955.58</v>
      </c>
    </row>
    <row r="17" spans="1:5" s="5" customFormat="1" ht="15">
      <c r="A17" s="27" t="s">
        <v>99</v>
      </c>
      <c r="B17" s="51">
        <v>1434500</v>
      </c>
      <c r="C17" s="55">
        <v>159967.66</v>
      </c>
      <c r="D17" s="28">
        <f>IF(B17=0,"   ",C17/B17)</f>
        <v>0.1115145765074939</v>
      </c>
      <c r="E17" s="31">
        <f>C17-B17</f>
        <v>-1274532.34</v>
      </c>
    </row>
    <row r="18" spans="1:5" s="5" customFormat="1" ht="29.25" customHeight="1">
      <c r="A18" s="39" t="s">
        <v>89</v>
      </c>
      <c r="B18" s="51">
        <f>SUM(B19:B20)</f>
        <v>191000</v>
      </c>
      <c r="C18" s="51">
        <f>SUM(C19:C20)</f>
        <v>-2756.8</v>
      </c>
      <c r="D18" s="28">
        <f>IF(B18=0,"   ",C18/B18)</f>
        <v>-0.014433507853403141</v>
      </c>
      <c r="E18" s="31">
        <f>C18-B18</f>
        <v>-193756.8</v>
      </c>
    </row>
    <row r="19" spans="1:5" s="5" customFormat="1" ht="15">
      <c r="A19" s="27" t="s">
        <v>15</v>
      </c>
      <c r="B19" s="51">
        <v>191000</v>
      </c>
      <c r="C19" s="51">
        <v>0</v>
      </c>
      <c r="D19" s="28">
        <f>IF(B19=0,"   ",C19/B19)</f>
        <v>0</v>
      </c>
      <c r="E19" s="31">
        <f>C19-B19</f>
        <v>-191000</v>
      </c>
    </row>
    <row r="20" spans="1:5" s="5" customFormat="1" ht="15">
      <c r="A20" s="27" t="s">
        <v>36</v>
      </c>
      <c r="B20" s="51">
        <v>0</v>
      </c>
      <c r="C20" s="51">
        <v>-2756.8</v>
      </c>
      <c r="D20" s="28">
        <v>0</v>
      </c>
      <c r="E20" s="31">
        <f t="shared" si="1"/>
        <v>-2756.8</v>
      </c>
    </row>
    <row r="21" spans="1:5" s="5" customFormat="1" ht="15">
      <c r="A21" s="39" t="s">
        <v>16</v>
      </c>
      <c r="B21" s="51">
        <v>1733000</v>
      </c>
      <c r="C21" s="51">
        <v>1035961.96</v>
      </c>
      <c r="D21" s="28">
        <f t="shared" si="0"/>
        <v>0.597785320253895</v>
      </c>
      <c r="E21" s="31">
        <f t="shared" si="1"/>
        <v>-697038.04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>
        <v>0</v>
      </c>
      <c r="E22" s="31">
        <f t="shared" si="1"/>
        <v>0</v>
      </c>
    </row>
    <row r="23" spans="1:5" s="5" customFormat="1" ht="17.25" customHeight="1">
      <c r="A23" s="82" t="s">
        <v>198</v>
      </c>
      <c r="B23" s="51">
        <f>B6+B8+B10+B15+B18+B21</f>
        <v>84896400</v>
      </c>
      <c r="C23" s="51">
        <f>C6+C8+C10+C15+C18+C21</f>
        <v>45469308.68</v>
      </c>
      <c r="D23" s="28">
        <f>IF(B23=0,"   ",C23/B23)</f>
        <v>0.5355858279031855</v>
      </c>
      <c r="E23" s="31">
        <f>C23-B23</f>
        <v>-39427091.32</v>
      </c>
    </row>
    <row r="24" spans="1:5" s="5" customFormat="1" ht="44.25" customHeight="1">
      <c r="A24" s="39" t="s">
        <v>91</v>
      </c>
      <c r="B24" s="51">
        <f>SUM(B25:B27)</f>
        <v>5231800</v>
      </c>
      <c r="C24" s="51">
        <f>SUM(C25:C27)</f>
        <v>2526544.35</v>
      </c>
      <c r="D24" s="28">
        <f t="shared" si="0"/>
        <v>0.4829206678389847</v>
      </c>
      <c r="E24" s="31">
        <f t="shared" si="1"/>
        <v>-2705255.65</v>
      </c>
    </row>
    <row r="25" spans="1:5" s="5" customFormat="1" ht="15">
      <c r="A25" s="27" t="s">
        <v>51</v>
      </c>
      <c r="B25" s="51">
        <v>4581300</v>
      </c>
      <c r="C25" s="51">
        <v>1704704.9</v>
      </c>
      <c r="D25" s="28">
        <f t="shared" si="0"/>
        <v>0.37210069194333484</v>
      </c>
      <c r="E25" s="31">
        <f t="shared" si="1"/>
        <v>-2876595.1</v>
      </c>
    </row>
    <row r="26" spans="1:5" s="5" customFormat="1" ht="16.5" customHeight="1">
      <c r="A26" s="27" t="s">
        <v>117</v>
      </c>
      <c r="B26" s="51">
        <v>650500</v>
      </c>
      <c r="C26" s="55">
        <v>487741.04</v>
      </c>
      <c r="D26" s="28">
        <f t="shared" si="0"/>
        <v>0.7497940661029977</v>
      </c>
      <c r="E26" s="31">
        <f t="shared" si="1"/>
        <v>-162758.96000000002</v>
      </c>
    </row>
    <row r="27" spans="1:5" s="5" customFormat="1" ht="16.5" customHeight="1">
      <c r="A27" s="27" t="s">
        <v>193</v>
      </c>
      <c r="B27" s="51">
        <v>0</v>
      </c>
      <c r="C27" s="55">
        <v>334098.41</v>
      </c>
      <c r="D27" s="28">
        <v>0</v>
      </c>
      <c r="E27" s="31">
        <f>C27-B27</f>
        <v>334098.41</v>
      </c>
    </row>
    <row r="28" spans="1:5" s="5" customFormat="1" ht="30" customHeight="1">
      <c r="A28" s="39" t="s">
        <v>17</v>
      </c>
      <c r="B28" s="51">
        <f>SUM(B29)</f>
        <v>175000</v>
      </c>
      <c r="C28" s="51">
        <f>SUM(C29)</f>
        <v>652220.78</v>
      </c>
      <c r="D28" s="28">
        <f t="shared" si="0"/>
        <v>3.726975885714286</v>
      </c>
      <c r="E28" s="31">
        <f t="shared" si="1"/>
        <v>477220.78</v>
      </c>
    </row>
    <row r="29" spans="1:5" s="5" customFormat="1" ht="15">
      <c r="A29" s="27" t="s">
        <v>18</v>
      </c>
      <c r="B29" s="51">
        <v>175000</v>
      </c>
      <c r="C29" s="51">
        <v>652220.78</v>
      </c>
      <c r="D29" s="28">
        <f t="shared" si="0"/>
        <v>3.726975885714286</v>
      </c>
      <c r="E29" s="31">
        <f t="shared" si="1"/>
        <v>477220.78</v>
      </c>
    </row>
    <row r="30" spans="1:5" s="5" customFormat="1" ht="30">
      <c r="A30" s="39" t="s">
        <v>92</v>
      </c>
      <c r="B30" s="51">
        <v>1687800</v>
      </c>
      <c r="C30" s="51">
        <v>702576.43</v>
      </c>
      <c r="D30" s="28">
        <f t="shared" si="0"/>
        <v>0.41626758502192207</v>
      </c>
      <c r="E30" s="31">
        <f t="shared" si="1"/>
        <v>-985223.57</v>
      </c>
    </row>
    <row r="31" spans="1:5" s="5" customFormat="1" ht="30" customHeight="1">
      <c r="A31" s="39" t="s">
        <v>93</v>
      </c>
      <c r="B31" s="51">
        <f>SUM(B32,B33)</f>
        <v>2990300</v>
      </c>
      <c r="C31" s="51">
        <f>SUM(C32,C33)</f>
        <v>4140110.03</v>
      </c>
      <c r="D31" s="28">
        <f t="shared" si="0"/>
        <v>1.384513269571615</v>
      </c>
      <c r="E31" s="31">
        <f t="shared" si="1"/>
        <v>1149810.0299999998</v>
      </c>
    </row>
    <row r="32" spans="1:5" s="5" customFormat="1" ht="30">
      <c r="A32" s="27" t="s">
        <v>94</v>
      </c>
      <c r="B32" s="51">
        <v>1448100</v>
      </c>
      <c r="C32" s="51">
        <v>1473375.67</v>
      </c>
      <c r="D32" s="28">
        <f t="shared" si="0"/>
        <v>1.0174543677922794</v>
      </c>
      <c r="E32" s="31">
        <f t="shared" si="1"/>
        <v>25275.669999999925</v>
      </c>
    </row>
    <row r="33" spans="1:5" s="5" customFormat="1" ht="30">
      <c r="A33" s="27" t="s">
        <v>218</v>
      </c>
      <c r="B33" s="51">
        <v>1542200</v>
      </c>
      <c r="C33" s="51">
        <v>2666734.36</v>
      </c>
      <c r="D33" s="28">
        <f t="shared" si="0"/>
        <v>1.729175437686422</v>
      </c>
      <c r="E33" s="31">
        <f t="shared" si="1"/>
        <v>1124534.3599999999</v>
      </c>
    </row>
    <row r="34" spans="1:5" s="5" customFormat="1" ht="17.25" customHeight="1">
      <c r="A34" s="39" t="s">
        <v>90</v>
      </c>
      <c r="B34" s="51">
        <v>670000</v>
      </c>
      <c r="C34" s="51">
        <v>509756.79</v>
      </c>
      <c r="D34" s="28">
        <f t="shared" si="0"/>
        <v>0.7608310298507462</v>
      </c>
      <c r="E34" s="31">
        <f t="shared" si="1"/>
        <v>-160243.21000000002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0</v>
      </c>
      <c r="D35" s="28">
        <v>0</v>
      </c>
      <c r="E35" s="31">
        <f t="shared" si="1"/>
        <v>0</v>
      </c>
    </row>
    <row r="36" spans="1:5" s="8" customFormat="1" ht="15" customHeight="1">
      <c r="A36" s="27" t="s">
        <v>28</v>
      </c>
      <c r="B36" s="51">
        <v>0</v>
      </c>
      <c r="C36" s="50">
        <v>0</v>
      </c>
      <c r="D36" s="28">
        <v>0</v>
      </c>
      <c r="E36" s="31">
        <f t="shared" si="1"/>
        <v>0</v>
      </c>
    </row>
    <row r="37" spans="1:5" s="8" customFormat="1" ht="15" customHeight="1">
      <c r="A37" s="27" t="s">
        <v>96</v>
      </c>
      <c r="B37" s="51">
        <v>0</v>
      </c>
      <c r="C37" s="50">
        <v>0</v>
      </c>
      <c r="D37" s="28">
        <v>0</v>
      </c>
      <c r="E37" s="31">
        <f t="shared" si="1"/>
        <v>0</v>
      </c>
    </row>
    <row r="38" spans="1:5" s="8" customFormat="1" ht="15" customHeight="1">
      <c r="A38" s="40" t="s">
        <v>199</v>
      </c>
      <c r="B38" s="51">
        <f>B24+B28+B30+B31+B34+B35</f>
        <v>10754900</v>
      </c>
      <c r="C38" s="51">
        <f>C24+C28+C30+C31+C34+C35</f>
        <v>8531208.379999999</v>
      </c>
      <c r="D38" s="28">
        <f>IF(B38=0,"   ",C38/B38)</f>
        <v>0.7932392100344958</v>
      </c>
      <c r="E38" s="31">
        <f>C38-B38</f>
        <v>-2223691.620000001</v>
      </c>
    </row>
    <row r="39" spans="1:5" s="8" customFormat="1" ht="17.25" customHeight="1">
      <c r="A39" s="40" t="s">
        <v>4</v>
      </c>
      <c r="B39" s="52">
        <f>SUM(B6,B10,B18,B21,B22,B24,B28,B30,B31,B34,B35,B8,B15)</f>
        <v>95651300</v>
      </c>
      <c r="C39" s="52">
        <f>SUM(C6,C10,C18,C21,C22,C24,C28,C30,C31,C34,C35,C8,C15)</f>
        <v>54000517.06</v>
      </c>
      <c r="D39" s="30">
        <f t="shared" si="0"/>
        <v>0.5645560181618023</v>
      </c>
      <c r="E39" s="32">
        <f t="shared" si="1"/>
        <v>-41650782.94</v>
      </c>
    </row>
    <row r="40" spans="1:5" s="8" customFormat="1" ht="18" customHeight="1">
      <c r="A40" s="40" t="s">
        <v>56</v>
      </c>
      <c r="B40" s="52">
        <f>B41+B43+B45+B100+B123+B42</f>
        <v>457149795.7</v>
      </c>
      <c r="C40" s="52">
        <f>C41+C43+C45+C100+C123+C42</f>
        <v>207864756.81000003</v>
      </c>
      <c r="D40" s="30">
        <f t="shared" si="0"/>
        <v>0.4546972540843247</v>
      </c>
      <c r="E40" s="32">
        <f t="shared" si="1"/>
        <v>-249285038.88999996</v>
      </c>
    </row>
    <row r="41" spans="1:5" s="8" customFormat="1" ht="31.5" customHeight="1">
      <c r="A41" s="27" t="s">
        <v>37</v>
      </c>
      <c r="B41" s="51">
        <v>0</v>
      </c>
      <c r="C41" s="51">
        <v>-1493072.55</v>
      </c>
      <c r="D41" s="28">
        <v>0</v>
      </c>
      <c r="E41" s="31">
        <f aca="true" t="shared" si="2" ref="E41:E54">C41-B41</f>
        <v>-1493072.55</v>
      </c>
    </row>
    <row r="42" spans="1:5" s="8" customFormat="1" ht="46.5" customHeight="1">
      <c r="A42" s="27" t="s">
        <v>70</v>
      </c>
      <c r="B42" s="51">
        <v>0</v>
      </c>
      <c r="C42" s="50">
        <v>1195727.33</v>
      </c>
      <c r="D42" s="28">
        <v>0</v>
      </c>
      <c r="E42" s="31">
        <f t="shared" si="2"/>
        <v>1195727.33</v>
      </c>
    </row>
    <row r="43" spans="1:5" s="8" customFormat="1" ht="18.75" customHeight="1">
      <c r="A43" s="27" t="s">
        <v>83</v>
      </c>
      <c r="B43" s="51">
        <f>B44</f>
        <v>10469900</v>
      </c>
      <c r="C43" s="51">
        <f>C44</f>
        <v>5235000</v>
      </c>
      <c r="D43" s="28">
        <f aca="true" t="shared" si="3" ref="D43:D50">IF(B43=0,"   ",C43/B43)</f>
        <v>0.5000047755948003</v>
      </c>
      <c r="E43" s="31">
        <f t="shared" si="2"/>
        <v>-5234900</v>
      </c>
    </row>
    <row r="44" spans="1:5" s="8" customFormat="1" ht="30" customHeight="1">
      <c r="A44" s="27" t="s">
        <v>172</v>
      </c>
      <c r="B44" s="51">
        <v>10469900</v>
      </c>
      <c r="C44" s="50">
        <v>5235000</v>
      </c>
      <c r="D44" s="28">
        <f t="shared" si="3"/>
        <v>0.5000047755948003</v>
      </c>
      <c r="E44" s="31">
        <f>C44-B44</f>
        <v>-5234900</v>
      </c>
    </row>
    <row r="45" spans="1:5" s="5" customFormat="1" ht="30.75" customHeight="1">
      <c r="A45" s="27" t="s">
        <v>143</v>
      </c>
      <c r="B45" s="51">
        <f>B46+B51+B54+B59+B65+B72+B75+B84+B62+B69+B68+B80</f>
        <v>148793390.7</v>
      </c>
      <c r="C45" s="51">
        <f>C46+C51+C54+C59+C65+C72+C75+C84+C62+C69+C68+C80</f>
        <v>49574266.68</v>
      </c>
      <c r="D45" s="28">
        <f t="shared" si="3"/>
        <v>0.3331751931102408</v>
      </c>
      <c r="E45" s="31">
        <f t="shared" si="2"/>
        <v>-99219124.01999998</v>
      </c>
    </row>
    <row r="46" spans="1:5" s="5" customFormat="1" ht="73.5" customHeight="1">
      <c r="A46" s="27" t="s">
        <v>128</v>
      </c>
      <c r="B46" s="51">
        <f>B48+B49+B50</f>
        <v>47932973</v>
      </c>
      <c r="C46" s="51">
        <f>C48+C49+C50</f>
        <v>0</v>
      </c>
      <c r="D46" s="28">
        <f t="shared" si="3"/>
        <v>0</v>
      </c>
      <c r="E46" s="31">
        <f>C46-B46</f>
        <v>-47932973</v>
      </c>
    </row>
    <row r="47" spans="1:5" s="5" customFormat="1" ht="15">
      <c r="A47" s="27" t="s">
        <v>84</v>
      </c>
      <c r="B47" s="51"/>
      <c r="C47" s="55"/>
      <c r="D47" s="28" t="str">
        <f t="shared" si="3"/>
        <v>   </v>
      </c>
      <c r="E47" s="31">
        <f>C47-B47</f>
        <v>0</v>
      </c>
    </row>
    <row r="48" spans="1:5" s="5" customFormat="1" ht="45">
      <c r="A48" s="27" t="s">
        <v>144</v>
      </c>
      <c r="B48" s="51">
        <v>20642373</v>
      </c>
      <c r="C48" s="55">
        <v>0</v>
      </c>
      <c r="D48" s="28">
        <f t="shared" si="3"/>
        <v>0</v>
      </c>
      <c r="E48" s="31">
        <f>C48-B48</f>
        <v>-20642373</v>
      </c>
    </row>
    <row r="49" spans="1:5" s="5" customFormat="1" ht="45.75" customHeight="1">
      <c r="A49" s="27" t="s">
        <v>163</v>
      </c>
      <c r="B49" s="51">
        <v>25548700</v>
      </c>
      <c r="C49" s="55">
        <v>0</v>
      </c>
      <c r="D49" s="28">
        <f t="shared" si="3"/>
        <v>0</v>
      </c>
      <c r="E49" s="31">
        <f>C49-B49</f>
        <v>-25548700</v>
      </c>
    </row>
    <row r="50" spans="1:5" s="5" customFormat="1" ht="30" customHeight="1">
      <c r="A50" s="27" t="s">
        <v>129</v>
      </c>
      <c r="B50" s="51">
        <v>1741900</v>
      </c>
      <c r="C50" s="55">
        <v>0</v>
      </c>
      <c r="D50" s="28">
        <f t="shared" si="3"/>
        <v>0</v>
      </c>
      <c r="E50" s="31">
        <f>C50-B50</f>
        <v>-1741900</v>
      </c>
    </row>
    <row r="51" spans="1:5" s="5" customFormat="1" ht="30">
      <c r="A51" s="27" t="s">
        <v>124</v>
      </c>
      <c r="B51" s="51">
        <f>B52+B53</f>
        <v>10418307.99</v>
      </c>
      <c r="C51" s="51">
        <f>C52+C53</f>
        <v>10418307.99</v>
      </c>
      <c r="D51" s="28">
        <f aca="true" t="shared" si="4" ref="D51:D58">IF(B51=0,"   ",C51/B51)</f>
        <v>1</v>
      </c>
      <c r="E51" s="31">
        <f t="shared" si="2"/>
        <v>0</v>
      </c>
    </row>
    <row r="52" spans="1:5" s="5" customFormat="1" ht="13.5" customHeight="1">
      <c r="A52" s="41" t="s">
        <v>67</v>
      </c>
      <c r="B52" s="51">
        <v>7427484.88</v>
      </c>
      <c r="C52" s="51">
        <v>7427484.88</v>
      </c>
      <c r="D52" s="28">
        <f t="shared" si="4"/>
        <v>1</v>
      </c>
      <c r="E52" s="31">
        <f t="shared" si="2"/>
        <v>0</v>
      </c>
    </row>
    <row r="53" spans="1:5" s="5" customFormat="1" ht="13.5" customHeight="1">
      <c r="A53" s="41" t="s">
        <v>52</v>
      </c>
      <c r="B53" s="51">
        <v>2990823.11</v>
      </c>
      <c r="C53" s="51">
        <v>2990823.11</v>
      </c>
      <c r="D53" s="28">
        <f t="shared" si="4"/>
        <v>1</v>
      </c>
      <c r="E53" s="31">
        <f t="shared" si="2"/>
        <v>0</v>
      </c>
    </row>
    <row r="54" spans="1:5" s="5" customFormat="1" ht="30">
      <c r="A54" s="27" t="s">
        <v>158</v>
      </c>
      <c r="B54" s="51">
        <f>B56</f>
        <v>603232.32</v>
      </c>
      <c r="C54" s="51">
        <f>C56</f>
        <v>603232.32</v>
      </c>
      <c r="D54" s="28">
        <f t="shared" si="4"/>
        <v>1</v>
      </c>
      <c r="E54" s="31">
        <f t="shared" si="2"/>
        <v>0</v>
      </c>
    </row>
    <row r="55" spans="1:5" s="5" customFormat="1" ht="15">
      <c r="A55" s="27" t="s">
        <v>84</v>
      </c>
      <c r="B55" s="51"/>
      <c r="C55" s="55"/>
      <c r="D55" s="28" t="str">
        <f t="shared" si="4"/>
        <v>   </v>
      </c>
      <c r="E55" s="31"/>
    </row>
    <row r="56" spans="1:5" s="5" customFormat="1" ht="30">
      <c r="A56" s="27" t="s">
        <v>145</v>
      </c>
      <c r="B56" s="51">
        <f>SUM(B57:B58)</f>
        <v>603232.32</v>
      </c>
      <c r="C56" s="51">
        <f>SUM(C57:C58)</f>
        <v>603232.32</v>
      </c>
      <c r="D56" s="28">
        <f t="shared" si="4"/>
        <v>1</v>
      </c>
      <c r="E56" s="31">
        <f aca="true" t="shared" si="5" ref="E56:E75">C56-B56</f>
        <v>0</v>
      </c>
    </row>
    <row r="57" spans="1:5" ht="16.5" customHeight="1">
      <c r="A57" s="41" t="s">
        <v>67</v>
      </c>
      <c r="B57" s="51">
        <v>597200</v>
      </c>
      <c r="C57" s="65">
        <v>597200</v>
      </c>
      <c r="D57" s="28">
        <f t="shared" si="4"/>
        <v>1</v>
      </c>
      <c r="E57" s="67">
        <f t="shared" si="5"/>
        <v>0</v>
      </c>
    </row>
    <row r="58" spans="1:5" ht="15.75" customHeight="1">
      <c r="A58" s="41" t="s">
        <v>52</v>
      </c>
      <c r="B58" s="51">
        <v>6032.32</v>
      </c>
      <c r="C58" s="65">
        <v>6032.32</v>
      </c>
      <c r="D58" s="28">
        <f t="shared" si="4"/>
        <v>1</v>
      </c>
      <c r="E58" s="67">
        <f t="shared" si="5"/>
        <v>0</v>
      </c>
    </row>
    <row r="59" spans="1:5" s="5" customFormat="1" ht="45">
      <c r="A59" s="27" t="s">
        <v>173</v>
      </c>
      <c r="B59" s="51">
        <f>B60+B61</f>
        <v>2664530</v>
      </c>
      <c r="C59" s="51">
        <f>C60+C61</f>
        <v>0</v>
      </c>
      <c r="D59" s="28">
        <v>0</v>
      </c>
      <c r="E59" s="31">
        <f t="shared" si="5"/>
        <v>-2664530</v>
      </c>
    </row>
    <row r="60" spans="1:5" s="5" customFormat="1" ht="13.5" customHeight="1">
      <c r="A60" s="41" t="s">
        <v>67</v>
      </c>
      <c r="B60" s="51">
        <v>2651090</v>
      </c>
      <c r="C60" s="51">
        <v>0</v>
      </c>
      <c r="D60" s="28">
        <v>0</v>
      </c>
      <c r="E60" s="31">
        <f t="shared" si="5"/>
        <v>-2651090</v>
      </c>
    </row>
    <row r="61" spans="1:5" s="5" customFormat="1" ht="13.5" customHeight="1">
      <c r="A61" s="41" t="s">
        <v>52</v>
      </c>
      <c r="B61" s="51">
        <v>13440</v>
      </c>
      <c r="C61" s="51">
        <v>0</v>
      </c>
      <c r="D61" s="28">
        <v>0</v>
      </c>
      <c r="E61" s="31">
        <f t="shared" si="5"/>
        <v>-13440</v>
      </c>
    </row>
    <row r="62" spans="1:5" s="5" customFormat="1" ht="75" customHeight="1">
      <c r="A62" s="27" t="s">
        <v>206</v>
      </c>
      <c r="B62" s="51">
        <f>B63+B64</f>
        <v>3026184.28</v>
      </c>
      <c r="C62" s="51">
        <f>C63+C64</f>
        <v>0</v>
      </c>
      <c r="D62" s="28">
        <f aca="true" t="shared" si="6" ref="D62:D74">IF(B62=0,"   ",C62/B62)</f>
        <v>0</v>
      </c>
      <c r="E62" s="31">
        <f>C62-B62</f>
        <v>-3026184.28</v>
      </c>
    </row>
    <row r="63" spans="1:5" s="5" customFormat="1" ht="15" customHeight="1">
      <c r="A63" s="41" t="s">
        <v>67</v>
      </c>
      <c r="B63" s="51">
        <v>2995922.44</v>
      </c>
      <c r="C63" s="51">
        <v>0</v>
      </c>
      <c r="D63" s="28">
        <f t="shared" si="6"/>
        <v>0</v>
      </c>
      <c r="E63" s="31">
        <f>C63-B63</f>
        <v>-2995922.44</v>
      </c>
    </row>
    <row r="64" spans="1:5" s="5" customFormat="1" ht="15.75" customHeight="1">
      <c r="A64" s="41" t="s">
        <v>52</v>
      </c>
      <c r="B64" s="51">
        <v>30261.84</v>
      </c>
      <c r="C64" s="51">
        <v>0</v>
      </c>
      <c r="D64" s="28">
        <f t="shared" si="6"/>
        <v>0</v>
      </c>
      <c r="E64" s="31">
        <f>C64-B64</f>
        <v>-30261.84</v>
      </c>
    </row>
    <row r="65" spans="1:5" s="5" customFormat="1" ht="75" customHeight="1">
      <c r="A65" s="27" t="s">
        <v>169</v>
      </c>
      <c r="B65" s="51">
        <f>B66+B67</f>
        <v>6492806</v>
      </c>
      <c r="C65" s="51">
        <f>C66+C67</f>
        <v>2915350.8600000003</v>
      </c>
      <c r="D65" s="28">
        <f t="shared" si="6"/>
        <v>0.44901247010922557</v>
      </c>
      <c r="E65" s="31">
        <f t="shared" si="5"/>
        <v>-3577455.1399999997</v>
      </c>
    </row>
    <row r="66" spans="1:5" s="5" customFormat="1" ht="15" customHeight="1">
      <c r="A66" s="41" t="s">
        <v>67</v>
      </c>
      <c r="B66" s="51">
        <v>6460209</v>
      </c>
      <c r="C66" s="51">
        <v>2900700.66</v>
      </c>
      <c r="D66" s="28">
        <f t="shared" si="6"/>
        <v>0.44901034316382027</v>
      </c>
      <c r="E66" s="31">
        <f t="shared" si="5"/>
        <v>-3559508.34</v>
      </c>
    </row>
    <row r="67" spans="1:5" s="5" customFormat="1" ht="15.75" customHeight="1">
      <c r="A67" s="41" t="s">
        <v>52</v>
      </c>
      <c r="B67" s="51">
        <v>32597</v>
      </c>
      <c r="C67" s="51">
        <v>14650.2</v>
      </c>
      <c r="D67" s="28">
        <f t="shared" si="6"/>
        <v>0.4494339969935884</v>
      </c>
      <c r="E67" s="31">
        <f t="shared" si="5"/>
        <v>-17946.8</v>
      </c>
    </row>
    <row r="68" spans="1:5" s="5" customFormat="1" ht="75" customHeight="1">
      <c r="A68" s="27" t="s">
        <v>224</v>
      </c>
      <c r="B68" s="51">
        <v>9548369.6</v>
      </c>
      <c r="C68" s="51">
        <v>0</v>
      </c>
      <c r="D68" s="28">
        <f>IF(B68=0,"   ",C68/B68)</f>
        <v>0</v>
      </c>
      <c r="E68" s="31">
        <f>C68-B68</f>
        <v>-9548369.6</v>
      </c>
    </row>
    <row r="69" spans="1:5" s="5" customFormat="1" ht="57.75" customHeight="1">
      <c r="A69" s="27" t="s">
        <v>207</v>
      </c>
      <c r="B69" s="51">
        <f>B70+B71</f>
        <v>554100</v>
      </c>
      <c r="C69" s="51">
        <f>C70+C71</f>
        <v>554100</v>
      </c>
      <c r="D69" s="28">
        <f t="shared" si="6"/>
        <v>1</v>
      </c>
      <c r="E69" s="31">
        <f t="shared" si="5"/>
        <v>0</v>
      </c>
    </row>
    <row r="70" spans="1:5" s="5" customFormat="1" ht="15" customHeight="1">
      <c r="A70" s="41" t="s">
        <v>67</v>
      </c>
      <c r="B70" s="51">
        <v>548500</v>
      </c>
      <c r="C70" s="51">
        <v>548500</v>
      </c>
      <c r="D70" s="28">
        <f t="shared" si="6"/>
        <v>1</v>
      </c>
      <c r="E70" s="31">
        <f t="shared" si="5"/>
        <v>0</v>
      </c>
    </row>
    <row r="71" spans="1:5" s="5" customFormat="1" ht="15.75" customHeight="1">
      <c r="A71" s="41" t="s">
        <v>52</v>
      </c>
      <c r="B71" s="51">
        <v>5600</v>
      </c>
      <c r="C71" s="51">
        <v>5600</v>
      </c>
      <c r="D71" s="28">
        <f t="shared" si="6"/>
        <v>1</v>
      </c>
      <c r="E71" s="31">
        <f t="shared" si="5"/>
        <v>0</v>
      </c>
    </row>
    <row r="72" spans="1:5" ht="30.75" customHeight="1">
      <c r="A72" s="39" t="s">
        <v>113</v>
      </c>
      <c r="B72" s="51">
        <f>B73+B74</f>
        <v>5722314.15</v>
      </c>
      <c r="C72" s="51">
        <f>C73+C74</f>
        <v>5722314.15</v>
      </c>
      <c r="D72" s="28">
        <f t="shared" si="6"/>
        <v>1</v>
      </c>
      <c r="E72" s="67">
        <f t="shared" si="5"/>
        <v>0</v>
      </c>
    </row>
    <row r="73" spans="1:5" ht="16.5" customHeight="1">
      <c r="A73" s="41" t="s">
        <v>67</v>
      </c>
      <c r="B73" s="51">
        <v>5682137.42</v>
      </c>
      <c r="C73" s="51">
        <v>5682137.42</v>
      </c>
      <c r="D73" s="28">
        <f t="shared" si="6"/>
        <v>1</v>
      </c>
      <c r="E73" s="67">
        <f t="shared" si="5"/>
        <v>0</v>
      </c>
    </row>
    <row r="74" spans="1:5" ht="15.75" customHeight="1">
      <c r="A74" s="41" t="s">
        <v>52</v>
      </c>
      <c r="B74" s="51">
        <v>40176.73</v>
      </c>
      <c r="C74" s="51">
        <v>40176.73</v>
      </c>
      <c r="D74" s="28">
        <f t="shared" si="6"/>
        <v>1</v>
      </c>
      <c r="E74" s="67">
        <f t="shared" si="5"/>
        <v>0</v>
      </c>
    </row>
    <row r="75" spans="1:5" s="5" customFormat="1" ht="15">
      <c r="A75" s="27" t="s">
        <v>156</v>
      </c>
      <c r="B75" s="51">
        <f>B77</f>
        <v>300000</v>
      </c>
      <c r="C75" s="51">
        <f>C77</f>
        <v>300000</v>
      </c>
      <c r="D75" s="28">
        <f aca="true" t="shared" si="7" ref="D75:D99">IF(B75=0,"   ",C75/B75)</f>
        <v>1</v>
      </c>
      <c r="E75" s="31">
        <f t="shared" si="5"/>
        <v>0</v>
      </c>
    </row>
    <row r="76" spans="1:5" s="5" customFormat="1" ht="15">
      <c r="A76" s="27" t="s">
        <v>84</v>
      </c>
      <c r="B76" s="51"/>
      <c r="C76" s="55"/>
      <c r="D76" s="28" t="str">
        <f t="shared" si="7"/>
        <v>   </v>
      </c>
      <c r="E76" s="31">
        <f aca="true" t="shared" si="8" ref="E76:E88">C76-B76</f>
        <v>0</v>
      </c>
    </row>
    <row r="77" spans="1:5" s="5" customFormat="1" ht="30">
      <c r="A77" s="27" t="s">
        <v>157</v>
      </c>
      <c r="B77" s="51">
        <f>B78+B79</f>
        <v>300000</v>
      </c>
      <c r="C77" s="51">
        <f>C78+C79</f>
        <v>300000</v>
      </c>
      <c r="D77" s="28">
        <f t="shared" si="7"/>
        <v>1</v>
      </c>
      <c r="E77" s="31">
        <f t="shared" si="8"/>
        <v>0</v>
      </c>
    </row>
    <row r="78" spans="1:5" s="5" customFormat="1" ht="13.5" customHeight="1">
      <c r="A78" s="41" t="s">
        <v>67</v>
      </c>
      <c r="B78" s="51">
        <v>200000</v>
      </c>
      <c r="C78" s="51">
        <v>200000</v>
      </c>
      <c r="D78" s="28">
        <f t="shared" si="7"/>
        <v>1</v>
      </c>
      <c r="E78" s="31">
        <f t="shared" si="8"/>
        <v>0</v>
      </c>
    </row>
    <row r="79" spans="1:5" s="5" customFormat="1" ht="13.5" customHeight="1">
      <c r="A79" s="41" t="s">
        <v>52</v>
      </c>
      <c r="B79" s="51">
        <v>100000</v>
      </c>
      <c r="C79" s="51">
        <v>100000</v>
      </c>
      <c r="D79" s="28">
        <f t="shared" si="7"/>
        <v>1</v>
      </c>
      <c r="E79" s="31">
        <f t="shared" si="8"/>
        <v>0</v>
      </c>
    </row>
    <row r="80" spans="1:5" s="5" customFormat="1" ht="60">
      <c r="A80" s="27" t="s">
        <v>241</v>
      </c>
      <c r="B80" s="51">
        <f>B82+B83</f>
        <v>159191.92</v>
      </c>
      <c r="C80" s="51">
        <f>C82+C83</f>
        <v>0</v>
      </c>
      <c r="D80" s="28">
        <f>IF(B80=0,"   ",C80/B80)</f>
        <v>0</v>
      </c>
      <c r="E80" s="31">
        <f t="shared" si="8"/>
        <v>-159191.92</v>
      </c>
    </row>
    <row r="81" spans="1:5" s="5" customFormat="1" ht="15">
      <c r="A81" s="27" t="s">
        <v>84</v>
      </c>
      <c r="B81" s="51"/>
      <c r="C81" s="55"/>
      <c r="D81" s="28" t="str">
        <f>IF(B81=0,"   ",C81/B81)</f>
        <v>   </v>
      </c>
      <c r="E81" s="31">
        <f>C81-B81</f>
        <v>0</v>
      </c>
    </row>
    <row r="82" spans="1:5" s="5" customFormat="1" ht="13.5" customHeight="1">
      <c r="A82" s="41" t="s">
        <v>67</v>
      </c>
      <c r="B82" s="51">
        <v>157600</v>
      </c>
      <c r="C82" s="51">
        <v>0</v>
      </c>
      <c r="D82" s="28">
        <f>IF(B82=0,"   ",C82/B82)</f>
        <v>0</v>
      </c>
      <c r="E82" s="31">
        <f>C82-B82</f>
        <v>-157600</v>
      </c>
    </row>
    <row r="83" spans="1:5" s="5" customFormat="1" ht="13.5" customHeight="1">
      <c r="A83" s="41" t="s">
        <v>52</v>
      </c>
      <c r="B83" s="51">
        <v>1591.92</v>
      </c>
      <c r="C83" s="51">
        <v>0</v>
      </c>
      <c r="D83" s="28">
        <f>IF(B83=0,"   ",C83/B83)</f>
        <v>0</v>
      </c>
      <c r="E83" s="31">
        <f>C83-B83</f>
        <v>-1591.92</v>
      </c>
    </row>
    <row r="84" spans="1:5" s="5" customFormat="1" ht="15">
      <c r="A84" s="27" t="s">
        <v>57</v>
      </c>
      <c r="B84" s="51">
        <f>B86+B87+B88+B89+B90+B91+B92+B93+B94+B95+B96+B97+B98+B99</f>
        <v>61371381.44</v>
      </c>
      <c r="C84" s="51">
        <f>C86+C87+C88+C89+C90+C91+C92+C93+C94+C95+C96+C97+C98+C99</f>
        <v>29060961.36</v>
      </c>
      <c r="D84" s="28">
        <f t="shared" si="7"/>
        <v>0.47352627035797745</v>
      </c>
      <c r="E84" s="31">
        <f t="shared" si="8"/>
        <v>-32310420.08</v>
      </c>
    </row>
    <row r="85" spans="1:5" s="5" customFormat="1" ht="15">
      <c r="A85" s="27" t="s">
        <v>84</v>
      </c>
      <c r="B85" s="51"/>
      <c r="C85" s="55"/>
      <c r="D85" s="28" t="str">
        <f t="shared" si="7"/>
        <v>   </v>
      </c>
      <c r="E85" s="31">
        <f t="shared" si="8"/>
        <v>0</v>
      </c>
    </row>
    <row r="86" spans="1:5" s="5" customFormat="1" ht="42" customHeight="1">
      <c r="A86" s="39" t="s">
        <v>164</v>
      </c>
      <c r="B86" s="51">
        <v>12707500</v>
      </c>
      <c r="C86" s="55">
        <v>9261208.26</v>
      </c>
      <c r="D86" s="28">
        <f t="shared" si="7"/>
        <v>0.7287986039740311</v>
      </c>
      <c r="E86" s="31">
        <f t="shared" si="8"/>
        <v>-3446291.74</v>
      </c>
    </row>
    <row r="87" spans="1:5" s="5" customFormat="1" ht="30">
      <c r="A87" s="39" t="s">
        <v>147</v>
      </c>
      <c r="B87" s="51">
        <v>48000</v>
      </c>
      <c r="C87" s="51">
        <v>48000</v>
      </c>
      <c r="D87" s="28">
        <f t="shared" si="7"/>
        <v>1</v>
      </c>
      <c r="E87" s="31">
        <f t="shared" si="8"/>
        <v>0</v>
      </c>
    </row>
    <row r="88" spans="1:5" s="5" customFormat="1" ht="42.75" customHeight="1">
      <c r="A88" s="39" t="s">
        <v>146</v>
      </c>
      <c r="B88" s="51">
        <v>4531100</v>
      </c>
      <c r="C88" s="55">
        <v>3512133.1</v>
      </c>
      <c r="D88" s="28">
        <f t="shared" si="7"/>
        <v>0.7751171018075081</v>
      </c>
      <c r="E88" s="31">
        <f t="shared" si="8"/>
        <v>-1018966.8999999999</v>
      </c>
    </row>
    <row r="89" spans="1:5" ht="21.75" customHeight="1">
      <c r="A89" s="70" t="s">
        <v>214</v>
      </c>
      <c r="B89" s="51">
        <v>4759861.44</v>
      </c>
      <c r="C89" s="51">
        <v>0</v>
      </c>
      <c r="D89" s="28">
        <f t="shared" si="7"/>
        <v>0</v>
      </c>
      <c r="E89" s="67">
        <f aca="true" t="shared" si="9" ref="E89:E100">C89-B89</f>
        <v>-4759861.44</v>
      </c>
    </row>
    <row r="90" spans="1:5" ht="44.25" customHeight="1">
      <c r="A90" s="70" t="s">
        <v>183</v>
      </c>
      <c r="B90" s="51">
        <v>7193000</v>
      </c>
      <c r="C90" s="51">
        <v>7193000</v>
      </c>
      <c r="D90" s="28">
        <f t="shared" si="7"/>
        <v>1</v>
      </c>
      <c r="E90" s="67">
        <f t="shared" si="9"/>
        <v>0</v>
      </c>
    </row>
    <row r="91" spans="1:5" ht="44.25" customHeight="1">
      <c r="A91" s="70" t="s">
        <v>174</v>
      </c>
      <c r="B91" s="51">
        <v>1319900</v>
      </c>
      <c r="C91" s="51">
        <v>0</v>
      </c>
      <c r="D91" s="28">
        <f t="shared" si="7"/>
        <v>0</v>
      </c>
      <c r="E91" s="67">
        <f t="shared" si="9"/>
        <v>-1319900</v>
      </c>
    </row>
    <row r="92" spans="1:5" ht="45.75" customHeight="1">
      <c r="A92" s="70" t="s">
        <v>191</v>
      </c>
      <c r="B92" s="51">
        <v>15818420</v>
      </c>
      <c r="C92" s="51">
        <v>5648420</v>
      </c>
      <c r="D92" s="28">
        <f t="shared" si="7"/>
        <v>0.35707864628705016</v>
      </c>
      <c r="E92" s="67">
        <f t="shared" si="9"/>
        <v>-10170000</v>
      </c>
    </row>
    <row r="93" spans="1:5" ht="89.25" customHeight="1">
      <c r="A93" s="70" t="s">
        <v>196</v>
      </c>
      <c r="B93" s="51">
        <v>2412800</v>
      </c>
      <c r="C93" s="51">
        <v>234000</v>
      </c>
      <c r="D93" s="28">
        <f t="shared" si="7"/>
        <v>0.09698275862068965</v>
      </c>
      <c r="E93" s="67">
        <f t="shared" si="9"/>
        <v>-2178800</v>
      </c>
    </row>
    <row r="94" spans="1:5" ht="30" customHeight="1">
      <c r="A94" s="70" t="s">
        <v>200</v>
      </c>
      <c r="B94" s="51">
        <v>0</v>
      </c>
      <c r="C94" s="51">
        <v>0</v>
      </c>
      <c r="D94" s="28">
        <v>0</v>
      </c>
      <c r="E94" s="67">
        <f t="shared" si="9"/>
        <v>0</v>
      </c>
    </row>
    <row r="95" spans="1:5" ht="88.5" customHeight="1">
      <c r="A95" s="70" t="s">
        <v>219</v>
      </c>
      <c r="B95" s="51">
        <v>2492100</v>
      </c>
      <c r="C95" s="51">
        <v>2492100</v>
      </c>
      <c r="D95" s="28">
        <f t="shared" si="7"/>
        <v>1</v>
      </c>
      <c r="E95" s="67">
        <f t="shared" si="9"/>
        <v>0</v>
      </c>
    </row>
    <row r="96" spans="1:5" ht="105.75" customHeight="1">
      <c r="A96" s="70" t="s">
        <v>220</v>
      </c>
      <c r="B96" s="51">
        <v>1895400</v>
      </c>
      <c r="C96" s="51">
        <v>672100</v>
      </c>
      <c r="D96" s="28">
        <f t="shared" si="7"/>
        <v>0.35459533607681754</v>
      </c>
      <c r="E96" s="67">
        <f t="shared" si="9"/>
        <v>-1223300</v>
      </c>
    </row>
    <row r="97" spans="1:5" ht="30.75" customHeight="1">
      <c r="A97" s="70" t="s">
        <v>221</v>
      </c>
      <c r="B97" s="51">
        <v>1107600</v>
      </c>
      <c r="C97" s="51">
        <v>0</v>
      </c>
      <c r="D97" s="28">
        <f t="shared" si="7"/>
        <v>0</v>
      </c>
      <c r="E97" s="67">
        <f t="shared" si="9"/>
        <v>-1107600</v>
      </c>
    </row>
    <row r="98" spans="1:5" ht="74.25" customHeight="1">
      <c r="A98" s="70" t="s">
        <v>222</v>
      </c>
      <c r="B98" s="51">
        <v>3120500</v>
      </c>
      <c r="C98" s="51">
        <v>0</v>
      </c>
      <c r="D98" s="28">
        <f t="shared" si="7"/>
        <v>0</v>
      </c>
      <c r="E98" s="67">
        <f t="shared" si="9"/>
        <v>-3120500</v>
      </c>
    </row>
    <row r="99" spans="1:5" ht="47.25" customHeight="1">
      <c r="A99" s="70" t="s">
        <v>223</v>
      </c>
      <c r="B99" s="51">
        <v>3965200</v>
      </c>
      <c r="C99" s="51">
        <v>0</v>
      </c>
      <c r="D99" s="28">
        <f t="shared" si="7"/>
        <v>0</v>
      </c>
      <c r="E99" s="67">
        <f t="shared" si="9"/>
        <v>-3965200</v>
      </c>
    </row>
    <row r="100" spans="1:5" s="5" customFormat="1" ht="19.5" customHeight="1">
      <c r="A100" s="27" t="s">
        <v>133</v>
      </c>
      <c r="B100" s="51">
        <f>B101+B102+B103+B104+B105+B119+B122</f>
        <v>209249575</v>
      </c>
      <c r="C100" s="51">
        <f>C101+C102+C103+C104+C105+C119+C122</f>
        <v>110693810.57000001</v>
      </c>
      <c r="D100" s="28">
        <f>IF(B100=0,"   ",C100/B100)</f>
        <v>0.5290037533887465</v>
      </c>
      <c r="E100" s="31">
        <f t="shared" si="9"/>
        <v>-98555764.42999999</v>
      </c>
    </row>
    <row r="101" spans="1:5" s="5" customFormat="1" ht="28.5" customHeight="1">
      <c r="A101" s="27" t="s">
        <v>58</v>
      </c>
      <c r="B101" s="51">
        <v>1285800</v>
      </c>
      <c r="C101" s="55">
        <v>642900</v>
      </c>
      <c r="D101" s="28">
        <f aca="true" t="shared" si="10" ref="D101:D111">IF(B101=0,"   ",C101/B101)</f>
        <v>0.5</v>
      </c>
      <c r="E101" s="31">
        <f aca="true" t="shared" si="11" ref="E101:E111">C101-B101</f>
        <v>-642900</v>
      </c>
    </row>
    <row r="102" spans="1:5" s="5" customFormat="1" ht="27.75" customHeight="1">
      <c r="A102" s="69" t="s">
        <v>82</v>
      </c>
      <c r="B102" s="51">
        <v>75800</v>
      </c>
      <c r="C102" s="55">
        <v>75800</v>
      </c>
      <c r="D102" s="28">
        <f t="shared" si="10"/>
        <v>1</v>
      </c>
      <c r="E102" s="31">
        <f t="shared" si="11"/>
        <v>0</v>
      </c>
    </row>
    <row r="103" spans="1:5" s="5" customFormat="1" ht="30">
      <c r="A103" s="27" t="s">
        <v>59</v>
      </c>
      <c r="B103" s="51">
        <v>1462000</v>
      </c>
      <c r="C103" s="55">
        <v>730000</v>
      </c>
      <c r="D103" s="28">
        <f t="shared" si="10"/>
        <v>0.4993160054719562</v>
      </c>
      <c r="E103" s="31">
        <f t="shared" si="11"/>
        <v>-732000</v>
      </c>
    </row>
    <row r="104" spans="1:5" s="5" customFormat="1" ht="30">
      <c r="A104" s="27" t="s">
        <v>60</v>
      </c>
      <c r="B104" s="51">
        <v>0</v>
      </c>
      <c r="C104" s="55">
        <v>0</v>
      </c>
      <c r="D104" s="28">
        <v>0</v>
      </c>
      <c r="E104" s="31">
        <f t="shared" si="11"/>
        <v>0</v>
      </c>
    </row>
    <row r="105" spans="1:5" s="5" customFormat="1" ht="30">
      <c r="A105" s="27" t="s">
        <v>63</v>
      </c>
      <c r="B105" s="51">
        <f>B106+B108+B109+B110+B112+B107+B111+B113+B114+B117+B118</f>
        <v>199572400</v>
      </c>
      <c r="C105" s="51">
        <f>C106+C108+C109+C110+C112+C107+C111+C113+C114+C117+C118</f>
        <v>102678272.28</v>
      </c>
      <c r="D105" s="28">
        <f t="shared" si="10"/>
        <v>0.5144913438932438</v>
      </c>
      <c r="E105" s="31">
        <f t="shared" si="11"/>
        <v>-96894127.72</v>
      </c>
    </row>
    <row r="106" spans="1:5" s="5" customFormat="1" ht="15">
      <c r="A106" s="27" t="s">
        <v>64</v>
      </c>
      <c r="B106" s="51">
        <v>30052200</v>
      </c>
      <c r="C106" s="51">
        <v>15025800</v>
      </c>
      <c r="D106" s="28">
        <f t="shared" si="10"/>
        <v>0.4999900173697766</v>
      </c>
      <c r="E106" s="31">
        <f t="shared" si="11"/>
        <v>-15026400</v>
      </c>
    </row>
    <row r="107" spans="1:5" s="5" customFormat="1" ht="27.75" customHeight="1">
      <c r="A107" s="27" t="s">
        <v>81</v>
      </c>
      <c r="B107" s="51">
        <v>47678100</v>
      </c>
      <c r="C107" s="55">
        <v>18849900</v>
      </c>
      <c r="D107" s="28">
        <f>IF(B107=0,"   ",C107/B107)</f>
        <v>0.3953576170191346</v>
      </c>
      <c r="E107" s="31">
        <f>C107-B107</f>
        <v>-28828200</v>
      </c>
    </row>
    <row r="108" spans="1:5" s="5" customFormat="1" ht="30">
      <c r="A108" s="27" t="s">
        <v>215</v>
      </c>
      <c r="B108" s="51">
        <v>117994100</v>
      </c>
      <c r="C108" s="55">
        <v>67282200</v>
      </c>
      <c r="D108" s="28">
        <f t="shared" si="10"/>
        <v>0.5702166464255416</v>
      </c>
      <c r="E108" s="31">
        <f t="shared" si="11"/>
        <v>-50711900</v>
      </c>
    </row>
    <row r="109" spans="1:5" s="5" customFormat="1" ht="15">
      <c r="A109" s="27" t="s">
        <v>65</v>
      </c>
      <c r="B109" s="51">
        <v>960000</v>
      </c>
      <c r="C109" s="55">
        <v>353067.12</v>
      </c>
      <c r="D109" s="28">
        <f t="shared" si="10"/>
        <v>0.36777825</v>
      </c>
      <c r="E109" s="31">
        <f t="shared" si="11"/>
        <v>-606932.88</v>
      </c>
    </row>
    <row r="110" spans="1:5" s="5" customFormat="1" ht="15">
      <c r="A110" s="27" t="s">
        <v>66</v>
      </c>
      <c r="B110" s="51">
        <v>3400</v>
      </c>
      <c r="C110" s="55">
        <v>21.5</v>
      </c>
      <c r="D110" s="28">
        <f t="shared" si="10"/>
        <v>0.006323529411764706</v>
      </c>
      <c r="E110" s="31">
        <f t="shared" si="11"/>
        <v>-3378.5</v>
      </c>
    </row>
    <row r="111" spans="1:5" s="5" customFormat="1" ht="15">
      <c r="A111" s="27" t="s">
        <v>85</v>
      </c>
      <c r="B111" s="51">
        <v>2300</v>
      </c>
      <c r="C111" s="55">
        <v>575</v>
      </c>
      <c r="D111" s="28">
        <f t="shared" si="10"/>
        <v>0.25</v>
      </c>
      <c r="E111" s="31">
        <f t="shared" si="11"/>
        <v>-1725</v>
      </c>
    </row>
    <row r="112" spans="1:5" s="5" customFormat="1" ht="30">
      <c r="A112" s="27" t="s">
        <v>71</v>
      </c>
      <c r="B112" s="51">
        <v>60100</v>
      </c>
      <c r="C112" s="51">
        <v>9960.3</v>
      </c>
      <c r="D112" s="28">
        <f aca="true" t="shared" si="12" ref="D112:D122">IF(B112=0,"   ",C112/B112)</f>
        <v>0.16572878535773708</v>
      </c>
      <c r="E112" s="31">
        <f aca="true" t="shared" si="13" ref="E112:E122">C112-B112</f>
        <v>-50139.7</v>
      </c>
    </row>
    <row r="113" spans="1:5" s="5" customFormat="1" ht="30">
      <c r="A113" s="41" t="s">
        <v>119</v>
      </c>
      <c r="B113" s="51">
        <v>158300</v>
      </c>
      <c r="C113" s="51">
        <v>157200</v>
      </c>
      <c r="D113" s="28">
        <f t="shared" si="12"/>
        <v>0.9930511686670878</v>
      </c>
      <c r="E113" s="31">
        <f t="shared" si="13"/>
        <v>-1100</v>
      </c>
    </row>
    <row r="114" spans="1:5" s="5" customFormat="1" ht="28.5" customHeight="1">
      <c r="A114" s="27" t="s">
        <v>118</v>
      </c>
      <c r="B114" s="51">
        <f>B115+B116</f>
        <v>2324200</v>
      </c>
      <c r="C114" s="51">
        <f>C115+C116</f>
        <v>863043.5</v>
      </c>
      <c r="D114" s="28">
        <f t="shared" si="12"/>
        <v>0.3713292745891059</v>
      </c>
      <c r="E114" s="31">
        <f>C114-B114</f>
        <v>-1461156.5</v>
      </c>
    </row>
    <row r="115" spans="1:5" s="5" customFormat="1" ht="15">
      <c r="A115" s="27" t="s">
        <v>100</v>
      </c>
      <c r="B115" s="51">
        <v>1714800</v>
      </c>
      <c r="C115" s="51">
        <v>611517.5</v>
      </c>
      <c r="D115" s="28">
        <f t="shared" si="12"/>
        <v>0.3566115581992069</v>
      </c>
      <c r="E115" s="31">
        <f>C115-B115</f>
        <v>-1103282.5</v>
      </c>
    </row>
    <row r="116" spans="1:5" s="5" customFormat="1" ht="15">
      <c r="A116" s="27" t="s">
        <v>101</v>
      </c>
      <c r="B116" s="51">
        <v>609400</v>
      </c>
      <c r="C116" s="55">
        <v>251526</v>
      </c>
      <c r="D116" s="28">
        <f t="shared" si="12"/>
        <v>0.4127436823104693</v>
      </c>
      <c r="E116" s="31">
        <f>C116-B116</f>
        <v>-357874</v>
      </c>
    </row>
    <row r="117" spans="1:5" s="5" customFormat="1" ht="30">
      <c r="A117" s="27" t="s">
        <v>120</v>
      </c>
      <c r="B117" s="51">
        <v>335400</v>
      </c>
      <c r="C117" s="55">
        <v>136504.86</v>
      </c>
      <c r="D117" s="28">
        <f t="shared" si="12"/>
        <v>0.40699123434704826</v>
      </c>
      <c r="E117" s="31">
        <f>C117-B117</f>
        <v>-198895.14</v>
      </c>
    </row>
    <row r="118" spans="1:5" s="5" customFormat="1" ht="45">
      <c r="A118" s="27" t="s">
        <v>185</v>
      </c>
      <c r="B118" s="51">
        <v>4300</v>
      </c>
      <c r="C118" s="55">
        <v>0</v>
      </c>
      <c r="D118" s="28">
        <f>IF(B118=0,"   ",C118/B118)</f>
        <v>0</v>
      </c>
      <c r="E118" s="31">
        <f>C118-B118</f>
        <v>-4300</v>
      </c>
    </row>
    <row r="119" spans="1:5" s="5" customFormat="1" ht="30">
      <c r="A119" s="27" t="s">
        <v>61</v>
      </c>
      <c r="B119" s="51">
        <f>B120+B121</f>
        <v>6622275</v>
      </c>
      <c r="C119" s="51">
        <f>C120+C121</f>
        <v>6505014</v>
      </c>
      <c r="D119" s="28">
        <f t="shared" si="12"/>
        <v>0.9822929431351008</v>
      </c>
      <c r="E119" s="31">
        <f t="shared" si="13"/>
        <v>-117261</v>
      </c>
    </row>
    <row r="120" spans="1:5" s="5" customFormat="1" ht="15">
      <c r="A120" s="41" t="s">
        <v>67</v>
      </c>
      <c r="B120" s="51">
        <v>2622420.9</v>
      </c>
      <c r="C120" s="51">
        <v>2622420.9</v>
      </c>
      <c r="D120" s="28">
        <f t="shared" si="12"/>
        <v>1</v>
      </c>
      <c r="E120" s="31">
        <f t="shared" si="13"/>
        <v>0</v>
      </c>
    </row>
    <row r="121" spans="1:5" s="5" customFormat="1" ht="15">
      <c r="A121" s="41" t="s">
        <v>52</v>
      </c>
      <c r="B121" s="51">
        <v>3999854.1</v>
      </c>
      <c r="C121" s="55">
        <v>3882593.1</v>
      </c>
      <c r="D121" s="28">
        <f t="shared" si="12"/>
        <v>0.9706836806872531</v>
      </c>
      <c r="E121" s="31">
        <f t="shared" si="13"/>
        <v>-117261</v>
      </c>
    </row>
    <row r="122" spans="1:5" s="5" customFormat="1" ht="19.5" customHeight="1">
      <c r="A122" s="27" t="s">
        <v>62</v>
      </c>
      <c r="B122" s="51">
        <v>231300</v>
      </c>
      <c r="C122" s="55">
        <v>61824.29</v>
      </c>
      <c r="D122" s="28">
        <f t="shared" si="12"/>
        <v>0.26729048854301773</v>
      </c>
      <c r="E122" s="31">
        <f t="shared" si="13"/>
        <v>-169475.71</v>
      </c>
    </row>
    <row r="123" spans="1:5" s="5" customFormat="1" ht="20.25" customHeight="1">
      <c r="A123" s="27" t="s">
        <v>34</v>
      </c>
      <c r="B123" s="51">
        <f>SUM(B124:B127)</f>
        <v>88636930</v>
      </c>
      <c r="C123" s="51">
        <f>SUM(C124:C127)</f>
        <v>42659024.78</v>
      </c>
      <c r="D123" s="28">
        <f aca="true" t="shared" si="14" ref="D123:D143">IF(B123=0,"   ",C123/B123)</f>
        <v>0.48127822996577163</v>
      </c>
      <c r="E123" s="31">
        <f aca="true" t="shared" si="15" ref="E123:E128">C123-B123</f>
        <v>-45977905.22</v>
      </c>
    </row>
    <row r="124" spans="1:5" s="5" customFormat="1" ht="30">
      <c r="A124" s="27" t="s">
        <v>86</v>
      </c>
      <c r="B124" s="51">
        <v>20043730</v>
      </c>
      <c r="C124" s="55">
        <v>10665662.6</v>
      </c>
      <c r="D124" s="28">
        <f t="shared" si="14"/>
        <v>0.5321196503844344</v>
      </c>
      <c r="E124" s="31">
        <f t="shared" si="15"/>
        <v>-9378067.4</v>
      </c>
    </row>
    <row r="125" spans="1:5" s="5" customFormat="1" ht="45">
      <c r="A125" s="27" t="s">
        <v>159</v>
      </c>
      <c r="B125" s="51">
        <v>8593200</v>
      </c>
      <c r="C125" s="55">
        <v>5407000</v>
      </c>
      <c r="D125" s="28">
        <f>IF(B125=0,"   ",C125/B125)</f>
        <v>0.629218451799097</v>
      </c>
      <c r="E125" s="31">
        <f>C125-B125</f>
        <v>-3186200</v>
      </c>
    </row>
    <row r="126" spans="1:5" s="5" customFormat="1" ht="60">
      <c r="A126" s="27" t="s">
        <v>208</v>
      </c>
      <c r="B126" s="51">
        <v>50000000</v>
      </c>
      <c r="C126" s="55">
        <v>18047352</v>
      </c>
      <c r="D126" s="28">
        <f>IF(B126=0,"   ",C126/B126)</f>
        <v>0.36094704</v>
      </c>
      <c r="E126" s="31">
        <f t="shared" si="15"/>
        <v>-31952648</v>
      </c>
    </row>
    <row r="127" spans="1:5" s="5" customFormat="1" ht="45">
      <c r="A127" s="27" t="s">
        <v>209</v>
      </c>
      <c r="B127" s="51">
        <v>10000000</v>
      </c>
      <c r="C127" s="55">
        <v>8539010.18</v>
      </c>
      <c r="D127" s="28">
        <f>IF(B127=0,"   ",C127/B127)</f>
        <v>0.853901018</v>
      </c>
      <c r="E127" s="31">
        <f>C127-B127</f>
        <v>-1460989.8200000003</v>
      </c>
    </row>
    <row r="128" spans="1:5" s="5" customFormat="1" ht="14.25">
      <c r="A128" s="56" t="s">
        <v>5</v>
      </c>
      <c r="B128" s="57">
        <f>B39+B40</f>
        <v>552801095.7</v>
      </c>
      <c r="C128" s="57">
        <f>SUM(C39,C40,)</f>
        <v>261865273.87000003</v>
      </c>
      <c r="D128" s="58">
        <f t="shared" si="14"/>
        <v>0.47370614115445214</v>
      </c>
      <c r="E128" s="59">
        <f t="shared" si="15"/>
        <v>-290935821.83000004</v>
      </c>
    </row>
    <row r="129" spans="1:5" s="7" customFormat="1" ht="15">
      <c r="A129" s="68" t="s">
        <v>6</v>
      </c>
      <c r="B129" s="53"/>
      <c r="C129" s="54"/>
      <c r="D129" s="28" t="str">
        <f t="shared" si="14"/>
        <v>   </v>
      </c>
      <c r="E129" s="29"/>
    </row>
    <row r="130" spans="1:5" s="5" customFormat="1" ht="15">
      <c r="A130" s="27" t="s">
        <v>20</v>
      </c>
      <c r="B130" s="51">
        <f>B131+B136+B138+B141+B142+B139</f>
        <v>37053635.519999996</v>
      </c>
      <c r="C130" s="51">
        <f>C131+C136+C138+C141+C142+C139</f>
        <v>18593172.95</v>
      </c>
      <c r="D130" s="28">
        <f t="shared" si="14"/>
        <v>0.5017907875723607</v>
      </c>
      <c r="E130" s="31">
        <f aca="true" t="shared" si="16" ref="E130:E157">C130-B130</f>
        <v>-18460462.569999997</v>
      </c>
    </row>
    <row r="131" spans="1:5" s="5" customFormat="1" ht="15">
      <c r="A131" s="27" t="s">
        <v>21</v>
      </c>
      <c r="B131" s="51">
        <v>20883363</v>
      </c>
      <c r="C131" s="55">
        <v>10387723.28</v>
      </c>
      <c r="D131" s="28">
        <f t="shared" si="14"/>
        <v>0.4974162102148011</v>
      </c>
      <c r="E131" s="31">
        <f t="shared" si="16"/>
        <v>-10495639.72</v>
      </c>
    </row>
    <row r="132" spans="1:5" s="5" customFormat="1" ht="30">
      <c r="A132" s="27" t="s">
        <v>175</v>
      </c>
      <c r="B132" s="51">
        <v>3400</v>
      </c>
      <c r="C132" s="51">
        <v>21.5</v>
      </c>
      <c r="D132" s="28">
        <f t="shared" si="14"/>
        <v>0.006323529411764706</v>
      </c>
      <c r="E132" s="31">
        <f t="shared" si="16"/>
        <v>-3378.5</v>
      </c>
    </row>
    <row r="133" spans="1:5" s="5" customFormat="1" ht="28.5" customHeight="1">
      <c r="A133" s="27" t="s">
        <v>176</v>
      </c>
      <c r="B133" s="51">
        <v>335400</v>
      </c>
      <c r="C133" s="51">
        <v>111646.81</v>
      </c>
      <c r="D133" s="28">
        <f t="shared" si="14"/>
        <v>0.33287659511031603</v>
      </c>
      <c r="E133" s="31">
        <f t="shared" si="16"/>
        <v>-223753.19</v>
      </c>
    </row>
    <row r="134" spans="1:5" s="5" customFormat="1" ht="15">
      <c r="A134" s="27" t="s">
        <v>177</v>
      </c>
      <c r="B134" s="51">
        <v>960000</v>
      </c>
      <c r="C134" s="55">
        <v>288794.97</v>
      </c>
      <c r="D134" s="28">
        <f t="shared" si="14"/>
        <v>0.30082809374999997</v>
      </c>
      <c r="E134" s="31">
        <f t="shared" si="16"/>
        <v>-671205.03</v>
      </c>
    </row>
    <row r="135" spans="1:5" s="5" customFormat="1" ht="30">
      <c r="A135" s="27" t="s">
        <v>178</v>
      </c>
      <c r="B135" s="51">
        <v>60100</v>
      </c>
      <c r="C135" s="55">
        <v>9960.3</v>
      </c>
      <c r="D135" s="28">
        <f t="shared" si="14"/>
        <v>0.16572878535773708</v>
      </c>
      <c r="E135" s="31">
        <f t="shared" si="16"/>
        <v>-50139.7</v>
      </c>
    </row>
    <row r="136" spans="1:5" s="5" customFormat="1" ht="15.75" customHeight="1">
      <c r="A136" s="27" t="s">
        <v>72</v>
      </c>
      <c r="B136" s="51">
        <f>B137</f>
        <v>75800</v>
      </c>
      <c r="C136" s="51">
        <f>C137</f>
        <v>75800</v>
      </c>
      <c r="D136" s="28">
        <f t="shared" si="14"/>
        <v>1</v>
      </c>
      <c r="E136" s="31">
        <f t="shared" si="16"/>
        <v>0</v>
      </c>
    </row>
    <row r="137" spans="1:5" s="5" customFormat="1" ht="30.75" customHeight="1">
      <c r="A137" s="27" t="s">
        <v>161</v>
      </c>
      <c r="B137" s="51">
        <v>75800</v>
      </c>
      <c r="C137" s="55">
        <v>75800</v>
      </c>
      <c r="D137" s="28">
        <f t="shared" si="14"/>
        <v>1</v>
      </c>
      <c r="E137" s="31">
        <f t="shared" si="16"/>
        <v>0</v>
      </c>
    </row>
    <row r="138" spans="1:5" s="5" customFormat="1" ht="30">
      <c r="A138" s="27" t="s">
        <v>80</v>
      </c>
      <c r="B138" s="51">
        <v>3740717.57</v>
      </c>
      <c r="C138" s="55">
        <v>1483600.43</v>
      </c>
      <c r="D138" s="28">
        <f t="shared" si="14"/>
        <v>0.3966085122005081</v>
      </c>
      <c r="E138" s="31">
        <f t="shared" si="16"/>
        <v>-2257117.1399999997</v>
      </c>
    </row>
    <row r="139" spans="1:5" s="5" customFormat="1" ht="15">
      <c r="A139" s="27" t="s">
        <v>106</v>
      </c>
      <c r="B139" s="51">
        <f>B140</f>
        <v>0</v>
      </c>
      <c r="C139" s="51">
        <f>C140</f>
        <v>0</v>
      </c>
      <c r="D139" s="28">
        <v>0</v>
      </c>
      <c r="E139" s="31">
        <f>C139-B139</f>
        <v>0</v>
      </c>
    </row>
    <row r="140" spans="1:5" s="5" customFormat="1" ht="30">
      <c r="A140" s="27" t="s">
        <v>107</v>
      </c>
      <c r="B140" s="51">
        <v>0</v>
      </c>
      <c r="C140" s="55">
        <v>0</v>
      </c>
      <c r="D140" s="28">
        <v>0</v>
      </c>
      <c r="E140" s="31">
        <f>C140-B140</f>
        <v>0</v>
      </c>
    </row>
    <row r="141" spans="1:5" s="5" customFormat="1" ht="15">
      <c r="A141" s="27" t="s">
        <v>22</v>
      </c>
      <c r="B141" s="51">
        <v>0</v>
      </c>
      <c r="C141" s="55">
        <v>0</v>
      </c>
      <c r="D141" s="28">
        <v>0</v>
      </c>
      <c r="E141" s="31">
        <f t="shared" si="16"/>
        <v>0</v>
      </c>
    </row>
    <row r="142" spans="1:5" s="5" customFormat="1" ht="15">
      <c r="A142" s="27" t="s">
        <v>29</v>
      </c>
      <c r="B142" s="51">
        <f>B144+B145+B147+B146</f>
        <v>12353754.95</v>
      </c>
      <c r="C142" s="51">
        <f>C144+C145+C147+C146</f>
        <v>6646049.24</v>
      </c>
      <c r="D142" s="38">
        <f t="shared" si="14"/>
        <v>0.5379780695747086</v>
      </c>
      <c r="E142" s="31">
        <f t="shared" si="16"/>
        <v>-5707705.709999999</v>
      </c>
    </row>
    <row r="143" spans="1:5" s="5" customFormat="1" ht="15">
      <c r="A143" s="27" t="s">
        <v>68</v>
      </c>
      <c r="B143" s="51"/>
      <c r="C143" s="55"/>
      <c r="D143" s="28" t="str">
        <f t="shared" si="14"/>
        <v>   </v>
      </c>
      <c r="E143" s="31">
        <f t="shared" si="16"/>
        <v>0</v>
      </c>
    </row>
    <row r="144" spans="1:5" s="5" customFormat="1" ht="15">
      <c r="A144" s="27" t="s">
        <v>230</v>
      </c>
      <c r="B144" s="51">
        <v>9290400</v>
      </c>
      <c r="C144" s="55">
        <v>3940894.24</v>
      </c>
      <c r="D144" s="28">
        <f>IF(B144=0,"   ",C144/B144)</f>
        <v>0.42418994230603635</v>
      </c>
      <c r="E144" s="31">
        <f t="shared" si="16"/>
        <v>-5349505.76</v>
      </c>
    </row>
    <row r="145" spans="1:5" s="5" customFormat="1" ht="15">
      <c r="A145" s="39" t="s">
        <v>231</v>
      </c>
      <c r="B145" s="51">
        <v>160000</v>
      </c>
      <c r="C145" s="55">
        <v>32330</v>
      </c>
      <c r="D145" s="28">
        <f>IF(B145=0,"   ",C145/B145)</f>
        <v>0.2020625</v>
      </c>
      <c r="E145" s="31">
        <f t="shared" si="16"/>
        <v>-127670</v>
      </c>
    </row>
    <row r="146" spans="1:5" s="5" customFormat="1" ht="45">
      <c r="A146" s="39" t="s">
        <v>229</v>
      </c>
      <c r="B146" s="51">
        <v>1907366.87</v>
      </c>
      <c r="C146" s="51">
        <v>1907366.87</v>
      </c>
      <c r="D146" s="28">
        <f>IF(B146=0,"   ",C146/B146)</f>
        <v>1</v>
      </c>
      <c r="E146" s="31">
        <f>C146-B146</f>
        <v>0</v>
      </c>
    </row>
    <row r="147" spans="1:5" s="5" customFormat="1" ht="30">
      <c r="A147" s="39" t="s">
        <v>154</v>
      </c>
      <c r="B147" s="51">
        <v>995988.08</v>
      </c>
      <c r="C147" s="51">
        <v>765458.13</v>
      </c>
      <c r="D147" s="28">
        <f>IF(B147=0,"   ",C147/B147)</f>
        <v>0.7685414568415317</v>
      </c>
      <c r="E147" s="31">
        <f>C147-B147</f>
        <v>-230529.94999999995</v>
      </c>
    </row>
    <row r="148" spans="1:5" s="5" customFormat="1" ht="15.75" customHeight="1">
      <c r="A148" s="27" t="s">
        <v>38</v>
      </c>
      <c r="B148" s="51">
        <f>SUM(B149)</f>
        <v>1462000</v>
      </c>
      <c r="C148" s="51">
        <f>SUM(C149)</f>
        <v>730000</v>
      </c>
      <c r="D148" s="28">
        <f aca="true" t="shared" si="17" ref="D148:D153">IF(B148=0,"   ",C148/B148)</f>
        <v>0.4993160054719562</v>
      </c>
      <c r="E148" s="31">
        <f t="shared" si="16"/>
        <v>-732000</v>
      </c>
    </row>
    <row r="149" spans="1:5" s="5" customFormat="1" ht="30">
      <c r="A149" s="27" t="s">
        <v>39</v>
      </c>
      <c r="B149" s="51">
        <v>1462000</v>
      </c>
      <c r="C149" s="55">
        <v>730000</v>
      </c>
      <c r="D149" s="28">
        <f t="shared" si="17"/>
        <v>0.4993160054719562</v>
      </c>
      <c r="E149" s="31">
        <f t="shared" si="16"/>
        <v>-732000</v>
      </c>
    </row>
    <row r="150" spans="1:5" s="5" customFormat="1" ht="29.25" customHeight="1">
      <c r="A150" s="27" t="s">
        <v>23</v>
      </c>
      <c r="B150" s="51">
        <f>B151+B152+B153+B154+B155+B156</f>
        <v>3347100</v>
      </c>
      <c r="C150" s="51">
        <f>C151+C152+C153+C154+C155+C156</f>
        <v>1409845.36</v>
      </c>
      <c r="D150" s="28">
        <f t="shared" si="17"/>
        <v>0.4212139942039378</v>
      </c>
      <c r="E150" s="31">
        <f t="shared" si="16"/>
        <v>-1937254.64</v>
      </c>
    </row>
    <row r="151" spans="1:5" s="5" customFormat="1" ht="15">
      <c r="A151" s="27" t="s">
        <v>162</v>
      </c>
      <c r="B151" s="51">
        <v>1285800</v>
      </c>
      <c r="C151" s="55">
        <v>642900</v>
      </c>
      <c r="D151" s="28">
        <f t="shared" si="17"/>
        <v>0.5</v>
      </c>
      <c r="E151" s="31">
        <f t="shared" si="16"/>
        <v>-642900</v>
      </c>
    </row>
    <row r="152" spans="1:5" s="5" customFormat="1" ht="15">
      <c r="A152" s="27" t="s">
        <v>125</v>
      </c>
      <c r="B152" s="51">
        <v>448800</v>
      </c>
      <c r="C152" s="55">
        <v>122125.57</v>
      </c>
      <c r="D152" s="28">
        <f t="shared" si="17"/>
        <v>0.27211579768270944</v>
      </c>
      <c r="E152" s="31">
        <f>C152-B152</f>
        <v>-326674.43</v>
      </c>
    </row>
    <row r="153" spans="1:5" s="5" customFormat="1" ht="15">
      <c r="A153" s="27" t="s">
        <v>123</v>
      </c>
      <c r="B153" s="51">
        <v>1492500</v>
      </c>
      <c r="C153" s="55">
        <v>623519.79</v>
      </c>
      <c r="D153" s="28">
        <f t="shared" si="17"/>
        <v>0.417768703517588</v>
      </c>
      <c r="E153" s="31">
        <f t="shared" si="16"/>
        <v>-868980.21</v>
      </c>
    </row>
    <row r="154" spans="1:5" s="5" customFormat="1" ht="30">
      <c r="A154" s="41" t="s">
        <v>126</v>
      </c>
      <c r="B154" s="51">
        <v>93000</v>
      </c>
      <c r="C154" s="51">
        <v>21300</v>
      </c>
      <c r="D154" s="28">
        <f aca="true" t="shared" si="18" ref="D154:D159">IF(B154=0,"   ",C154/B154)</f>
        <v>0.22903225806451613</v>
      </c>
      <c r="E154" s="31">
        <f>C154-B154</f>
        <v>-71700</v>
      </c>
    </row>
    <row r="155" spans="1:5" s="5" customFormat="1" ht="30">
      <c r="A155" s="41" t="s">
        <v>137</v>
      </c>
      <c r="B155" s="51">
        <v>12000</v>
      </c>
      <c r="C155" s="51">
        <v>0</v>
      </c>
      <c r="D155" s="28">
        <f t="shared" si="18"/>
        <v>0</v>
      </c>
      <c r="E155" s="31">
        <f>C155-B155</f>
        <v>-12000</v>
      </c>
    </row>
    <row r="156" spans="1:5" s="5" customFormat="1" ht="30">
      <c r="A156" s="41" t="s">
        <v>138</v>
      </c>
      <c r="B156" s="51">
        <v>15000</v>
      </c>
      <c r="C156" s="51">
        <v>0</v>
      </c>
      <c r="D156" s="28">
        <f t="shared" si="18"/>
        <v>0</v>
      </c>
      <c r="E156" s="31">
        <f>C156-B156</f>
        <v>-15000</v>
      </c>
    </row>
    <row r="157" spans="1:5" s="5" customFormat="1" ht="15">
      <c r="A157" s="27" t="s">
        <v>24</v>
      </c>
      <c r="B157" s="51">
        <f>B160+B175+B193+B172+B158</f>
        <v>87818066.04</v>
      </c>
      <c r="C157" s="51">
        <f>C160+C175+C193+C172+C158</f>
        <v>17446381.73</v>
      </c>
      <c r="D157" s="28">
        <f t="shared" si="18"/>
        <v>0.1986650642255478</v>
      </c>
      <c r="E157" s="31">
        <f t="shared" si="16"/>
        <v>-70371684.31</v>
      </c>
    </row>
    <row r="158" spans="1:5" s="5" customFormat="1" ht="15">
      <c r="A158" s="39" t="s">
        <v>134</v>
      </c>
      <c r="B158" s="51">
        <f>SUM(B159:B159)</f>
        <v>362780.5</v>
      </c>
      <c r="C158" s="51">
        <f>SUM(C159:C159)</f>
        <v>244648</v>
      </c>
      <c r="D158" s="28">
        <f t="shared" si="18"/>
        <v>0.6743692122371516</v>
      </c>
      <c r="E158" s="67">
        <f aca="true" t="shared" si="19" ref="E158:E180">C158-B158</f>
        <v>-118132.5</v>
      </c>
    </row>
    <row r="159" spans="1:5" ht="29.25" customHeight="1">
      <c r="A159" s="27" t="s">
        <v>135</v>
      </c>
      <c r="B159" s="66">
        <v>362780.5</v>
      </c>
      <c r="C159" s="66">
        <v>244648</v>
      </c>
      <c r="D159" s="28">
        <f t="shared" si="18"/>
        <v>0.6743692122371516</v>
      </c>
      <c r="E159" s="67">
        <f t="shared" si="19"/>
        <v>-118132.5</v>
      </c>
    </row>
    <row r="160" spans="1:5" s="5" customFormat="1" ht="15">
      <c r="A160" s="39" t="s">
        <v>76</v>
      </c>
      <c r="B160" s="51">
        <f>B161+B162+B163+B164+B165+B169</f>
        <v>8880178.92</v>
      </c>
      <c r="C160" s="51">
        <f>C161+C162+C163+C164+C165+C169</f>
        <v>274053</v>
      </c>
      <c r="D160" s="28">
        <f>IF(B160=0,"   ",C160/B160)</f>
        <v>0.03086120251279802</v>
      </c>
      <c r="E160" s="31">
        <f t="shared" si="19"/>
        <v>-8606125.92</v>
      </c>
    </row>
    <row r="161" spans="1:5" s="5" customFormat="1" ht="15">
      <c r="A161" s="39" t="s">
        <v>77</v>
      </c>
      <c r="B161" s="51">
        <v>149994.21</v>
      </c>
      <c r="C161" s="51">
        <v>116853</v>
      </c>
      <c r="D161" s="28">
        <f>IF(B161=0,"   ",C161/B161)</f>
        <v>0.7790500713327535</v>
      </c>
      <c r="E161" s="31">
        <f t="shared" si="19"/>
        <v>-33141.20999999999</v>
      </c>
    </row>
    <row r="162" spans="1:5" s="5" customFormat="1" ht="15">
      <c r="A162" s="39" t="s">
        <v>102</v>
      </c>
      <c r="B162" s="51">
        <v>0</v>
      </c>
      <c r="C162" s="51">
        <v>0</v>
      </c>
      <c r="D162" s="28">
        <v>0</v>
      </c>
      <c r="E162" s="31">
        <f t="shared" si="19"/>
        <v>0</v>
      </c>
    </row>
    <row r="163" spans="1:5" s="5" customFormat="1" ht="30">
      <c r="A163" s="39" t="s">
        <v>179</v>
      </c>
      <c r="B163" s="51">
        <v>158300</v>
      </c>
      <c r="C163" s="51">
        <v>157200</v>
      </c>
      <c r="D163" s="28">
        <f>IF(B163=0,"   ",C163/B163)</f>
        <v>0.9930511686670878</v>
      </c>
      <c r="E163" s="31">
        <f t="shared" si="19"/>
        <v>-1100</v>
      </c>
    </row>
    <row r="164" spans="1:5" s="5" customFormat="1" ht="45">
      <c r="A164" s="39" t="s">
        <v>174</v>
      </c>
      <c r="B164" s="51">
        <v>1319900</v>
      </c>
      <c r="C164" s="51">
        <v>0</v>
      </c>
      <c r="D164" s="28">
        <f>IF(B164=0,"   ",C164/B164)</f>
        <v>0</v>
      </c>
      <c r="E164" s="31">
        <f t="shared" si="19"/>
        <v>-1319900</v>
      </c>
    </row>
    <row r="165" spans="1:5" ht="45" customHeight="1">
      <c r="A165" s="70" t="s">
        <v>242</v>
      </c>
      <c r="B165" s="51">
        <f>B167+B168+B166</f>
        <v>3282815.54</v>
      </c>
      <c r="C165" s="51">
        <f>C167+C168+C166</f>
        <v>0</v>
      </c>
      <c r="D165" s="66">
        <f>IF(B165=0,"   ",C165/B165*100)</f>
        <v>0</v>
      </c>
      <c r="E165" s="67">
        <f t="shared" si="19"/>
        <v>-3282815.54</v>
      </c>
    </row>
    <row r="166" spans="1:5" s="5" customFormat="1" ht="15" customHeight="1">
      <c r="A166" s="41" t="s">
        <v>67</v>
      </c>
      <c r="B166" s="51">
        <v>157600</v>
      </c>
      <c r="C166" s="51">
        <v>0</v>
      </c>
      <c r="D166" s="28">
        <f>IF(B166=0,"   ",C166/B166)</f>
        <v>0</v>
      </c>
      <c r="E166" s="31">
        <f t="shared" si="19"/>
        <v>-157600</v>
      </c>
    </row>
    <row r="167" spans="1:5" s="5" customFormat="1" ht="13.5" customHeight="1">
      <c r="A167" s="41" t="s">
        <v>52</v>
      </c>
      <c r="B167" s="51">
        <v>3122091.92</v>
      </c>
      <c r="C167" s="51">
        <v>0</v>
      </c>
      <c r="D167" s="28">
        <f>IF(B167=0,"   ",C167/B167)</f>
        <v>0</v>
      </c>
      <c r="E167" s="31">
        <f>C167-B167</f>
        <v>-3122091.92</v>
      </c>
    </row>
    <row r="168" spans="1:5" s="5" customFormat="1" ht="13.5" customHeight="1">
      <c r="A168" s="41" t="s">
        <v>53</v>
      </c>
      <c r="B168" s="51">
        <v>3123.62</v>
      </c>
      <c r="C168" s="51">
        <v>0</v>
      </c>
      <c r="D168" s="28">
        <f>IF(B168=0,"   ",C168/B168)</f>
        <v>0</v>
      </c>
      <c r="E168" s="31">
        <f>C168-B168</f>
        <v>-3123.62</v>
      </c>
    </row>
    <row r="169" spans="1:5" ht="46.5" customHeight="1">
      <c r="A169" s="70" t="s">
        <v>223</v>
      </c>
      <c r="B169" s="51">
        <f>B170+B171</f>
        <v>3969169.17</v>
      </c>
      <c r="C169" s="51">
        <v>0</v>
      </c>
      <c r="D169" s="66">
        <f>IF(B169=0,"   ",C169/B169*100)</f>
        <v>0</v>
      </c>
      <c r="E169" s="67">
        <f t="shared" si="19"/>
        <v>-3969169.17</v>
      </c>
    </row>
    <row r="170" spans="1:5" s="5" customFormat="1" ht="13.5" customHeight="1">
      <c r="A170" s="41" t="s">
        <v>52</v>
      </c>
      <c r="B170" s="51">
        <v>3965200</v>
      </c>
      <c r="C170" s="51">
        <v>0</v>
      </c>
      <c r="D170" s="28">
        <f>IF(B170=0,"   ",C170/B170)</f>
        <v>0</v>
      </c>
      <c r="E170" s="31">
        <f t="shared" si="19"/>
        <v>-3965200</v>
      </c>
    </row>
    <row r="171" spans="1:5" s="5" customFormat="1" ht="13.5" customHeight="1">
      <c r="A171" s="41" t="s">
        <v>53</v>
      </c>
      <c r="B171" s="51">
        <v>3969.17</v>
      </c>
      <c r="C171" s="51">
        <v>0</v>
      </c>
      <c r="D171" s="28">
        <f>IF(B171=0,"   ",C171/B171)</f>
        <v>0</v>
      </c>
      <c r="E171" s="31">
        <f t="shared" si="19"/>
        <v>-3969.17</v>
      </c>
    </row>
    <row r="172" spans="1:5" ht="15">
      <c r="A172" s="39" t="s">
        <v>110</v>
      </c>
      <c r="B172" s="66">
        <f>B173</f>
        <v>1984300</v>
      </c>
      <c r="C172" s="66">
        <f>C173</f>
        <v>825000</v>
      </c>
      <c r="D172" s="28">
        <f aca="true" t="shared" si="20" ref="D172:D180">IF(B172=0,"   ",C172/B172)</f>
        <v>0.415763745401401</v>
      </c>
      <c r="E172" s="67">
        <f t="shared" si="19"/>
        <v>-1159300</v>
      </c>
    </row>
    <row r="173" spans="1:5" ht="27.75" customHeight="1">
      <c r="A173" s="39" t="s">
        <v>187</v>
      </c>
      <c r="B173" s="66">
        <v>1984300</v>
      </c>
      <c r="C173" s="66">
        <v>825000</v>
      </c>
      <c r="D173" s="28">
        <f t="shared" si="20"/>
        <v>0.415763745401401</v>
      </c>
      <c r="E173" s="67">
        <f t="shared" si="19"/>
        <v>-1159300</v>
      </c>
    </row>
    <row r="174" spans="1:5" s="5" customFormat="1" ht="15">
      <c r="A174" s="41" t="s">
        <v>188</v>
      </c>
      <c r="B174" s="51">
        <v>4300</v>
      </c>
      <c r="C174" s="51">
        <v>0</v>
      </c>
      <c r="D174" s="28">
        <f t="shared" si="20"/>
        <v>0</v>
      </c>
      <c r="E174" s="31">
        <f t="shared" si="19"/>
        <v>-4300</v>
      </c>
    </row>
    <row r="175" spans="1:5" s="5" customFormat="1" ht="15">
      <c r="A175" s="27" t="s">
        <v>25</v>
      </c>
      <c r="B175" s="51">
        <f>B179+B180+B189+B188+B184+B191+B176</f>
        <v>76060806.62</v>
      </c>
      <c r="C175" s="51">
        <f>C179+C180+C189+C188+C184+C191+C176</f>
        <v>15758754.08</v>
      </c>
      <c r="D175" s="28">
        <f t="shared" si="20"/>
        <v>0.2071862603131568</v>
      </c>
      <c r="E175" s="31">
        <f t="shared" si="19"/>
        <v>-60302052.54000001</v>
      </c>
    </row>
    <row r="176" spans="1:5" s="5" customFormat="1" ht="17.25" customHeight="1">
      <c r="A176" s="27" t="s">
        <v>216</v>
      </c>
      <c r="B176" s="51">
        <f>SUM(B177:B178)</f>
        <v>3654294</v>
      </c>
      <c r="C176" s="51">
        <f>SUM(C177:C178)</f>
        <v>0</v>
      </c>
      <c r="D176" s="28">
        <f t="shared" si="20"/>
        <v>0</v>
      </c>
      <c r="E176" s="31">
        <f t="shared" si="19"/>
        <v>-3654294</v>
      </c>
    </row>
    <row r="177" spans="1:5" s="5" customFormat="1" ht="13.5" customHeight="1">
      <c r="A177" s="41" t="s">
        <v>52</v>
      </c>
      <c r="B177" s="51">
        <v>3654294</v>
      </c>
      <c r="C177" s="51">
        <v>0</v>
      </c>
      <c r="D177" s="28">
        <f t="shared" si="20"/>
        <v>0</v>
      </c>
      <c r="E177" s="31">
        <f t="shared" si="19"/>
        <v>-3654294</v>
      </c>
    </row>
    <row r="178" spans="1:5" s="5" customFormat="1" ht="13.5" customHeight="1">
      <c r="A178" s="41" t="s">
        <v>53</v>
      </c>
      <c r="B178" s="51">
        <v>0</v>
      </c>
      <c r="C178" s="51">
        <v>0</v>
      </c>
      <c r="D178" s="28">
        <v>0</v>
      </c>
      <c r="E178" s="31">
        <f t="shared" si="19"/>
        <v>0</v>
      </c>
    </row>
    <row r="179" spans="1:5" s="5" customFormat="1" ht="27.75" customHeight="1">
      <c r="A179" s="27" t="s">
        <v>108</v>
      </c>
      <c r="B179" s="51">
        <v>1741900</v>
      </c>
      <c r="C179" s="51">
        <v>0</v>
      </c>
      <c r="D179" s="28">
        <f t="shared" si="20"/>
        <v>0</v>
      </c>
      <c r="E179" s="31">
        <f t="shared" si="19"/>
        <v>-1741900</v>
      </c>
    </row>
    <row r="180" spans="1:5" s="5" customFormat="1" ht="30">
      <c r="A180" s="27" t="s">
        <v>148</v>
      </c>
      <c r="B180" s="51">
        <f>B181+B182+B183</f>
        <v>23385894</v>
      </c>
      <c r="C180" s="51">
        <f>C181+C182+C183</f>
        <v>1339074.17</v>
      </c>
      <c r="D180" s="28">
        <f t="shared" si="20"/>
        <v>0.057259909328247184</v>
      </c>
      <c r="E180" s="31">
        <f t="shared" si="19"/>
        <v>-22046819.83</v>
      </c>
    </row>
    <row r="181" spans="1:5" s="5" customFormat="1" ht="15">
      <c r="A181" s="41" t="s">
        <v>52</v>
      </c>
      <c r="B181" s="51">
        <v>20642373</v>
      </c>
      <c r="C181" s="51">
        <v>0</v>
      </c>
      <c r="D181" s="28">
        <f aca="true" t="shared" si="21" ref="D181:D198">IF(B181=0,"   ",C181/B181)</f>
        <v>0</v>
      </c>
      <c r="E181" s="31">
        <f aca="true" t="shared" si="22" ref="E181:E189">C181-B181</f>
        <v>-20642373</v>
      </c>
    </row>
    <row r="182" spans="1:5" s="5" customFormat="1" ht="15">
      <c r="A182" s="41" t="s">
        <v>155</v>
      </c>
      <c r="B182" s="51">
        <v>1086521</v>
      </c>
      <c r="C182" s="51">
        <v>405278.9</v>
      </c>
      <c r="D182" s="28">
        <f>IF(B182=0,"   ",C182/B182)</f>
        <v>0.37300604406173465</v>
      </c>
      <c r="E182" s="31">
        <f>C182-B182</f>
        <v>-681242.1</v>
      </c>
    </row>
    <row r="183" spans="1:5" s="5" customFormat="1" ht="15">
      <c r="A183" s="41" t="s">
        <v>53</v>
      </c>
      <c r="B183" s="51">
        <v>1657000</v>
      </c>
      <c r="C183" s="51">
        <v>933795.27</v>
      </c>
      <c r="D183" s="28">
        <f>IF(B183=0,"   ",C183/B183)</f>
        <v>0.5635457272178637</v>
      </c>
      <c r="E183" s="31">
        <f>C183-B183</f>
        <v>-723204.73</v>
      </c>
    </row>
    <row r="184" spans="1:5" s="5" customFormat="1" ht="30">
      <c r="A184" s="27" t="s">
        <v>149</v>
      </c>
      <c r="B184" s="51">
        <f>B185+B186+B187</f>
        <v>17130218.62</v>
      </c>
      <c r="C184" s="51">
        <f>C185+C186+C187</f>
        <v>10907546.81</v>
      </c>
      <c r="D184" s="28">
        <f t="shared" si="21"/>
        <v>0.6367430008899676</v>
      </c>
      <c r="E184" s="31">
        <f t="shared" si="22"/>
        <v>-6222671.8100000005</v>
      </c>
    </row>
    <row r="185" spans="1:5" s="5" customFormat="1" ht="15">
      <c r="A185" s="41" t="s">
        <v>52</v>
      </c>
      <c r="B185" s="51">
        <v>12707500</v>
      </c>
      <c r="C185" s="51">
        <v>9261208.26</v>
      </c>
      <c r="D185" s="28">
        <f t="shared" si="21"/>
        <v>0.7287986039740311</v>
      </c>
      <c r="E185" s="31">
        <f t="shared" si="22"/>
        <v>-3446291.74</v>
      </c>
    </row>
    <row r="186" spans="1:5" s="5" customFormat="1" ht="15">
      <c r="A186" s="41" t="s">
        <v>155</v>
      </c>
      <c r="B186" s="51">
        <v>1426900</v>
      </c>
      <c r="C186" s="51">
        <v>1047338.55</v>
      </c>
      <c r="D186" s="28">
        <f t="shared" si="21"/>
        <v>0.7339957600392459</v>
      </c>
      <c r="E186" s="31">
        <f t="shared" si="22"/>
        <v>-379561.44999999995</v>
      </c>
    </row>
    <row r="187" spans="1:5" s="5" customFormat="1" ht="15">
      <c r="A187" s="41" t="s">
        <v>53</v>
      </c>
      <c r="B187" s="51">
        <v>2995818.62</v>
      </c>
      <c r="C187" s="51">
        <v>599000</v>
      </c>
      <c r="D187" s="28">
        <f>IF(B187=0,"   ",C187/B187)</f>
        <v>0.19994534916135875</v>
      </c>
      <c r="E187" s="31">
        <f>C187-B187</f>
        <v>-2396818.62</v>
      </c>
    </row>
    <row r="188" spans="1:5" s="5" customFormat="1" ht="15">
      <c r="A188" s="27" t="s">
        <v>109</v>
      </c>
      <c r="B188" s="66">
        <v>68700</v>
      </c>
      <c r="C188" s="66">
        <v>0</v>
      </c>
      <c r="D188" s="28">
        <f t="shared" si="21"/>
        <v>0</v>
      </c>
      <c r="E188" s="31">
        <f t="shared" si="22"/>
        <v>-68700</v>
      </c>
    </row>
    <row r="189" spans="1:5" s="5" customFormat="1" ht="29.25" customHeight="1">
      <c r="A189" s="27" t="s">
        <v>150</v>
      </c>
      <c r="B189" s="51">
        <f>B190</f>
        <v>25548700</v>
      </c>
      <c r="C189" s="51">
        <f>C190</f>
        <v>0</v>
      </c>
      <c r="D189" s="28">
        <f t="shared" si="21"/>
        <v>0</v>
      </c>
      <c r="E189" s="31">
        <f t="shared" si="22"/>
        <v>-25548700</v>
      </c>
    </row>
    <row r="190" spans="1:5" s="5" customFormat="1" ht="15">
      <c r="A190" s="41" t="s">
        <v>52</v>
      </c>
      <c r="B190" s="51">
        <v>25548700</v>
      </c>
      <c r="C190" s="51">
        <v>0</v>
      </c>
      <c r="D190" s="28">
        <f t="shared" si="21"/>
        <v>0</v>
      </c>
      <c r="E190" s="31">
        <f aca="true" t="shared" si="23" ref="E190:E198">C190-B190</f>
        <v>-25548700</v>
      </c>
    </row>
    <row r="191" spans="1:5" s="5" customFormat="1" ht="29.25" customHeight="1">
      <c r="A191" s="27" t="s">
        <v>151</v>
      </c>
      <c r="B191" s="51">
        <f>B192</f>
        <v>4531100</v>
      </c>
      <c r="C191" s="51">
        <f>C192</f>
        <v>3512133.1</v>
      </c>
      <c r="D191" s="28">
        <f t="shared" si="21"/>
        <v>0.7751171018075081</v>
      </c>
      <c r="E191" s="31">
        <f>C191-B191</f>
        <v>-1018966.8999999999</v>
      </c>
    </row>
    <row r="192" spans="1:5" s="5" customFormat="1" ht="15">
      <c r="A192" s="41" t="s">
        <v>52</v>
      </c>
      <c r="B192" s="51">
        <v>4531100</v>
      </c>
      <c r="C192" s="51">
        <v>3512133.1</v>
      </c>
      <c r="D192" s="28">
        <f t="shared" si="21"/>
        <v>0.7751171018075081</v>
      </c>
      <c r="E192" s="31">
        <f>C192-B192</f>
        <v>-1018966.8999999999</v>
      </c>
    </row>
    <row r="193" spans="1:5" s="5" customFormat="1" ht="15">
      <c r="A193" s="27" t="s">
        <v>35</v>
      </c>
      <c r="B193" s="51">
        <f>B194+B195</f>
        <v>530000</v>
      </c>
      <c r="C193" s="51">
        <f>C194</f>
        <v>343926.65</v>
      </c>
      <c r="D193" s="28">
        <f t="shared" si="21"/>
        <v>0.6489182075471699</v>
      </c>
      <c r="E193" s="31">
        <f t="shared" si="23"/>
        <v>-186073.34999999998</v>
      </c>
    </row>
    <row r="194" spans="1:5" s="5" customFormat="1" ht="32.25" customHeight="1">
      <c r="A194" s="27" t="s">
        <v>97</v>
      </c>
      <c r="B194" s="51">
        <v>500000</v>
      </c>
      <c r="C194" s="51">
        <v>343926.65</v>
      </c>
      <c r="D194" s="28">
        <f>IF(B194=0,"   ",C194/B194)</f>
        <v>0.6878533</v>
      </c>
      <c r="E194" s="31">
        <f>C194-B194</f>
        <v>-156073.34999999998</v>
      </c>
    </row>
    <row r="195" spans="1:5" s="5" customFormat="1" ht="32.25" customHeight="1">
      <c r="A195" s="27" t="s">
        <v>210</v>
      </c>
      <c r="B195" s="51">
        <v>30000</v>
      </c>
      <c r="C195" s="51">
        <v>0</v>
      </c>
      <c r="D195" s="28">
        <f>IF(B195=0,"   ",C195/B195)</f>
        <v>0</v>
      </c>
      <c r="E195" s="31">
        <f>C195-B195</f>
        <v>-30000</v>
      </c>
    </row>
    <row r="196" spans="1:5" s="5" customFormat="1" ht="15">
      <c r="A196" s="27" t="s">
        <v>7</v>
      </c>
      <c r="B196" s="51">
        <f>B199+B204+B211+B197</f>
        <v>109384435.02000001</v>
      </c>
      <c r="C196" s="51">
        <f>C199+C204+C211+C197</f>
        <v>55631566.370000005</v>
      </c>
      <c r="D196" s="28">
        <f t="shared" si="21"/>
        <v>0.5085875916425243</v>
      </c>
      <c r="E196" s="31">
        <f t="shared" si="23"/>
        <v>-53752868.650000006</v>
      </c>
    </row>
    <row r="197" spans="1:5" ht="15">
      <c r="A197" s="27" t="s">
        <v>237</v>
      </c>
      <c r="B197" s="66">
        <f>B198</f>
        <v>22774.63</v>
      </c>
      <c r="C197" s="66">
        <f>C198</f>
        <v>22774.63</v>
      </c>
      <c r="D197" s="28">
        <f t="shared" si="21"/>
        <v>1</v>
      </c>
      <c r="E197" s="67">
        <f t="shared" si="23"/>
        <v>0</v>
      </c>
    </row>
    <row r="198" spans="1:5" ht="30">
      <c r="A198" s="27" t="s">
        <v>238</v>
      </c>
      <c r="B198" s="66">
        <v>22774.63</v>
      </c>
      <c r="C198" s="66">
        <v>22774.63</v>
      </c>
      <c r="D198" s="28">
        <f t="shared" si="21"/>
        <v>1</v>
      </c>
      <c r="E198" s="67">
        <f t="shared" si="23"/>
        <v>0</v>
      </c>
    </row>
    <row r="199" spans="1:5" s="5" customFormat="1" ht="15">
      <c r="A199" s="39" t="s">
        <v>78</v>
      </c>
      <c r="B199" s="51">
        <f>B200+B203</f>
        <v>17870396.3</v>
      </c>
      <c r="C199" s="51">
        <f>C200+C203</f>
        <v>7390486.29</v>
      </c>
      <c r="D199" s="28">
        <f aca="true" t="shared" si="24" ref="D199:D209">IF(B199=0,"   ",C199/B199)</f>
        <v>0.4135602907698247</v>
      </c>
      <c r="E199" s="31">
        <f aca="true" t="shared" si="25" ref="E199:E209">C199-B199</f>
        <v>-10479910.010000002</v>
      </c>
    </row>
    <row r="200" spans="1:5" ht="44.25" customHeight="1">
      <c r="A200" s="39" t="s">
        <v>192</v>
      </c>
      <c r="B200" s="66">
        <f>B201+B202</f>
        <v>16488860</v>
      </c>
      <c r="C200" s="66">
        <f>C201+C202</f>
        <v>6008950</v>
      </c>
      <c r="D200" s="28">
        <f>IF(B200=0,"   ",C200/B200)</f>
        <v>0.3644248298548232</v>
      </c>
      <c r="E200" s="67">
        <f>C200-B200</f>
        <v>-10479910</v>
      </c>
    </row>
    <row r="201" spans="1:5" ht="15">
      <c r="A201" s="27" t="s">
        <v>115</v>
      </c>
      <c r="B201" s="66">
        <v>15818420</v>
      </c>
      <c r="C201" s="66">
        <v>5648420</v>
      </c>
      <c r="D201" s="28">
        <f>IF(B201=0,"   ",C201/B201)</f>
        <v>0.35707864628705016</v>
      </c>
      <c r="E201" s="67">
        <f>C201-B201</f>
        <v>-10170000</v>
      </c>
    </row>
    <row r="202" spans="1:5" ht="15">
      <c r="A202" s="27" t="s">
        <v>127</v>
      </c>
      <c r="B202" s="66">
        <v>670440</v>
      </c>
      <c r="C202" s="66">
        <v>360530</v>
      </c>
      <c r="D202" s="28">
        <f>IF(B202=0,"   ",C202/B202)</f>
        <v>0.5377513274864268</v>
      </c>
      <c r="E202" s="67">
        <f>C202-B202</f>
        <v>-309910</v>
      </c>
    </row>
    <row r="203" spans="1:5" ht="27.75" customHeight="1">
      <c r="A203" s="39" t="s">
        <v>194</v>
      </c>
      <c r="B203" s="66">
        <v>1381536.3</v>
      </c>
      <c r="C203" s="66">
        <v>1381536.29</v>
      </c>
      <c r="D203" s="28">
        <f>IF(B203=0,"   ",C203/B203)</f>
        <v>0.9999999927616813</v>
      </c>
      <c r="E203" s="67">
        <f>C203-B203</f>
        <v>-0.010000000009313226</v>
      </c>
    </row>
    <row r="204" spans="1:5" ht="15">
      <c r="A204" s="27" t="s">
        <v>116</v>
      </c>
      <c r="B204" s="66">
        <f>B205+B210+B209</f>
        <v>31940594.490000002</v>
      </c>
      <c r="C204" s="66">
        <f>C205+C210+C209</f>
        <v>30170378.45</v>
      </c>
      <c r="D204" s="28">
        <f t="shared" si="24"/>
        <v>0.9445778618630839</v>
      </c>
      <c r="E204" s="67">
        <f t="shared" si="25"/>
        <v>-1770216.0400000028</v>
      </c>
    </row>
    <row r="205" spans="1:5" ht="27.75" customHeight="1">
      <c r="A205" s="39" t="s">
        <v>139</v>
      </c>
      <c r="B205" s="66">
        <f>B206+B208+B207</f>
        <v>5739532.75</v>
      </c>
      <c r="C205" s="66">
        <f>C206+C208+C207</f>
        <v>5739532.75</v>
      </c>
      <c r="D205" s="28">
        <f t="shared" si="24"/>
        <v>1</v>
      </c>
      <c r="E205" s="67">
        <f t="shared" si="25"/>
        <v>0</v>
      </c>
    </row>
    <row r="206" spans="1:5" ht="15">
      <c r="A206" s="27" t="s">
        <v>114</v>
      </c>
      <c r="B206" s="66">
        <v>5682137.42</v>
      </c>
      <c r="C206" s="66">
        <v>5682137.42</v>
      </c>
      <c r="D206" s="28">
        <f t="shared" si="24"/>
        <v>1</v>
      </c>
      <c r="E206" s="67">
        <f t="shared" si="25"/>
        <v>0</v>
      </c>
    </row>
    <row r="207" spans="1:5" ht="15">
      <c r="A207" s="27" t="s">
        <v>115</v>
      </c>
      <c r="B207" s="66">
        <v>40176.73</v>
      </c>
      <c r="C207" s="66">
        <v>40176.73</v>
      </c>
      <c r="D207" s="28">
        <f t="shared" si="24"/>
        <v>1</v>
      </c>
      <c r="E207" s="67">
        <f t="shared" si="25"/>
        <v>0</v>
      </c>
    </row>
    <row r="208" spans="1:5" ht="15">
      <c r="A208" s="27" t="s">
        <v>127</v>
      </c>
      <c r="B208" s="66">
        <v>17218.6</v>
      </c>
      <c r="C208" s="66">
        <v>17218.6</v>
      </c>
      <c r="D208" s="28">
        <f t="shared" si="24"/>
        <v>1</v>
      </c>
      <c r="E208" s="67">
        <f t="shared" si="25"/>
        <v>0</v>
      </c>
    </row>
    <row r="209" spans="1:5" ht="44.25" customHeight="1">
      <c r="A209" s="39" t="s">
        <v>209</v>
      </c>
      <c r="B209" s="66">
        <v>10000000</v>
      </c>
      <c r="C209" s="66">
        <v>8539010.18</v>
      </c>
      <c r="D209" s="28">
        <f t="shared" si="24"/>
        <v>0.853901018</v>
      </c>
      <c r="E209" s="67">
        <f t="shared" si="25"/>
        <v>-1460989.8200000003</v>
      </c>
    </row>
    <row r="210" spans="1:5" ht="27.75" customHeight="1">
      <c r="A210" s="39" t="s">
        <v>200</v>
      </c>
      <c r="B210" s="66">
        <v>16201061.74</v>
      </c>
      <c r="C210" s="66">
        <v>15891835.52</v>
      </c>
      <c r="D210" s="28">
        <f aca="true" t="shared" si="26" ref="D210:D215">IF(B210=0,"   ",C210/B210)</f>
        <v>0.9809132126670113</v>
      </c>
      <c r="E210" s="67">
        <f aca="true" t="shared" si="27" ref="E210:E215">C210-B210</f>
        <v>-309226.22000000067</v>
      </c>
    </row>
    <row r="211" spans="1:5" ht="30">
      <c r="A211" s="27" t="s">
        <v>211</v>
      </c>
      <c r="B211" s="66">
        <f>B212+B213</f>
        <v>59550669.6</v>
      </c>
      <c r="C211" s="66">
        <f>C212+C213</f>
        <v>18047927</v>
      </c>
      <c r="D211" s="28">
        <f t="shared" si="26"/>
        <v>0.30306841419630315</v>
      </c>
      <c r="E211" s="67">
        <f t="shared" si="27"/>
        <v>-41502742.6</v>
      </c>
    </row>
    <row r="212" spans="1:5" s="5" customFormat="1" ht="15">
      <c r="A212" s="27" t="s">
        <v>186</v>
      </c>
      <c r="B212" s="51">
        <v>2300</v>
      </c>
      <c r="C212" s="55">
        <v>575</v>
      </c>
      <c r="D212" s="28">
        <f t="shared" si="26"/>
        <v>0.25</v>
      </c>
      <c r="E212" s="31">
        <f t="shared" si="27"/>
        <v>-1725</v>
      </c>
    </row>
    <row r="213" spans="1:5" s="5" customFormat="1" ht="60">
      <c r="A213" s="27" t="s">
        <v>225</v>
      </c>
      <c r="B213" s="51">
        <f>B214+B215</f>
        <v>59548369.6</v>
      </c>
      <c r="C213" s="51">
        <f>C214+C215</f>
        <v>18047352</v>
      </c>
      <c r="D213" s="28">
        <f t="shared" si="26"/>
        <v>0.30307046391409515</v>
      </c>
      <c r="E213" s="31">
        <f t="shared" si="27"/>
        <v>-41501017.6</v>
      </c>
    </row>
    <row r="214" spans="1:5" s="5" customFormat="1" ht="15">
      <c r="A214" s="41" t="s">
        <v>67</v>
      </c>
      <c r="B214" s="51">
        <v>50000000</v>
      </c>
      <c r="C214" s="51">
        <v>18047352</v>
      </c>
      <c r="D214" s="28">
        <f t="shared" si="26"/>
        <v>0.36094704</v>
      </c>
      <c r="E214" s="31">
        <f t="shared" si="27"/>
        <v>-31952648</v>
      </c>
    </row>
    <row r="215" spans="1:5" s="5" customFormat="1" ht="15">
      <c r="A215" s="41" t="s">
        <v>52</v>
      </c>
      <c r="B215" s="51">
        <v>9548369.6</v>
      </c>
      <c r="C215" s="55">
        <v>0</v>
      </c>
      <c r="D215" s="28">
        <f t="shared" si="26"/>
        <v>0</v>
      </c>
      <c r="E215" s="31">
        <f t="shared" si="27"/>
        <v>-9548369.6</v>
      </c>
    </row>
    <row r="216" spans="1:5" s="5" customFormat="1" ht="15">
      <c r="A216" s="27" t="s">
        <v>8</v>
      </c>
      <c r="B216" s="51">
        <f>B217+B221+B262+B258+B248</f>
        <v>253869697.01</v>
      </c>
      <c r="C216" s="51">
        <f>C217+C221+C262+C258+C248</f>
        <v>132279372.73999998</v>
      </c>
      <c r="D216" s="28">
        <f aca="true" t="shared" si="28" ref="D216:D227">IF(B216=0,"   ",C216/B216)</f>
        <v>0.5210522338740943</v>
      </c>
      <c r="E216" s="31">
        <f aca="true" t="shared" si="29" ref="E216:E227">C216-B216</f>
        <v>-121590324.27000001</v>
      </c>
    </row>
    <row r="217" spans="1:5" s="5" customFormat="1" ht="15">
      <c r="A217" s="27" t="s">
        <v>40</v>
      </c>
      <c r="B217" s="51">
        <f>B218+B220</f>
        <v>56585310</v>
      </c>
      <c r="C217" s="51">
        <f>C218+C220</f>
        <v>23549672.64</v>
      </c>
      <c r="D217" s="28">
        <f t="shared" si="28"/>
        <v>0.41617997038453974</v>
      </c>
      <c r="E217" s="31">
        <f t="shared" si="29"/>
        <v>-33035637.36</v>
      </c>
    </row>
    <row r="218" spans="1:5" s="5" customFormat="1" ht="15">
      <c r="A218" s="27" t="s">
        <v>69</v>
      </c>
      <c r="B218" s="51">
        <v>56206400</v>
      </c>
      <c r="C218" s="55">
        <v>23170762.64</v>
      </c>
      <c r="D218" s="28">
        <f t="shared" si="28"/>
        <v>0.41224420421873664</v>
      </c>
      <c r="E218" s="31">
        <f t="shared" si="29"/>
        <v>-33035637.36</v>
      </c>
    </row>
    <row r="219" spans="1:5" s="5" customFormat="1" ht="15">
      <c r="A219" s="41" t="s">
        <v>111</v>
      </c>
      <c r="B219" s="51">
        <v>47678100</v>
      </c>
      <c r="C219" s="55">
        <v>18849900</v>
      </c>
      <c r="D219" s="28">
        <f t="shared" si="28"/>
        <v>0.3953576170191346</v>
      </c>
      <c r="E219" s="31">
        <f t="shared" si="29"/>
        <v>-28828200</v>
      </c>
    </row>
    <row r="220" spans="1:5" ht="18" customHeight="1">
      <c r="A220" s="39" t="s">
        <v>232</v>
      </c>
      <c r="B220" s="66">
        <v>378910</v>
      </c>
      <c r="C220" s="66">
        <v>378910</v>
      </c>
      <c r="D220" s="28">
        <f>IF(B220=0,"   ",C220/B220)</f>
        <v>1</v>
      </c>
      <c r="E220" s="67">
        <f>C220-B220</f>
        <v>0</v>
      </c>
    </row>
    <row r="221" spans="1:5" s="5" customFormat="1" ht="15">
      <c r="A221" s="27" t="s">
        <v>41</v>
      </c>
      <c r="B221" s="51">
        <f>B222+B227+B245+B224+B246+B237+B241+B247</f>
        <v>162018337.87</v>
      </c>
      <c r="C221" s="51">
        <f>C222+C227+C245+C224+C246+C237+C241+C247</f>
        <v>89405587.23999998</v>
      </c>
      <c r="D221" s="28">
        <f t="shared" si="28"/>
        <v>0.5518238763302034</v>
      </c>
      <c r="E221" s="31">
        <f t="shared" si="29"/>
        <v>-72612750.63000003</v>
      </c>
    </row>
    <row r="222" spans="1:5" s="5" customFormat="1" ht="15">
      <c r="A222" s="27" t="s">
        <v>69</v>
      </c>
      <c r="B222" s="51">
        <v>131754900.3</v>
      </c>
      <c r="C222" s="51">
        <v>74984855.85</v>
      </c>
      <c r="D222" s="28">
        <f t="shared" si="28"/>
        <v>0.5691238479879143</v>
      </c>
      <c r="E222" s="31">
        <f t="shared" si="29"/>
        <v>-56770044.45</v>
      </c>
    </row>
    <row r="223" spans="1:5" s="5" customFormat="1" ht="18" customHeight="1">
      <c r="A223" s="41" t="s">
        <v>140</v>
      </c>
      <c r="B223" s="51">
        <v>117994100</v>
      </c>
      <c r="C223" s="51">
        <v>67282200</v>
      </c>
      <c r="D223" s="28">
        <f t="shared" si="28"/>
        <v>0.5702166464255416</v>
      </c>
      <c r="E223" s="31">
        <f t="shared" si="29"/>
        <v>-50711900</v>
      </c>
    </row>
    <row r="224" spans="1:5" s="5" customFormat="1" ht="31.5" customHeight="1">
      <c r="A224" s="39" t="s">
        <v>201</v>
      </c>
      <c r="B224" s="51">
        <f>SUM(B225:B226)</f>
        <v>5740000</v>
      </c>
      <c r="C224" s="51">
        <f>SUM(C225:C226)</f>
        <v>5740000</v>
      </c>
      <c r="D224" s="28">
        <f>IF(B224=0,"   ",C224/B224)</f>
        <v>1</v>
      </c>
      <c r="E224" s="31">
        <f>C224-B224</f>
        <v>0</v>
      </c>
    </row>
    <row r="225" spans="1:5" ht="15">
      <c r="A225" s="27" t="s">
        <v>115</v>
      </c>
      <c r="B225" s="66">
        <v>5682600</v>
      </c>
      <c r="C225" s="66">
        <v>5682600</v>
      </c>
      <c r="D225" s="28">
        <f>IF(B225=0,"   ",C225/B225)</f>
        <v>1</v>
      </c>
      <c r="E225" s="67">
        <f>C225-B225</f>
        <v>0</v>
      </c>
    </row>
    <row r="226" spans="1:5" ht="15">
      <c r="A226" s="27" t="s">
        <v>127</v>
      </c>
      <c r="B226" s="66">
        <v>57400</v>
      </c>
      <c r="C226" s="66">
        <v>57400</v>
      </c>
      <c r="D226" s="28">
        <f>IF(B226=0,"   ",C226/B226)</f>
        <v>1</v>
      </c>
      <c r="E226" s="67">
        <f>C226-B226</f>
        <v>0</v>
      </c>
    </row>
    <row r="227" spans="1:5" s="5" customFormat="1" ht="15">
      <c r="A227" s="27" t="s">
        <v>165</v>
      </c>
      <c r="B227" s="51">
        <f>B228+B229+B233+B236</f>
        <v>18635703</v>
      </c>
      <c r="C227" s="51">
        <f>C228+C229+C233+C236</f>
        <v>8648987.32</v>
      </c>
      <c r="D227" s="28">
        <f t="shared" si="28"/>
        <v>0.4641084546153156</v>
      </c>
      <c r="E227" s="31">
        <f t="shared" si="29"/>
        <v>-9986715.68</v>
      </c>
    </row>
    <row r="228" spans="1:5" s="5" customFormat="1" ht="45">
      <c r="A228" s="39" t="s">
        <v>159</v>
      </c>
      <c r="B228" s="51">
        <v>8593200</v>
      </c>
      <c r="C228" s="55">
        <v>5407000</v>
      </c>
      <c r="D228" s="28">
        <f>IF(B228=0,"   ",C228/B228)</f>
        <v>0.629218451799097</v>
      </c>
      <c r="E228" s="31">
        <f>C228-B228</f>
        <v>-3186200</v>
      </c>
    </row>
    <row r="229" spans="1:5" s="5" customFormat="1" ht="43.5" customHeight="1">
      <c r="A229" s="39" t="s">
        <v>160</v>
      </c>
      <c r="B229" s="51">
        <f>SUM(B230:B232)</f>
        <v>6525403</v>
      </c>
      <c r="C229" s="51">
        <f>SUM(C230:C232)</f>
        <v>2929987.3200000003</v>
      </c>
      <c r="D229" s="28">
        <f>IF(B229=0,"   ",C229/B229)</f>
        <v>0.4490124701876651</v>
      </c>
      <c r="E229" s="31">
        <f>C229-B229</f>
        <v>-3595415.6799999997</v>
      </c>
    </row>
    <row r="230" spans="1:5" s="5" customFormat="1" ht="15" customHeight="1">
      <c r="A230" s="41" t="s">
        <v>166</v>
      </c>
      <c r="B230" s="51">
        <v>6460209</v>
      </c>
      <c r="C230" s="51">
        <v>2900700.66</v>
      </c>
      <c r="D230" s="28">
        <f>IF(B230=0,"   ",C230/B230)</f>
        <v>0.44901034316382027</v>
      </c>
      <c r="E230" s="31">
        <f>C230-B230</f>
        <v>-3559508.34</v>
      </c>
    </row>
    <row r="231" spans="1:5" s="5" customFormat="1" ht="15.75" customHeight="1">
      <c r="A231" s="41" t="s">
        <v>167</v>
      </c>
      <c r="B231" s="51">
        <v>32597</v>
      </c>
      <c r="C231" s="51">
        <v>14650.2</v>
      </c>
      <c r="D231" s="28">
        <f>IF(B231=0,"   ",C231/B231)</f>
        <v>0.4494339969935884</v>
      </c>
      <c r="E231" s="31">
        <f>C231-B231</f>
        <v>-17946.8</v>
      </c>
    </row>
    <row r="232" spans="1:5" ht="15">
      <c r="A232" s="41" t="s">
        <v>168</v>
      </c>
      <c r="B232" s="66">
        <v>32597</v>
      </c>
      <c r="C232" s="66">
        <v>14636.46</v>
      </c>
      <c r="D232" s="28">
        <f>IF(B232=0,"   ",C232/B232)</f>
        <v>0.4490124858115777</v>
      </c>
      <c r="E232" s="67">
        <f>C232-B232</f>
        <v>-17960.54</v>
      </c>
    </row>
    <row r="233" spans="1:5" s="5" customFormat="1" ht="88.5" customHeight="1">
      <c r="A233" s="39" t="s">
        <v>197</v>
      </c>
      <c r="B233" s="51">
        <f>SUM(B234:B235)</f>
        <v>3217100</v>
      </c>
      <c r="C233" s="51">
        <f>SUM(C234:C235)</f>
        <v>312000</v>
      </c>
      <c r="D233" s="28">
        <f aca="true" t="shared" si="30" ref="D233:D240">IF(B233=0,"   ",C233/B233)</f>
        <v>0.09698175375338038</v>
      </c>
      <c r="E233" s="31">
        <f aca="true" t="shared" si="31" ref="E233:E243">C233-B233</f>
        <v>-2905100</v>
      </c>
    </row>
    <row r="234" spans="1:5" s="5" customFormat="1" ht="15.75" customHeight="1">
      <c r="A234" s="41" t="s">
        <v>167</v>
      </c>
      <c r="B234" s="51">
        <v>2412800</v>
      </c>
      <c r="C234" s="51">
        <v>234000</v>
      </c>
      <c r="D234" s="28">
        <f t="shared" si="30"/>
        <v>0.09698275862068965</v>
      </c>
      <c r="E234" s="31">
        <f t="shared" si="31"/>
        <v>-2178800</v>
      </c>
    </row>
    <row r="235" spans="1:5" ht="15">
      <c r="A235" s="41" t="s">
        <v>168</v>
      </c>
      <c r="B235" s="66">
        <v>804300</v>
      </c>
      <c r="C235" s="66">
        <v>78000</v>
      </c>
      <c r="D235" s="28">
        <f t="shared" si="30"/>
        <v>0.0969787392763894</v>
      </c>
      <c r="E235" s="67">
        <f t="shared" si="31"/>
        <v>-726300</v>
      </c>
    </row>
    <row r="236" spans="1:5" s="5" customFormat="1" ht="30">
      <c r="A236" s="39" t="s">
        <v>234</v>
      </c>
      <c r="B236" s="51">
        <v>300000</v>
      </c>
      <c r="C236" s="51">
        <v>0</v>
      </c>
      <c r="D236" s="28">
        <f t="shared" si="30"/>
        <v>0</v>
      </c>
      <c r="E236" s="31">
        <f t="shared" si="31"/>
        <v>-300000</v>
      </c>
    </row>
    <row r="237" spans="1:5" s="5" customFormat="1" ht="60.75" customHeight="1">
      <c r="A237" s="39" t="s">
        <v>213</v>
      </c>
      <c r="B237" s="51">
        <f>SUM(B238:B240)</f>
        <v>3041315.1999999997</v>
      </c>
      <c r="C237" s="51">
        <f>SUM(C238:C240)</f>
        <v>0</v>
      </c>
      <c r="D237" s="28">
        <f t="shared" si="30"/>
        <v>0</v>
      </c>
      <c r="E237" s="31">
        <f t="shared" si="31"/>
        <v>-3041315.1999999997</v>
      </c>
    </row>
    <row r="238" spans="1:5" s="5" customFormat="1" ht="15" customHeight="1">
      <c r="A238" s="41" t="s">
        <v>166</v>
      </c>
      <c r="B238" s="51">
        <v>2995922.44</v>
      </c>
      <c r="C238" s="51">
        <v>0</v>
      </c>
      <c r="D238" s="28">
        <f t="shared" si="30"/>
        <v>0</v>
      </c>
      <c r="E238" s="31">
        <f t="shared" si="31"/>
        <v>-2995922.44</v>
      </c>
    </row>
    <row r="239" spans="1:5" s="5" customFormat="1" ht="15.75" customHeight="1">
      <c r="A239" s="41" t="s">
        <v>167</v>
      </c>
      <c r="B239" s="51">
        <v>30261.84</v>
      </c>
      <c r="C239" s="51">
        <v>0</v>
      </c>
      <c r="D239" s="28">
        <f t="shared" si="30"/>
        <v>0</v>
      </c>
      <c r="E239" s="31">
        <f t="shared" si="31"/>
        <v>-30261.84</v>
      </c>
    </row>
    <row r="240" spans="1:5" ht="15">
      <c r="A240" s="41" t="s">
        <v>168</v>
      </c>
      <c r="B240" s="66">
        <v>15130.92</v>
      </c>
      <c r="C240" s="66">
        <v>0</v>
      </c>
      <c r="D240" s="28">
        <f t="shared" si="30"/>
        <v>0</v>
      </c>
      <c r="E240" s="67">
        <f t="shared" si="31"/>
        <v>-15130.92</v>
      </c>
    </row>
    <row r="241" spans="1:5" s="5" customFormat="1" ht="45">
      <c r="A241" s="27" t="s">
        <v>217</v>
      </c>
      <c r="B241" s="51">
        <f>B242+B243+B244</f>
        <v>2677919.37</v>
      </c>
      <c r="C241" s="51">
        <f>C242+C243+C244</f>
        <v>0</v>
      </c>
      <c r="D241" s="28">
        <v>0</v>
      </c>
      <c r="E241" s="31">
        <f t="shared" si="31"/>
        <v>-2677919.37</v>
      </c>
    </row>
    <row r="242" spans="1:5" s="5" customFormat="1" ht="13.5" customHeight="1">
      <c r="A242" s="41" t="s">
        <v>166</v>
      </c>
      <c r="B242" s="51">
        <v>2651090</v>
      </c>
      <c r="C242" s="51">
        <v>0</v>
      </c>
      <c r="D242" s="28">
        <v>0</v>
      </c>
      <c r="E242" s="31">
        <f t="shared" si="31"/>
        <v>-2651090</v>
      </c>
    </row>
    <row r="243" spans="1:5" s="5" customFormat="1" ht="13.5" customHeight="1">
      <c r="A243" s="41" t="s">
        <v>167</v>
      </c>
      <c r="B243" s="51">
        <v>13440</v>
      </c>
      <c r="C243" s="51">
        <v>0</v>
      </c>
      <c r="D243" s="28">
        <v>0</v>
      </c>
      <c r="E243" s="31">
        <f t="shared" si="31"/>
        <v>-13440</v>
      </c>
    </row>
    <row r="244" spans="1:5" ht="15">
      <c r="A244" s="41" t="s">
        <v>168</v>
      </c>
      <c r="B244" s="66">
        <v>13389.37</v>
      </c>
      <c r="C244" s="66">
        <v>0</v>
      </c>
      <c r="D244" s="28">
        <f aca="true" t="shared" si="32" ref="D244:D259">IF(B244=0,"   ",C244/B244)</f>
        <v>0</v>
      </c>
      <c r="E244" s="67">
        <f aca="true" t="shared" si="33" ref="E244:E259">C244-B244</f>
        <v>-13389.37</v>
      </c>
    </row>
    <row r="245" spans="1:5" s="5" customFormat="1" ht="30">
      <c r="A245" s="39" t="s">
        <v>233</v>
      </c>
      <c r="B245" s="51">
        <v>57000</v>
      </c>
      <c r="C245" s="51">
        <v>0</v>
      </c>
      <c r="D245" s="28">
        <f t="shared" si="32"/>
        <v>0</v>
      </c>
      <c r="E245" s="31">
        <f t="shared" si="33"/>
        <v>-57000</v>
      </c>
    </row>
    <row r="246" spans="1:5" s="5" customFormat="1" ht="15">
      <c r="A246" s="39" t="s">
        <v>95</v>
      </c>
      <c r="B246" s="51">
        <v>100000</v>
      </c>
      <c r="C246" s="51">
        <v>20874.24</v>
      </c>
      <c r="D246" s="28">
        <f>IF(B246=0,"   ",C246/B246)</f>
        <v>0.20874240000000002</v>
      </c>
      <c r="E246" s="31">
        <f>C246-B246</f>
        <v>-79125.76</v>
      </c>
    </row>
    <row r="247" spans="1:5" s="5" customFormat="1" ht="30">
      <c r="A247" s="39" t="s">
        <v>235</v>
      </c>
      <c r="B247" s="51">
        <v>11500</v>
      </c>
      <c r="C247" s="51">
        <v>10869.83</v>
      </c>
      <c r="D247" s="28">
        <f>IF(B247=0,"   ",C247/B247)</f>
        <v>0.9452026086956522</v>
      </c>
      <c r="E247" s="31">
        <f>C247-B247</f>
        <v>-630.1700000000001</v>
      </c>
    </row>
    <row r="248" spans="1:5" s="5" customFormat="1" ht="15">
      <c r="A248" s="27" t="s">
        <v>112</v>
      </c>
      <c r="B248" s="51">
        <f>B249+B250+B251+B255</f>
        <v>26993685.500000004</v>
      </c>
      <c r="C248" s="51">
        <f>C249+C250+C251+C255</f>
        <v>15276219.209999999</v>
      </c>
      <c r="D248" s="28">
        <f t="shared" si="32"/>
        <v>0.565918248176967</v>
      </c>
      <c r="E248" s="31">
        <f t="shared" si="33"/>
        <v>-11717466.290000005</v>
      </c>
    </row>
    <row r="249" spans="1:5" s="5" customFormat="1" ht="15">
      <c r="A249" s="27" t="s">
        <v>69</v>
      </c>
      <c r="B249" s="51">
        <v>20788218.1</v>
      </c>
      <c r="C249" s="55">
        <v>13504334.79</v>
      </c>
      <c r="D249" s="28">
        <f t="shared" si="32"/>
        <v>0.6496148311047399</v>
      </c>
      <c r="E249" s="31">
        <f t="shared" si="33"/>
        <v>-7283883.310000002</v>
      </c>
    </row>
    <row r="250" spans="1:5" s="5" customFormat="1" ht="27" customHeight="1">
      <c r="A250" s="39" t="s">
        <v>136</v>
      </c>
      <c r="B250" s="66">
        <v>3632200</v>
      </c>
      <c r="C250" s="66">
        <v>500000</v>
      </c>
      <c r="D250" s="28">
        <f t="shared" si="32"/>
        <v>0.1376576179725786</v>
      </c>
      <c r="E250" s="31">
        <f t="shared" si="33"/>
        <v>-3132200</v>
      </c>
    </row>
    <row r="251" spans="1:5" s="5" customFormat="1" ht="30.75" customHeight="1">
      <c r="A251" s="39" t="s">
        <v>212</v>
      </c>
      <c r="B251" s="51">
        <f>SUM(B252:B254)</f>
        <v>556884.42</v>
      </c>
      <c r="C251" s="51">
        <f>SUM(C252:C254)</f>
        <v>556884.42</v>
      </c>
      <c r="D251" s="28">
        <f t="shared" si="32"/>
        <v>1</v>
      </c>
      <c r="E251" s="31">
        <f t="shared" si="33"/>
        <v>0</v>
      </c>
    </row>
    <row r="252" spans="1:5" s="5" customFormat="1" ht="15" customHeight="1">
      <c r="A252" s="41" t="s">
        <v>166</v>
      </c>
      <c r="B252" s="51">
        <v>548500</v>
      </c>
      <c r="C252" s="51">
        <v>548500</v>
      </c>
      <c r="D252" s="28">
        <f t="shared" si="32"/>
        <v>1</v>
      </c>
      <c r="E252" s="31">
        <f t="shared" si="33"/>
        <v>0</v>
      </c>
    </row>
    <row r="253" spans="1:5" s="5" customFormat="1" ht="15.75" customHeight="1">
      <c r="A253" s="41" t="s">
        <v>167</v>
      </c>
      <c r="B253" s="51">
        <v>5600</v>
      </c>
      <c r="C253" s="51">
        <v>5600</v>
      </c>
      <c r="D253" s="28">
        <f t="shared" si="32"/>
        <v>1</v>
      </c>
      <c r="E253" s="31">
        <f t="shared" si="33"/>
        <v>0</v>
      </c>
    </row>
    <row r="254" spans="1:5" ht="15">
      <c r="A254" s="41" t="s">
        <v>168</v>
      </c>
      <c r="B254" s="66">
        <v>2784.42</v>
      </c>
      <c r="C254" s="66">
        <v>2784.42</v>
      </c>
      <c r="D254" s="28">
        <f t="shared" si="32"/>
        <v>1</v>
      </c>
      <c r="E254" s="67">
        <f t="shared" si="33"/>
        <v>0</v>
      </c>
    </row>
    <row r="255" spans="1:5" s="5" customFormat="1" ht="101.25" customHeight="1">
      <c r="A255" s="39" t="s">
        <v>228</v>
      </c>
      <c r="B255" s="51">
        <f>SUM(B256:B257)</f>
        <v>2016382.98</v>
      </c>
      <c r="C255" s="51">
        <f>SUM(C256:C257)</f>
        <v>715000</v>
      </c>
      <c r="D255" s="28">
        <f t="shared" si="32"/>
        <v>0.3545953358523191</v>
      </c>
      <c r="E255" s="31">
        <f t="shared" si="33"/>
        <v>-1301382.98</v>
      </c>
    </row>
    <row r="256" spans="1:5" ht="15">
      <c r="A256" s="27" t="s">
        <v>115</v>
      </c>
      <c r="B256" s="66">
        <v>1895400</v>
      </c>
      <c r="C256" s="66">
        <v>672100</v>
      </c>
      <c r="D256" s="28">
        <f t="shared" si="32"/>
        <v>0.35459533607681754</v>
      </c>
      <c r="E256" s="67">
        <f t="shared" si="33"/>
        <v>-1223300</v>
      </c>
    </row>
    <row r="257" spans="1:5" ht="15">
      <c r="A257" s="27" t="s">
        <v>127</v>
      </c>
      <c r="B257" s="66">
        <v>120982.98</v>
      </c>
      <c r="C257" s="66">
        <v>42900</v>
      </c>
      <c r="D257" s="28">
        <f t="shared" si="32"/>
        <v>0.3545953323351764</v>
      </c>
      <c r="E257" s="67">
        <f t="shared" si="33"/>
        <v>-78082.98</v>
      </c>
    </row>
    <row r="258" spans="1:5" s="5" customFormat="1" ht="15">
      <c r="A258" s="39" t="s">
        <v>42</v>
      </c>
      <c r="B258" s="51">
        <f>B260+B259+B261</f>
        <v>1451786</v>
      </c>
      <c r="C258" s="51">
        <f>C260+C259+C261</f>
        <v>874086</v>
      </c>
      <c r="D258" s="28">
        <f t="shared" si="32"/>
        <v>0.6020763390747672</v>
      </c>
      <c r="E258" s="31">
        <f t="shared" si="33"/>
        <v>-577700</v>
      </c>
    </row>
    <row r="259" spans="1:5" s="5" customFormat="1" ht="30">
      <c r="A259" s="27" t="s">
        <v>189</v>
      </c>
      <c r="B259" s="51">
        <v>1301450</v>
      </c>
      <c r="C259" s="51">
        <v>771750</v>
      </c>
      <c r="D259" s="28">
        <f t="shared" si="32"/>
        <v>0.5929924315186907</v>
      </c>
      <c r="E259" s="31">
        <f t="shared" si="33"/>
        <v>-529700</v>
      </c>
    </row>
    <row r="260" spans="1:5" s="5" customFormat="1" ht="15">
      <c r="A260" s="27" t="s">
        <v>180</v>
      </c>
      <c r="B260" s="51">
        <v>48000</v>
      </c>
      <c r="C260" s="51">
        <v>0</v>
      </c>
      <c r="D260" s="28">
        <f aca="true" t="shared" si="34" ref="D260:D266">IF(B260=0,"   ",C260/B260)</f>
        <v>0</v>
      </c>
      <c r="E260" s="31">
        <f aca="true" t="shared" si="35" ref="E260:E266">C260-B260</f>
        <v>-48000</v>
      </c>
    </row>
    <row r="261" spans="1:5" s="5" customFormat="1" ht="30">
      <c r="A261" s="27" t="s">
        <v>236</v>
      </c>
      <c r="B261" s="51">
        <v>102336</v>
      </c>
      <c r="C261" s="51">
        <v>102336</v>
      </c>
      <c r="D261" s="28">
        <f>IF(B261=0,"   ",C261/B261)</f>
        <v>1</v>
      </c>
      <c r="E261" s="31">
        <f>C261-B261</f>
        <v>0</v>
      </c>
    </row>
    <row r="262" spans="1:5" s="5" customFormat="1" ht="15">
      <c r="A262" s="27" t="s">
        <v>43</v>
      </c>
      <c r="B262" s="51">
        <f>B263</f>
        <v>6820577.64</v>
      </c>
      <c r="C262" s="51">
        <f>C263</f>
        <v>3173807.65</v>
      </c>
      <c r="D262" s="28">
        <f t="shared" si="34"/>
        <v>0.465328278265886</v>
      </c>
      <c r="E262" s="31">
        <f t="shared" si="35"/>
        <v>-3646769.9899999998</v>
      </c>
    </row>
    <row r="263" spans="1:5" s="5" customFormat="1" ht="62.25" customHeight="1">
      <c r="A263" s="27" t="s">
        <v>181</v>
      </c>
      <c r="B263" s="51">
        <v>6820577.64</v>
      </c>
      <c r="C263" s="55">
        <v>3173807.65</v>
      </c>
      <c r="D263" s="28">
        <f t="shared" si="34"/>
        <v>0.465328278265886</v>
      </c>
      <c r="E263" s="31">
        <f t="shared" si="35"/>
        <v>-3646769.9899999998</v>
      </c>
    </row>
    <row r="264" spans="1:5" s="5" customFormat="1" ht="15">
      <c r="A264" s="27" t="s">
        <v>55</v>
      </c>
      <c r="B264" s="50">
        <f>SUM(B265,)</f>
        <v>30712593.83</v>
      </c>
      <c r="C264" s="50">
        <f>SUM(C265,)</f>
        <v>15940934.04</v>
      </c>
      <c r="D264" s="28">
        <f t="shared" si="34"/>
        <v>0.5190357456695477</v>
      </c>
      <c r="E264" s="31">
        <f t="shared" si="35"/>
        <v>-14771659.79</v>
      </c>
    </row>
    <row r="265" spans="1:5" s="5" customFormat="1" ht="13.5" customHeight="1">
      <c r="A265" s="27" t="s">
        <v>44</v>
      </c>
      <c r="B265" s="51">
        <f>B267+B270+B278+B266+B277+B274</f>
        <v>30712593.83</v>
      </c>
      <c r="C265" s="51">
        <f>C267+C270+C278+C266+C277+C274</f>
        <v>15940934.04</v>
      </c>
      <c r="D265" s="28">
        <f t="shared" si="34"/>
        <v>0.5190357456695477</v>
      </c>
      <c r="E265" s="31">
        <f t="shared" si="35"/>
        <v>-14771659.79</v>
      </c>
    </row>
    <row r="266" spans="1:5" s="5" customFormat="1" ht="15">
      <c r="A266" s="27" t="s">
        <v>69</v>
      </c>
      <c r="B266" s="51">
        <v>25027059.79</v>
      </c>
      <c r="C266" s="51">
        <v>11363000</v>
      </c>
      <c r="D266" s="28">
        <f t="shared" si="34"/>
        <v>0.45402856329692737</v>
      </c>
      <c r="E266" s="31">
        <f t="shared" si="35"/>
        <v>-13664059.79</v>
      </c>
    </row>
    <row r="267" spans="1:5" ht="30.75" customHeight="1">
      <c r="A267" s="27" t="s">
        <v>152</v>
      </c>
      <c r="B267" s="51">
        <f>SUM(B268:B269)</f>
        <v>51063.83</v>
      </c>
      <c r="C267" s="51">
        <f>SUM(C268:C269)</f>
        <v>51063.83</v>
      </c>
      <c r="D267" s="28">
        <f aca="true" t="shared" si="36" ref="D267:D272">IF(B267=0,"   ",C267/B267)</f>
        <v>1</v>
      </c>
      <c r="E267" s="67">
        <f aca="true" t="shared" si="37" ref="E267:E272">C267-B267</f>
        <v>0</v>
      </c>
    </row>
    <row r="268" spans="1:5" s="5" customFormat="1" ht="13.5" customHeight="1">
      <c r="A268" s="41" t="s">
        <v>52</v>
      </c>
      <c r="B268" s="66">
        <v>48000</v>
      </c>
      <c r="C268" s="66">
        <v>48000</v>
      </c>
      <c r="D268" s="28">
        <f t="shared" si="36"/>
        <v>1</v>
      </c>
      <c r="E268" s="31">
        <f t="shared" si="37"/>
        <v>0</v>
      </c>
    </row>
    <row r="269" spans="1:5" ht="14.25" customHeight="1">
      <c r="A269" s="41" t="s">
        <v>53</v>
      </c>
      <c r="B269" s="66">
        <v>3063.83</v>
      </c>
      <c r="C269" s="66">
        <v>3063.83</v>
      </c>
      <c r="D269" s="28">
        <f t="shared" si="36"/>
        <v>1</v>
      </c>
      <c r="E269" s="67">
        <f t="shared" si="37"/>
        <v>0</v>
      </c>
    </row>
    <row r="270" spans="1:5" s="5" customFormat="1" ht="29.25" customHeight="1">
      <c r="A270" s="27" t="s">
        <v>184</v>
      </c>
      <c r="B270" s="51">
        <f>B271+B272+B273</f>
        <v>350000</v>
      </c>
      <c r="C270" s="51">
        <f>C271+C272+C273</f>
        <v>350000</v>
      </c>
      <c r="D270" s="28">
        <f t="shared" si="36"/>
        <v>1</v>
      </c>
      <c r="E270" s="31">
        <f t="shared" si="37"/>
        <v>0</v>
      </c>
    </row>
    <row r="271" spans="1:5" s="5" customFormat="1" ht="13.5" customHeight="1">
      <c r="A271" s="41" t="s">
        <v>67</v>
      </c>
      <c r="B271" s="51">
        <v>200000</v>
      </c>
      <c r="C271" s="51">
        <v>200000</v>
      </c>
      <c r="D271" s="28">
        <f t="shared" si="36"/>
        <v>1</v>
      </c>
      <c r="E271" s="31">
        <f t="shared" si="37"/>
        <v>0</v>
      </c>
    </row>
    <row r="272" spans="1:5" s="5" customFormat="1" ht="13.5" customHeight="1">
      <c r="A272" s="41" t="s">
        <v>52</v>
      </c>
      <c r="B272" s="51">
        <v>100000</v>
      </c>
      <c r="C272" s="51">
        <v>100000</v>
      </c>
      <c r="D272" s="28">
        <f t="shared" si="36"/>
        <v>1</v>
      </c>
      <c r="E272" s="31">
        <f t="shared" si="37"/>
        <v>0</v>
      </c>
    </row>
    <row r="273" spans="1:5" ht="14.25" customHeight="1">
      <c r="A273" s="41" t="s">
        <v>53</v>
      </c>
      <c r="B273" s="66">
        <v>50000</v>
      </c>
      <c r="C273" s="66">
        <v>50000</v>
      </c>
      <c r="D273" s="28">
        <f aca="true" t="shared" si="38" ref="D273:D280">IF(B273=0,"   ",C273/B273)</f>
        <v>1</v>
      </c>
      <c r="E273" s="67">
        <f aca="true" t="shared" si="39" ref="E273:E280">C273-B273</f>
        <v>0</v>
      </c>
    </row>
    <row r="274" spans="1:5" s="5" customFormat="1" ht="92.25" customHeight="1">
      <c r="A274" s="39" t="s">
        <v>227</v>
      </c>
      <c r="B274" s="51">
        <f>SUM(B275:B276)</f>
        <v>2651170.21</v>
      </c>
      <c r="C274" s="51">
        <f>SUM(C275:C276)</f>
        <v>2651170.21</v>
      </c>
      <c r="D274" s="28">
        <f t="shared" si="38"/>
        <v>1</v>
      </c>
      <c r="E274" s="31">
        <f t="shared" si="39"/>
        <v>0</v>
      </c>
    </row>
    <row r="275" spans="1:5" ht="15">
      <c r="A275" s="27" t="s">
        <v>115</v>
      </c>
      <c r="B275" s="66">
        <v>2492100</v>
      </c>
      <c r="C275" s="66">
        <v>2492100</v>
      </c>
      <c r="D275" s="28">
        <f t="shared" si="38"/>
        <v>1</v>
      </c>
      <c r="E275" s="67">
        <f t="shared" si="39"/>
        <v>0</v>
      </c>
    </row>
    <row r="276" spans="1:5" ht="15">
      <c r="A276" s="27" t="s">
        <v>127</v>
      </c>
      <c r="B276" s="66">
        <v>159070.21</v>
      </c>
      <c r="C276" s="66">
        <v>159070.21</v>
      </c>
      <c r="D276" s="28">
        <f t="shared" si="38"/>
        <v>1</v>
      </c>
      <c r="E276" s="67">
        <f t="shared" si="39"/>
        <v>0</v>
      </c>
    </row>
    <row r="277" spans="1:5" s="5" customFormat="1" ht="28.5" customHeight="1">
      <c r="A277" s="39" t="s">
        <v>226</v>
      </c>
      <c r="B277" s="51">
        <v>1107600</v>
      </c>
      <c r="C277" s="51">
        <v>0</v>
      </c>
      <c r="D277" s="28">
        <f t="shared" si="38"/>
        <v>0</v>
      </c>
      <c r="E277" s="31">
        <f t="shared" si="39"/>
        <v>-1107600</v>
      </c>
    </row>
    <row r="278" spans="1:5" s="5" customFormat="1" ht="44.25" customHeight="1">
      <c r="A278" s="39" t="s">
        <v>195</v>
      </c>
      <c r="B278" s="51">
        <f>SUM(B279:B280)</f>
        <v>1525700</v>
      </c>
      <c r="C278" s="51">
        <f>SUM(C279:C280)</f>
        <v>1525700</v>
      </c>
      <c r="D278" s="28">
        <f t="shared" si="38"/>
        <v>1</v>
      </c>
      <c r="E278" s="31">
        <f t="shared" si="39"/>
        <v>0</v>
      </c>
    </row>
    <row r="279" spans="1:5" ht="15">
      <c r="A279" s="27" t="s">
        <v>115</v>
      </c>
      <c r="B279" s="66">
        <v>1510400</v>
      </c>
      <c r="C279" s="66">
        <v>1510400</v>
      </c>
      <c r="D279" s="28">
        <f t="shared" si="38"/>
        <v>1</v>
      </c>
      <c r="E279" s="67">
        <f t="shared" si="39"/>
        <v>0</v>
      </c>
    </row>
    <row r="280" spans="1:5" ht="15">
      <c r="A280" s="27" t="s">
        <v>127</v>
      </c>
      <c r="B280" s="66">
        <v>15300</v>
      </c>
      <c r="C280" s="66">
        <v>15300</v>
      </c>
      <c r="D280" s="28">
        <f t="shared" si="38"/>
        <v>1</v>
      </c>
      <c r="E280" s="67">
        <f t="shared" si="39"/>
        <v>0</v>
      </c>
    </row>
    <row r="281" spans="1:5" ht="15.75" customHeight="1">
      <c r="A281" s="27" t="s">
        <v>9</v>
      </c>
      <c r="B281" s="51">
        <f>SUM(B282,B283,B292,)</f>
        <v>21379932.910000004</v>
      </c>
      <c r="C281" s="51">
        <f>SUM(C282,C283,C292,)</f>
        <v>19563595.009999998</v>
      </c>
      <c r="D281" s="28">
        <f aca="true" t="shared" si="40" ref="D281:D306">IF(B281=0,"   ",C281/B281)</f>
        <v>0.9150447334121216</v>
      </c>
      <c r="E281" s="31">
        <f aca="true" t="shared" si="41" ref="E281:E306">C281-B281</f>
        <v>-1816337.900000006</v>
      </c>
    </row>
    <row r="282" spans="1:5" ht="14.25" customHeight="1">
      <c r="A282" s="27" t="s">
        <v>45</v>
      </c>
      <c r="B282" s="51">
        <v>26000</v>
      </c>
      <c r="C282" s="55">
        <v>6129.3</v>
      </c>
      <c r="D282" s="28">
        <f t="shared" si="40"/>
        <v>0.2357423076923077</v>
      </c>
      <c r="E282" s="31">
        <f t="shared" si="41"/>
        <v>-19870.7</v>
      </c>
    </row>
    <row r="283" spans="1:5" s="5" customFormat="1" ht="13.5" customHeight="1">
      <c r="A283" s="27" t="s">
        <v>32</v>
      </c>
      <c r="B283" s="51">
        <f>B285+B289+B284</f>
        <v>2986049.92</v>
      </c>
      <c r="C283" s="51">
        <f>C285+C289+C284</f>
        <v>1477893.42</v>
      </c>
      <c r="D283" s="28">
        <f t="shared" si="40"/>
        <v>0.4949325897404957</v>
      </c>
      <c r="E283" s="31">
        <f t="shared" si="41"/>
        <v>-1508156.5</v>
      </c>
    </row>
    <row r="284" spans="1:5" s="5" customFormat="1" ht="13.5" customHeight="1">
      <c r="A284" s="27" t="s">
        <v>79</v>
      </c>
      <c r="B284" s="51">
        <v>50000</v>
      </c>
      <c r="C284" s="51">
        <v>3000</v>
      </c>
      <c r="D284" s="28">
        <f t="shared" si="40"/>
        <v>0.06</v>
      </c>
      <c r="E284" s="31">
        <f t="shared" si="41"/>
        <v>-47000</v>
      </c>
    </row>
    <row r="285" spans="1:5" s="5" customFormat="1" ht="42" customHeight="1">
      <c r="A285" s="39" t="s">
        <v>141</v>
      </c>
      <c r="B285" s="51">
        <f>B287+B286+B288</f>
        <v>611849.9199999999</v>
      </c>
      <c r="C285" s="51">
        <f>C287+C286+C288</f>
        <v>611849.9199999999</v>
      </c>
      <c r="D285" s="28">
        <f t="shared" si="40"/>
        <v>1</v>
      </c>
      <c r="E285" s="31">
        <f t="shared" si="41"/>
        <v>0</v>
      </c>
    </row>
    <row r="286" spans="1:5" s="5" customFormat="1" ht="13.5" customHeight="1">
      <c r="A286" s="41" t="s">
        <v>67</v>
      </c>
      <c r="B286" s="51">
        <v>597200</v>
      </c>
      <c r="C286" s="51">
        <v>597200</v>
      </c>
      <c r="D286" s="28">
        <f t="shared" si="40"/>
        <v>1</v>
      </c>
      <c r="E286" s="31">
        <f t="shared" si="41"/>
        <v>0</v>
      </c>
    </row>
    <row r="287" spans="1:5" s="5" customFormat="1" ht="13.5" customHeight="1">
      <c r="A287" s="41" t="s">
        <v>52</v>
      </c>
      <c r="B287" s="51">
        <v>6032.32</v>
      </c>
      <c r="C287" s="51">
        <v>6032.32</v>
      </c>
      <c r="D287" s="28">
        <f t="shared" si="40"/>
        <v>1</v>
      </c>
      <c r="E287" s="31">
        <f t="shared" si="41"/>
        <v>0</v>
      </c>
    </row>
    <row r="288" spans="1:5" s="5" customFormat="1" ht="13.5" customHeight="1">
      <c r="A288" s="41" t="s">
        <v>53</v>
      </c>
      <c r="B288" s="51">
        <v>8617.6</v>
      </c>
      <c r="C288" s="51">
        <v>8617.6</v>
      </c>
      <c r="D288" s="28">
        <f t="shared" si="40"/>
        <v>1</v>
      </c>
      <c r="E288" s="31">
        <f t="shared" si="41"/>
        <v>0</v>
      </c>
    </row>
    <row r="289" spans="1:5" s="5" customFormat="1" ht="27" customHeight="1">
      <c r="A289" s="27" t="s">
        <v>103</v>
      </c>
      <c r="B289" s="51">
        <f>B290+B291</f>
        <v>2324200</v>
      </c>
      <c r="C289" s="51">
        <f>C290+C291</f>
        <v>863043.5</v>
      </c>
      <c r="D289" s="28">
        <f t="shared" si="40"/>
        <v>0.3713292745891059</v>
      </c>
      <c r="E289" s="31">
        <f t="shared" si="41"/>
        <v>-1461156.5</v>
      </c>
    </row>
    <row r="290" spans="1:5" s="5" customFormat="1" ht="13.5" customHeight="1">
      <c r="A290" s="41" t="s">
        <v>105</v>
      </c>
      <c r="B290" s="51">
        <v>609400</v>
      </c>
      <c r="C290" s="51">
        <v>251526</v>
      </c>
      <c r="D290" s="28">
        <f t="shared" si="40"/>
        <v>0.4127436823104693</v>
      </c>
      <c r="E290" s="31">
        <f t="shared" si="41"/>
        <v>-357874</v>
      </c>
    </row>
    <row r="291" spans="1:5" s="5" customFormat="1" ht="13.5" customHeight="1">
      <c r="A291" s="41" t="s">
        <v>104</v>
      </c>
      <c r="B291" s="51">
        <v>1714800</v>
      </c>
      <c r="C291" s="51">
        <v>611517.5</v>
      </c>
      <c r="D291" s="28">
        <f t="shared" si="40"/>
        <v>0.3566115581992069</v>
      </c>
      <c r="E291" s="31">
        <f t="shared" si="41"/>
        <v>-1103282.5</v>
      </c>
    </row>
    <row r="292" spans="1:5" s="5" customFormat="1" ht="14.25" customHeight="1">
      <c r="A292" s="27" t="s">
        <v>33</v>
      </c>
      <c r="B292" s="51">
        <f>SUM(B293+B294+B295+B299)</f>
        <v>18367882.990000002</v>
      </c>
      <c r="C292" s="51">
        <f>SUM(C293+C294+C295+C299)</f>
        <v>18079572.29</v>
      </c>
      <c r="D292" s="28">
        <f t="shared" si="40"/>
        <v>0.9843035422124059</v>
      </c>
      <c r="E292" s="31">
        <f t="shared" si="41"/>
        <v>-288310.700000003</v>
      </c>
    </row>
    <row r="293" spans="1:5" s="5" customFormat="1" ht="27.75" customHeight="1">
      <c r="A293" s="27" t="s">
        <v>153</v>
      </c>
      <c r="B293" s="51">
        <v>0</v>
      </c>
      <c r="C293" s="55">
        <v>0</v>
      </c>
      <c r="D293" s="28">
        <v>0</v>
      </c>
      <c r="E293" s="31">
        <f t="shared" si="41"/>
        <v>0</v>
      </c>
    </row>
    <row r="294" spans="1:5" s="5" customFormat="1" ht="14.25" customHeight="1">
      <c r="A294" s="27" t="s">
        <v>47</v>
      </c>
      <c r="B294" s="51">
        <v>231300</v>
      </c>
      <c r="C294" s="55">
        <v>60250.3</v>
      </c>
      <c r="D294" s="28">
        <f t="shared" si="40"/>
        <v>0.2604855166450497</v>
      </c>
      <c r="E294" s="31">
        <f t="shared" si="41"/>
        <v>-171049.7</v>
      </c>
    </row>
    <row r="295" spans="1:5" s="5" customFormat="1" ht="16.5" customHeight="1">
      <c r="A295" s="27" t="s">
        <v>87</v>
      </c>
      <c r="B295" s="51">
        <f>B296+B297+B298</f>
        <v>6622275</v>
      </c>
      <c r="C295" s="51">
        <f>C296+C297+C298</f>
        <v>6505014</v>
      </c>
      <c r="D295" s="28">
        <f t="shared" si="40"/>
        <v>0.9822929431351008</v>
      </c>
      <c r="E295" s="31">
        <f t="shared" si="41"/>
        <v>-117261</v>
      </c>
    </row>
    <row r="296" spans="1:5" s="5" customFormat="1" ht="14.25" customHeight="1">
      <c r="A296" s="41" t="s">
        <v>67</v>
      </c>
      <c r="B296" s="51">
        <v>2622420.9</v>
      </c>
      <c r="C296" s="51">
        <v>2622420.9</v>
      </c>
      <c r="D296" s="28">
        <f t="shared" si="40"/>
        <v>1</v>
      </c>
      <c r="E296" s="31">
        <f t="shared" si="41"/>
        <v>0</v>
      </c>
    </row>
    <row r="297" spans="1:5" s="5" customFormat="1" ht="13.5" customHeight="1">
      <c r="A297" s="41" t="s">
        <v>52</v>
      </c>
      <c r="B297" s="51">
        <v>3999854.1</v>
      </c>
      <c r="C297" s="51">
        <v>3882593.1</v>
      </c>
      <c r="D297" s="28">
        <f t="shared" si="40"/>
        <v>0.9706836806872531</v>
      </c>
      <c r="E297" s="31">
        <f t="shared" si="41"/>
        <v>-117261</v>
      </c>
    </row>
    <row r="298" spans="1:5" s="5" customFormat="1" ht="13.5" customHeight="1">
      <c r="A298" s="41" t="s">
        <v>53</v>
      </c>
      <c r="B298" s="51">
        <v>0</v>
      </c>
      <c r="C298" s="51">
        <v>0</v>
      </c>
      <c r="D298" s="28">
        <v>0</v>
      </c>
      <c r="E298" s="31">
        <f>C298-B298</f>
        <v>0</v>
      </c>
    </row>
    <row r="299" spans="1:5" s="5" customFormat="1" ht="27" customHeight="1">
      <c r="A299" s="27" t="s">
        <v>46</v>
      </c>
      <c r="B299" s="51">
        <f>B301+B300+B302</f>
        <v>11514307.99</v>
      </c>
      <c r="C299" s="51">
        <f>C301+C300+C302</f>
        <v>11514307.99</v>
      </c>
      <c r="D299" s="28">
        <f t="shared" si="40"/>
        <v>1</v>
      </c>
      <c r="E299" s="31">
        <f t="shared" si="41"/>
        <v>0</v>
      </c>
    </row>
    <row r="300" spans="1:5" s="5" customFormat="1" ht="13.5" customHeight="1">
      <c r="A300" s="41" t="s">
        <v>67</v>
      </c>
      <c r="B300" s="51">
        <v>7427484.88</v>
      </c>
      <c r="C300" s="51">
        <v>7427484.88</v>
      </c>
      <c r="D300" s="28">
        <f t="shared" si="40"/>
        <v>1</v>
      </c>
      <c r="E300" s="31">
        <f t="shared" si="41"/>
        <v>0</v>
      </c>
    </row>
    <row r="301" spans="1:5" s="5" customFormat="1" ht="13.5" customHeight="1">
      <c r="A301" s="41" t="s">
        <v>52</v>
      </c>
      <c r="B301" s="51">
        <v>2990823.11</v>
      </c>
      <c r="C301" s="51">
        <v>2990823.11</v>
      </c>
      <c r="D301" s="28">
        <f t="shared" si="40"/>
        <v>1</v>
      </c>
      <c r="E301" s="31">
        <f t="shared" si="41"/>
        <v>0</v>
      </c>
    </row>
    <row r="302" spans="1:5" s="5" customFormat="1" ht="13.5" customHeight="1">
      <c r="A302" s="41" t="s">
        <v>122</v>
      </c>
      <c r="B302" s="51">
        <v>1096000</v>
      </c>
      <c r="C302" s="51">
        <v>1096000</v>
      </c>
      <c r="D302" s="28">
        <f t="shared" si="40"/>
        <v>1</v>
      </c>
      <c r="E302" s="31">
        <f t="shared" si="41"/>
        <v>0</v>
      </c>
    </row>
    <row r="303" spans="1:5" s="5" customFormat="1" ht="16.5" customHeight="1">
      <c r="A303" s="27" t="s">
        <v>48</v>
      </c>
      <c r="B303" s="51">
        <f>B304</f>
        <v>350000</v>
      </c>
      <c r="C303" s="51">
        <f>C304</f>
        <v>45557</v>
      </c>
      <c r="D303" s="28">
        <f t="shared" si="40"/>
        <v>0.13016285714285714</v>
      </c>
      <c r="E303" s="31">
        <f t="shared" si="41"/>
        <v>-304443</v>
      </c>
    </row>
    <row r="304" spans="1:5" ht="14.25" customHeight="1">
      <c r="A304" s="27" t="s">
        <v>190</v>
      </c>
      <c r="B304" s="51">
        <v>350000</v>
      </c>
      <c r="C304" s="55">
        <v>45557</v>
      </c>
      <c r="D304" s="28">
        <f t="shared" si="40"/>
        <v>0.13016285714285714</v>
      </c>
      <c r="E304" s="31">
        <f t="shared" si="41"/>
        <v>-304443</v>
      </c>
    </row>
    <row r="305" spans="1:5" ht="30.75" customHeight="1">
      <c r="A305" s="27" t="s">
        <v>49</v>
      </c>
      <c r="B305" s="51">
        <f>B306</f>
        <v>2690</v>
      </c>
      <c r="C305" s="51">
        <f>C306</f>
        <v>0</v>
      </c>
      <c r="D305" s="28">
        <f t="shared" si="40"/>
        <v>0</v>
      </c>
      <c r="E305" s="31">
        <f t="shared" si="41"/>
        <v>-2690</v>
      </c>
    </row>
    <row r="306" spans="1:5" ht="14.25" customHeight="1">
      <c r="A306" s="27" t="s">
        <v>50</v>
      </c>
      <c r="B306" s="51">
        <v>2690</v>
      </c>
      <c r="C306" s="55">
        <v>0</v>
      </c>
      <c r="D306" s="28">
        <f t="shared" si="40"/>
        <v>0</v>
      </c>
      <c r="E306" s="31">
        <f t="shared" si="41"/>
        <v>-2690</v>
      </c>
    </row>
    <row r="307" spans="1:5" s="5" customFormat="1" ht="15">
      <c r="A307" s="27" t="s">
        <v>30</v>
      </c>
      <c r="B307" s="51">
        <f>B308+B309</f>
        <v>31013667.44</v>
      </c>
      <c r="C307" s="51">
        <f>C308+C309</f>
        <v>14953750</v>
      </c>
      <c r="D307" s="28">
        <f aca="true" t="shared" si="42" ref="D307:D314">IF(B307=0,"   ",C307/B307)</f>
        <v>0.48216645222400695</v>
      </c>
      <c r="E307" s="31">
        <f aca="true" t="shared" si="43" ref="E307:E314">C307-B307</f>
        <v>-16059917.440000001</v>
      </c>
    </row>
    <row r="308" spans="1:5" s="5" customFormat="1" ht="30">
      <c r="A308" s="27" t="s">
        <v>121</v>
      </c>
      <c r="B308" s="51">
        <v>29908100</v>
      </c>
      <c r="C308" s="55">
        <v>14953750</v>
      </c>
      <c r="D308" s="28">
        <f t="shared" si="42"/>
        <v>0.4999899692725382</v>
      </c>
      <c r="E308" s="31">
        <f t="shared" si="43"/>
        <v>-14954350</v>
      </c>
    </row>
    <row r="309" spans="1:5" s="5" customFormat="1" ht="18" customHeight="1">
      <c r="A309" s="27" t="s">
        <v>214</v>
      </c>
      <c r="B309" s="51">
        <v>1105567.44</v>
      </c>
      <c r="C309" s="51">
        <v>0</v>
      </c>
      <c r="D309" s="28">
        <f t="shared" si="42"/>
        <v>0</v>
      </c>
      <c r="E309" s="31">
        <f>C309-B309</f>
        <v>-1105567.44</v>
      </c>
    </row>
    <row r="310" spans="1:5" s="5" customFormat="1" ht="14.25">
      <c r="A310" s="56" t="s">
        <v>10</v>
      </c>
      <c r="B310" s="57">
        <f>B130+B148+B150+B157+B196+B216+B264+B281+B303+B305+B307</f>
        <v>576393817.7700001</v>
      </c>
      <c r="C310" s="57">
        <f>C130+C148+C150+C157+C196+C216+C264+C281+C303+C305+C307</f>
        <v>276594175.1999999</v>
      </c>
      <c r="D310" s="58">
        <f t="shared" si="42"/>
        <v>0.47987012815319613</v>
      </c>
      <c r="E310" s="59">
        <f t="shared" si="43"/>
        <v>-299799642.5700002</v>
      </c>
    </row>
    <row r="311" spans="1:5" s="5" customFormat="1" ht="15" thickBot="1">
      <c r="A311" s="60" t="s">
        <v>54</v>
      </c>
      <c r="B311" s="61">
        <f>B128-B310</f>
        <v>-23592722.070000052</v>
      </c>
      <c r="C311" s="61">
        <f>C128-C310</f>
        <v>-14728901.329999894</v>
      </c>
      <c r="D311" s="58">
        <f t="shared" si="42"/>
        <v>0.6242985140205087</v>
      </c>
      <c r="E311" s="59">
        <f t="shared" si="43"/>
        <v>8863820.740000159</v>
      </c>
    </row>
    <row r="312" spans="1:5" s="5" customFormat="1" ht="12.75" hidden="1">
      <c r="A312" s="33" t="s">
        <v>11</v>
      </c>
      <c r="B312" s="34"/>
      <c r="C312" s="35"/>
      <c r="D312" s="36" t="str">
        <f t="shared" si="42"/>
        <v>   </v>
      </c>
      <c r="E312" s="37">
        <f t="shared" si="43"/>
        <v>0</v>
      </c>
    </row>
    <row r="313" spans="1:5" s="5" customFormat="1" ht="12.75" hidden="1">
      <c r="A313" s="24" t="s">
        <v>12</v>
      </c>
      <c r="B313" s="25">
        <v>1122919</v>
      </c>
      <c r="C313" s="26">
        <v>815256</v>
      </c>
      <c r="D313" s="22">
        <f t="shared" si="42"/>
        <v>0.7260149663510903</v>
      </c>
      <c r="E313" s="23">
        <f t="shared" si="43"/>
        <v>-307663</v>
      </c>
    </row>
    <row r="314" spans="1:5" s="5" customFormat="1" ht="12.75" hidden="1">
      <c r="A314" s="24" t="s">
        <v>13</v>
      </c>
      <c r="B314" s="25">
        <v>1700000</v>
      </c>
      <c r="C314" s="62">
        <v>1700000</v>
      </c>
      <c r="D314" s="63">
        <f t="shared" si="42"/>
        <v>1</v>
      </c>
      <c r="E314" s="64">
        <f t="shared" si="43"/>
        <v>0</v>
      </c>
    </row>
    <row r="315" spans="1:5" s="5" customFormat="1" ht="15.75">
      <c r="A315" s="71" t="s">
        <v>130</v>
      </c>
      <c r="B315" s="20"/>
      <c r="C315" s="19"/>
      <c r="D315" s="22"/>
      <c r="E315" s="23"/>
    </row>
    <row r="316" spans="1:5" s="5" customFormat="1" ht="15.75">
      <c r="A316" s="72" t="s">
        <v>131</v>
      </c>
      <c r="B316" s="73">
        <f>B9+B15+B48+B86</f>
        <v>38481773</v>
      </c>
      <c r="C316" s="73">
        <f>C9+C15+C48+C86</f>
        <v>11468026.71</v>
      </c>
      <c r="D316" s="28">
        <f>IF(B316=0,"   ",C316/B316)</f>
        <v>0.2980119109896522</v>
      </c>
      <c r="E316" s="31">
        <f>C316-B316</f>
        <v>-27013746.29</v>
      </c>
    </row>
    <row r="317" spans="1:5" s="5" customFormat="1" ht="16.5" thickBot="1">
      <c r="A317" s="74" t="s">
        <v>132</v>
      </c>
      <c r="B317" s="75">
        <f>B180+B188+B184</f>
        <v>40584812.620000005</v>
      </c>
      <c r="C317" s="75">
        <f>C180+C188+C184</f>
        <v>12246620.98</v>
      </c>
      <c r="D317" s="76">
        <f>IF(B317=0,"   ",C317/B317)</f>
        <v>0.30175378890291893</v>
      </c>
      <c r="E317" s="77">
        <f>C317-B317</f>
        <v>-28338191.640000004</v>
      </c>
    </row>
    <row r="318" spans="1:5" s="5" customFormat="1" ht="12.75">
      <c r="A318" s="46"/>
      <c r="B318" s="46"/>
      <c r="C318" s="47"/>
      <c r="D318" s="48"/>
      <c r="E318" s="49"/>
    </row>
    <row r="319" spans="1:5" s="5" customFormat="1" ht="18" customHeight="1">
      <c r="A319" s="46"/>
      <c r="B319" s="80"/>
      <c r="C319" s="80"/>
      <c r="D319" s="48"/>
      <c r="E319" s="49"/>
    </row>
    <row r="320" spans="1:5" s="5" customFormat="1" ht="16.5">
      <c r="A320" s="42" t="s">
        <v>170</v>
      </c>
      <c r="B320" s="46"/>
      <c r="C320" s="47"/>
      <c r="D320" s="48"/>
      <c r="E320" s="49"/>
    </row>
    <row r="321" spans="1:5" s="5" customFormat="1" ht="15.75" customHeight="1">
      <c r="A321" s="42" t="s">
        <v>31</v>
      </c>
      <c r="C321" s="85" t="s">
        <v>171</v>
      </c>
      <c r="D321" s="85"/>
      <c r="E321" s="49"/>
    </row>
    <row r="322" spans="1:5" s="5" customFormat="1" ht="15.75" customHeight="1">
      <c r="A322" s="42"/>
      <c r="C322" s="81"/>
      <c r="D322" s="81"/>
      <c r="E322" s="49"/>
    </row>
    <row r="323" spans="1:5" s="5" customFormat="1" ht="16.5">
      <c r="A323" s="79"/>
      <c r="B323" s="78"/>
      <c r="C323" s="78"/>
      <c r="D323" s="48"/>
      <c r="E323" s="49"/>
    </row>
    <row r="324" spans="1:5" s="5" customFormat="1" ht="16.5">
      <c r="A324" s="79"/>
      <c r="B324" s="78"/>
      <c r="C324" s="78"/>
      <c r="D324" s="48"/>
      <c r="E324" s="49"/>
    </row>
    <row r="325" spans="1:5" s="5" customFormat="1" ht="16.5">
      <c r="A325" s="79"/>
      <c r="B325" s="78"/>
      <c r="C325" s="78"/>
      <c r="D325" s="48"/>
      <c r="E325" s="49"/>
    </row>
    <row r="326" spans="1:5" s="5" customFormat="1" ht="16.5">
      <c r="A326" s="79"/>
      <c r="B326" s="78"/>
      <c r="C326" s="78"/>
      <c r="D326" s="48"/>
      <c r="E326" s="49"/>
    </row>
    <row r="327" spans="1:5" s="5" customFormat="1" ht="16.5">
      <c r="A327" s="42"/>
      <c r="B327" s="78"/>
      <c r="C327" s="78"/>
      <c r="D327" s="48"/>
      <c r="E327" s="49"/>
    </row>
    <row r="328" spans="1:5" s="5" customFormat="1" ht="16.5">
      <c r="A328" s="79"/>
      <c r="B328" s="78"/>
      <c r="C328" s="78"/>
      <c r="D328" s="48"/>
      <c r="E328" s="49"/>
    </row>
    <row r="329" spans="1:5" s="5" customFormat="1" ht="16.5">
      <c r="A329" s="79"/>
      <c r="B329" s="78"/>
      <c r="C329" s="78"/>
      <c r="D329" s="48"/>
      <c r="E329" s="49"/>
    </row>
    <row r="330" spans="1:5" s="5" customFormat="1" ht="16.5">
      <c r="A330" s="42"/>
      <c r="B330" s="78"/>
      <c r="C330" s="78"/>
      <c r="D330" s="48"/>
      <c r="E330" s="49"/>
    </row>
    <row r="331" spans="1:5" s="5" customFormat="1" ht="16.5">
      <c r="A331" s="42"/>
      <c r="C331" s="78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79"/>
      <c r="B333" s="78"/>
      <c r="C333" s="78"/>
      <c r="D333" s="48"/>
      <c r="E333" s="49"/>
    </row>
    <row r="334" spans="1:5" s="5" customFormat="1" ht="16.5">
      <c r="A334" s="42"/>
      <c r="B334" s="78"/>
      <c r="C334" s="78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B370" s="46"/>
      <c r="C370" s="47"/>
      <c r="D370" s="48"/>
      <c r="E370" s="49"/>
    </row>
    <row r="371" spans="1:5" s="5" customFormat="1" ht="13.5" customHeight="1">
      <c r="A371" s="42"/>
      <c r="C371" s="42"/>
      <c r="D371" s="48"/>
      <c r="E371" s="49"/>
    </row>
    <row r="381" ht="4.5" customHeight="1"/>
    <row r="382" ht="12.75" hidden="1"/>
  </sheetData>
  <sheetProtection/>
  <mergeCells count="2">
    <mergeCell ref="A1:E1"/>
    <mergeCell ref="C321:D321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2022-04-05T10:01:46Z</cp:lastPrinted>
  <dcterms:created xsi:type="dcterms:W3CDTF">2001-03-21T05:21:19Z</dcterms:created>
  <dcterms:modified xsi:type="dcterms:W3CDTF">2022-07-06T07:03:17Z</dcterms:modified>
  <cp:category/>
  <cp:version/>
  <cp:contentType/>
  <cp:contentStatus/>
</cp:coreProperties>
</file>