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<sst xmlns="http://schemas.openxmlformats.org/spreadsheetml/2006/main" count="184" uniqueCount="100">
  <si>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</si>
  <si>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</si>
  <si>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</si>
  <si>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</si>
  <si>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</si>
  <si>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</si>
  <si>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</si>
  <si>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</si>
  <si>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</si>
  <si>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</si>
  <si>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</si>
  <si>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</si>
  <si>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</si>
  <si>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</si>
  <si>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</si>
  <si>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</si>
  <si>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</si>
  <si>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</si>
  <si>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</si>
  <si>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</si>
  <si>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</si>
  <si>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</si>
  <si>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</si>
  <si>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</si>
  <si>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</si>
  <si>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</si>
  <si>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</si>
  <si>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</si>
  <si>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</si>
  <si>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</si>
  <si>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</si>
  <si>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</si>
  <si>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</si>
  <si>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</si>
  <si>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</si>
  <si>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</si>
  <si>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</si>
  <si>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</si>
  <si>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</si>
  <si>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</si>
  <si>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</si>
  <si>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</si>
  <si>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</si>
  <si>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</si>
  <si>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</si>
  <si>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</si>
  <si>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</si>
  <si>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</si>
  <si>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</si>
  <si>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</si>
  <si>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</si>
  <si>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</si>
  <si>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</si>
  <si>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</si>
  <si>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</si>
  <si>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</si>
  <si>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</si>
  <si>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</si>
  <si>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</si>
  <si>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</si>
  <si>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</si>
  <si>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</si>
  <si>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</si>
  <si>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</si>
  <si>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</si>
  <si>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</si>
  <si>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</si>
  <si>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</si>
  <si>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</si>
  <si>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</si>
  <si>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</si>
  <si>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</si>
  <si>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</si>
  <si>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</si>
  <si>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</si>
  <si>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</si>
  <si>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</si>
  <si>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</si>
  <si>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</si>
  <si>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</si>
  <si>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</si>
  <si>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</si>
  <si>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</si>
  <si>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</si>
  <si>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</si>
  <si>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</si>
  <si>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</si>
  <si>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</si>
  <si>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</si>
  <si>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</si>
  <si>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</si>
  <si>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</si>
  <si>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</si>
  <si>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</si>
  <si>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</si>
  <si>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налоговых и неналоговых доходов бюджетов сельских поселений Чебоксарского района по состоянию на 01.06.2022 года </t>
  </si>
  <si>
    <t>на 01.06.2022</t>
  </si>
  <si>
    <t>01.06.2022 к Плановым назчениям</t>
  </si>
  <si>
    <t xml:space="preserve">Исполнение консолидированного бюджета Чебоксарского района по состоянию на 01.06.2022 (Бюджетные средства) </t>
  </si>
  <si>
    <t>исполнено на 01.06.2022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</si>
</sst>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1" t="s">
        <v>98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2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6" t="s">
        <v>74</v>
      </c>
      <c r="AA5" s="186"/>
      <c r="AB5" s="186"/>
      <c r="AC5" s="186"/>
    </row>
    <row r="6" spans="1:29" ht="19.5" customHeight="1">
      <c r="A6" s="174"/>
      <c r="B6" s="189" t="s">
        <v>0</v>
      </c>
      <c r="C6" s="190"/>
      <c r="D6" s="191"/>
      <c r="E6" s="155" t="s">
        <v>6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63" t="s">
        <v>32</v>
      </c>
      <c r="Z6" s="171"/>
      <c r="AA6" s="164"/>
      <c r="AB6" s="163" t="s">
        <v>33</v>
      </c>
      <c r="AC6" s="164"/>
    </row>
    <row r="7" spans="1:29" ht="15.75" customHeight="1">
      <c r="A7" s="175"/>
      <c r="B7" s="192"/>
      <c r="C7" s="193"/>
      <c r="D7" s="194"/>
      <c r="E7" s="180" t="s">
        <v>7</v>
      </c>
      <c r="F7" s="198"/>
      <c r="G7" s="199"/>
      <c r="H7" s="146" t="s">
        <v>8</v>
      </c>
      <c r="I7" s="147"/>
      <c r="J7" s="148"/>
      <c r="K7" s="146" t="s">
        <v>34</v>
      </c>
      <c r="L7" s="147"/>
      <c r="M7" s="148"/>
      <c r="N7" s="146" t="s">
        <v>73</v>
      </c>
      <c r="O7" s="147"/>
      <c r="P7" s="148"/>
      <c r="Q7" s="146" t="s">
        <v>92</v>
      </c>
      <c r="R7" s="148"/>
      <c r="S7" s="140" t="s">
        <v>94</v>
      </c>
      <c r="T7" s="141"/>
      <c r="U7" s="140" t="s">
        <v>93</v>
      </c>
      <c r="V7" s="141"/>
      <c r="W7" s="180" t="s">
        <v>40</v>
      </c>
      <c r="X7" s="181"/>
      <c r="Y7" s="165"/>
      <c r="Z7" s="172"/>
      <c r="AA7" s="166"/>
      <c r="AB7" s="165"/>
      <c r="AC7" s="166"/>
    </row>
    <row r="8" spans="1:29" ht="16.5" customHeight="1">
      <c r="A8" s="175"/>
      <c r="B8" s="192"/>
      <c r="C8" s="193"/>
      <c r="D8" s="194"/>
      <c r="E8" s="200"/>
      <c r="F8" s="201"/>
      <c r="G8" s="202"/>
      <c r="H8" s="149"/>
      <c r="I8" s="150"/>
      <c r="J8" s="151"/>
      <c r="K8" s="149"/>
      <c r="L8" s="150"/>
      <c r="M8" s="151"/>
      <c r="N8" s="149"/>
      <c r="O8" s="150"/>
      <c r="P8" s="151"/>
      <c r="Q8" s="149"/>
      <c r="R8" s="151"/>
      <c r="S8" s="142"/>
      <c r="T8" s="143"/>
      <c r="U8" s="142"/>
      <c r="V8" s="143"/>
      <c r="W8" s="182"/>
      <c r="X8" s="183"/>
      <c r="Y8" s="165"/>
      <c r="Z8" s="172"/>
      <c r="AA8" s="166"/>
      <c r="AB8" s="165"/>
      <c r="AC8" s="166"/>
    </row>
    <row r="9" spans="1:29" ht="127.5" customHeight="1">
      <c r="A9" s="175"/>
      <c r="B9" s="195"/>
      <c r="C9" s="196"/>
      <c r="D9" s="197"/>
      <c r="E9" s="169" t="s">
        <v>79</v>
      </c>
      <c r="F9" s="32"/>
      <c r="G9" s="31"/>
      <c r="H9" s="158"/>
      <c r="I9" s="159"/>
      <c r="J9" s="160"/>
      <c r="K9" s="158"/>
      <c r="L9" s="159"/>
      <c r="M9" s="160"/>
      <c r="N9" s="152"/>
      <c r="O9" s="153"/>
      <c r="P9" s="154"/>
      <c r="Q9" s="152"/>
      <c r="R9" s="154"/>
      <c r="S9" s="144"/>
      <c r="T9" s="145"/>
      <c r="U9" s="144"/>
      <c r="V9" s="145"/>
      <c r="W9" s="184"/>
      <c r="X9" s="185"/>
      <c r="Y9" s="167"/>
      <c r="Z9" s="173"/>
      <c r="AA9" s="168"/>
      <c r="AB9" s="167"/>
      <c r="AC9" s="168"/>
    </row>
    <row r="10" spans="1:29" ht="42" customHeight="1">
      <c r="A10" s="176"/>
      <c r="B10" s="10" t="s">
        <v>79</v>
      </c>
      <c r="C10" s="10" t="s">
        <v>10</v>
      </c>
      <c r="D10" s="11" t="s">
        <v>11</v>
      </c>
      <c r="E10" s="170"/>
      <c r="F10" s="29" t="s">
        <v>99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10970014.5</v>
      </c>
      <c r="C12" s="99">
        <f>F12+I12+O12+R12+T12+X12</f>
        <v>3441641.51</v>
      </c>
      <c r="D12" s="100">
        <f aca="true" t="shared" si="0" ref="D12:D28">C12/B12*100</f>
        <v>31.3731719315412</v>
      </c>
      <c r="E12" s="101">
        <v>3082600</v>
      </c>
      <c r="F12" s="101">
        <v>1077702.84</v>
      </c>
      <c r="G12" s="100">
        <f aca="true" t="shared" si="1" ref="G12:G28">F12/E12*100</f>
        <v>34.96083955102836</v>
      </c>
      <c r="H12" s="101">
        <v>7887414.5</v>
      </c>
      <c r="I12" s="101">
        <v>2363938.67</v>
      </c>
      <c r="J12" s="102">
        <f aca="true" t="shared" si="2" ref="J12:J28">I12/H12*100</f>
        <v>29.971021175570268</v>
      </c>
      <c r="K12" s="101">
        <v>2662200</v>
      </c>
      <c r="L12" s="101">
        <v>1109250</v>
      </c>
      <c r="M12" s="100">
        <f aca="true" t="shared" si="3" ref="M12:M28">L12/K12*100</f>
        <v>41.66666666666667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12050962.19</v>
      </c>
      <c r="Z12" s="99">
        <v>2443170.33</v>
      </c>
      <c r="AA12" s="108">
        <f>Z12/Y12*100</f>
        <v>20.273653601098886</v>
      </c>
      <c r="AB12" s="109">
        <f aca="true" t="shared" si="4" ref="AB12:AB32">B12-Y12</f>
        <v>-1080947.6899999995</v>
      </c>
      <c r="AC12" s="109">
        <f aca="true" t="shared" si="5" ref="AC12:AC32">C12-Z12</f>
        <v>998471.1799999997</v>
      </c>
    </row>
    <row r="13" spans="1:29" s="110" customFormat="1" ht="19.5" customHeight="1">
      <c r="A13" s="98" t="s">
        <v>44</v>
      </c>
      <c r="B13" s="99">
        <f>E13+H13+N13+Q13+S13+W13</f>
        <v>16109153.2</v>
      </c>
      <c r="C13" s="99">
        <f>F13+I13+O13+R13+T13+X13</f>
        <v>2868111.12</v>
      </c>
      <c r="D13" s="100">
        <f t="shared" si="0"/>
        <v>17.804232689276304</v>
      </c>
      <c r="E13" s="101">
        <v>1471500</v>
      </c>
      <c r="F13" s="101">
        <v>391977.81</v>
      </c>
      <c r="G13" s="100">
        <f t="shared" si="1"/>
        <v>26.637975535168195</v>
      </c>
      <c r="H13" s="101">
        <v>14637653.2</v>
      </c>
      <c r="I13" s="101">
        <v>2476133.31</v>
      </c>
      <c r="J13" s="102">
        <f t="shared" si="2"/>
        <v>16.9161905680345</v>
      </c>
      <c r="K13" s="101">
        <v>1800400</v>
      </c>
      <c r="L13" s="101">
        <v>750165</v>
      </c>
      <c r="M13" s="100">
        <f t="shared" si="3"/>
        <v>41.66657409464564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16195353.2</v>
      </c>
      <c r="Z13" s="99">
        <v>1590119.62</v>
      </c>
      <c r="AA13" s="108">
        <f aca="true" t="shared" si="6" ref="AA13:AA31">Z13/Y13*100</f>
        <v>9.818369506137108</v>
      </c>
      <c r="AB13" s="109">
        <f t="shared" si="4"/>
        <v>-86200</v>
      </c>
      <c r="AC13" s="112">
        <f t="shared" si="5"/>
        <v>1277991.5</v>
      </c>
    </row>
    <row r="14" spans="1:29" s="110" customFormat="1" ht="19.5" customHeight="1">
      <c r="A14" s="98" t="s">
        <v>45</v>
      </c>
      <c r="B14" s="99">
        <f>E14+H14+N14+Q14+S14+W14+U14</f>
        <v>78276131</v>
      </c>
      <c r="C14" s="99">
        <f>F14+I14+O14+R14+T14+X14+V14</f>
        <v>9722626.26</v>
      </c>
      <c r="D14" s="100">
        <f t="shared" si="0"/>
        <v>12.420933604906967</v>
      </c>
      <c r="E14" s="101">
        <v>6996000</v>
      </c>
      <c r="F14" s="101">
        <v>2333141.26</v>
      </c>
      <c r="G14" s="100">
        <f t="shared" si="1"/>
        <v>33.34964636935391</v>
      </c>
      <c r="H14" s="101">
        <v>71280131</v>
      </c>
      <c r="I14" s="101">
        <v>7389485</v>
      </c>
      <c r="J14" s="102">
        <f t="shared" si="2"/>
        <v>10.366822979043066</v>
      </c>
      <c r="K14" s="101">
        <v>14964300</v>
      </c>
      <c r="L14" s="101">
        <v>6235125</v>
      </c>
      <c r="M14" s="100">
        <f t="shared" si="3"/>
        <v>41.66666666666667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0</v>
      </c>
      <c r="R14" s="106">
        <v>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80596689</v>
      </c>
      <c r="Z14" s="99">
        <v>6540766.18</v>
      </c>
      <c r="AA14" s="108">
        <f t="shared" si="6"/>
        <v>8.115427893073871</v>
      </c>
      <c r="AB14" s="112">
        <f t="shared" si="4"/>
        <v>-2320558</v>
      </c>
      <c r="AC14" s="112">
        <f t="shared" si="5"/>
        <v>3181860.08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33073876.24</v>
      </c>
      <c r="C15" s="99">
        <f>F15+I15+O15+R15+T15+X15+V15</f>
        <v>6876240.71</v>
      </c>
      <c r="D15" s="100">
        <f t="shared" si="0"/>
        <v>20.790549798586294</v>
      </c>
      <c r="E15" s="101">
        <v>5206900</v>
      </c>
      <c r="F15" s="101">
        <v>2399696.38</v>
      </c>
      <c r="G15" s="100">
        <f t="shared" si="1"/>
        <v>46.0868535981102</v>
      </c>
      <c r="H15" s="101">
        <v>27859832.6</v>
      </c>
      <c r="I15" s="101">
        <v>3911222</v>
      </c>
      <c r="J15" s="102">
        <f t="shared" si="2"/>
        <v>14.038928575615344</v>
      </c>
      <c r="K15" s="101">
        <v>5181250</v>
      </c>
      <c r="L15" s="101">
        <v>2158855</v>
      </c>
      <c r="M15" s="100">
        <f t="shared" si="3"/>
        <v>41.66668275030157</v>
      </c>
      <c r="N15" s="101">
        <v>0</v>
      </c>
      <c r="O15" s="101">
        <v>636680</v>
      </c>
      <c r="P15" s="105"/>
      <c r="Q15" s="106">
        <v>78501.31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36491284.6</v>
      </c>
      <c r="Z15" s="99">
        <v>5013154.27</v>
      </c>
      <c r="AA15" s="108">
        <f t="shared" si="6"/>
        <v>13.737949554124492</v>
      </c>
      <c r="AB15" s="112">
        <f t="shared" si="4"/>
        <v>-3417408.360000003</v>
      </c>
      <c r="AC15" s="112">
        <f t="shared" si="5"/>
        <v>1863086.4400000004</v>
      </c>
    </row>
    <row r="16" spans="1:29" s="110" customFormat="1" ht="19.5" customHeight="1">
      <c r="A16" s="98" t="s">
        <v>47</v>
      </c>
      <c r="B16" s="99">
        <f t="shared" si="8"/>
        <v>110199984.55</v>
      </c>
      <c r="C16" s="99">
        <f aca="true" t="shared" si="9" ref="C16:C28">F16+I16+O16+R16+T16+X16+V16</f>
        <v>7216564.95</v>
      </c>
      <c r="D16" s="100">
        <f t="shared" si="0"/>
        <v>6.548607950780334</v>
      </c>
      <c r="E16" s="101">
        <v>9363400</v>
      </c>
      <c r="F16" s="101">
        <v>2649584.53</v>
      </c>
      <c r="G16" s="100">
        <f t="shared" si="1"/>
        <v>28.29724811500096</v>
      </c>
      <c r="H16" s="101">
        <v>100451670</v>
      </c>
      <c r="I16" s="101">
        <v>4223045.87</v>
      </c>
      <c r="J16" s="102">
        <f>I16/H16*100</f>
        <v>4.204057403923698</v>
      </c>
      <c r="K16" s="101">
        <v>5132350</v>
      </c>
      <c r="L16" s="101">
        <v>2138450</v>
      </c>
      <c r="M16" s="100">
        <f>L16/K16*100</f>
        <v>41.66609837598761</v>
      </c>
      <c r="N16" s="101">
        <v>388230</v>
      </c>
      <c r="O16" s="101">
        <v>218300</v>
      </c>
      <c r="P16" s="105">
        <f t="shared" si="7"/>
        <v>56.229554645442136</v>
      </c>
      <c r="Q16" s="106">
        <v>0</v>
      </c>
      <c r="R16" s="106">
        <v>128950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117065064</v>
      </c>
      <c r="Z16" s="99">
        <v>6618602.65</v>
      </c>
      <c r="AA16" s="108">
        <f t="shared" si="6"/>
        <v>5.6537812596249895</v>
      </c>
      <c r="AB16" s="112">
        <f t="shared" si="4"/>
        <v>-6865079.450000003</v>
      </c>
      <c r="AC16" s="112">
        <f t="shared" si="5"/>
        <v>597962.2999999998</v>
      </c>
    </row>
    <row r="17" spans="1:29" s="110" customFormat="1" ht="19.5" customHeight="1">
      <c r="A17" s="98" t="s">
        <v>48</v>
      </c>
      <c r="B17" s="99">
        <f t="shared" si="8"/>
        <v>23086280.74</v>
      </c>
      <c r="C17" s="99">
        <f>F17+I17+O17+R17+T17+X17+V17</f>
        <v>4500216.27</v>
      </c>
      <c r="D17" s="100">
        <f t="shared" si="0"/>
        <v>19.493032769902978</v>
      </c>
      <c r="E17" s="101">
        <v>2547500</v>
      </c>
      <c r="F17" s="101">
        <v>1367627.94</v>
      </c>
      <c r="G17" s="100">
        <f t="shared" si="1"/>
        <v>53.68510068694798</v>
      </c>
      <c r="H17" s="101">
        <v>20538780.74</v>
      </c>
      <c r="I17" s="101">
        <v>3132588.33</v>
      </c>
      <c r="J17" s="102">
        <f t="shared" si="2"/>
        <v>15.252065688101796</v>
      </c>
      <c r="K17" s="101">
        <v>3288000</v>
      </c>
      <c r="L17" s="101">
        <v>1370000</v>
      </c>
      <c r="M17" s="100">
        <f t="shared" si="3"/>
        <v>41.66666666666667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24809609.24</v>
      </c>
      <c r="Z17" s="99">
        <v>2456952.37</v>
      </c>
      <c r="AA17" s="108">
        <f t="shared" si="6"/>
        <v>9.903228810386537</v>
      </c>
      <c r="AB17" s="112">
        <f t="shared" si="4"/>
        <v>-1723328.5</v>
      </c>
      <c r="AC17" s="112">
        <f t="shared" si="5"/>
        <v>2043263.8999999994</v>
      </c>
    </row>
    <row r="18" spans="1:29" s="110" customFormat="1" ht="19.5" customHeight="1">
      <c r="A18" s="98" t="s">
        <v>49</v>
      </c>
      <c r="B18" s="99">
        <f t="shared" si="8"/>
        <v>68001707.05</v>
      </c>
      <c r="C18" s="99">
        <f t="shared" si="9"/>
        <v>26667502.2</v>
      </c>
      <c r="D18" s="100">
        <f t="shared" si="0"/>
        <v>39.21593053596733</v>
      </c>
      <c r="E18" s="101">
        <v>8372200</v>
      </c>
      <c r="F18" s="101">
        <v>3021514.8</v>
      </c>
      <c r="G18" s="100">
        <f t="shared" si="1"/>
        <v>36.08985451852559</v>
      </c>
      <c r="H18" s="101">
        <v>59629507.05</v>
      </c>
      <c r="I18" s="101">
        <v>23070587.4</v>
      </c>
      <c r="J18" s="102">
        <f t="shared" si="2"/>
        <v>38.68988449066845</v>
      </c>
      <c r="K18" s="101">
        <v>8568500</v>
      </c>
      <c r="L18" s="101">
        <v>3570210</v>
      </c>
      <c r="M18" s="100">
        <f t="shared" si="3"/>
        <v>41.6666861177569</v>
      </c>
      <c r="N18" s="101">
        <v>0</v>
      </c>
      <c r="O18" s="101">
        <v>115900</v>
      </c>
      <c r="P18" s="105"/>
      <c r="Q18" s="106">
        <v>0</v>
      </c>
      <c r="R18" s="106">
        <v>459500</v>
      </c>
      <c r="S18" s="100"/>
      <c r="T18" s="101"/>
      <c r="U18" s="101"/>
      <c r="V18" s="101"/>
      <c r="W18" s="101">
        <v>0</v>
      </c>
      <c r="X18" s="101">
        <v>0</v>
      </c>
      <c r="Y18" s="99">
        <v>69575371.05</v>
      </c>
      <c r="Z18" s="99">
        <v>8319900.93</v>
      </c>
      <c r="AA18" s="108">
        <f t="shared" si="6"/>
        <v>11.958112194645636</v>
      </c>
      <c r="AB18" s="112">
        <f t="shared" si="4"/>
        <v>-1573664</v>
      </c>
      <c r="AC18" s="112">
        <f t="shared" si="5"/>
        <v>18347601.27</v>
      </c>
    </row>
    <row r="19" spans="1:29" s="110" customFormat="1" ht="19.5" customHeight="1">
      <c r="A19" s="98" t="s">
        <v>50</v>
      </c>
      <c r="B19" s="99">
        <f t="shared" si="8"/>
        <v>82909037.97</v>
      </c>
      <c r="C19" s="99">
        <f t="shared" si="9"/>
        <v>16173200.200000001</v>
      </c>
      <c r="D19" s="100">
        <f t="shared" si="0"/>
        <v>19.507161819742922</v>
      </c>
      <c r="E19" s="101">
        <v>19767096</v>
      </c>
      <c r="F19" s="101">
        <v>5209409.9</v>
      </c>
      <c r="G19" s="100">
        <f t="shared" si="1"/>
        <v>26.35394647752002</v>
      </c>
      <c r="H19" s="101">
        <v>63084970</v>
      </c>
      <c r="I19" s="101">
        <v>10825230.5</v>
      </c>
      <c r="J19" s="102">
        <f t="shared" si="2"/>
        <v>17.15976166747801</v>
      </c>
      <c r="K19" s="101">
        <v>24754900</v>
      </c>
      <c r="L19" s="101">
        <v>10314525</v>
      </c>
      <c r="M19" s="100">
        <f t="shared" si="3"/>
        <v>41.66659933992866</v>
      </c>
      <c r="N19" s="101">
        <v>0</v>
      </c>
      <c r="O19" s="101">
        <v>0</v>
      </c>
      <c r="P19" s="105"/>
      <c r="Q19" s="106">
        <v>56971.97</v>
      </c>
      <c r="R19" s="106">
        <v>138559.8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98269509.9</v>
      </c>
      <c r="Z19" s="99">
        <v>10382703.3</v>
      </c>
      <c r="AA19" s="108">
        <f t="shared" si="6"/>
        <v>10.565538904758494</v>
      </c>
      <c r="AB19" s="112">
        <f t="shared" si="4"/>
        <v>-15360471.930000007</v>
      </c>
      <c r="AC19" s="112">
        <f t="shared" si="5"/>
        <v>5790496.9</v>
      </c>
    </row>
    <row r="20" spans="1:29" s="110" customFormat="1" ht="19.5" customHeight="1">
      <c r="A20" s="98" t="s">
        <v>51</v>
      </c>
      <c r="B20" s="99">
        <f t="shared" si="8"/>
        <v>27473409.61</v>
      </c>
      <c r="C20" s="99">
        <f t="shared" si="9"/>
        <v>13388396.95</v>
      </c>
      <c r="D20" s="100">
        <f t="shared" si="0"/>
        <v>48.73220011660577</v>
      </c>
      <c r="E20" s="101">
        <v>3197600</v>
      </c>
      <c r="F20" s="101">
        <v>1988194.43</v>
      </c>
      <c r="G20" s="114">
        <f t="shared" si="1"/>
        <v>62.17770921941456</v>
      </c>
      <c r="H20" s="101">
        <v>23878315.2</v>
      </c>
      <c r="I20" s="101">
        <v>11069351.87</v>
      </c>
      <c r="J20" s="102">
        <f t="shared" si="2"/>
        <v>46.35734044586194</v>
      </c>
      <c r="K20" s="101">
        <v>5370700</v>
      </c>
      <c r="L20" s="101">
        <v>2237790</v>
      </c>
      <c r="M20" s="100">
        <f>L20/K20*100</f>
        <v>41.666635634088664</v>
      </c>
      <c r="N20" s="101">
        <v>0</v>
      </c>
      <c r="O20" s="101">
        <v>0</v>
      </c>
      <c r="P20" s="105"/>
      <c r="Q20" s="106">
        <v>399458.76</v>
      </c>
      <c r="R20" s="106">
        <v>332815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29025147.84</v>
      </c>
      <c r="Z20" s="99">
        <v>3845627.14</v>
      </c>
      <c r="AA20" s="108">
        <f t="shared" si="6"/>
        <v>13.249293892313213</v>
      </c>
      <c r="AB20" s="112">
        <f t="shared" si="4"/>
        <v>-1551738.2300000004</v>
      </c>
      <c r="AC20" s="112">
        <f t="shared" si="5"/>
        <v>9542769.809999999</v>
      </c>
    </row>
    <row r="21" spans="1:29" s="110" customFormat="1" ht="19.5" customHeight="1">
      <c r="A21" s="98" t="s">
        <v>58</v>
      </c>
      <c r="B21" s="99">
        <f t="shared" si="8"/>
        <v>44148876.81</v>
      </c>
      <c r="C21" s="99">
        <f>F21+I21+O21+R21+T21+X21+V21</f>
        <v>8790474.83</v>
      </c>
      <c r="D21" s="100">
        <f t="shared" si="0"/>
        <v>19.910981807829145</v>
      </c>
      <c r="E21" s="101">
        <v>9975086</v>
      </c>
      <c r="F21" s="101">
        <v>3651395.76</v>
      </c>
      <c r="G21" s="114">
        <f t="shared" si="1"/>
        <v>36.60515568487329</v>
      </c>
      <c r="H21" s="101">
        <v>32791416.2</v>
      </c>
      <c r="I21" s="101">
        <v>4322561.87</v>
      </c>
      <c r="J21" s="102">
        <f t="shared" si="2"/>
        <v>13.181992029975213</v>
      </c>
      <c r="K21" s="101">
        <v>7925600</v>
      </c>
      <c r="L21" s="101">
        <v>3302335</v>
      </c>
      <c r="M21" s="100">
        <f>L21/K21*100</f>
        <v>41.66668769556879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770503.7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45983359.76</v>
      </c>
      <c r="Z21" s="99">
        <v>4146263.4</v>
      </c>
      <c r="AA21" s="108">
        <f t="shared" si="6"/>
        <v>9.016877891568836</v>
      </c>
      <c r="AB21" s="112">
        <f t="shared" si="4"/>
        <v>-1834482.9499999955</v>
      </c>
      <c r="AC21" s="112">
        <f t="shared" si="5"/>
        <v>4644211.43</v>
      </c>
    </row>
    <row r="22" spans="1:29" s="110" customFormat="1" ht="19.5" customHeight="1">
      <c r="A22" s="98" t="s">
        <v>52</v>
      </c>
      <c r="B22" s="99">
        <f t="shared" si="8"/>
        <v>19674051.130000003</v>
      </c>
      <c r="C22" s="99">
        <f t="shared" si="9"/>
        <v>3158947.33</v>
      </c>
      <c r="D22" s="100">
        <f t="shared" si="0"/>
        <v>16.056415169029805</v>
      </c>
      <c r="E22" s="101">
        <v>2417500</v>
      </c>
      <c r="F22" s="101">
        <v>647896.85</v>
      </c>
      <c r="G22" s="114">
        <f t="shared" si="1"/>
        <v>26.800283350568773</v>
      </c>
      <c r="H22" s="101">
        <v>17068777.96</v>
      </c>
      <c r="I22" s="101">
        <v>2462881.47</v>
      </c>
      <c r="J22" s="102">
        <f t="shared" si="2"/>
        <v>14.429161102052323</v>
      </c>
      <c r="K22" s="101">
        <v>3489500</v>
      </c>
      <c r="L22" s="101">
        <v>1453960</v>
      </c>
      <c r="M22" s="100">
        <f t="shared" si="3"/>
        <v>41.66671442900129</v>
      </c>
      <c r="N22" s="101">
        <v>0</v>
      </c>
      <c r="O22" s="101">
        <v>0</v>
      </c>
      <c r="P22" s="105" t="e">
        <f t="shared" si="7"/>
        <v>#DIV/0!</v>
      </c>
      <c r="Q22" s="106">
        <v>187774.16</v>
      </c>
      <c r="R22" s="106">
        <v>48170</v>
      </c>
      <c r="S22" s="100"/>
      <c r="T22" s="101"/>
      <c r="U22" s="101"/>
      <c r="V22" s="101"/>
      <c r="W22" s="115">
        <v>-0.99</v>
      </c>
      <c r="X22" s="101">
        <v>-0.99</v>
      </c>
      <c r="Y22" s="99">
        <v>20455044.12</v>
      </c>
      <c r="Z22" s="99">
        <v>2918329.23</v>
      </c>
      <c r="AA22" s="108">
        <f t="shared" si="6"/>
        <v>14.267039527656614</v>
      </c>
      <c r="AB22" s="112">
        <f t="shared" si="4"/>
        <v>-780992.9899999984</v>
      </c>
      <c r="AC22" s="112">
        <f t="shared" si="5"/>
        <v>240618.1000000001</v>
      </c>
    </row>
    <row r="23" spans="1:29" s="110" customFormat="1" ht="19.5" customHeight="1">
      <c r="A23" s="98" t="s">
        <v>53</v>
      </c>
      <c r="B23" s="99">
        <f t="shared" si="8"/>
        <v>36366477.080000006</v>
      </c>
      <c r="C23" s="99">
        <f t="shared" si="9"/>
        <v>9283026.5</v>
      </c>
      <c r="D23" s="100">
        <f t="shared" si="0"/>
        <v>25.526328765854707</v>
      </c>
      <c r="E23" s="101">
        <v>13294200</v>
      </c>
      <c r="F23" s="101">
        <v>3256549.4</v>
      </c>
      <c r="G23" s="100">
        <f t="shared" si="1"/>
        <v>24.49601630786358</v>
      </c>
      <c r="H23" s="101">
        <v>23044202.2</v>
      </c>
      <c r="I23" s="101">
        <v>6026477.79</v>
      </c>
      <c r="J23" s="102">
        <f t="shared" si="2"/>
        <v>26.15181787460622</v>
      </c>
      <c r="K23" s="101">
        <v>4223600</v>
      </c>
      <c r="L23" s="101">
        <v>1759835</v>
      </c>
      <c r="M23" s="100">
        <f t="shared" si="3"/>
        <v>41.66670612747419</v>
      </c>
      <c r="N23" s="101">
        <v>0</v>
      </c>
      <c r="O23" s="101">
        <v>0</v>
      </c>
      <c r="P23" s="105" t="e">
        <f t="shared" si="7"/>
        <v>#DIV/0!</v>
      </c>
      <c r="Q23" s="106">
        <v>28075.57</v>
      </c>
      <c r="R23" s="106">
        <v>0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40636913.28</v>
      </c>
      <c r="Z23" s="99">
        <v>10614265.68</v>
      </c>
      <c r="AA23" s="108">
        <f t="shared" si="6"/>
        <v>26.119763592437895</v>
      </c>
      <c r="AB23" s="112">
        <f t="shared" si="4"/>
        <v>-4270436.1999999955</v>
      </c>
      <c r="AC23" s="112">
        <f t="shared" si="5"/>
        <v>-1331239.1799999997</v>
      </c>
    </row>
    <row r="24" spans="1:29" s="110" customFormat="1" ht="19.5" customHeight="1">
      <c r="A24" s="98" t="s">
        <v>54</v>
      </c>
      <c r="B24" s="99">
        <f t="shared" si="8"/>
        <v>24163522.58</v>
      </c>
      <c r="C24" s="99">
        <f t="shared" si="9"/>
        <v>5522101.43</v>
      </c>
      <c r="D24" s="100">
        <f t="shared" si="0"/>
        <v>22.853048067464343</v>
      </c>
      <c r="E24" s="101">
        <v>3591400</v>
      </c>
      <c r="F24" s="101">
        <v>1504887.08</v>
      </c>
      <c r="G24" s="100">
        <f t="shared" si="1"/>
        <v>41.902519351784825</v>
      </c>
      <c r="H24" s="101">
        <v>20572122.58</v>
      </c>
      <c r="I24" s="101">
        <v>4017114.35</v>
      </c>
      <c r="J24" s="102">
        <f t="shared" si="2"/>
        <v>19.526980428871234</v>
      </c>
      <c r="K24" s="101">
        <v>1865000</v>
      </c>
      <c r="L24" s="101">
        <v>777085</v>
      </c>
      <c r="M24" s="100">
        <f t="shared" si="3"/>
        <v>41.666756032171584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24745385.58</v>
      </c>
      <c r="Z24" s="99">
        <v>2237016.16</v>
      </c>
      <c r="AA24" s="108">
        <f t="shared" si="6"/>
        <v>9.040134584962892</v>
      </c>
      <c r="AB24" s="112">
        <f t="shared" si="4"/>
        <v>-581863</v>
      </c>
      <c r="AC24" s="112">
        <f t="shared" si="5"/>
        <v>3285085.2699999996</v>
      </c>
    </row>
    <row r="25" spans="1:29" s="110" customFormat="1" ht="19.5" customHeight="1">
      <c r="A25" s="98" t="s">
        <v>55</v>
      </c>
      <c r="B25" s="99">
        <f t="shared" si="8"/>
        <v>18536221.6</v>
      </c>
      <c r="C25" s="99">
        <f t="shared" si="9"/>
        <v>5003310.199999999</v>
      </c>
      <c r="D25" s="100">
        <f t="shared" si="0"/>
        <v>26.992071566516007</v>
      </c>
      <c r="E25" s="101">
        <v>4792160</v>
      </c>
      <c r="F25" s="101">
        <v>2394861.92</v>
      </c>
      <c r="G25" s="100">
        <f t="shared" si="1"/>
        <v>49.974581816967714</v>
      </c>
      <c r="H25" s="101">
        <v>12894561.6</v>
      </c>
      <c r="I25" s="101">
        <v>2608448.28</v>
      </c>
      <c r="J25" s="102">
        <f t="shared" si="2"/>
        <v>20.229057496611595</v>
      </c>
      <c r="K25" s="101">
        <v>2706300</v>
      </c>
      <c r="L25" s="101">
        <v>1127625</v>
      </c>
      <c r="M25" s="100">
        <f t="shared" si="3"/>
        <v>41.66666666666667</v>
      </c>
      <c r="N25" s="101">
        <v>0</v>
      </c>
      <c r="O25" s="101">
        <v>0</v>
      </c>
      <c r="P25" s="105" t="e">
        <f t="shared" si="7"/>
        <v>#DIV/0!</v>
      </c>
      <c r="Q25" s="106">
        <v>849500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18673873.6</v>
      </c>
      <c r="Z25" s="99">
        <v>3163558.77</v>
      </c>
      <c r="AA25" s="108">
        <f t="shared" si="6"/>
        <v>16.941095552879826</v>
      </c>
      <c r="AB25" s="112">
        <f t="shared" si="4"/>
        <v>-137652</v>
      </c>
      <c r="AC25" s="112">
        <f t="shared" si="5"/>
        <v>1839751.4299999992</v>
      </c>
    </row>
    <row r="26" spans="1:29" s="110" customFormat="1" ht="19.5" customHeight="1">
      <c r="A26" s="98" t="s">
        <v>56</v>
      </c>
      <c r="B26" s="99">
        <f t="shared" si="8"/>
        <v>20249582.2</v>
      </c>
      <c r="C26" s="99">
        <f t="shared" si="9"/>
        <v>3842110.2700000005</v>
      </c>
      <c r="D26" s="100">
        <f t="shared" si="0"/>
        <v>18.973775518193165</v>
      </c>
      <c r="E26" s="101">
        <v>2973700</v>
      </c>
      <c r="F26" s="101">
        <v>882045.8</v>
      </c>
      <c r="G26" s="100">
        <f t="shared" si="1"/>
        <v>29.66155967313448</v>
      </c>
      <c r="H26" s="101">
        <v>17275882.2</v>
      </c>
      <c r="I26" s="101">
        <v>2960064.47</v>
      </c>
      <c r="J26" s="102">
        <f t="shared" si="2"/>
        <v>17.134085748743992</v>
      </c>
      <c r="K26" s="101">
        <v>2868000</v>
      </c>
      <c r="L26" s="101">
        <v>1195000</v>
      </c>
      <c r="M26" s="100">
        <f t="shared" si="3"/>
        <v>41.66666666666667</v>
      </c>
      <c r="N26" s="101">
        <v>0</v>
      </c>
      <c r="O26" s="101">
        <v>0</v>
      </c>
      <c r="P26" s="105" t="e">
        <f t="shared" si="7"/>
        <v>#DIV/0!</v>
      </c>
      <c r="Q26" s="106"/>
      <c r="R26" s="106"/>
      <c r="S26" s="100"/>
      <c r="T26" s="101"/>
      <c r="U26" s="101"/>
      <c r="V26" s="101"/>
      <c r="W26" s="100"/>
      <c r="X26" s="107"/>
      <c r="Y26" s="99">
        <v>22471417.2</v>
      </c>
      <c r="Z26" s="99">
        <v>3754009.05</v>
      </c>
      <c r="AA26" s="108">
        <f t="shared" si="6"/>
        <v>16.705706705494304</v>
      </c>
      <c r="AB26" s="109">
        <f t="shared" si="4"/>
        <v>-2221835</v>
      </c>
      <c r="AC26" s="109">
        <f t="shared" si="5"/>
        <v>88101.22000000067</v>
      </c>
    </row>
    <row r="27" spans="1:29" s="110" customFormat="1" ht="19.5" customHeight="1">
      <c r="A27" s="98" t="s">
        <v>57</v>
      </c>
      <c r="B27" s="99">
        <f t="shared" si="8"/>
        <v>51028698.01</v>
      </c>
      <c r="C27" s="99">
        <f t="shared" si="9"/>
        <v>19048072.009999998</v>
      </c>
      <c r="D27" s="100">
        <f t="shared" si="0"/>
        <v>37.328156023630434</v>
      </c>
      <c r="E27" s="101">
        <v>5281100</v>
      </c>
      <c r="F27" s="101">
        <v>1281754.15</v>
      </c>
      <c r="G27" s="100">
        <f t="shared" si="1"/>
        <v>24.270590407301505</v>
      </c>
      <c r="H27" s="101">
        <v>45688899.15</v>
      </c>
      <c r="I27" s="101">
        <v>17707619</v>
      </c>
      <c r="J27" s="102">
        <f t="shared" si="2"/>
        <v>38.75693949610077</v>
      </c>
      <c r="K27" s="101">
        <v>7566900</v>
      </c>
      <c r="L27" s="101">
        <v>3152875</v>
      </c>
      <c r="M27" s="100">
        <f t="shared" si="3"/>
        <v>41.66666666666667</v>
      </c>
      <c r="N27" s="101">
        <v>0</v>
      </c>
      <c r="O27" s="101">
        <v>0</v>
      </c>
      <c r="P27" s="105"/>
      <c r="Q27" s="106">
        <v>58699.7</v>
      </c>
      <c r="R27" s="106">
        <v>58699.7</v>
      </c>
      <c r="S27" s="100"/>
      <c r="T27" s="101"/>
      <c r="U27" s="101"/>
      <c r="V27" s="101"/>
      <c r="W27" s="101">
        <v>-0.84</v>
      </c>
      <c r="X27" s="101">
        <v>-0.84</v>
      </c>
      <c r="Y27" s="99">
        <v>52293653.35</v>
      </c>
      <c r="Z27" s="99">
        <v>3597258.5</v>
      </c>
      <c r="AA27" s="108">
        <f t="shared" si="6"/>
        <v>6.878958094443405</v>
      </c>
      <c r="AB27" s="112">
        <f t="shared" si="4"/>
        <v>-1264955.3400000036</v>
      </c>
      <c r="AC27" s="112">
        <f t="shared" si="5"/>
        <v>15450813.509999998</v>
      </c>
    </row>
    <row r="28" spans="1:29" s="110" customFormat="1" ht="19.5" customHeight="1">
      <c r="A28" s="98" t="s">
        <v>59</v>
      </c>
      <c r="B28" s="99">
        <f t="shared" si="8"/>
        <v>14201263.180000002</v>
      </c>
      <c r="C28" s="99">
        <f t="shared" si="9"/>
        <v>3249678</v>
      </c>
      <c r="D28" s="100">
        <f t="shared" si="0"/>
        <v>22.883020748299376</v>
      </c>
      <c r="E28" s="101">
        <v>1716900</v>
      </c>
      <c r="F28" s="101">
        <v>868035.66</v>
      </c>
      <c r="G28" s="100">
        <f t="shared" si="1"/>
        <v>50.55831207408702</v>
      </c>
      <c r="H28" s="101">
        <v>12384315.8</v>
      </c>
      <c r="I28" s="101">
        <v>2281594.34</v>
      </c>
      <c r="J28" s="102">
        <f t="shared" si="2"/>
        <v>18.423257100727355</v>
      </c>
      <c r="K28" s="101">
        <v>2159700</v>
      </c>
      <c r="L28" s="101">
        <v>899875</v>
      </c>
      <c r="M28" s="100">
        <f t="shared" si="3"/>
        <v>41.66666666666667</v>
      </c>
      <c r="N28" s="101">
        <v>0</v>
      </c>
      <c r="O28" s="101">
        <v>0</v>
      </c>
      <c r="P28" s="105" t="e">
        <f t="shared" si="7"/>
        <v>#DIV/0!</v>
      </c>
      <c r="Q28" s="106">
        <v>100047.38</v>
      </c>
      <c r="R28" s="106">
        <v>100048</v>
      </c>
      <c r="S28" s="100"/>
      <c r="T28" s="100"/>
      <c r="U28" s="101"/>
      <c r="V28" s="101"/>
      <c r="W28" s="100"/>
      <c r="X28" s="101">
        <v>0</v>
      </c>
      <c r="Y28" s="99">
        <v>15510561.8</v>
      </c>
      <c r="Z28" s="99">
        <v>2463737.52</v>
      </c>
      <c r="AA28" s="108">
        <f t="shared" si="6"/>
        <v>15.884257138900024</v>
      </c>
      <c r="AB28" s="112">
        <f t="shared" si="4"/>
        <v>-1309298.6199999992</v>
      </c>
      <c r="AC28" s="112">
        <f t="shared" si="5"/>
        <v>785940.48</v>
      </c>
    </row>
    <row r="29" spans="1:29" s="110" customFormat="1" ht="19.5" customHeight="1">
      <c r="A29" s="94" t="s">
        <v>22</v>
      </c>
      <c r="B29" s="117">
        <f>E29+H29+W29+N29+Q29+S29+U29</f>
        <v>678468287.4499999</v>
      </c>
      <c r="C29" s="117">
        <f>F29+I29+X29+O29+R29+T29+V29</f>
        <v>148752220.73999998</v>
      </c>
      <c r="D29" s="100">
        <f>C29/B29*100</f>
        <v>21.924712398729813</v>
      </c>
      <c r="E29" s="107">
        <f>SUM(E12:E28)</f>
        <v>104046842</v>
      </c>
      <c r="F29" s="107">
        <f>SUM(F12:F28)</f>
        <v>34926276.51</v>
      </c>
      <c r="G29" s="100">
        <f>F29/E29*100</f>
        <v>33.56783909885511</v>
      </c>
      <c r="H29" s="107">
        <f>SUM(H12:H28)</f>
        <v>570968451.9799999</v>
      </c>
      <c r="I29" s="107">
        <f>SUM(I12:I28)</f>
        <v>110848344.52000001</v>
      </c>
      <c r="J29" s="102">
        <f>I29/H29*100</f>
        <v>19.414092693843415</v>
      </c>
      <c r="K29" s="107">
        <f>K12+K13+K14+K15+K16+K17+K18+K19+K20+K21+K22+K23+K24+K25+K26+K27+K28</f>
        <v>104527200</v>
      </c>
      <c r="L29" s="118">
        <f>SUM(L12:L28)</f>
        <v>43552960</v>
      </c>
      <c r="M29" s="100">
        <f>L29/K29*100</f>
        <v>41.666628399115254</v>
      </c>
      <c r="N29" s="118">
        <f>SUM(N12:N28)</f>
        <v>388230</v>
      </c>
      <c r="O29" s="118">
        <f>SUM(O12:O28)</f>
        <v>1016993.5</v>
      </c>
      <c r="P29" s="111">
        <f>O29/N29*100</f>
        <v>261.95644334543954</v>
      </c>
      <c r="Q29" s="107">
        <f>Q12+Q13+Q14+Q15+Q16+Q17+Q18+Q19+Q20+Q21+Q22+Q23+Q24+Q25+Q26+Q27+Q28</f>
        <v>3141403.46</v>
      </c>
      <c r="R29" s="107">
        <f>R12+R13+R14+R15+R16+R17+R18+R19+R20+R21+R22+R23+R24+R25+R26+R27+R28</f>
        <v>2037246.2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724849199.71</v>
      </c>
      <c r="Z29" s="117">
        <f>SUM(Z12:Z28)</f>
        <v>80105435.09999998</v>
      </c>
      <c r="AA29" s="108">
        <f t="shared" si="6"/>
        <v>11.051324210890874</v>
      </c>
      <c r="AB29" s="119">
        <f>B29-Y29</f>
        <v>-46380912.26000011</v>
      </c>
      <c r="AC29" s="119">
        <f t="shared" si="5"/>
        <v>68646785.64</v>
      </c>
    </row>
    <row r="30" spans="1:29" s="110" customFormat="1" ht="19.5" customHeight="1">
      <c r="A30" s="98" t="s">
        <v>12</v>
      </c>
      <c r="B30" s="99">
        <f>E30+H30+N30+S30+W30</f>
        <v>1726144333.0700002</v>
      </c>
      <c r="C30" s="99">
        <f>F30+I30+T30+X30</f>
        <v>570438604.8399999</v>
      </c>
      <c r="D30" s="111">
        <f>C30/B30*100</f>
        <v>33.046981872336104</v>
      </c>
      <c r="E30" s="101">
        <v>456298000</v>
      </c>
      <c r="F30" s="101">
        <v>190066729.87</v>
      </c>
      <c r="G30" s="111">
        <f>F30/E30*100</f>
        <v>41.65407910400659</v>
      </c>
      <c r="H30" s="101">
        <v>1265689249.63</v>
      </c>
      <c r="I30" s="101">
        <v>378723946.61</v>
      </c>
      <c r="J30" s="104">
        <f>I30/H30*100</f>
        <v>29.922348374272172</v>
      </c>
      <c r="K30" s="101">
        <v>2776500</v>
      </c>
      <c r="L30" s="101">
        <v>1157000</v>
      </c>
      <c r="M30" s="104">
        <f>L30/K30*100</f>
        <v>41.671168737619304</v>
      </c>
      <c r="N30" s="101"/>
      <c r="O30" s="101">
        <v>0</v>
      </c>
      <c r="P30" s="111">
        <v>0</v>
      </c>
      <c r="Q30" s="101"/>
      <c r="R30" s="101"/>
      <c r="S30" s="101">
        <v>4842350.81</v>
      </c>
      <c r="T30" s="101">
        <v>4842350.81</v>
      </c>
      <c r="U30" s="101"/>
      <c r="V30" s="101"/>
      <c r="W30" s="101">
        <v>-685267.37</v>
      </c>
      <c r="X30" s="101">
        <v>-3194422.45</v>
      </c>
      <c r="Y30" s="99">
        <v>1870188786.04</v>
      </c>
      <c r="Z30" s="99">
        <v>553067612</v>
      </c>
      <c r="AA30" s="120">
        <f t="shared" si="6"/>
        <v>29.572822601031834</v>
      </c>
      <c r="AB30" s="112">
        <f t="shared" si="4"/>
        <v>-144044452.9699998</v>
      </c>
      <c r="AC30" s="109">
        <f t="shared" si="5"/>
        <v>17370992.839999914</v>
      </c>
    </row>
    <row r="31" spans="1:29" s="110" customFormat="1" ht="26.25" customHeight="1">
      <c r="A31" s="94" t="s">
        <v>13</v>
      </c>
      <c r="B31" s="117">
        <f>B29+B30-H29</f>
        <v>1833644168.54</v>
      </c>
      <c r="C31" s="117">
        <f>C29+C30-I29</f>
        <v>608342481.06</v>
      </c>
      <c r="D31" s="100">
        <f>C31/B31*100</f>
        <v>33.17669215747457</v>
      </c>
      <c r="E31" s="107">
        <f>E29+E30</f>
        <v>560344842</v>
      </c>
      <c r="F31" s="107">
        <f>SUM(F29:F30)</f>
        <v>224993006.38</v>
      </c>
      <c r="G31" s="100">
        <f>F31/E31*100</f>
        <v>40.1525970288132</v>
      </c>
      <c r="H31" s="107">
        <f>H29+H30</f>
        <v>1836657701.6100001</v>
      </c>
      <c r="I31" s="107">
        <f>I29+I30</f>
        <v>489572291.13</v>
      </c>
      <c r="J31" s="102">
        <f>I31/H31*100</f>
        <v>26.655608756103256</v>
      </c>
      <c r="K31" s="107">
        <f>K30+K29</f>
        <v>107303700</v>
      </c>
      <c r="L31" s="107">
        <f>L30+L29</f>
        <v>44709960</v>
      </c>
      <c r="M31" s="102">
        <f>L31/K31*100</f>
        <v>41.666745881083315</v>
      </c>
      <c r="N31" s="107">
        <f>N29</f>
        <v>388230</v>
      </c>
      <c r="O31" s="107">
        <f>O29</f>
        <v>1016993.5</v>
      </c>
      <c r="P31" s="100">
        <v>0</v>
      </c>
      <c r="Q31" s="107"/>
      <c r="R31" s="107"/>
      <c r="S31" s="107">
        <f>S30</f>
        <v>4842350.81</v>
      </c>
      <c r="T31" s="107">
        <f>T29+T30</f>
        <v>4842350.81</v>
      </c>
      <c r="U31" s="101"/>
      <c r="V31" s="101"/>
      <c r="W31" s="107">
        <f>W29+W30</f>
        <v>-761907.36</v>
      </c>
      <c r="X31" s="107">
        <f>X29+X30</f>
        <v>-3271062.4400000004</v>
      </c>
      <c r="Y31" s="117">
        <f>Y29+Y30-H29</f>
        <v>2024069533.77</v>
      </c>
      <c r="Z31" s="117">
        <f>Z29+Z30-I29</f>
        <v>522324702.58000004</v>
      </c>
      <c r="AA31" s="108">
        <f t="shared" si="6"/>
        <v>25.80566990735374</v>
      </c>
      <c r="AB31" s="119">
        <f t="shared" si="4"/>
        <v>-190425365.23000002</v>
      </c>
      <c r="AC31" s="119">
        <f t="shared" si="5"/>
        <v>86017778.4799999</v>
      </c>
    </row>
    <row r="32" spans="1:29" s="110" customFormat="1" ht="37.5" customHeight="1">
      <c r="A32" s="94" t="s">
        <v>42</v>
      </c>
      <c r="B32" s="117">
        <f>E32+H32+S32+N32+W32+Q32</f>
        <v>1814206368.5400002</v>
      </c>
      <c r="C32" s="117">
        <f>F32+I32+T32+O32+X32+R32</f>
        <v>600133185.06</v>
      </c>
      <c r="D32" s="100">
        <f>C32/B32*100</f>
        <v>33.079653752012945</v>
      </c>
      <c r="E32" s="107">
        <f>E31</f>
        <v>560344842</v>
      </c>
      <c r="F32" s="107">
        <f>F31</f>
        <v>224993006.38</v>
      </c>
      <c r="G32" s="100">
        <f>F32/E32*100</f>
        <v>40.1525970288132</v>
      </c>
      <c r="H32" s="107">
        <f>H31-H29-19437800</f>
        <v>1246251449.63</v>
      </c>
      <c r="I32" s="107">
        <f>I31-I29-8209296</f>
        <v>370514650.61</v>
      </c>
      <c r="J32" s="100">
        <f>I32/H32*100</f>
        <v>29.73032855608731</v>
      </c>
      <c r="K32" s="107">
        <f>K31</f>
        <v>107303700</v>
      </c>
      <c r="L32" s="107">
        <f>L31</f>
        <v>44709960</v>
      </c>
      <c r="M32" s="102">
        <f>L32/K32*100</f>
        <v>41.666745881083315</v>
      </c>
      <c r="N32" s="107">
        <f>N31</f>
        <v>388230</v>
      </c>
      <c r="O32" s="107">
        <f>O31</f>
        <v>1016993.5</v>
      </c>
      <c r="P32" s="100">
        <v>0</v>
      </c>
      <c r="Q32" s="107">
        <f>Q29+Q30</f>
        <v>3141403.46</v>
      </c>
      <c r="R32" s="107">
        <f>R29+R30</f>
        <v>2037246.2</v>
      </c>
      <c r="S32" s="107">
        <f>S31</f>
        <v>4842350.81</v>
      </c>
      <c r="T32" s="107">
        <f>T31</f>
        <v>4842350.81</v>
      </c>
      <c r="U32" s="101"/>
      <c r="V32" s="101"/>
      <c r="W32" s="107">
        <f>W31</f>
        <v>-761907.36</v>
      </c>
      <c r="X32" s="107">
        <f>X31</f>
        <v>-3271062.4400000004</v>
      </c>
      <c r="Y32" s="117">
        <f>Y31-19437800</f>
        <v>2004631733.77</v>
      </c>
      <c r="Z32" s="117">
        <f>Z31-8209296</f>
        <v>514115406.58000004</v>
      </c>
      <c r="AA32" s="121">
        <f>Z32/Y32*100</f>
        <v>25.646376734400572</v>
      </c>
      <c r="AB32" s="119">
        <f t="shared" si="4"/>
        <v>-190425365.22999978</v>
      </c>
      <c r="AC32" s="119">
        <f t="shared" si="5"/>
        <v>86017778.4799999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119836782.89</v>
      </c>
      <c r="G34" s="111">
        <f aca="true" t="shared" si="10" ref="G34:G44">F34/E34*100</f>
        <v>33.97080849803268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2" t="s">
        <v>75</v>
      </c>
      <c r="B35" s="133"/>
      <c r="C35" s="133"/>
      <c r="D35" s="134"/>
      <c r="E35" s="112">
        <v>8148000</v>
      </c>
      <c r="F35" s="112">
        <v>3640657.91</v>
      </c>
      <c r="G35" s="111">
        <f t="shared" si="10"/>
        <v>44.68161401570938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7" t="s">
        <v>88</v>
      </c>
      <c r="B36" s="138"/>
      <c r="C36" s="138"/>
      <c r="D36" s="139"/>
      <c r="E36" s="112">
        <v>34100000</v>
      </c>
      <c r="F36" s="112">
        <v>26402819.23</v>
      </c>
      <c r="G36" s="111">
        <f t="shared" si="10"/>
        <v>77.42762237536657</v>
      </c>
      <c r="H36" s="60"/>
      <c r="I36" s="61"/>
      <c r="J36" s="61"/>
      <c r="K36" s="97"/>
      <c r="L36" s="122">
        <f>H32+N32+S32+W32</f>
        <v>1250720123.0800002</v>
      </c>
      <c r="M36" s="61"/>
      <c r="N36" s="122">
        <f>I32+T32+X32+O32</f>
        <v>373102932.48</v>
      </c>
      <c r="O36" s="61">
        <f>N36/L36*100</f>
        <v>29.831048976904896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-86941.01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5330000</v>
      </c>
      <c r="F38" s="112">
        <v>5345984.65</v>
      </c>
      <c r="G38" s="111">
        <f t="shared" si="10"/>
        <v>100.29989962476549</v>
      </c>
      <c r="H38" s="60"/>
      <c r="I38" s="61"/>
      <c r="J38" s="61"/>
      <c r="K38" s="61"/>
      <c r="L38" s="61"/>
      <c r="M38" s="61"/>
      <c r="N38" s="122">
        <f>F29+R29</f>
        <v>36963522.71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7" t="s">
        <v>70</v>
      </c>
      <c r="B39" s="138"/>
      <c r="C39" s="138"/>
      <c r="D39" s="139"/>
      <c r="E39" s="112">
        <v>13000000</v>
      </c>
      <c r="F39" s="112">
        <v>6007695.75</v>
      </c>
      <c r="G39" s="111">
        <f t="shared" si="10"/>
        <v>46.21304423076923</v>
      </c>
      <c r="H39" s="60"/>
      <c r="I39" s="61"/>
      <c r="J39" s="61"/>
      <c r="K39" s="61"/>
      <c r="L39" s="61"/>
      <c r="M39" s="61"/>
      <c r="N39" s="122">
        <f>F32+R32</f>
        <v>227030252.57999998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77" t="s">
        <v>87</v>
      </c>
      <c r="B40" s="178"/>
      <c r="C40" s="178"/>
      <c r="D40" s="179"/>
      <c r="E40" s="119">
        <f>E41+E42</f>
        <v>5700000</v>
      </c>
      <c r="F40" s="119">
        <f>F41+F42</f>
        <v>911658.4099999999</v>
      </c>
      <c r="G40" s="100">
        <f t="shared" si="10"/>
        <v>15.994007192982455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2" t="s">
        <v>76</v>
      </c>
      <c r="B41" s="133"/>
      <c r="C41" s="133"/>
      <c r="D41" s="134"/>
      <c r="E41" s="112">
        <v>700000</v>
      </c>
      <c r="F41" s="112">
        <v>380338.04</v>
      </c>
      <c r="G41" s="111">
        <f t="shared" si="10"/>
        <v>54.334005714285716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2" t="s">
        <v>77</v>
      </c>
      <c r="B42" s="133"/>
      <c r="C42" s="133"/>
      <c r="D42" s="134"/>
      <c r="E42" s="112">
        <v>5000000</v>
      </c>
      <c r="F42" s="112">
        <v>531320.37</v>
      </c>
      <c r="G42" s="111">
        <f t="shared" si="10"/>
        <v>10.6264074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2" t="s">
        <v>17</v>
      </c>
      <c r="B43" s="133"/>
      <c r="C43" s="133"/>
      <c r="D43" s="134"/>
      <c r="E43" s="112">
        <v>6000</v>
      </c>
      <c r="F43" s="112">
        <v>2400</v>
      </c>
      <c r="G43" s="111">
        <f t="shared" si="10"/>
        <v>40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2" t="s">
        <v>18</v>
      </c>
      <c r="B44" s="133"/>
      <c r="C44" s="133"/>
      <c r="D44" s="134"/>
      <c r="E44" s="112">
        <v>4500000</v>
      </c>
      <c r="F44" s="112">
        <v>2516088.32</v>
      </c>
      <c r="G44" s="111">
        <f t="shared" si="10"/>
        <v>55.913073777777775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2" t="s">
        <v>65</v>
      </c>
      <c r="B45" s="135"/>
      <c r="C45" s="135"/>
      <c r="D45" s="136"/>
      <c r="E45" s="112">
        <v>0</v>
      </c>
      <c r="F45" s="112">
        <v>0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7" t="s">
        <v>71</v>
      </c>
      <c r="B46" s="138"/>
      <c r="C46" s="138"/>
      <c r="D46" s="139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2" t="s">
        <v>25</v>
      </c>
      <c r="B47" s="133"/>
      <c r="C47" s="133"/>
      <c r="D47" s="134"/>
      <c r="E47" s="112">
        <v>12800000</v>
      </c>
      <c r="F47" s="112">
        <v>9436685.72</v>
      </c>
      <c r="G47" s="111">
        <f>F47/E47*100</f>
        <v>73.72410718750001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2" t="s">
        <v>85</v>
      </c>
      <c r="B48" s="133"/>
      <c r="C48" s="133"/>
      <c r="D48" s="134"/>
      <c r="E48" s="112">
        <v>0</v>
      </c>
      <c r="F48" s="112">
        <v>270533.6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2" t="s">
        <v>24</v>
      </c>
      <c r="B49" s="133"/>
      <c r="C49" s="133"/>
      <c r="D49" s="134"/>
      <c r="E49" s="112">
        <v>1300000</v>
      </c>
      <c r="F49" s="112">
        <v>552858.66</v>
      </c>
      <c r="G49" s="111">
        <f>F49/E49*100</f>
        <v>42.52758923076924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7" t="s">
        <v>35</v>
      </c>
      <c r="B50" s="187"/>
      <c r="C50" s="187"/>
      <c r="D50" s="188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7" t="s">
        <v>36</v>
      </c>
      <c r="B51" s="138"/>
      <c r="C51" s="138"/>
      <c r="D51" s="139"/>
      <c r="E51" s="112">
        <v>0</v>
      </c>
      <c r="F51" s="112">
        <v>57184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7" t="s">
        <v>90</v>
      </c>
      <c r="B52" s="138"/>
      <c r="C52" s="138"/>
      <c r="D52" s="139"/>
      <c r="E52" s="112">
        <v>150000</v>
      </c>
      <c r="F52" s="112">
        <v>118721</v>
      </c>
      <c r="G52" s="111">
        <f>F52/E52*100</f>
        <v>79.14733333333334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2" t="s">
        <v>60</v>
      </c>
      <c r="B53" s="133"/>
      <c r="C53" s="133"/>
      <c r="D53" s="134"/>
      <c r="E53" s="112">
        <v>1500000</v>
      </c>
      <c r="F53" s="112">
        <v>2379950.43</v>
      </c>
      <c r="G53" s="111">
        <f>F53/E53*100</f>
        <v>158.663362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2" t="s">
        <v>30</v>
      </c>
      <c r="B54" s="135"/>
      <c r="C54" s="135"/>
      <c r="D54" s="136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7" t="s">
        <v>41</v>
      </c>
      <c r="B55" s="187"/>
      <c r="C55" s="187"/>
      <c r="D55" s="188"/>
      <c r="E55" s="112">
        <v>0</v>
      </c>
      <c r="F55" s="112">
        <v>758576.21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7" t="s">
        <v>91</v>
      </c>
      <c r="B56" s="138"/>
      <c r="C56" s="138"/>
      <c r="D56" s="139"/>
      <c r="E56" s="112">
        <v>0</v>
      </c>
      <c r="F56" s="112">
        <v>90736.17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2" t="s">
        <v>19</v>
      </c>
      <c r="B57" s="133"/>
      <c r="C57" s="133"/>
      <c r="D57" s="134"/>
      <c r="E57" s="112">
        <v>0</v>
      </c>
      <c r="F57" s="112">
        <v>181962.6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2" t="s">
        <v>26</v>
      </c>
      <c r="B58" s="133"/>
      <c r="C58" s="133"/>
      <c r="D58" s="134"/>
      <c r="E58" s="112">
        <v>14000000</v>
      </c>
      <c r="F58" s="112">
        <v>7548203.15</v>
      </c>
      <c r="G58" s="111">
        <f>F58/E58*100</f>
        <v>53.91573678571429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2" t="s">
        <v>86</v>
      </c>
      <c r="B59" s="133"/>
      <c r="C59" s="133"/>
      <c r="D59" s="134"/>
      <c r="E59" s="112">
        <v>0</v>
      </c>
      <c r="F59" s="112">
        <v>2778623.46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2" t="s">
        <v>20</v>
      </c>
      <c r="B60" s="133"/>
      <c r="C60" s="133"/>
      <c r="D60" s="134"/>
      <c r="E60" s="112">
        <v>3000000</v>
      </c>
      <c r="F60" s="112">
        <v>1269639.81</v>
      </c>
      <c r="G60" s="111">
        <f>F60/E60*100</f>
        <v>42.321327000000004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7" t="s">
        <v>37</v>
      </c>
      <c r="B61" s="138"/>
      <c r="C61" s="138"/>
      <c r="D61" s="139"/>
      <c r="E61" s="112">
        <v>0</v>
      </c>
      <c r="F61" s="112">
        <v>45908.91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77" t="s">
        <v>21</v>
      </c>
      <c r="B62" s="178"/>
      <c r="C62" s="178"/>
      <c r="D62" s="179"/>
      <c r="E62" s="119">
        <f>E34+E35+E37+E38+E39+E40+E43+E44+E45+E46+E47+E48+E49+E50+E51+E53+E54+E55+E57+E58+E59+E60+E61+E36+E52</f>
        <v>456298000</v>
      </c>
      <c r="F62" s="119">
        <f>F34+F35+F37+F38+F39+F40+F43+F44+F45+F46+F47+F48+F49+F50+F51+F53+F54+F55+F57+F58+F59+F60+F61+F36+F52+F56</f>
        <v>190066729.86999997</v>
      </c>
      <c r="G62" s="100">
        <f>F62/E62*100</f>
        <v>41.654079104006584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W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Z27" sqref="AZ27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50" t="s">
        <v>95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20" t="s">
        <v>2</v>
      </c>
      <c r="B6" s="221" t="s">
        <v>0</v>
      </c>
      <c r="C6" s="221"/>
      <c r="D6" s="222"/>
      <c r="E6" s="203" t="s">
        <v>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04"/>
      <c r="BA6" s="203"/>
      <c r="BB6" s="204"/>
    </row>
    <row r="7" spans="1:54" ht="65.25" customHeight="1">
      <c r="A7" s="220"/>
      <c r="B7" s="223"/>
      <c r="C7" s="223"/>
      <c r="D7" s="224"/>
      <c r="E7" s="207" t="s">
        <v>1</v>
      </c>
      <c r="F7" s="217"/>
      <c r="G7" s="218"/>
      <c r="H7" s="207" t="s">
        <v>75</v>
      </c>
      <c r="I7" s="213"/>
      <c r="J7" s="208"/>
      <c r="K7" s="207" t="s">
        <v>4</v>
      </c>
      <c r="L7" s="217"/>
      <c r="M7" s="218"/>
      <c r="N7" s="219" t="s">
        <v>28</v>
      </c>
      <c r="O7" s="214"/>
      <c r="P7" s="204"/>
      <c r="Q7" s="207" t="s">
        <v>66</v>
      </c>
      <c r="R7" s="217"/>
      <c r="S7" s="218"/>
      <c r="T7" s="207" t="s">
        <v>14</v>
      </c>
      <c r="U7" s="214"/>
      <c r="V7" s="204"/>
      <c r="W7" s="207" t="s">
        <v>23</v>
      </c>
      <c r="X7" s="214"/>
      <c r="Y7" s="204"/>
      <c r="Z7" s="226" t="s">
        <v>2</v>
      </c>
      <c r="AA7" s="227"/>
      <c r="AB7" s="228"/>
      <c r="AC7" s="207" t="s">
        <v>29</v>
      </c>
      <c r="AD7" s="214"/>
      <c r="AE7" s="204"/>
      <c r="AF7" s="207" t="s">
        <v>67</v>
      </c>
      <c r="AG7" s="214"/>
      <c r="AH7" s="204"/>
      <c r="AI7" s="207" t="s">
        <v>82</v>
      </c>
      <c r="AJ7" s="213"/>
      <c r="AK7" s="208"/>
      <c r="AL7" s="207" t="s">
        <v>72</v>
      </c>
      <c r="AM7" s="214"/>
      <c r="AN7" s="204"/>
      <c r="AO7" s="207" t="s">
        <v>80</v>
      </c>
      <c r="AP7" s="211"/>
      <c r="AQ7" s="212"/>
      <c r="AR7" s="207" t="s">
        <v>38</v>
      </c>
      <c r="AS7" s="213"/>
      <c r="AT7" s="208"/>
      <c r="AU7" s="207" t="s">
        <v>78</v>
      </c>
      <c r="AV7" s="213"/>
      <c r="AW7" s="208"/>
      <c r="AX7" s="207" t="s">
        <v>31</v>
      </c>
      <c r="AY7" s="211"/>
      <c r="AZ7" s="212"/>
      <c r="BA7" s="207" t="s">
        <v>81</v>
      </c>
      <c r="BB7" s="208"/>
    </row>
    <row r="8" spans="1:54" ht="27.75" customHeight="1">
      <c r="A8" s="220"/>
      <c r="B8" s="225" t="s">
        <v>27</v>
      </c>
      <c r="C8" s="251" t="s">
        <v>10</v>
      </c>
      <c r="D8" s="248" t="s">
        <v>5</v>
      </c>
      <c r="E8" s="215" t="s">
        <v>27</v>
      </c>
      <c r="F8" s="205" t="s">
        <v>96</v>
      </c>
      <c r="G8" s="205" t="s">
        <v>97</v>
      </c>
      <c r="H8" s="215" t="s">
        <v>27</v>
      </c>
      <c r="I8" s="205" t="s">
        <v>96</v>
      </c>
      <c r="J8" s="205" t="s">
        <v>97</v>
      </c>
      <c r="K8" s="215" t="s">
        <v>27</v>
      </c>
      <c r="L8" s="205" t="s">
        <v>96</v>
      </c>
      <c r="M8" s="205" t="s">
        <v>97</v>
      </c>
      <c r="N8" s="215" t="s">
        <v>27</v>
      </c>
      <c r="O8" s="205" t="s">
        <v>96</v>
      </c>
      <c r="P8" s="205" t="s">
        <v>97</v>
      </c>
      <c r="Q8" s="209" t="s">
        <v>27</v>
      </c>
      <c r="R8" s="205" t="s">
        <v>96</v>
      </c>
      <c r="S8" s="205" t="s">
        <v>97</v>
      </c>
      <c r="T8" s="209" t="s">
        <v>27</v>
      </c>
      <c r="U8" s="205" t="s">
        <v>96</v>
      </c>
      <c r="V8" s="205" t="s">
        <v>97</v>
      </c>
      <c r="W8" s="209" t="s">
        <v>27</v>
      </c>
      <c r="X8" s="205" t="str">
        <f>U8</f>
        <v>на 01.06.2022</v>
      </c>
      <c r="Y8" s="205" t="str">
        <f>V8</f>
        <v>01.06.2022 к Плановым назчениям</v>
      </c>
      <c r="Z8" s="229"/>
      <c r="AA8" s="230"/>
      <c r="AB8" s="231"/>
      <c r="AC8" s="209" t="s">
        <v>27</v>
      </c>
      <c r="AD8" s="205" t="str">
        <f>X8</f>
        <v>на 01.06.2022</v>
      </c>
      <c r="AE8" s="205" t="str">
        <f>Y8</f>
        <v>01.06.2022 к Плановым назчениям</v>
      </c>
      <c r="AF8" s="209" t="s">
        <v>27</v>
      </c>
      <c r="AG8" s="205" t="str">
        <f>AD8</f>
        <v>на 01.06.2022</v>
      </c>
      <c r="AH8" s="205" t="str">
        <f>AE8</f>
        <v>01.06.2022 к Плановым назчениям</v>
      </c>
      <c r="AI8" s="209" t="s">
        <v>27</v>
      </c>
      <c r="AJ8" s="205" t="str">
        <f>AG8</f>
        <v>на 01.06.2022</v>
      </c>
      <c r="AK8" s="205" t="str">
        <f>AH8</f>
        <v>01.06.2022 к Плановым назчениям</v>
      </c>
      <c r="AL8" s="209" t="s">
        <v>27</v>
      </c>
      <c r="AM8" s="205" t="str">
        <f>AJ8</f>
        <v>на 01.06.2022</v>
      </c>
      <c r="AN8" s="205" t="str">
        <f>AK8</f>
        <v>01.06.2022 к Плановым назчениям</v>
      </c>
      <c r="AO8" s="209" t="s">
        <v>27</v>
      </c>
      <c r="AP8" s="205" t="str">
        <f>AM8</f>
        <v>на 01.06.2022</v>
      </c>
      <c r="AQ8" s="205" t="str">
        <f>AN8</f>
        <v>01.06.2022 к Плановым назчениям</v>
      </c>
      <c r="AR8" s="209" t="s">
        <v>27</v>
      </c>
      <c r="AS8" s="205" t="str">
        <f>AP8</f>
        <v>на 01.06.2022</v>
      </c>
      <c r="AT8" s="205" t="str">
        <f>AQ8</f>
        <v>01.06.2022 к Плановым назчениям</v>
      </c>
      <c r="AU8" s="209" t="s">
        <v>27</v>
      </c>
      <c r="AV8" s="205" t="str">
        <f>AS8</f>
        <v>на 01.06.2022</v>
      </c>
      <c r="AW8" s="205" t="str">
        <f>AT8</f>
        <v>01.06.2022 к Плановым назчениям</v>
      </c>
      <c r="AX8" s="209" t="s">
        <v>27</v>
      </c>
      <c r="AY8" s="205" t="str">
        <f>AV8</f>
        <v>на 01.06.2022</v>
      </c>
      <c r="AZ8" s="205" t="str">
        <f>AW8</f>
        <v>01.06.2022 к Плановым назчениям</v>
      </c>
      <c r="BA8" s="209" t="s">
        <v>27</v>
      </c>
      <c r="BB8" s="205" t="str">
        <f>AY8</f>
        <v>на 01.06.2022</v>
      </c>
    </row>
    <row r="9" spans="1:54" ht="33.75" customHeight="1">
      <c r="A9" s="220"/>
      <c r="B9" s="225"/>
      <c r="C9" s="251"/>
      <c r="D9" s="249"/>
      <c r="E9" s="216"/>
      <c r="F9" s="206"/>
      <c r="G9" s="206"/>
      <c r="H9" s="216"/>
      <c r="I9" s="206"/>
      <c r="J9" s="206"/>
      <c r="K9" s="216"/>
      <c r="L9" s="206"/>
      <c r="M9" s="206"/>
      <c r="N9" s="216"/>
      <c r="O9" s="206"/>
      <c r="P9" s="206"/>
      <c r="Q9" s="210"/>
      <c r="R9" s="206"/>
      <c r="S9" s="206"/>
      <c r="T9" s="210"/>
      <c r="U9" s="206"/>
      <c r="V9" s="206"/>
      <c r="W9" s="210"/>
      <c r="X9" s="206"/>
      <c r="Y9" s="206"/>
      <c r="Z9" s="216"/>
      <c r="AA9" s="232"/>
      <c r="AB9" s="233"/>
      <c r="AC9" s="210"/>
      <c r="AD9" s="206"/>
      <c r="AE9" s="206"/>
      <c r="AF9" s="210"/>
      <c r="AG9" s="206"/>
      <c r="AH9" s="206"/>
      <c r="AI9" s="210"/>
      <c r="AJ9" s="206"/>
      <c r="AK9" s="206"/>
      <c r="AL9" s="210"/>
      <c r="AM9" s="206"/>
      <c r="AN9" s="206"/>
      <c r="AO9" s="210"/>
      <c r="AP9" s="206"/>
      <c r="AQ9" s="206"/>
      <c r="AR9" s="210"/>
      <c r="AS9" s="206"/>
      <c r="AT9" s="206"/>
      <c r="AU9" s="210"/>
      <c r="AV9" s="206"/>
      <c r="AW9" s="206"/>
      <c r="AX9" s="210"/>
      <c r="AY9" s="206"/>
      <c r="AZ9" s="206"/>
      <c r="BA9" s="210"/>
      <c r="BB9" s="206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43">
        <v>23</v>
      </c>
      <c r="AA10" s="244"/>
      <c r="AB10" s="245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3082600</v>
      </c>
      <c r="C11" s="88">
        <f aca="true" t="shared" si="0" ref="C11:C26">F11+I11+L11+O11+R11+U11+X11+AD11+AG11+AJ11+AM11+AP11+AS11+AV11+AY11</f>
        <v>1077702.8399999999</v>
      </c>
      <c r="D11" s="89">
        <f>C11/B11*100</f>
        <v>34.96083955102835</v>
      </c>
      <c r="E11" s="34">
        <v>554700</v>
      </c>
      <c r="F11" s="33">
        <v>217292.81</v>
      </c>
      <c r="G11" s="46">
        <f aca="true" t="shared" si="1" ref="G11:G27">F11/E11*100</f>
        <v>39.17303226969533</v>
      </c>
      <c r="H11" s="33">
        <v>642900</v>
      </c>
      <c r="I11" s="33">
        <v>287249.29</v>
      </c>
      <c r="J11" s="46">
        <f>I11/H11*100</f>
        <v>44.68024420594182</v>
      </c>
      <c r="K11" s="33">
        <v>215000</v>
      </c>
      <c r="L11" s="35">
        <v>3499.5</v>
      </c>
      <c r="M11" s="46">
        <f>L11/K11*100</f>
        <v>1.627674418604651</v>
      </c>
      <c r="N11" s="33">
        <v>255000</v>
      </c>
      <c r="O11" s="33">
        <v>12833.54</v>
      </c>
      <c r="P11" s="46">
        <f>O11/N11*100</f>
        <v>5.032760784313726</v>
      </c>
      <c r="Q11" s="33">
        <v>1400000</v>
      </c>
      <c r="R11" s="33">
        <v>548289.99</v>
      </c>
      <c r="S11" s="46">
        <f aca="true" t="shared" si="2" ref="S11:S27">R11/Q11*100</f>
        <v>39.16357071428571</v>
      </c>
      <c r="T11" s="33">
        <v>5000</v>
      </c>
      <c r="U11" s="33">
        <v>2700</v>
      </c>
      <c r="V11" s="46">
        <f>U11/T11*100</f>
        <v>54</v>
      </c>
      <c r="W11" s="33"/>
      <c r="X11" s="33"/>
      <c r="Y11" s="47"/>
      <c r="Z11" s="246" t="s">
        <v>43</v>
      </c>
      <c r="AA11" s="246"/>
      <c r="AB11" s="247"/>
      <c r="AC11" s="33">
        <v>10000</v>
      </c>
      <c r="AD11" s="33">
        <v>5837.71</v>
      </c>
      <c r="AE11" s="46">
        <f>AD11/AC11*100</f>
        <v>58.377100000000006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0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391977.81</v>
      </c>
      <c r="D12" s="89">
        <f aca="true" t="shared" si="4" ref="D12:D28">C12/B12*100</f>
        <v>26.637975535168195</v>
      </c>
      <c r="E12" s="34">
        <v>20000</v>
      </c>
      <c r="F12" s="33">
        <v>6184.42</v>
      </c>
      <c r="G12" s="46">
        <f t="shared" si="1"/>
        <v>30.922100000000004</v>
      </c>
      <c r="H12" s="33">
        <v>398500</v>
      </c>
      <c r="I12" s="33">
        <v>178068.58</v>
      </c>
      <c r="J12" s="46">
        <f aca="true" t="shared" si="5" ref="J12:J28">I12/H12*100</f>
        <v>44.684712672521954</v>
      </c>
      <c r="K12" s="33">
        <v>0</v>
      </c>
      <c r="L12" s="37">
        <v>6741.9</v>
      </c>
      <c r="M12" s="46" t="e">
        <f>L12/K12*100</f>
        <v>#DIV/0!</v>
      </c>
      <c r="N12" s="33">
        <v>150000</v>
      </c>
      <c r="O12" s="33">
        <v>2393.9</v>
      </c>
      <c r="P12" s="46">
        <f aca="true" t="shared" si="6" ref="P12:P27">O12/N12*100</f>
        <v>1.5959333333333332</v>
      </c>
      <c r="Q12" s="33">
        <v>600000</v>
      </c>
      <c r="R12" s="38">
        <v>24667.01</v>
      </c>
      <c r="S12" s="46">
        <f t="shared" si="2"/>
        <v>4.111168333333333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39" t="s">
        <v>44</v>
      </c>
      <c r="AA12" s="239"/>
      <c r="AB12" s="234"/>
      <c r="AC12" s="33">
        <v>300000</v>
      </c>
      <c r="AD12" s="33">
        <v>173122</v>
      </c>
      <c r="AE12" s="46">
        <f aca="true" t="shared" si="7" ref="AE12:AE28">AD12/AC12*100</f>
        <v>57.70733333333333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6996000</v>
      </c>
      <c r="C13" s="88">
        <f t="shared" si="0"/>
        <v>2333141.2600000002</v>
      </c>
      <c r="D13" s="89">
        <f t="shared" si="4"/>
        <v>33.34964636935392</v>
      </c>
      <c r="E13" s="39">
        <v>2237000</v>
      </c>
      <c r="F13" s="33">
        <v>802195.82</v>
      </c>
      <c r="G13" s="46">
        <f t="shared" si="1"/>
        <v>35.86034063477872</v>
      </c>
      <c r="H13" s="33">
        <v>1277000</v>
      </c>
      <c r="I13" s="33">
        <v>570599.38</v>
      </c>
      <c r="J13" s="46">
        <f t="shared" si="5"/>
        <v>44.682801879404856</v>
      </c>
      <c r="K13" s="33">
        <v>0</v>
      </c>
      <c r="L13" s="92">
        <v>0</v>
      </c>
      <c r="M13" s="46" t="e">
        <f>L13/K13*100</f>
        <v>#DIV/0!</v>
      </c>
      <c r="N13" s="33">
        <v>960000</v>
      </c>
      <c r="O13" s="37">
        <v>-12721.46</v>
      </c>
      <c r="P13" s="46">
        <f t="shared" si="6"/>
        <v>-1.3251520833333332</v>
      </c>
      <c r="Q13" s="33">
        <v>1400000</v>
      </c>
      <c r="R13" s="33">
        <v>370780.97</v>
      </c>
      <c r="S13" s="46">
        <f t="shared" si="2"/>
        <v>26.484354999999997</v>
      </c>
      <c r="T13" s="33">
        <v>7000</v>
      </c>
      <c r="U13" s="33">
        <v>3000</v>
      </c>
      <c r="V13" s="46">
        <f aca="true" t="shared" si="9" ref="V13:V27">U13/T13*100</f>
        <v>42.857142857142854</v>
      </c>
      <c r="W13" s="33"/>
      <c r="X13" s="33">
        <v>0</v>
      </c>
      <c r="Y13" s="47"/>
      <c r="Z13" s="239" t="s">
        <v>45</v>
      </c>
      <c r="AA13" s="239"/>
      <c r="AB13" s="234"/>
      <c r="AC13" s="33">
        <v>15000</v>
      </c>
      <c r="AD13" s="33">
        <v>16484.36</v>
      </c>
      <c r="AE13" s="46">
        <f t="shared" si="7"/>
        <v>109.89573333333334</v>
      </c>
      <c r="AF13" s="33">
        <v>600000</v>
      </c>
      <c r="AG13" s="33">
        <v>329824.2</v>
      </c>
      <c r="AH13" s="46">
        <f>AG13/AF13*100</f>
        <v>54.97070000000001</v>
      </c>
      <c r="AI13" s="46">
        <v>500000</v>
      </c>
      <c r="AJ13" s="33">
        <v>195091.58</v>
      </c>
      <c r="AK13" s="46">
        <f>AJ13/AI13*100</f>
        <v>39.018316</v>
      </c>
      <c r="AL13" s="33">
        <v>0</v>
      </c>
      <c r="AM13" s="33">
        <v>57934.41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-48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5206900</v>
      </c>
      <c r="C14" s="88">
        <f t="shared" si="0"/>
        <v>2399696.3800000004</v>
      </c>
      <c r="D14" s="89">
        <f t="shared" si="4"/>
        <v>46.0868535981102</v>
      </c>
      <c r="E14" s="33">
        <v>170000</v>
      </c>
      <c r="F14" s="34">
        <v>57340.28</v>
      </c>
      <c r="G14" s="46">
        <f t="shared" si="1"/>
        <v>33.729576470588235</v>
      </c>
      <c r="H14" s="33">
        <v>881400</v>
      </c>
      <c r="I14" s="33">
        <v>393830.48</v>
      </c>
      <c r="J14" s="46">
        <f t="shared" si="5"/>
        <v>44.682378034944406</v>
      </c>
      <c r="K14" s="33"/>
      <c r="L14" s="35">
        <v>0</v>
      </c>
      <c r="M14" s="46"/>
      <c r="N14" s="33">
        <v>880000</v>
      </c>
      <c r="O14" s="33">
        <v>25248.45</v>
      </c>
      <c r="P14" s="46">
        <f t="shared" si="6"/>
        <v>2.8691420454545455</v>
      </c>
      <c r="Q14" s="33">
        <v>3100000</v>
      </c>
      <c r="R14" s="33">
        <v>1723264.4</v>
      </c>
      <c r="S14" s="46">
        <f t="shared" si="2"/>
        <v>55.58917419354839</v>
      </c>
      <c r="T14" s="33">
        <v>5500</v>
      </c>
      <c r="U14" s="33">
        <v>1700</v>
      </c>
      <c r="V14" s="46">
        <f t="shared" si="9"/>
        <v>30.909090909090907</v>
      </c>
      <c r="W14" s="33"/>
      <c r="X14" s="33">
        <v>0</v>
      </c>
      <c r="Y14" s="46"/>
      <c r="Z14" s="237" t="s">
        <v>61</v>
      </c>
      <c r="AA14" s="237"/>
      <c r="AB14" s="238"/>
      <c r="AC14" s="33">
        <v>10000</v>
      </c>
      <c r="AD14" s="33">
        <v>0</v>
      </c>
      <c r="AE14" s="46">
        <f t="shared" si="7"/>
        <v>0</v>
      </c>
      <c r="AF14" s="33">
        <v>100000</v>
      </c>
      <c r="AG14" s="33">
        <v>145551.22</v>
      </c>
      <c r="AH14" s="46">
        <f>AG14/AF14*100</f>
        <v>145.55122</v>
      </c>
      <c r="AI14" s="46">
        <v>60000</v>
      </c>
      <c r="AJ14" s="33">
        <v>10408.85</v>
      </c>
      <c r="AK14" s="46"/>
      <c r="AL14" s="33">
        <v>0</v>
      </c>
      <c r="AM14" s="33">
        <v>41457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895.7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9363400</v>
      </c>
      <c r="C15" s="88">
        <f t="shared" si="0"/>
        <v>2649584.5300000003</v>
      </c>
      <c r="D15" s="89">
        <f t="shared" si="4"/>
        <v>28.29724811500096</v>
      </c>
      <c r="E15" s="40">
        <v>1085000</v>
      </c>
      <c r="F15" s="33">
        <v>463736.35</v>
      </c>
      <c r="G15" s="46">
        <f t="shared" si="1"/>
        <v>42.74067741935484</v>
      </c>
      <c r="H15" s="33">
        <v>1471900</v>
      </c>
      <c r="I15" s="33">
        <v>657684</v>
      </c>
      <c r="J15" s="46">
        <f t="shared" si="5"/>
        <v>44.682655071676066</v>
      </c>
      <c r="K15" s="33">
        <v>110000</v>
      </c>
      <c r="L15" s="37">
        <v>163258.5</v>
      </c>
      <c r="M15" s="46">
        <f aca="true" t="shared" si="11" ref="M15:M20">L15/K15*100</f>
        <v>148.41681818181817</v>
      </c>
      <c r="N15" s="33">
        <v>1100000</v>
      </c>
      <c r="O15" s="33">
        <v>63408.6</v>
      </c>
      <c r="P15" s="46">
        <f t="shared" si="6"/>
        <v>5.764418181818182</v>
      </c>
      <c r="Q15" s="33">
        <v>5000000</v>
      </c>
      <c r="R15" s="38">
        <v>799173.39</v>
      </c>
      <c r="S15" s="46">
        <f t="shared" si="2"/>
        <v>15.983467800000001</v>
      </c>
      <c r="T15" s="33">
        <v>6500</v>
      </c>
      <c r="U15" s="38">
        <v>2700</v>
      </c>
      <c r="V15" s="46">
        <f t="shared" si="9"/>
        <v>41.53846153846154</v>
      </c>
      <c r="W15" s="33">
        <v>0</v>
      </c>
      <c r="X15" s="33">
        <v>0</v>
      </c>
      <c r="Y15" s="46">
        <v>0</v>
      </c>
      <c r="Z15" s="239" t="s">
        <v>47</v>
      </c>
      <c r="AA15" s="239"/>
      <c r="AB15" s="234"/>
      <c r="AC15" s="33">
        <v>80000</v>
      </c>
      <c r="AD15" s="33">
        <v>60</v>
      </c>
      <c r="AE15" s="46">
        <f t="shared" si="7"/>
        <v>0.075</v>
      </c>
      <c r="AF15" s="33">
        <v>10000</v>
      </c>
      <c r="AG15" s="33">
        <v>4290.4</v>
      </c>
      <c r="AH15" s="46">
        <f>AG15/AF15*100</f>
        <v>42.903999999999996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321610.53</v>
      </c>
      <c r="AN15" s="46" t="e">
        <f t="shared" si="10"/>
        <v>#DIV/0!</v>
      </c>
      <c r="AO15" s="33">
        <v>500000</v>
      </c>
      <c r="AP15" s="33">
        <v>178602.76</v>
      </c>
      <c r="AQ15" s="46">
        <f t="shared" si="3"/>
        <v>35.720552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-101740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2547500</v>
      </c>
      <c r="C16" s="88">
        <f t="shared" si="0"/>
        <v>1367627.94</v>
      </c>
      <c r="D16" s="89">
        <f>C16/B16*100</f>
        <v>53.68510068694798</v>
      </c>
      <c r="E16" s="34">
        <v>130200</v>
      </c>
      <c r="F16" s="33">
        <v>38055</v>
      </c>
      <c r="G16" s="46">
        <f t="shared" si="1"/>
        <v>29.228110599078338</v>
      </c>
      <c r="H16" s="33">
        <v>628300</v>
      </c>
      <c r="I16" s="33">
        <v>280750.48</v>
      </c>
      <c r="J16" s="46">
        <f t="shared" si="5"/>
        <v>44.6841445169505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31055.07</v>
      </c>
      <c r="P16" s="46">
        <f t="shared" si="6"/>
        <v>23.88851538461538</v>
      </c>
      <c r="Q16" s="33">
        <v>800000</v>
      </c>
      <c r="R16" s="33">
        <v>157861.04</v>
      </c>
      <c r="S16" s="46">
        <f t="shared" si="2"/>
        <v>19.73263</v>
      </c>
      <c r="T16" s="33">
        <v>4000</v>
      </c>
      <c r="U16" s="33">
        <v>1700</v>
      </c>
      <c r="V16" s="46">
        <f t="shared" si="9"/>
        <v>42.5</v>
      </c>
      <c r="W16" s="33"/>
      <c r="X16" s="33">
        <v>0</v>
      </c>
      <c r="Y16" s="46"/>
      <c r="Z16" s="239" t="s">
        <v>62</v>
      </c>
      <c r="AA16" s="239"/>
      <c r="AB16" s="234"/>
      <c r="AC16" s="33">
        <v>855000</v>
      </c>
      <c r="AD16" s="33">
        <v>858206.35</v>
      </c>
      <c r="AE16" s="46">
        <f t="shared" si="7"/>
        <v>100.37501169590644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8372200</v>
      </c>
      <c r="C17" s="90">
        <f t="shared" si="0"/>
        <v>3021514.8</v>
      </c>
      <c r="D17" s="91">
        <f t="shared" si="4"/>
        <v>36.08985451852559</v>
      </c>
      <c r="E17" s="72">
        <v>1093200</v>
      </c>
      <c r="F17" s="73">
        <v>403959.99</v>
      </c>
      <c r="G17" s="71">
        <f t="shared" si="1"/>
        <v>36.95206641053787</v>
      </c>
      <c r="H17" s="73">
        <v>2717000</v>
      </c>
      <c r="I17" s="33">
        <v>1213985.82</v>
      </c>
      <c r="J17" s="46">
        <f t="shared" si="5"/>
        <v>44.68111225616489</v>
      </c>
      <c r="K17" s="73">
        <v>96000</v>
      </c>
      <c r="L17" s="74">
        <v>6466.23</v>
      </c>
      <c r="M17" s="46">
        <f t="shared" si="11"/>
        <v>6.73565625</v>
      </c>
      <c r="N17" s="73">
        <v>900000</v>
      </c>
      <c r="O17" s="73">
        <v>57787.05</v>
      </c>
      <c r="P17" s="71">
        <f t="shared" si="6"/>
        <v>6.4207833333333335</v>
      </c>
      <c r="Q17" s="73">
        <v>3000000</v>
      </c>
      <c r="R17" s="75">
        <v>676869.7</v>
      </c>
      <c r="S17" s="71">
        <f t="shared" si="2"/>
        <v>22.56232333333333</v>
      </c>
      <c r="T17" s="73">
        <v>16000</v>
      </c>
      <c r="U17" s="73">
        <v>16710</v>
      </c>
      <c r="V17" s="71">
        <f t="shared" si="9"/>
        <v>104.4375</v>
      </c>
      <c r="W17" s="73">
        <v>0</v>
      </c>
      <c r="X17" s="73">
        <v>0</v>
      </c>
      <c r="Y17" s="71">
        <v>0</v>
      </c>
      <c r="Z17" s="241" t="s">
        <v>63</v>
      </c>
      <c r="AA17" s="241"/>
      <c r="AB17" s="242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194903.75</v>
      </c>
      <c r="AH17" s="71">
        <f aca="true" t="shared" si="12" ref="AH17:AH25">AG17/AF17*100</f>
        <v>64.96791666666667</v>
      </c>
      <c r="AI17" s="71">
        <v>200000</v>
      </c>
      <c r="AJ17" s="73">
        <v>128631.92</v>
      </c>
      <c r="AK17" s="46">
        <f>AJ17/AI17*100</f>
        <v>64.31595999999999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0</v>
      </c>
      <c r="AS17" s="73">
        <v>317746</v>
      </c>
      <c r="AT17" s="71" t="e">
        <f>AS17/AR17*100</f>
        <v>#DIV/0!</v>
      </c>
      <c r="AU17" s="73">
        <v>0</v>
      </c>
      <c r="AV17" s="73">
        <v>4454.34</v>
      </c>
      <c r="AW17" s="46" t="e">
        <f>AV17/AU17*100</f>
        <v>#DIV/0!</v>
      </c>
      <c r="AX17" s="76"/>
      <c r="AY17" s="73">
        <v>0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5209409.899999999</v>
      </c>
      <c r="D18" s="89">
        <f t="shared" si="4"/>
        <v>26.35394647752001</v>
      </c>
      <c r="E18" s="34">
        <v>5435796</v>
      </c>
      <c r="F18" s="33">
        <v>1632773.58</v>
      </c>
      <c r="G18" s="46">
        <f t="shared" si="1"/>
        <v>30.037432972098294</v>
      </c>
      <c r="H18" s="33">
        <v>756300</v>
      </c>
      <c r="I18" s="33">
        <v>337940.33</v>
      </c>
      <c r="J18" s="46">
        <f t="shared" si="5"/>
        <v>44.68337035567897</v>
      </c>
      <c r="K18" s="33">
        <v>75000</v>
      </c>
      <c r="L18" s="37">
        <v>0</v>
      </c>
      <c r="M18" s="46">
        <f t="shared" si="11"/>
        <v>0</v>
      </c>
      <c r="N18" s="33">
        <v>4600000</v>
      </c>
      <c r="O18" s="33">
        <v>173645.32</v>
      </c>
      <c r="P18" s="46">
        <f t="shared" si="6"/>
        <v>3.774898260869566</v>
      </c>
      <c r="Q18" s="33">
        <v>6100000</v>
      </c>
      <c r="R18" s="33">
        <v>2185168.03</v>
      </c>
      <c r="S18" s="46">
        <f t="shared" si="2"/>
        <v>35.82242672131147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39" t="s">
        <v>69</v>
      </c>
      <c r="AA18" s="239"/>
      <c r="AB18" s="234"/>
      <c r="AC18" s="33">
        <v>0</v>
      </c>
      <c r="AD18" s="33">
        <v>4254.27</v>
      </c>
      <c r="AE18" s="46" t="e">
        <f t="shared" si="7"/>
        <v>#DIV/0!</v>
      </c>
      <c r="AF18" s="33">
        <v>1500000</v>
      </c>
      <c r="AG18" s="33">
        <v>653354.34</v>
      </c>
      <c r="AH18" s="46">
        <f t="shared" si="12"/>
        <v>43.556956</v>
      </c>
      <c r="AI18" s="46">
        <v>1000000</v>
      </c>
      <c r="AJ18" s="33">
        <v>222363.59</v>
      </c>
      <c r="AK18" s="46">
        <f>AJ18/AI18*100</f>
        <v>22.236359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0</v>
      </c>
      <c r="AT18" s="46" t="e">
        <f>AS18/AR18*100</f>
        <v>#DIV/0!</v>
      </c>
      <c r="AU18" s="33">
        <v>0</v>
      </c>
      <c r="AV18" s="33">
        <v>27888.4</v>
      </c>
      <c r="AW18" s="46">
        <v>0</v>
      </c>
      <c r="AX18" s="36"/>
      <c r="AY18" s="33">
        <v>-27977.96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1988194.4300000002</v>
      </c>
      <c r="D19" s="89">
        <f t="shared" si="4"/>
        <v>62.17770921941457</v>
      </c>
      <c r="E19" s="34">
        <v>312300</v>
      </c>
      <c r="F19" s="33">
        <v>32316.72</v>
      </c>
      <c r="G19" s="46">
        <f t="shared" si="1"/>
        <v>10.347973102785783</v>
      </c>
      <c r="H19" s="33">
        <v>1029800</v>
      </c>
      <c r="I19" s="33">
        <v>460118.84</v>
      </c>
      <c r="J19" s="46">
        <f t="shared" si="5"/>
        <v>44.680407846183726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19591.3</v>
      </c>
      <c r="P19" s="46">
        <f t="shared" si="6"/>
        <v>5.936757575757576</v>
      </c>
      <c r="Q19" s="33">
        <v>1300000</v>
      </c>
      <c r="R19" s="33">
        <v>1372035.52</v>
      </c>
      <c r="S19" s="46">
        <f t="shared" si="2"/>
        <v>105.54119384615386</v>
      </c>
      <c r="T19" s="33">
        <v>5500</v>
      </c>
      <c r="U19" s="33">
        <v>2400</v>
      </c>
      <c r="V19" s="46">
        <f t="shared" si="9"/>
        <v>43.63636363636363</v>
      </c>
      <c r="W19" s="33"/>
      <c r="X19" s="33"/>
      <c r="Y19" s="46"/>
      <c r="Z19" s="239" t="s">
        <v>51</v>
      </c>
      <c r="AA19" s="239"/>
      <c r="AB19" s="234"/>
      <c r="AC19" s="33">
        <v>40000</v>
      </c>
      <c r="AD19" s="33">
        <v>0</v>
      </c>
      <c r="AE19" s="46">
        <f t="shared" si="7"/>
        <v>0</v>
      </c>
      <c r="AF19" s="33">
        <v>150000</v>
      </c>
      <c r="AG19" s="33">
        <v>95243.35</v>
      </c>
      <c r="AH19" s="46">
        <f t="shared" si="12"/>
        <v>63.49556666666667</v>
      </c>
      <c r="AI19" s="46">
        <v>30000</v>
      </c>
      <c r="AJ19" s="46">
        <v>6488.7</v>
      </c>
      <c r="AK19" s="46"/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9975086</v>
      </c>
      <c r="C20" s="90">
        <f t="shared" si="0"/>
        <v>3651395.7600000007</v>
      </c>
      <c r="D20" s="89">
        <f t="shared" si="4"/>
        <v>36.6051556848733</v>
      </c>
      <c r="E20" s="34">
        <v>2328700</v>
      </c>
      <c r="F20" s="33">
        <v>880069.14</v>
      </c>
      <c r="G20" s="46">
        <f t="shared" si="1"/>
        <v>37.79229355434362</v>
      </c>
      <c r="H20" s="33">
        <v>1163600</v>
      </c>
      <c r="I20" s="33">
        <v>519908.26</v>
      </c>
      <c r="J20" s="46">
        <f t="shared" si="5"/>
        <v>44.68101237538673</v>
      </c>
      <c r="K20" s="33">
        <v>1606286</v>
      </c>
      <c r="L20" s="37">
        <v>1692138.35</v>
      </c>
      <c r="M20" s="46">
        <f t="shared" si="11"/>
        <v>105.34477359573575</v>
      </c>
      <c r="N20" s="33">
        <v>1200000</v>
      </c>
      <c r="O20" s="34">
        <v>355860.12</v>
      </c>
      <c r="P20" s="46">
        <f t="shared" si="6"/>
        <v>29.655009999999997</v>
      </c>
      <c r="Q20" s="34">
        <v>3100000</v>
      </c>
      <c r="R20" s="34">
        <v>397271.83</v>
      </c>
      <c r="S20" s="46">
        <f t="shared" si="2"/>
        <v>12.815220322580645</v>
      </c>
      <c r="T20" s="33">
        <v>6500</v>
      </c>
      <c r="U20" s="34">
        <v>2100</v>
      </c>
      <c r="V20" s="46">
        <f t="shared" si="9"/>
        <v>32.30769230769231</v>
      </c>
      <c r="W20" s="33"/>
      <c r="X20" s="33"/>
      <c r="Y20" s="46"/>
      <c r="Z20" s="234" t="s">
        <v>58</v>
      </c>
      <c r="AA20" s="235"/>
      <c r="AB20" s="236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38437.7</v>
      </c>
      <c r="AH20" s="46">
        <f t="shared" si="12"/>
        <v>96.09424999999999</v>
      </c>
      <c r="AI20" s="48">
        <v>30000</v>
      </c>
      <c r="AJ20" s="34">
        <v>8249.6</v>
      </c>
      <c r="AK20" s="48">
        <f>AJ20/AI20*100</f>
        <v>27.498666666666665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-242639.24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647896.85</v>
      </c>
      <c r="D21" s="89">
        <f t="shared" si="4"/>
        <v>26.800283350568773</v>
      </c>
      <c r="E21" s="34">
        <v>78000</v>
      </c>
      <c r="F21" s="33">
        <v>25084.24</v>
      </c>
      <c r="G21" s="46">
        <f t="shared" si="1"/>
        <v>32.15928205128205</v>
      </c>
      <c r="H21" s="33">
        <v>814500</v>
      </c>
      <c r="I21" s="33">
        <v>363935.82</v>
      </c>
      <c r="J21" s="46">
        <f t="shared" si="5"/>
        <v>44.68211418047882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46729.76</v>
      </c>
      <c r="P21" s="46">
        <f t="shared" si="6"/>
        <v>12.629664864864864</v>
      </c>
      <c r="Q21" s="34">
        <v>1100000</v>
      </c>
      <c r="R21" s="34">
        <v>116764.96</v>
      </c>
      <c r="S21" s="46">
        <f t="shared" si="2"/>
        <v>10.614996363636365</v>
      </c>
      <c r="T21" s="33">
        <v>5000</v>
      </c>
      <c r="U21" s="34">
        <v>1000</v>
      </c>
      <c r="V21" s="46">
        <f t="shared" si="9"/>
        <v>20</v>
      </c>
      <c r="W21" s="33"/>
      <c r="X21" s="33"/>
      <c r="Y21" s="46"/>
      <c r="Z21" s="234" t="s">
        <v>52</v>
      </c>
      <c r="AA21" s="235"/>
      <c r="AB21" s="236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27239.14</v>
      </c>
      <c r="AH21" s="46">
        <f t="shared" si="12"/>
        <v>54.47828</v>
      </c>
      <c r="AI21" s="48">
        <v>0</v>
      </c>
      <c r="AJ21" s="34">
        <v>0</v>
      </c>
      <c r="AK21" s="48"/>
      <c r="AL21" s="34">
        <v>0</v>
      </c>
      <c r="AM21" s="34">
        <v>25966.73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40956.2</v>
      </c>
      <c r="AW21" s="46">
        <v>0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13294200</v>
      </c>
      <c r="C22" s="90">
        <f t="shared" si="0"/>
        <v>3256549.4</v>
      </c>
      <c r="D22" s="89">
        <f t="shared" si="4"/>
        <v>24.49601630786358</v>
      </c>
      <c r="E22" s="34">
        <v>1922300</v>
      </c>
      <c r="F22" s="33">
        <v>467105.95</v>
      </c>
      <c r="G22" s="46">
        <f t="shared" si="1"/>
        <v>24.299326327836447</v>
      </c>
      <c r="H22" s="33">
        <v>2143900</v>
      </c>
      <c r="I22" s="33">
        <v>957930.98</v>
      </c>
      <c r="J22" s="46">
        <f t="shared" si="5"/>
        <v>44.681700639022345</v>
      </c>
      <c r="K22" s="33">
        <v>0</v>
      </c>
      <c r="L22" s="37">
        <v>2313.77</v>
      </c>
      <c r="M22" s="46" t="e">
        <f t="shared" si="14"/>
        <v>#DIV/0!</v>
      </c>
      <c r="N22" s="33">
        <v>2000000</v>
      </c>
      <c r="O22" s="34">
        <v>163278.32</v>
      </c>
      <c r="P22" s="46">
        <f t="shared" si="6"/>
        <v>8.163916</v>
      </c>
      <c r="Q22" s="34">
        <v>6000000</v>
      </c>
      <c r="R22" s="34">
        <v>1433020.25</v>
      </c>
      <c r="S22" s="46">
        <f t="shared" si="2"/>
        <v>23.883670833333333</v>
      </c>
      <c r="T22" s="33">
        <v>8000</v>
      </c>
      <c r="U22" s="34">
        <v>5400</v>
      </c>
      <c r="V22" s="46">
        <f t="shared" si="9"/>
        <v>67.5</v>
      </c>
      <c r="W22" s="33"/>
      <c r="X22" s="33">
        <v>0</v>
      </c>
      <c r="Y22" s="46"/>
      <c r="Z22" s="234" t="s">
        <v>53</v>
      </c>
      <c r="AA22" s="235"/>
      <c r="AB22" s="236"/>
      <c r="AC22" s="34">
        <v>70000</v>
      </c>
      <c r="AD22" s="34">
        <v>8943.04</v>
      </c>
      <c r="AE22" s="46">
        <f t="shared" si="7"/>
        <v>12.775771428571431</v>
      </c>
      <c r="AF22" s="34">
        <v>0</v>
      </c>
      <c r="AG22" s="34">
        <v>18098.36</v>
      </c>
      <c r="AH22" s="46" t="e">
        <f t="shared" si="12"/>
        <v>#DIV/0!</v>
      </c>
      <c r="AI22" s="48">
        <v>150000</v>
      </c>
      <c r="AJ22" s="34">
        <v>53089.23</v>
      </c>
      <c r="AK22" s="48">
        <f>AJ22/AI22*100</f>
        <v>35.39282</v>
      </c>
      <c r="AL22" s="34">
        <v>0</v>
      </c>
      <c r="AM22" s="34">
        <v>6546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140823.5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1504887.0799999998</v>
      </c>
      <c r="D23" s="89">
        <f t="shared" si="4"/>
        <v>41.90251935178482</v>
      </c>
      <c r="E23" s="34">
        <v>885000</v>
      </c>
      <c r="F23" s="33">
        <v>539725.34</v>
      </c>
      <c r="G23" s="46">
        <f t="shared" si="1"/>
        <v>60.985914124293785</v>
      </c>
      <c r="H23" s="33">
        <v>625400</v>
      </c>
      <c r="I23" s="33">
        <v>279450.64</v>
      </c>
      <c r="J23" s="46">
        <f t="shared" si="5"/>
        <v>44.68350495682763</v>
      </c>
      <c r="K23" s="33">
        <v>0</v>
      </c>
      <c r="L23" s="37">
        <v>10953</v>
      </c>
      <c r="M23" s="46">
        <v>0</v>
      </c>
      <c r="N23" s="33">
        <v>325000</v>
      </c>
      <c r="O23" s="34">
        <v>28486.45</v>
      </c>
      <c r="P23" s="46">
        <f t="shared" si="6"/>
        <v>8.765061538461538</v>
      </c>
      <c r="Q23" s="34">
        <v>1200000</v>
      </c>
      <c r="R23" s="34">
        <v>386685.45</v>
      </c>
      <c r="S23" s="46">
        <f t="shared" si="2"/>
        <v>32.2237875</v>
      </c>
      <c r="T23" s="33">
        <v>6000</v>
      </c>
      <c r="U23" s="34">
        <v>1800</v>
      </c>
      <c r="V23" s="46">
        <f t="shared" si="9"/>
        <v>30</v>
      </c>
      <c r="W23" s="33"/>
      <c r="X23" s="33"/>
      <c r="Y23" s="46"/>
      <c r="Z23" s="234" t="s">
        <v>54</v>
      </c>
      <c r="AA23" s="235"/>
      <c r="AB23" s="236"/>
      <c r="AC23" s="34">
        <v>0</v>
      </c>
      <c r="AD23" s="34">
        <v>139478.7</v>
      </c>
      <c r="AE23" s="46" t="e">
        <f t="shared" si="7"/>
        <v>#DIV/0!</v>
      </c>
      <c r="AF23" s="34">
        <v>150000</v>
      </c>
      <c r="AG23" s="34">
        <v>118307.5</v>
      </c>
      <c r="AH23" s="46">
        <f t="shared" si="12"/>
        <v>78.87166666666666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2394861.92</v>
      </c>
      <c r="D24" s="89">
        <f t="shared" si="4"/>
        <v>49.974581816967714</v>
      </c>
      <c r="E24" s="34">
        <v>178000</v>
      </c>
      <c r="F24" s="33">
        <v>57257.19</v>
      </c>
      <c r="G24" s="46">
        <f t="shared" si="1"/>
        <v>32.1669606741573</v>
      </c>
      <c r="H24" s="33">
        <v>736000</v>
      </c>
      <c r="I24" s="33">
        <v>328842.01</v>
      </c>
      <c r="J24" s="46">
        <f t="shared" si="5"/>
        <v>44.67962092391304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63893.42</v>
      </c>
      <c r="P24" s="46">
        <f t="shared" si="6"/>
        <v>14.198537777777778</v>
      </c>
      <c r="Q24" s="34">
        <v>1400000</v>
      </c>
      <c r="R24" s="34">
        <v>131852.34</v>
      </c>
      <c r="S24" s="46">
        <f t="shared" si="2"/>
        <v>9.418024285714285</v>
      </c>
      <c r="T24" s="33">
        <v>3500</v>
      </c>
      <c r="U24" s="34">
        <v>700</v>
      </c>
      <c r="V24" s="46">
        <f t="shared" si="9"/>
        <v>20</v>
      </c>
      <c r="W24" s="33">
        <v>0</v>
      </c>
      <c r="X24" s="33">
        <v>0</v>
      </c>
      <c r="Y24" s="46">
        <v>0</v>
      </c>
      <c r="Z24" s="234" t="s">
        <v>68</v>
      </c>
      <c r="AA24" s="235"/>
      <c r="AB24" s="236"/>
      <c r="AC24" s="34">
        <v>0</v>
      </c>
      <c r="AD24" s="34">
        <v>0</v>
      </c>
      <c r="AE24" s="46" t="e">
        <f t="shared" si="7"/>
        <v>#DIV/0!</v>
      </c>
      <c r="AF24" s="34">
        <v>90000</v>
      </c>
      <c r="AG24" s="34">
        <v>32499.96</v>
      </c>
      <c r="AH24" s="46">
        <f t="shared" si="12"/>
        <v>36.111066666666666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1779817</v>
      </c>
      <c r="AQ24" s="46">
        <f>AP24/AO24*100</f>
        <v>91.99637145544953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882045.8</v>
      </c>
      <c r="D25" s="89">
        <f t="shared" si="4"/>
        <v>29.66155967313448</v>
      </c>
      <c r="E25" s="34">
        <v>93700</v>
      </c>
      <c r="F25" s="33">
        <v>25025.3</v>
      </c>
      <c r="G25" s="46">
        <f t="shared" si="1"/>
        <v>26.707897545357522</v>
      </c>
      <c r="H25" s="33">
        <v>1088000</v>
      </c>
      <c r="I25" s="33">
        <v>486114.27</v>
      </c>
      <c r="J25" s="46">
        <f t="shared" si="5"/>
        <v>44.67962040441177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20270.87</v>
      </c>
      <c r="P25" s="46">
        <f t="shared" si="6"/>
        <v>15.01545925925926</v>
      </c>
      <c r="Q25" s="34">
        <v>1200000</v>
      </c>
      <c r="R25" s="34">
        <v>114196.12</v>
      </c>
      <c r="S25" s="46">
        <f t="shared" si="2"/>
        <v>9.516343333333332</v>
      </c>
      <c r="T25" s="33">
        <v>7000</v>
      </c>
      <c r="U25" s="34">
        <v>2820</v>
      </c>
      <c r="V25" s="46">
        <f t="shared" si="9"/>
        <v>40.285714285714285</v>
      </c>
      <c r="W25" s="33">
        <v>0</v>
      </c>
      <c r="X25" s="33">
        <v>0</v>
      </c>
      <c r="Y25" s="46" t="e">
        <f>X25/W25*100</f>
        <v>#DIV/0!</v>
      </c>
      <c r="Z25" s="234" t="s">
        <v>56</v>
      </c>
      <c r="AA25" s="235"/>
      <c r="AB25" s="236"/>
      <c r="AC25" s="34">
        <v>450000</v>
      </c>
      <c r="AD25" s="34">
        <v>233619.24</v>
      </c>
      <c r="AE25" s="46">
        <f t="shared" si="7"/>
        <v>51.91538666666666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0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5281100</v>
      </c>
      <c r="C26" s="90">
        <f t="shared" si="0"/>
        <v>1281754.15</v>
      </c>
      <c r="D26" s="89">
        <f t="shared" si="4"/>
        <v>24.270590407301505</v>
      </c>
      <c r="E26" s="34">
        <v>428000</v>
      </c>
      <c r="F26" s="33">
        <v>119298.53</v>
      </c>
      <c r="G26" s="46">
        <f t="shared" si="1"/>
        <v>27.873488317757012</v>
      </c>
      <c r="H26" s="33">
        <v>1178100</v>
      </c>
      <c r="I26" s="33">
        <v>526407.14</v>
      </c>
      <c r="J26" s="46">
        <f t="shared" si="5"/>
        <v>44.682721330956625</v>
      </c>
      <c r="K26" s="33">
        <v>130000</v>
      </c>
      <c r="L26" s="37">
        <v>111000</v>
      </c>
      <c r="M26" s="46">
        <f t="shared" si="14"/>
        <v>85.38461538461539</v>
      </c>
      <c r="N26" s="33">
        <v>810000</v>
      </c>
      <c r="O26" s="34">
        <v>59167.07</v>
      </c>
      <c r="P26" s="46">
        <f t="shared" si="6"/>
        <v>7.304576543209876</v>
      </c>
      <c r="Q26" s="34">
        <v>1900000</v>
      </c>
      <c r="R26" s="34">
        <v>141492.44</v>
      </c>
      <c r="S26" s="46">
        <f t="shared" si="2"/>
        <v>7.4469705263157895</v>
      </c>
      <c r="T26" s="33">
        <v>5000</v>
      </c>
      <c r="U26" s="34">
        <v>2600</v>
      </c>
      <c r="V26" s="46">
        <f t="shared" si="9"/>
        <v>52</v>
      </c>
      <c r="W26" s="33"/>
      <c r="X26" s="33"/>
      <c r="Y26" s="46"/>
      <c r="Z26" s="234" t="s">
        <v>57</v>
      </c>
      <c r="AA26" s="235"/>
      <c r="AB26" s="236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207113.78</v>
      </c>
      <c r="AH26" s="46">
        <f>AG26/AF26*100</f>
        <v>46.025284444444445</v>
      </c>
      <c r="AI26" s="48">
        <v>80000</v>
      </c>
      <c r="AJ26" s="34">
        <v>37265.19</v>
      </c>
      <c r="AK26" s="48">
        <f>AJ26/AI26*100</f>
        <v>46.5814875</v>
      </c>
      <c r="AL26" s="34">
        <v>0</v>
      </c>
      <c r="AM26" s="34">
        <v>77610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100000</v>
      </c>
      <c r="AS26" s="34">
        <v>0</v>
      </c>
      <c r="AT26" s="48">
        <f>AS26/AR26*100</f>
        <v>0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1716900</v>
      </c>
      <c r="C27" s="90">
        <f>F27+I27+L27+O27+R27+U27+W27+AD27+AG27+AJ27+AM27+AP27+AS27+AV27+AY27</f>
        <v>868035.66</v>
      </c>
      <c r="D27" s="89">
        <f t="shared" si="4"/>
        <v>50.55831207408702</v>
      </c>
      <c r="E27" s="34">
        <v>120100</v>
      </c>
      <c r="F27" s="33">
        <v>41563.55</v>
      </c>
      <c r="G27" s="46">
        <f t="shared" si="1"/>
        <v>34.607452123230644</v>
      </c>
      <c r="H27" s="33">
        <v>613800</v>
      </c>
      <c r="I27" s="33">
        <v>274251.72</v>
      </c>
      <c r="J27" s="46">
        <f t="shared" si="5"/>
        <v>44.68095796676441</v>
      </c>
      <c r="K27" s="33">
        <v>52000</v>
      </c>
      <c r="L27" s="37">
        <v>294075.02</v>
      </c>
      <c r="M27" s="46">
        <f t="shared" si="14"/>
        <v>565.5288846153846</v>
      </c>
      <c r="N27" s="33">
        <v>50000</v>
      </c>
      <c r="O27" s="34">
        <v>3372.74</v>
      </c>
      <c r="P27" s="46">
        <f t="shared" si="6"/>
        <v>6.74548</v>
      </c>
      <c r="Q27" s="34">
        <v>500000</v>
      </c>
      <c r="R27" s="34">
        <v>47877.9</v>
      </c>
      <c r="S27" s="46">
        <f t="shared" si="2"/>
        <v>9.57558</v>
      </c>
      <c r="T27" s="33">
        <v>3000</v>
      </c>
      <c r="U27" s="34">
        <v>2600</v>
      </c>
      <c r="V27" s="46">
        <f t="shared" si="9"/>
        <v>86.66666666666667</v>
      </c>
      <c r="W27" s="33"/>
      <c r="X27" s="33"/>
      <c r="Y27" s="46"/>
      <c r="Z27" s="234" t="s">
        <v>59</v>
      </c>
      <c r="AA27" s="235"/>
      <c r="AB27" s="236"/>
      <c r="AC27" s="34">
        <v>350000</v>
      </c>
      <c r="AD27" s="34">
        <v>191633.1</v>
      </c>
      <c r="AE27" s="46">
        <f t="shared" si="7"/>
        <v>54.752314285714284</v>
      </c>
      <c r="AF27" s="34">
        <v>28000</v>
      </c>
      <c r="AG27" s="34">
        <v>12683.01</v>
      </c>
      <c r="AH27" s="46">
        <f>AG27/AF27*100</f>
        <v>45.296464285714286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104046842</v>
      </c>
      <c r="C28" s="41">
        <f>SUM(C11:C27)</f>
        <v>34926276.51</v>
      </c>
      <c r="D28" s="47">
        <f t="shared" si="4"/>
        <v>33.56783909885511</v>
      </c>
      <c r="E28" s="43">
        <f>SUM(E11:E27)</f>
        <v>17071996</v>
      </c>
      <c r="F28" s="36">
        <f>SUM(F11:F27)</f>
        <v>5808984.210000001</v>
      </c>
      <c r="G28" s="47">
        <f>F28/E28*100</f>
        <v>34.02639158303458</v>
      </c>
      <c r="H28" s="36">
        <f>H11+H12+H13+H14+H15+H16+H17+H18+H19+H20+H21+H22+H23+H24+H25+H26+H27</f>
        <v>18166400</v>
      </c>
      <c r="I28" s="36">
        <f>I11+I12+I13+I14+I15+I16+I17+I18+I19+I20+I21+I22+I23+I24+I25+I26+I27</f>
        <v>8117068.039999999</v>
      </c>
      <c r="J28" s="47">
        <f t="shared" si="5"/>
        <v>44.68176435617403</v>
      </c>
      <c r="K28" s="36">
        <f>SUM(K11:K27)</f>
        <v>2284286</v>
      </c>
      <c r="L28" s="45">
        <f>SUM(L11:L27)</f>
        <v>2291136.27</v>
      </c>
      <c r="M28" s="47">
        <f>L28/K28*100</f>
        <v>100.29988670420428</v>
      </c>
      <c r="N28" s="36">
        <f>SUM(N11:N27)</f>
        <v>14645000</v>
      </c>
      <c r="O28" s="43">
        <f>SUM(O11:O27)</f>
        <v>1114300.52</v>
      </c>
      <c r="P28" s="47">
        <f>O28/N28*100</f>
        <v>7.608743735063161</v>
      </c>
      <c r="Q28" s="42">
        <f>SUM(Q11:Q27)</f>
        <v>39100000</v>
      </c>
      <c r="R28" s="42">
        <f>SUM(R11:R27)</f>
        <v>10627271.339999998</v>
      </c>
      <c r="S28" s="47">
        <f>R28/Q28*100</f>
        <v>27.179722097186698</v>
      </c>
      <c r="T28" s="36">
        <f>SUM(T11:T27)</f>
        <v>96500</v>
      </c>
      <c r="U28" s="42">
        <f>SUM(U11:U27)</f>
        <v>50730</v>
      </c>
      <c r="V28" s="47">
        <f>U28/T28*100</f>
        <v>52.56994818652849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40" t="s">
        <v>3</v>
      </c>
      <c r="AA28" s="240"/>
      <c r="AB28" s="240"/>
      <c r="AC28" s="42">
        <f>SUM(AC11:AC27)</f>
        <v>2380000</v>
      </c>
      <c r="AD28" s="42">
        <f>SUM(AD11:AD27)</f>
        <v>1631638.77</v>
      </c>
      <c r="AE28" s="47">
        <f t="shared" si="7"/>
        <v>68.55625084033613</v>
      </c>
      <c r="AF28" s="44">
        <f>SUM(AF11:AF27)</f>
        <v>3468000</v>
      </c>
      <c r="AG28" s="44">
        <f>SUM(AG11:AG27)</f>
        <v>1877546.7100000002</v>
      </c>
      <c r="AH28" s="47">
        <f>AG28/AF28*100</f>
        <v>54.139178489042685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661588.6599999999</v>
      </c>
      <c r="AK28" s="49">
        <f>AJ28/AI28*100</f>
        <v>32.27261756097561</v>
      </c>
      <c r="AL28" s="43">
        <f>AL11+AL12+AL13+AL14+AL15+AL16+AL17+AL18+AL19+AL20+AL21+AL22+AL23+AL24+AL25+AL26+AL27</f>
        <v>0</v>
      </c>
      <c r="AM28" s="43">
        <f>SUM(AM11:AM27)</f>
        <v>531124.67</v>
      </c>
      <c r="AN28" s="47" t="e">
        <f t="shared" si="10"/>
        <v>#DIV/0!</v>
      </c>
      <c r="AO28" s="36">
        <f>SUM(AO11:AO27)</f>
        <v>4684660</v>
      </c>
      <c r="AP28" s="42">
        <f>SUM(AP11:AP27)</f>
        <v>1958419.76</v>
      </c>
      <c r="AQ28" s="47">
        <f>AP28/AO28*100</f>
        <v>41.80494977223534</v>
      </c>
      <c r="AR28" s="43">
        <f>SUM(AR11:AR27)</f>
        <v>100000</v>
      </c>
      <c r="AS28" s="43">
        <f>SUM(AS11:AS27)</f>
        <v>414546</v>
      </c>
      <c r="AT28" s="49">
        <f>AS28/AR28*100</f>
        <v>414.546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73298.94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-231377.38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A3:Y3"/>
    <mergeCell ref="AT8:AT9"/>
    <mergeCell ref="AL7:AN7"/>
    <mergeCell ref="AC8:AC9"/>
    <mergeCell ref="AF8:AF9"/>
    <mergeCell ref="AR8:AR9"/>
    <mergeCell ref="V8:V9"/>
    <mergeCell ref="T7:V7"/>
    <mergeCell ref="C8:C9"/>
    <mergeCell ref="AQ8:AQ9"/>
    <mergeCell ref="AU8:AU9"/>
    <mergeCell ref="AS8:AS9"/>
    <mergeCell ref="AP8:AP9"/>
    <mergeCell ref="D8:D9"/>
    <mergeCell ref="X8:X9"/>
    <mergeCell ref="AN8:AN9"/>
    <mergeCell ref="Q7:S7"/>
    <mergeCell ref="U8:U9"/>
    <mergeCell ref="Z24:AB24"/>
    <mergeCell ref="AI7:AK7"/>
    <mergeCell ref="AJ8:AJ9"/>
    <mergeCell ref="W7:Y7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2022-06-02T13:42:56Z</cp:lastPrinted>
  <dcterms:created xsi:type="dcterms:W3CDTF">2006-06-07T06:53:09Z</dcterms:created>
  <dcterms:modified xsi:type="dcterms:W3CDTF">2022-06-08T04:36:18Z</dcterms:modified>
  <cp:category/>
  <cp:version/>
  <cp:contentType/>
  <cp:contentStatus/>
</cp:coreProperties>
</file>