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епло" sheetId="2" r:id="rId1"/>
  </sheets>
  <definedNames>
    <definedName name="_xlnm.Print_Area" localSheetId="0">тепло!$A$1:$F$32</definedName>
  </definedNames>
  <calcPr calcId="145621"/>
</workbook>
</file>

<file path=xl/calcChain.xml><?xml version="1.0" encoding="utf-8"?>
<calcChain xmlns="http://schemas.openxmlformats.org/spreadsheetml/2006/main">
  <c r="D17" i="2" l="1"/>
  <c r="E27" i="2" l="1"/>
  <c r="E26" i="2"/>
  <c r="E25" i="2" s="1"/>
  <c r="D25" i="2"/>
  <c r="D22" i="2"/>
  <c r="E22" i="2" s="1"/>
  <c r="F27" i="2"/>
  <c r="F26" i="2"/>
  <c r="F25" i="2"/>
  <c r="F24" i="2"/>
  <c r="F23" i="2"/>
  <c r="F21" i="2"/>
  <c r="E24" i="2"/>
  <c r="E23" i="2"/>
  <c r="E21" i="2"/>
  <c r="E20" i="2" l="1"/>
  <c r="D20" i="2"/>
  <c r="F20" i="2" s="1"/>
  <c r="F22" i="2"/>
  <c r="D29" i="2" l="1"/>
  <c r="E29" i="2" l="1"/>
  <c r="C7" i="2"/>
  <c r="C29" i="2" l="1"/>
  <c r="C27" i="2"/>
  <c r="C25" i="2" s="1"/>
  <c r="C24" i="2"/>
  <c r="C23" i="2"/>
  <c r="C32" i="2"/>
  <c r="C31" i="2"/>
  <c r="C17" i="2"/>
  <c r="C5" i="2"/>
  <c r="C8" i="2"/>
  <c r="C22" i="2" l="1"/>
  <c r="C20" i="2" s="1"/>
  <c r="C30" i="2" l="1"/>
  <c r="C28" i="2" s="1"/>
  <c r="D5" i="2" l="1"/>
  <c r="F18" i="2" l="1"/>
  <c r="C13" i="2"/>
  <c r="D8" i="2"/>
  <c r="F16" i="2"/>
  <c r="F14" i="2"/>
  <c r="F12" i="2"/>
  <c r="F11" i="2"/>
  <c r="F10" i="2"/>
  <c r="F9" i="2"/>
  <c r="F6" i="2"/>
  <c r="E16" i="2"/>
  <c r="E14" i="2"/>
  <c r="E12" i="2"/>
  <c r="E11" i="2"/>
  <c r="E10" i="2"/>
  <c r="E9" i="2"/>
  <c r="E6" i="2"/>
  <c r="D32" i="2"/>
  <c r="D31" i="2"/>
  <c r="F29" i="2" l="1"/>
  <c r="F32" i="2"/>
  <c r="F17" i="2"/>
  <c r="D30" i="2"/>
  <c r="D28" i="2" s="1"/>
  <c r="D13" i="2"/>
  <c r="F13" i="2" s="1"/>
  <c r="E8" i="2"/>
  <c r="E32" i="2"/>
  <c r="F31" i="2"/>
  <c r="E18" i="2"/>
  <c r="E15" i="2"/>
  <c r="E13" i="2" s="1"/>
  <c r="F15" i="2"/>
  <c r="E7" i="2"/>
  <c r="E5" i="2" s="1"/>
  <c r="F8" i="2"/>
  <c r="F5" i="2"/>
  <c r="F7" i="2"/>
  <c r="E31" i="2"/>
  <c r="E30" i="2" l="1"/>
  <c r="E28" i="2" s="1"/>
  <c r="F30" i="2"/>
  <c r="F28" i="2" l="1"/>
  <c r="E19" i="2"/>
  <c r="E17" i="2" s="1"/>
  <c r="F19" i="2"/>
</calcChain>
</file>

<file path=xl/sharedStrings.xml><?xml version="1.0" encoding="utf-8"?>
<sst xmlns="http://schemas.openxmlformats.org/spreadsheetml/2006/main" count="37" uniqueCount="24">
  <si>
    <t>тыс.руб.</t>
  </si>
  <si>
    <t>амортизация</t>
  </si>
  <si>
    <t>План финансирования</t>
  </si>
  <si>
    <t>Наименование ресурсоснабжающей организации и источники финансирования</t>
  </si>
  <si>
    <t>средства республиканского бюджета</t>
  </si>
  <si>
    <t>ИТОГО</t>
  </si>
  <si>
    <t>Фактически освоено</t>
  </si>
  <si>
    <t>% освоения</t>
  </si>
  <si>
    <t>Неосвоено средств</t>
  </si>
  <si>
    <t xml:space="preserve">МУП "Теплосеть" МО город Чебоксары                                                  </t>
  </si>
  <si>
    <t xml:space="preserve">МП "ДЕЗ ЖКХ Ибресинского района"                                      </t>
  </si>
  <si>
    <t>средства Фонда реформирования ЖКХ</t>
  </si>
  <si>
    <t>прибыль с налогом</t>
  </si>
  <si>
    <t xml:space="preserve">МУП «Коммунальные сети  города Новочебоксарска»                                                         </t>
  </si>
  <si>
    <t xml:space="preserve">МП УК ЖКХ "МО" город Канаш ЧР"                         </t>
  </si>
  <si>
    <t xml:space="preserve">прибыль с налогом </t>
  </si>
  <si>
    <t>ГУП ЧР  "Чувашгаз" г. Шумерля</t>
  </si>
  <si>
    <t>ГУП ЧР  "Чувашгаз" г. Козловка</t>
  </si>
  <si>
    <t>5.1.</t>
  </si>
  <si>
    <t>прибыль с налогом (ул.Сурская, Ленина и т.д.)</t>
  </si>
  <si>
    <t>5.2.</t>
  </si>
  <si>
    <t>прибыль с налогом (ул.К.Маркса)</t>
  </si>
  <si>
    <t>прибыль с налогом, в т.ч.:</t>
  </si>
  <si>
    <t xml:space="preserve">Отчет фактического выполнения инвестицонных программ в сфере теплоснабжения 
за 2021 год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</si>
</sst>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2" borderId="2" applyBorder="0">
      <alignment horizontal="right"/>
    </xf>
  </cellStyleXfs>
  <cellXfs count="38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ормулаВБ_Мониторинг инвестиций" xfId="1"/>
  </cellStyles>
  <dxfs count="0"/>
  <tableStyles count="0" defaultTableStyle="TableStyleMedium9" defaultPivotStyle="PivotStyleLight16"/>
  <colors>
    <mruColors>
      <color rgb="FF00FF99"/>
      <color rgb="FF0000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4"/>
  <sheetViews>
    <sheetView tabSelected="1" zoomScaleNormal="100" workbookViewId="0">
      <selection activeCell="B32" sqref="B32"/>
    </sheetView>
  </sheetViews>
  <sheetFormatPr defaultColWidth="8.85546875" defaultRowHeight="15.75" x14ac:dyDescent="0.25"/>
  <cols>
    <col min="1" max="1" width="5.28515625" style="5" customWidth="1"/>
    <col min="2" max="2" width="48.5703125" style="5" customWidth="1"/>
    <col min="3" max="3" width="15.42578125" style="5" bestFit="1" customWidth="1"/>
    <col min="4" max="5" width="13.42578125" style="5" bestFit="1" customWidth="1"/>
    <col min="6" max="6" width="11" style="26" bestFit="1" customWidth="1"/>
    <col min="7" max="7" width="8.85546875" style="5"/>
    <col min="8" max="8" width="12.7109375" style="5" customWidth="1"/>
    <col min="9" max="16384" width="8.85546875" style="5"/>
  </cols>
  <sheetData>
    <row r="2" spans="1:8" ht="79.5" customHeight="1" x14ac:dyDescent="0.25">
      <c r="A2" s="37" t="s">
        <v>23</v>
      </c>
      <c r="B2" s="37"/>
      <c r="C2" s="37"/>
      <c r="D2" s="37"/>
      <c r="E2" s="37"/>
      <c r="F2" s="37"/>
    </row>
    <row r="3" spans="1:8" x14ac:dyDescent="0.25">
      <c r="C3" s="36" t="s">
        <v>0</v>
      </c>
      <c r="D3" s="36"/>
      <c r="E3" s="36"/>
      <c r="F3" s="36"/>
    </row>
    <row r="4" spans="1:8" ht="31.5" x14ac:dyDescent="0.25">
      <c r="A4" s="6"/>
      <c r="B4" s="18" t="s">
        <v>3</v>
      </c>
      <c r="C4" s="19" t="s">
        <v>2</v>
      </c>
      <c r="D4" s="19" t="s">
        <v>6</v>
      </c>
      <c r="E4" s="19" t="s">
        <v>8</v>
      </c>
      <c r="F4" s="20" t="s">
        <v>7</v>
      </c>
    </row>
    <row r="5" spans="1:8" x14ac:dyDescent="0.25">
      <c r="A5" s="28">
        <v>1</v>
      </c>
      <c r="B5" s="32" t="s">
        <v>9</v>
      </c>
      <c r="C5" s="29">
        <f>C6+C7</f>
        <v>51833.909999999996</v>
      </c>
      <c r="D5" s="29">
        <f t="shared" ref="D5:E5" si="0">D6+D7</f>
        <v>0</v>
      </c>
      <c r="E5" s="29">
        <f t="shared" si="0"/>
        <v>51833.909999999996</v>
      </c>
      <c r="F5" s="31">
        <f>D5/C5</f>
        <v>0</v>
      </c>
    </row>
    <row r="6" spans="1:8" x14ac:dyDescent="0.25">
      <c r="A6" s="6"/>
      <c r="B6" s="15" t="s">
        <v>1</v>
      </c>
      <c r="C6" s="7">
        <v>1685.49</v>
      </c>
      <c r="D6" s="8">
        <v>0</v>
      </c>
      <c r="E6" s="23">
        <f>C6-D6</f>
        <v>1685.49</v>
      </c>
      <c r="F6" s="24">
        <f>D6/C6</f>
        <v>0</v>
      </c>
    </row>
    <row r="7" spans="1:8" x14ac:dyDescent="0.25">
      <c r="A7" s="6"/>
      <c r="B7" s="15" t="s">
        <v>15</v>
      </c>
      <c r="C7" s="7">
        <f>40118.74+10029.68</f>
        <v>50148.42</v>
      </c>
      <c r="D7" s="7">
        <v>0</v>
      </c>
      <c r="E7" s="23">
        <f t="shared" ref="E7" si="1">C7-D7</f>
        <v>50148.42</v>
      </c>
      <c r="F7" s="24">
        <f t="shared" ref="F7" si="2">D7/C7</f>
        <v>0</v>
      </c>
    </row>
    <row r="8" spans="1:8" ht="31.5" x14ac:dyDescent="0.25">
      <c r="A8" s="28">
        <v>2</v>
      </c>
      <c r="B8" s="27" t="s">
        <v>13</v>
      </c>
      <c r="C8" s="29">
        <f>C9+C10+C11+C12</f>
        <v>75762.489999999991</v>
      </c>
      <c r="D8" s="29">
        <f>D9+D10+D11+D12</f>
        <v>7180.25</v>
      </c>
      <c r="E8" s="29">
        <f>E9+E10+E11+E12</f>
        <v>68582.239999999991</v>
      </c>
      <c r="F8" s="31">
        <f>D8/C8</f>
        <v>9.4773152255159518E-2</v>
      </c>
      <c r="H8" s="25"/>
    </row>
    <row r="9" spans="1:8" x14ac:dyDescent="0.25">
      <c r="A9" s="6"/>
      <c r="B9" s="15" t="s">
        <v>1</v>
      </c>
      <c r="C9" s="7">
        <v>5200</v>
      </c>
      <c r="D9" s="33">
        <v>3479.41</v>
      </c>
      <c r="E9" s="23">
        <f>C9-D9</f>
        <v>1720.5900000000001</v>
      </c>
      <c r="F9" s="24">
        <f>D9/C9</f>
        <v>0.66911730769230771</v>
      </c>
    </row>
    <row r="10" spans="1:8" ht="15" customHeight="1" x14ac:dyDescent="0.25">
      <c r="A10" s="6"/>
      <c r="B10" s="15" t="s">
        <v>15</v>
      </c>
      <c r="C10" s="7">
        <v>21444.959999999999</v>
      </c>
      <c r="D10" s="33">
        <v>3700.84</v>
      </c>
      <c r="E10" s="23">
        <f t="shared" ref="E10:E32" si="3">C10-D10</f>
        <v>17744.12</v>
      </c>
      <c r="F10" s="24">
        <f t="shared" ref="F10" si="4">D10/C10</f>
        <v>0.1725738821615895</v>
      </c>
    </row>
    <row r="11" spans="1:8" x14ac:dyDescent="0.25">
      <c r="A11" s="6"/>
      <c r="B11" s="15" t="s">
        <v>4</v>
      </c>
      <c r="C11" s="7">
        <v>11813.07</v>
      </c>
      <c r="D11" s="33">
        <v>0</v>
      </c>
      <c r="E11" s="23">
        <f t="shared" si="3"/>
        <v>11813.07</v>
      </c>
      <c r="F11" s="24">
        <f t="shared" ref="F11:F12" si="5">D11/C11</f>
        <v>0</v>
      </c>
    </row>
    <row r="12" spans="1:8" x14ac:dyDescent="0.25">
      <c r="A12" s="6"/>
      <c r="B12" s="15" t="s">
        <v>11</v>
      </c>
      <c r="C12" s="7">
        <v>37304.46</v>
      </c>
      <c r="D12" s="33">
        <v>0</v>
      </c>
      <c r="E12" s="23">
        <f t="shared" si="3"/>
        <v>37304.46</v>
      </c>
      <c r="F12" s="24">
        <f t="shared" si="5"/>
        <v>0</v>
      </c>
    </row>
    <row r="13" spans="1:8" x14ac:dyDescent="0.25">
      <c r="A13" s="28">
        <v>3</v>
      </c>
      <c r="B13" s="27" t="s">
        <v>14</v>
      </c>
      <c r="C13" s="29">
        <f>C14+C15+C16</f>
        <v>20267</v>
      </c>
      <c r="D13" s="29">
        <f>D14+D15+D16</f>
        <v>24004.91</v>
      </c>
      <c r="E13" s="29">
        <f>E14+E15+E16</f>
        <v>-3737.9099999999976</v>
      </c>
      <c r="F13" s="31">
        <f>D13/C13</f>
        <v>1.1844333152415256</v>
      </c>
    </row>
    <row r="14" spans="1:8" x14ac:dyDescent="0.25">
      <c r="A14" s="6"/>
      <c r="B14" s="15" t="s">
        <v>1</v>
      </c>
      <c r="C14" s="7">
        <v>12760.29</v>
      </c>
      <c r="D14" s="8">
        <v>18741.439999999999</v>
      </c>
      <c r="E14" s="23">
        <f t="shared" si="3"/>
        <v>-5981.1499999999978</v>
      </c>
      <c r="F14" s="24">
        <f>D14/C14</f>
        <v>1.46873151002054</v>
      </c>
    </row>
    <row r="15" spans="1:8" ht="18.75" customHeight="1" x14ac:dyDescent="0.25">
      <c r="A15" s="6"/>
      <c r="B15" s="15" t="s">
        <v>12</v>
      </c>
      <c r="C15" s="7">
        <v>2996.8</v>
      </c>
      <c r="D15" s="8">
        <v>753.56</v>
      </c>
      <c r="E15" s="23">
        <f t="shared" si="3"/>
        <v>2243.2400000000002</v>
      </c>
      <c r="F15" s="24">
        <f t="shared" ref="F15" si="6">D15/C15</f>
        <v>0.2514548852108916</v>
      </c>
    </row>
    <row r="16" spans="1:8" x14ac:dyDescent="0.25">
      <c r="A16" s="6"/>
      <c r="B16" s="15" t="s">
        <v>4</v>
      </c>
      <c r="C16" s="7">
        <v>4509.91</v>
      </c>
      <c r="D16" s="8">
        <v>4509.91</v>
      </c>
      <c r="E16" s="23">
        <f t="shared" si="3"/>
        <v>0</v>
      </c>
      <c r="F16" s="24">
        <f t="shared" ref="F16:F30" si="7">D16/C16</f>
        <v>1</v>
      </c>
    </row>
    <row r="17" spans="1:6" x14ac:dyDescent="0.25">
      <c r="A17" s="6">
        <v>4</v>
      </c>
      <c r="B17" s="27" t="s">
        <v>10</v>
      </c>
      <c r="C17" s="29">
        <f>C18+C19</f>
        <v>2500</v>
      </c>
      <c r="D17" s="29">
        <f>D18+D19</f>
        <v>2500</v>
      </c>
      <c r="E17" s="29">
        <f>E18+E19</f>
        <v>0</v>
      </c>
      <c r="F17" s="31">
        <f t="shared" si="7"/>
        <v>1</v>
      </c>
    </row>
    <row r="18" spans="1:6" x14ac:dyDescent="0.25">
      <c r="A18" s="6"/>
      <c r="B18" s="15" t="s">
        <v>1</v>
      </c>
      <c r="C18" s="7">
        <v>0</v>
      </c>
      <c r="D18" s="8">
        <v>0</v>
      </c>
      <c r="E18" s="23">
        <f t="shared" si="3"/>
        <v>0</v>
      </c>
      <c r="F18" s="24" t="e">
        <f t="shared" si="7"/>
        <v>#DIV/0!</v>
      </c>
    </row>
    <row r="19" spans="1:6" x14ac:dyDescent="0.25">
      <c r="A19" s="6"/>
      <c r="B19" s="15" t="s">
        <v>12</v>
      </c>
      <c r="C19" s="7">
        <v>2500</v>
      </c>
      <c r="D19" s="8">
        <v>2500</v>
      </c>
      <c r="E19" s="23">
        <f t="shared" ref="E19" si="8">C19-D19</f>
        <v>0</v>
      </c>
      <c r="F19" s="24">
        <f t="shared" ref="F19:F27" si="9">D19/C19</f>
        <v>1</v>
      </c>
    </row>
    <row r="20" spans="1:6" x14ac:dyDescent="0.25">
      <c r="A20" s="28">
        <v>5</v>
      </c>
      <c r="B20" s="27" t="s">
        <v>16</v>
      </c>
      <c r="C20" s="29">
        <f>C21+C22</f>
        <v>3783.672</v>
      </c>
      <c r="D20" s="29">
        <f>D21+D22</f>
        <v>0</v>
      </c>
      <c r="E20" s="29">
        <f>E21+E22</f>
        <v>3783.672</v>
      </c>
      <c r="F20" s="30">
        <f t="shared" si="9"/>
        <v>0</v>
      </c>
    </row>
    <row r="21" spans="1:6" x14ac:dyDescent="0.25">
      <c r="A21" s="6"/>
      <c r="B21" s="15" t="s">
        <v>1</v>
      </c>
      <c r="C21" s="7">
        <v>0</v>
      </c>
      <c r="D21" s="8">
        <v>0</v>
      </c>
      <c r="E21" s="23">
        <f t="shared" si="3"/>
        <v>0</v>
      </c>
      <c r="F21" s="24" t="e">
        <f t="shared" si="9"/>
        <v>#DIV/0!</v>
      </c>
    </row>
    <row r="22" spans="1:6" x14ac:dyDescent="0.25">
      <c r="A22" s="6"/>
      <c r="B22" s="15" t="s">
        <v>22</v>
      </c>
      <c r="C22" s="7">
        <f>C23+C24</f>
        <v>3783.672</v>
      </c>
      <c r="D22" s="7">
        <f>D23+D24</f>
        <v>0</v>
      </c>
      <c r="E22" s="23">
        <f t="shared" si="3"/>
        <v>3783.672</v>
      </c>
      <c r="F22" s="24">
        <f t="shared" si="9"/>
        <v>0</v>
      </c>
    </row>
    <row r="23" spans="1:6" s="16" customFormat="1" x14ac:dyDescent="0.25">
      <c r="A23" s="17" t="s">
        <v>18</v>
      </c>
      <c r="B23" s="1" t="s">
        <v>19</v>
      </c>
      <c r="C23" s="3">
        <f>2351.443+587.861</f>
        <v>2939.3040000000001</v>
      </c>
      <c r="D23" s="4">
        <v>0</v>
      </c>
      <c r="E23" s="23">
        <f t="shared" si="3"/>
        <v>2939.3040000000001</v>
      </c>
      <c r="F23" s="24">
        <f t="shared" si="9"/>
        <v>0</v>
      </c>
    </row>
    <row r="24" spans="1:6" s="16" customFormat="1" x14ac:dyDescent="0.25">
      <c r="A24" s="2" t="s">
        <v>20</v>
      </c>
      <c r="B24" s="1" t="s">
        <v>21</v>
      </c>
      <c r="C24" s="3">
        <f>675.494+168.874</f>
        <v>844.36800000000005</v>
      </c>
      <c r="D24" s="4">
        <v>0</v>
      </c>
      <c r="E24" s="23">
        <f t="shared" si="3"/>
        <v>844.36800000000005</v>
      </c>
      <c r="F24" s="24">
        <f t="shared" si="9"/>
        <v>0</v>
      </c>
    </row>
    <row r="25" spans="1:6" x14ac:dyDescent="0.25">
      <c r="A25" s="28">
        <v>6</v>
      </c>
      <c r="B25" s="27" t="s">
        <v>17</v>
      </c>
      <c r="C25" s="29">
        <f>C26+C27</f>
        <v>690.19</v>
      </c>
      <c r="D25" s="29">
        <f t="shared" ref="D25:E25" si="10">D26+D27</f>
        <v>0</v>
      </c>
      <c r="E25" s="29">
        <f t="shared" si="10"/>
        <v>690.19</v>
      </c>
      <c r="F25" s="30">
        <f t="shared" si="9"/>
        <v>0</v>
      </c>
    </row>
    <row r="26" spans="1:6" x14ac:dyDescent="0.25">
      <c r="A26" s="6"/>
      <c r="B26" s="13" t="s">
        <v>1</v>
      </c>
      <c r="C26" s="7">
        <v>0</v>
      </c>
      <c r="D26" s="8">
        <v>0</v>
      </c>
      <c r="E26" s="23">
        <f t="shared" si="3"/>
        <v>0</v>
      </c>
      <c r="F26" s="24" t="e">
        <f t="shared" si="9"/>
        <v>#DIV/0!</v>
      </c>
    </row>
    <row r="27" spans="1:6" x14ac:dyDescent="0.25">
      <c r="A27" s="6"/>
      <c r="B27" s="13" t="s">
        <v>12</v>
      </c>
      <c r="C27" s="7">
        <f>552.152+138.038</f>
        <v>690.19</v>
      </c>
      <c r="D27" s="8">
        <v>0</v>
      </c>
      <c r="E27" s="23">
        <f t="shared" si="3"/>
        <v>690.19</v>
      </c>
      <c r="F27" s="24">
        <f t="shared" si="9"/>
        <v>0</v>
      </c>
    </row>
    <row r="28" spans="1:6" x14ac:dyDescent="0.25">
      <c r="A28" s="34" t="s">
        <v>5</v>
      </c>
      <c r="B28" s="35"/>
      <c r="C28" s="21">
        <f>C29+C30+C31+C32</f>
        <v>154837.26200000002</v>
      </c>
      <c r="D28" s="21">
        <f t="shared" ref="D28:E28" si="11">D29+D30+D31+D32</f>
        <v>31185.16</v>
      </c>
      <c r="E28" s="21">
        <f t="shared" si="11"/>
        <v>123652.10200000001</v>
      </c>
      <c r="F28" s="22">
        <f t="shared" si="7"/>
        <v>0.20140604139590118</v>
      </c>
    </row>
    <row r="29" spans="1:6" s="12" customFormat="1" x14ac:dyDescent="0.25">
      <c r="A29" s="10"/>
      <c r="B29" s="14" t="s">
        <v>1</v>
      </c>
      <c r="C29" s="11">
        <f>C6+C9+C14+C18+C21+C26</f>
        <v>19645.78</v>
      </c>
      <c r="D29" s="11">
        <f>D6+D9+D14</f>
        <v>22220.85</v>
      </c>
      <c r="E29" s="11">
        <f t="shared" si="3"/>
        <v>-2575.0699999999997</v>
      </c>
      <c r="F29" s="22">
        <f t="shared" si="7"/>
        <v>1.1310749687719195</v>
      </c>
    </row>
    <row r="30" spans="1:6" s="12" customFormat="1" x14ac:dyDescent="0.25">
      <c r="A30" s="10"/>
      <c r="B30" s="14" t="s">
        <v>12</v>
      </c>
      <c r="C30" s="11">
        <f>C7+C10+C15+C19+C22+C27</f>
        <v>81564.042000000016</v>
      </c>
      <c r="D30" s="11">
        <f>D7+D10+D15+D18</f>
        <v>4454.3999999999996</v>
      </c>
      <c r="E30" s="11">
        <f t="shared" si="3"/>
        <v>77109.642000000022</v>
      </c>
      <c r="F30" s="22">
        <f t="shared" si="7"/>
        <v>5.4612300846983514E-2</v>
      </c>
    </row>
    <row r="31" spans="1:6" s="12" customFormat="1" x14ac:dyDescent="0.25">
      <c r="A31" s="10"/>
      <c r="B31" s="14" t="s">
        <v>4</v>
      </c>
      <c r="C31" s="11">
        <f>C11+C16</f>
        <v>16322.98</v>
      </c>
      <c r="D31" s="11">
        <f>D11+D16</f>
        <v>4509.91</v>
      </c>
      <c r="E31" s="11">
        <f t="shared" si="3"/>
        <v>11813.07</v>
      </c>
      <c r="F31" s="22">
        <f t="shared" ref="F31:F32" si="12">D31/C31</f>
        <v>0.27629207411881901</v>
      </c>
    </row>
    <row r="32" spans="1:6" s="12" customFormat="1" x14ac:dyDescent="0.25">
      <c r="A32" s="10"/>
      <c r="B32" s="14" t="s">
        <v>11</v>
      </c>
      <c r="C32" s="11">
        <f>C12</f>
        <v>37304.46</v>
      </c>
      <c r="D32" s="11">
        <f>D12</f>
        <v>0</v>
      </c>
      <c r="E32" s="11">
        <f t="shared" si="3"/>
        <v>37304.46</v>
      </c>
      <c r="F32" s="22">
        <f t="shared" si="12"/>
        <v>0</v>
      </c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</sheetData>
  <mergeCells count="3">
    <mergeCell ref="A28:B28"/>
    <mergeCell ref="C3:F3"/>
    <mergeCell ref="A2:F2"/>
  </mergeCells>
  <pageMargins left="0.9055118110236221" right="0.74803149606299213" top="0.55118110236220474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2022-06-14T08:38:55Z</dcterms:modified>
</cp:coreProperties>
</file>