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08.2022" sheetId="1" r:id="rId1"/>
  </sheets>
  <definedNames>
    <definedName name="_xlnm.Print_Area" localSheetId="0">'01.08.2022'!$A$1:$G$189</definedName>
  </definedNames>
  <calcPr fullCalcOnLoad="1"/>
</workbook>
</file>

<file path=xl/sharedStrings.xml><?xml version="1.0" encoding="utf-8"?>
<sst xmlns="http://schemas.openxmlformats.org/spreadsheetml/2006/main" count="213" uniqueCount="197">
  <si>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</si>
  <si>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</si>
  <si>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</si>
  <si>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</si>
  <si>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</si>
  <si>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</si>
  <si>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</si>
  <si>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</si>
  <si>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</si>
  <si>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</si>
  <si>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</si>
  <si>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</si>
  <si>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</si>
  <si>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</si>
  <si>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</si>
  <si>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</si>
  <si>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</si>
  <si>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</si>
  <si>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</si>
  <si>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</si>
  <si>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</si>
  <si>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</si>
  <si>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</si>
  <si>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</si>
  <si>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</si>
  <si>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</si>
  <si>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</si>
  <si>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</si>
  <si>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</si>
  <si>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</si>
  <si>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</si>
  <si>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Налог на добычу общераспространенных   полезных ископаемых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</si>
  <si>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</si>
  <si>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</si>
  <si>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</si>
  <si>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</si>
  <si>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</si>
  <si>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</si>
  <si>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</si>
  <si>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</si>
  <si>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</si>
  <si>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</si>
  <si>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</si>
  <si>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</si>
  <si>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</si>
  <si>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</si>
  <si>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</si>
  <si>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</si>
  <si>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</si>
  <si>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</si>
  <si>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</si>
  <si>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</si>
  <si>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</si>
  <si>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</si>
  <si>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</si>
  <si>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</si>
  <si>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- кап.ремонт объектов образования</t>
  </si>
  <si>
    <t xml:space="preserve"> - кап.ремонт объектов культуры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</si>
  <si>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</si>
  <si>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</si>
  <si>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</si>
  <si>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</si>
  <si>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</si>
  <si>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</si>
  <si>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</si>
  <si>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</si>
  <si>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</si>
  <si>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</si>
  <si>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</si>
  <si>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</si>
  <si>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</si>
  <si>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</si>
  <si>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</si>
  <si>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</si>
  <si>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</si>
  <si>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</si>
  <si>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</si>
  <si>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</si>
  <si>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</si>
  <si>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</si>
  <si>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</si>
  <si>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</si>
  <si>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</si>
  <si>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</si>
  <si>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</si>
  <si>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</si>
  <si>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</si>
  <si>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</si>
  <si>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</si>
  <si>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</si>
  <si>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</si>
  <si>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</si>
  <si>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</si>
  <si>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</si>
  <si>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</si>
  <si>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</si>
  <si>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</si>
  <si>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</si>
  <si>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</si>
  <si>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</si>
  <si>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</si>
  <si>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</si>
  <si>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</si>
  <si>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</si>
  <si>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</si>
  <si>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</si>
  <si>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</si>
  <si>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</si>
  <si>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</si>
  <si>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</si>
  <si>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</si>
  <si>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</si>
  <si>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</si>
  <si>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</si>
  <si>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</si>
  <si>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</si>
  <si>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</si>
  <si>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</si>
  <si>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</si>
  <si>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</si>
  <si>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</si>
  <si>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</si>
  <si>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</si>
  <si>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</si>
  <si>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</si>
  <si>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</si>
  <si>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</si>
  <si>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</si>
  <si>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</si>
  <si>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</si>
  <si>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</si>
  <si>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</si>
  <si>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</si>
  <si>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</si>
  <si>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</si>
  <si>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</si>
  <si>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</si>
  <si>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</si>
  <si>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</si>
  <si>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</si>
  <si>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</si>
  <si>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</si>
  <si>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</si>
  <si>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</si>
  <si>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</si>
  <si>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</si>
  <si>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</si>
  <si>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</si>
  <si>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</si>
  <si>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</si>
  <si>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</si>
  <si>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</si>
  <si>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</si>
  <si>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</si>
  <si>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</si>
  <si>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</si>
  <si>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</si>
  <si>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</si>
  <si>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</si>
  <si>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Субсидии  бюджетам субъектов Российской Федерации и муниц. образований</t>
  </si>
  <si>
    <t>Доходы от сдачи в аренду имущества, составляющего казну муниципальных районов (за исключением земельных участков)</t>
  </si>
  <si>
    <t>% исп.к уточ. плану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</si>
  <si>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</si>
  <si>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</si>
  <si>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</si>
  <si>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</si>
  <si>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проведение Всероссийской переписи населения 2020 года</t>
  </si>
  <si>
    <t xml:space="preserve">  - общеэкономические вопросы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</si>
  <si>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</si>
  <si>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</si>
  <si>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 Доходы бюджетов муниципальных районов от возврата организациями остатков субсидий прошлых лет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</si>
  <si>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</si>
  <si>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</si>
  <si>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</si>
  <si>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Упрощенная система налогообложения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</si>
  <si>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</si>
  <si>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на реализацию программ формирования современной городской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</si>
  <si>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</si>
  <si>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</si>
  <si>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</si>
  <si>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Субвенции  бюджетам субъектов Российской Федерации и муниципальных образований</t>
  </si>
  <si>
    <t>План на 2021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</si>
  <si>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</si>
  <si>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- Другие вопросы в области жилищно - коммунального хозяйства</t>
  </si>
  <si>
    <t xml:space="preserve">  -субсидии бюджетным и автономным учреждениям</t>
  </si>
  <si>
    <t xml:space="preserve">   - дотации на выравнивание</t>
  </si>
  <si>
    <t>Врио начальника финансового отдела                                                                                                                                                                З.М.Айнетдинова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</si>
  <si>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</si>
  <si>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</si>
  <si>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</si>
  <si>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% исп. 2022 г. к 2021 г.</t>
  </si>
  <si>
    <t>Прочие субвенции бюджетам муниципальных районов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</si>
  <si>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</si>
  <si>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</si>
  <si>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 xml:space="preserve">  АНАЛИЗ ИСПОЛНЕНИЯ БЮДЖЕТА МУНИЦИПАЛЬНОГО  РАЙОНА  НА 01 АВГУСТА 2022 Г.</t>
  </si>
  <si>
    <t>Исполнено на 01.08.2022</t>
  </si>
  <si>
    <t>Исполнено на 01.08.2021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</si>
</sst>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#;##0.0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</numFmts>
  <fonts count="73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7"/>
      <color indexed="62"/>
      <name val="Arial Cyr"/>
      <family val="0"/>
    </font>
    <font>
      <sz val="7"/>
      <color indexed="6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6" fillId="0" borderId="0">
      <alignment/>
      <protection/>
    </xf>
    <xf numFmtId="0" fontId="49" fillId="20" borderId="0">
      <alignment vertical="center"/>
      <protection/>
    </xf>
    <xf numFmtId="0" fontId="50" fillId="0" borderId="0">
      <alignment horizontal="center" vertical="center"/>
      <protection/>
    </xf>
    <xf numFmtId="0" fontId="51" fillId="0" borderId="0">
      <alignment horizontal="center" vertical="center" wrapText="1"/>
      <protection/>
    </xf>
    <xf numFmtId="0" fontId="49" fillId="0" borderId="0">
      <alignment vertical="center"/>
      <protection/>
    </xf>
    <xf numFmtId="0" fontId="49" fillId="0" borderId="0">
      <alignment horizontal="center" vertical="center"/>
      <protection/>
    </xf>
    <xf numFmtId="0" fontId="49" fillId="0" borderId="0">
      <alignment horizontal="center" vertical="center"/>
      <protection/>
    </xf>
    <xf numFmtId="0" fontId="49" fillId="0" borderId="0">
      <alignment vertical="center" wrapText="1"/>
      <protection/>
    </xf>
    <xf numFmtId="0" fontId="52" fillId="0" borderId="0">
      <alignment vertical="center"/>
      <protection/>
    </xf>
    <xf numFmtId="0" fontId="53" fillId="0" borderId="0">
      <alignment vertical="center" wrapText="1"/>
      <protection/>
    </xf>
    <xf numFmtId="0" fontId="52" fillId="0" borderId="1">
      <alignment vertical="center"/>
      <protection/>
    </xf>
    <xf numFmtId="0" fontId="52" fillId="0" borderId="2">
      <alignment horizontal="center" vertical="center" wrapText="1"/>
      <protection/>
    </xf>
    <xf numFmtId="0" fontId="52" fillId="0" borderId="2">
      <alignment horizontal="center" vertical="center" wrapText="1"/>
      <protection/>
    </xf>
    <xf numFmtId="0" fontId="49" fillId="20" borderId="3">
      <alignment vertical="center"/>
      <protection/>
    </xf>
    <xf numFmtId="49" fontId="54" fillId="0" borderId="4">
      <alignment vertical="center" wrapText="1"/>
      <protection/>
    </xf>
    <xf numFmtId="0" fontId="49" fillId="20" borderId="5">
      <alignment vertical="center"/>
      <protection/>
    </xf>
    <xf numFmtId="49" fontId="55" fillId="0" borderId="6">
      <alignment horizontal="left" vertical="center" wrapText="1" indent="1"/>
      <protection/>
    </xf>
    <xf numFmtId="49" fontId="55" fillId="0" borderId="6">
      <alignment horizontal="left" vertical="center" wrapText="1" indent="1"/>
      <protection/>
    </xf>
    <xf numFmtId="0" fontId="49" fillId="20" borderId="7">
      <alignment vertical="center"/>
      <protection/>
    </xf>
    <xf numFmtId="0" fontId="54" fillId="0" borderId="0">
      <alignment horizontal="left" vertical="center" wrapText="1"/>
      <protection/>
    </xf>
    <xf numFmtId="0" fontId="50" fillId="0" borderId="0">
      <alignment vertical="center"/>
      <protection/>
    </xf>
    <xf numFmtId="0" fontId="49" fillId="0" borderId="1">
      <alignment horizontal="left" vertical="center" wrapText="1"/>
      <protection/>
    </xf>
    <xf numFmtId="0" fontId="49" fillId="0" borderId="3">
      <alignment horizontal="left" vertical="center" wrapText="1"/>
      <protection/>
    </xf>
    <xf numFmtId="0" fontId="49" fillId="0" borderId="5">
      <alignment vertical="center" wrapText="1"/>
      <protection/>
    </xf>
    <xf numFmtId="0" fontId="52" fillId="0" borderId="8">
      <alignment horizontal="center" vertical="center" wrapText="1"/>
      <protection/>
    </xf>
    <xf numFmtId="0" fontId="49" fillId="20" borderId="9">
      <alignment vertical="center"/>
      <protection/>
    </xf>
    <xf numFmtId="49" fontId="54" fillId="0" borderId="10">
      <alignment horizontal="center" vertical="center" shrinkToFit="1"/>
      <protection/>
    </xf>
    <xf numFmtId="49" fontId="55" fillId="0" borderId="10">
      <alignment horizontal="center" vertical="center" shrinkToFit="1"/>
      <protection/>
    </xf>
    <xf numFmtId="0" fontId="49" fillId="20" borderId="11">
      <alignment vertical="center"/>
      <protection/>
    </xf>
    <xf numFmtId="0" fontId="49" fillId="0" borderId="12">
      <alignment vertical="center"/>
      <protection/>
    </xf>
    <xf numFmtId="0" fontId="49" fillId="20" borderId="0">
      <alignment vertical="center" shrinkToFit="1"/>
      <protection/>
    </xf>
    <xf numFmtId="0" fontId="52" fillId="0" borderId="0">
      <alignment vertical="center" wrapText="1"/>
      <protection/>
    </xf>
    <xf numFmtId="1" fontId="54" fillId="0" borderId="2">
      <alignment horizontal="center" vertical="center" shrinkToFit="1"/>
      <protection/>
    </xf>
    <xf numFmtId="1" fontId="55" fillId="0" borderId="2">
      <alignment horizontal="center" vertical="center" shrinkToFit="1"/>
      <protection/>
    </xf>
    <xf numFmtId="49" fontId="52" fillId="0" borderId="0">
      <alignment vertical="center" wrapText="1"/>
      <protection/>
    </xf>
    <xf numFmtId="49" fontId="49" fillId="0" borderId="5">
      <alignment vertical="center" wrapText="1"/>
      <protection/>
    </xf>
    <xf numFmtId="49" fontId="49" fillId="0" borderId="0">
      <alignment vertical="center" wrapText="1"/>
      <protection/>
    </xf>
    <xf numFmtId="49" fontId="52" fillId="0" borderId="2">
      <alignment horizontal="center" vertical="center" wrapText="1"/>
      <protection/>
    </xf>
    <xf numFmtId="49" fontId="52" fillId="0" borderId="2">
      <alignment horizontal="center" vertical="center" wrapText="1"/>
      <protection/>
    </xf>
    <xf numFmtId="4" fontId="54" fillId="0" borderId="2">
      <alignment horizontal="right" vertical="center" shrinkToFit="1"/>
      <protection/>
    </xf>
    <xf numFmtId="4" fontId="55" fillId="0" borderId="2">
      <alignment horizontal="right" vertical="center" shrinkToFit="1"/>
      <protection/>
    </xf>
    <xf numFmtId="0" fontId="49" fillId="0" borderId="5">
      <alignment vertical="center"/>
      <protection/>
    </xf>
    <xf numFmtId="0" fontId="52" fillId="0" borderId="0">
      <alignment horizontal="right" vertical="center"/>
      <protection/>
    </xf>
    <xf numFmtId="0" fontId="54" fillId="0" borderId="0">
      <alignment horizontal="left" vertical="center" wrapText="1"/>
      <protection/>
    </xf>
    <xf numFmtId="0" fontId="56" fillId="0" borderId="0">
      <alignment vertical="center"/>
      <protection/>
    </xf>
    <xf numFmtId="0" fontId="56" fillId="0" borderId="1">
      <alignment vertical="center"/>
      <protection/>
    </xf>
    <xf numFmtId="0" fontId="56" fillId="0" borderId="5">
      <alignment vertical="center"/>
      <protection/>
    </xf>
    <xf numFmtId="0" fontId="52" fillId="0" borderId="2">
      <alignment horizontal="center" vertical="center" wrapText="1"/>
      <protection/>
    </xf>
    <xf numFmtId="0" fontId="57" fillId="0" borderId="0">
      <alignment horizontal="center" vertical="center" wrapText="1"/>
      <protection/>
    </xf>
    <xf numFmtId="0" fontId="52" fillId="0" borderId="13">
      <alignment vertical="center"/>
      <protection/>
    </xf>
    <xf numFmtId="0" fontId="52" fillId="0" borderId="14">
      <alignment horizontal="right" vertical="center"/>
      <protection/>
    </xf>
    <xf numFmtId="0" fontId="54" fillId="0" borderId="14">
      <alignment horizontal="right" vertical="center"/>
      <protection/>
    </xf>
    <xf numFmtId="0" fontId="54" fillId="0" borderId="8">
      <alignment horizontal="center" vertical="center"/>
      <protection/>
    </xf>
    <xf numFmtId="49" fontId="52" fillId="0" borderId="15">
      <alignment horizontal="center" vertical="center"/>
      <protection/>
    </xf>
    <xf numFmtId="0" fontId="52" fillId="0" borderId="16">
      <alignment horizontal="center" vertical="center" shrinkToFit="1"/>
      <protection/>
    </xf>
    <xf numFmtId="1" fontId="54" fillId="0" borderId="16">
      <alignment horizontal="center" vertical="center" shrinkToFit="1"/>
      <protection/>
    </xf>
    <xf numFmtId="0" fontId="54" fillId="0" borderId="16">
      <alignment vertical="center"/>
      <protection/>
    </xf>
    <xf numFmtId="49" fontId="54" fillId="0" borderId="16">
      <alignment horizontal="center" vertical="center"/>
      <protection/>
    </xf>
    <xf numFmtId="49" fontId="54" fillId="0" borderId="17">
      <alignment horizontal="center" vertical="center"/>
      <protection/>
    </xf>
    <xf numFmtId="0" fontId="56" fillId="0" borderId="12">
      <alignment vertical="center"/>
      <protection/>
    </xf>
    <xf numFmtId="4" fontId="54" fillId="0" borderId="4">
      <alignment horizontal="right" vertical="center" shrinkToFit="1"/>
      <protection/>
    </xf>
    <xf numFmtId="4" fontId="55" fillId="0" borderId="4">
      <alignment horizontal="right" vertical="center" shrinkToFit="1"/>
      <protection/>
    </xf>
    <xf numFmtId="0" fontId="52" fillId="0" borderId="10">
      <alignment horizontal="center" vertical="center" wrapText="1"/>
      <protection/>
    </xf>
    <xf numFmtId="0" fontId="52" fillId="0" borderId="2">
      <alignment horizontal="center" vertical="center" wrapText="1"/>
      <protection/>
    </xf>
    <xf numFmtId="0" fontId="53" fillId="0" borderId="0">
      <alignment horizontal="left" vertical="center" wrapText="1"/>
      <protection/>
    </xf>
    <xf numFmtId="0" fontId="52" fillId="0" borderId="10">
      <alignment horizontal="center" vertical="center" wrapText="1"/>
      <protection/>
    </xf>
    <xf numFmtId="49" fontId="49" fillId="20" borderId="5">
      <alignment vertical="center"/>
      <protection/>
    </xf>
    <xf numFmtId="1" fontId="54" fillId="0" borderId="10">
      <alignment horizontal="center" vertical="center" shrinkToFit="1"/>
      <protection/>
    </xf>
    <xf numFmtId="0" fontId="55" fillId="0" borderId="10">
      <alignment horizontal="center" vertical="center" shrinkToFit="1"/>
      <protection/>
    </xf>
    <xf numFmtId="0" fontId="52" fillId="0" borderId="2">
      <alignment horizontal="center" vertical="center" wrapText="1"/>
      <protection/>
    </xf>
    <xf numFmtId="0" fontId="51" fillId="0" borderId="0">
      <alignment vertical="center" wrapText="1"/>
      <protection/>
    </xf>
    <xf numFmtId="49" fontId="52" fillId="0" borderId="2">
      <alignment horizontal="center" vertical="center" wrapText="1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8" fillId="27" borderId="18" applyNumberFormat="0" applyAlignment="0" applyProtection="0"/>
    <xf numFmtId="0" fontId="59" fillId="28" borderId="19" applyNumberFormat="0" applyAlignment="0" applyProtection="0"/>
    <xf numFmtId="0" fontId="60" fillId="28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23" applyNumberFormat="0" applyFill="0" applyAlignment="0" applyProtection="0"/>
    <xf numFmtId="0" fontId="65" fillId="29" borderId="24" applyNumberFormat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70" fillId="0" borderId="26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27" xfId="0" applyFont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left" vertical="center"/>
    </xf>
    <xf numFmtId="4" fontId="11" fillId="35" borderId="27" xfId="0" applyNumberFormat="1" applyFont="1" applyFill="1" applyBorder="1" applyAlignment="1">
      <alignment horizontal="right" vertical="center"/>
    </xf>
    <xf numFmtId="4" fontId="11" fillId="35" borderId="27" xfId="0" applyNumberFormat="1" applyFont="1" applyFill="1" applyBorder="1" applyAlignment="1">
      <alignment horizontal="right" vertical="center" wrapText="1"/>
    </xf>
    <xf numFmtId="0" fontId="11" fillId="0" borderId="27" xfId="0" applyFont="1" applyFill="1" applyBorder="1" applyAlignment="1">
      <alignment horizontal="left" vertical="center"/>
    </xf>
    <xf numFmtId="4" fontId="11" fillId="0" borderId="28" xfId="0" applyNumberFormat="1" applyFont="1" applyFill="1" applyBorder="1" applyAlignment="1">
      <alignment horizontal="right" vertical="center"/>
    </xf>
    <xf numFmtId="4" fontId="11" fillId="0" borderId="27" xfId="0" applyNumberFormat="1" applyFont="1" applyFill="1" applyBorder="1" applyAlignment="1">
      <alignment horizontal="right" vertical="center" wrapText="1"/>
    </xf>
    <xf numFmtId="4" fontId="11" fillId="0" borderId="27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 vertical="center"/>
    </xf>
    <xf numFmtId="4" fontId="7" fillId="36" borderId="28" xfId="0" applyNumberFormat="1" applyFont="1" applyFill="1" applyBorder="1" applyAlignment="1">
      <alignment horizontal="right" vertical="center"/>
    </xf>
    <xf numFmtId="4" fontId="12" fillId="0" borderId="29" xfId="69" applyNumberFormat="1" applyFont="1" applyBorder="1" applyAlignment="1" applyProtection="1">
      <alignment horizontal="right" vertical="center" shrinkToFit="1"/>
      <protection/>
    </xf>
    <xf numFmtId="4" fontId="7" fillId="0" borderId="27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left" vertical="center" wrapText="1"/>
    </xf>
    <xf numFmtId="4" fontId="11" fillId="36" borderId="28" xfId="0" applyNumberFormat="1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left" wrapText="1"/>
    </xf>
    <xf numFmtId="4" fontId="7" fillId="36" borderId="30" xfId="77" applyNumberFormat="1" applyFont="1" applyFill="1" applyBorder="1" applyProtection="1">
      <alignment horizontal="right" vertical="center" shrinkToFit="1"/>
      <protection/>
    </xf>
    <xf numFmtId="4" fontId="12" fillId="0" borderId="2" xfId="69" applyNumberFormat="1" applyFont="1" applyAlignment="1" applyProtection="1">
      <alignment horizontal="right" vertical="center" shrinkToFit="1"/>
      <protection/>
    </xf>
    <xf numFmtId="0" fontId="7" fillId="0" borderId="27" xfId="0" applyFont="1" applyFill="1" applyBorder="1" applyAlignment="1">
      <alignment horizontal="left" vertical="center" wrapText="1"/>
    </xf>
    <xf numFmtId="4" fontId="7" fillId="36" borderId="27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top" wrapText="1"/>
    </xf>
    <xf numFmtId="0" fontId="13" fillId="0" borderId="27" xfId="129" applyFont="1" applyFill="1" applyBorder="1" applyAlignment="1">
      <alignment vertical="top" wrapText="1"/>
      <protection/>
    </xf>
    <xf numFmtId="0" fontId="12" fillId="0" borderId="27" xfId="129" applyFont="1" applyFill="1" applyBorder="1" applyAlignment="1">
      <alignment vertical="top" wrapText="1"/>
      <protection/>
    </xf>
    <xf numFmtId="4" fontId="7" fillId="0" borderId="2" xfId="77" applyNumberFormat="1" applyFont="1" applyFill="1" applyAlignment="1" applyProtection="1">
      <alignment horizontal="right" vertical="center" shrinkToFit="1"/>
      <protection/>
    </xf>
    <xf numFmtId="4" fontId="11" fillId="36" borderId="2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4" fontId="7" fillId="36" borderId="2" xfId="77" applyNumberFormat="1" applyFont="1" applyFill="1" applyProtection="1">
      <alignment horizontal="right" vertical="center" shrinkToFit="1"/>
      <protection/>
    </xf>
    <xf numFmtId="0" fontId="11" fillId="0" borderId="27" xfId="0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 vertical="center" wrapText="1"/>
    </xf>
    <xf numFmtId="4" fontId="7" fillId="36" borderId="27" xfId="0" applyNumberFormat="1" applyFont="1" applyFill="1" applyBorder="1" applyAlignment="1">
      <alignment vertical="center" wrapText="1"/>
    </xf>
    <xf numFmtId="4" fontId="7" fillId="0" borderId="27" xfId="0" applyNumberFormat="1" applyFont="1" applyFill="1" applyBorder="1" applyAlignment="1">
      <alignment vertical="center" wrapText="1"/>
    </xf>
    <xf numFmtId="4" fontId="7" fillId="0" borderId="27" xfId="0" applyNumberFormat="1" applyFont="1" applyFill="1" applyBorder="1" applyAlignment="1">
      <alignment horizontal="right" vertical="center" wrapText="1"/>
    </xf>
    <xf numFmtId="4" fontId="11" fillId="0" borderId="27" xfId="0" applyNumberFormat="1" applyFont="1" applyFill="1" applyBorder="1" applyAlignment="1">
      <alignment vertical="center" wrapText="1"/>
    </xf>
    <xf numFmtId="4" fontId="7" fillId="0" borderId="30" xfId="77" applyNumberFormat="1" applyFont="1" applyFill="1" applyBorder="1" applyProtection="1">
      <alignment horizontal="right" vertical="center" shrinkToFit="1"/>
      <protection/>
    </xf>
    <xf numFmtId="4" fontId="7" fillId="0" borderId="32" xfId="77" applyNumberFormat="1" applyFont="1" applyFill="1" applyBorder="1" applyProtection="1">
      <alignment horizontal="right" vertical="center" shrinkToFit="1"/>
      <protection/>
    </xf>
    <xf numFmtId="4" fontId="7" fillId="0" borderId="33" xfId="0" applyNumberFormat="1" applyFont="1" applyFill="1" applyBorder="1" applyAlignment="1">
      <alignment horizontal="right" vertical="center" wrapText="1"/>
    </xf>
    <xf numFmtId="4" fontId="11" fillId="0" borderId="33" xfId="0" applyNumberFormat="1" applyFont="1" applyFill="1" applyBorder="1" applyAlignment="1">
      <alignment horizontal="right" vertical="center" wrapText="1"/>
    </xf>
    <xf numFmtId="4" fontId="7" fillId="0" borderId="27" xfId="77" applyNumberFormat="1" applyFont="1" applyFill="1" applyBorder="1" applyProtection="1">
      <alignment horizontal="right" vertical="center" shrinkToFit="1"/>
      <protection/>
    </xf>
    <xf numFmtId="4" fontId="7" fillId="0" borderId="27" xfId="77" applyNumberFormat="1" applyFont="1" applyFill="1" applyBorder="1" applyAlignment="1" applyProtection="1">
      <alignment horizontal="right" vertical="center" shrinkToFit="1"/>
      <protection/>
    </xf>
    <xf numFmtId="4" fontId="7" fillId="0" borderId="27" xfId="0" applyNumberFormat="1" applyFont="1" applyFill="1" applyBorder="1" applyAlignment="1">
      <alignment/>
    </xf>
    <xf numFmtId="2" fontId="12" fillId="0" borderId="27" xfId="53" applyNumberFormat="1" applyFont="1" applyBorder="1" applyAlignment="1" applyProtection="1">
      <alignment vertical="center" wrapText="1"/>
      <protection/>
    </xf>
    <xf numFmtId="49" fontId="7" fillId="0" borderId="28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left" vertical="center" wrapText="1"/>
    </xf>
    <xf numFmtId="4" fontId="7" fillId="0" borderId="30" xfId="77" applyNumberFormat="1" applyFont="1" applyFill="1" applyBorder="1" applyAlignment="1" applyProtection="1">
      <alignment horizontal="right" vertical="center" shrinkToFit="1"/>
      <protection/>
    </xf>
    <xf numFmtId="4" fontId="7" fillId="0" borderId="28" xfId="77" applyNumberFormat="1" applyFont="1" applyFill="1" applyBorder="1" applyProtection="1">
      <alignment horizontal="right" vertical="center" shrinkToFit="1"/>
      <protection/>
    </xf>
    <xf numFmtId="2" fontId="12" fillId="0" borderId="27" xfId="53" applyNumberFormat="1" applyFont="1" applyFill="1" applyBorder="1" applyAlignment="1" applyProtection="1">
      <alignment vertical="center" wrapText="1"/>
      <protection/>
    </xf>
    <xf numFmtId="49" fontId="12" fillId="0" borderId="27" xfId="53" applyNumberFormat="1" applyFont="1" applyFill="1" applyBorder="1" applyAlignment="1" applyProtection="1">
      <alignment horizontal="center" vertical="center" wrapText="1"/>
      <protection/>
    </xf>
    <xf numFmtId="4" fontId="11" fillId="0" borderId="28" xfId="77" applyNumberFormat="1" applyFont="1" applyFill="1" applyBorder="1" applyAlignment="1" applyProtection="1">
      <alignment horizontal="right" vertical="center" shrinkToFit="1"/>
      <protection/>
    </xf>
    <xf numFmtId="0" fontId="11" fillId="31" borderId="34" xfId="0" applyFont="1" applyFill="1" applyBorder="1" applyAlignment="1">
      <alignment vertical="center" wrapText="1"/>
    </xf>
    <xf numFmtId="0" fontId="11" fillId="31" borderId="27" xfId="0" applyFont="1" applyFill="1" applyBorder="1" applyAlignment="1">
      <alignment horizontal="center" vertical="center" wrapText="1"/>
    </xf>
    <xf numFmtId="0" fontId="7" fillId="31" borderId="34" xfId="0" applyFont="1" applyFill="1" applyBorder="1" applyAlignment="1">
      <alignment vertical="center" wrapText="1"/>
    </xf>
    <xf numFmtId="0" fontId="7" fillId="31" borderId="27" xfId="0" applyFont="1" applyFill="1" applyBorder="1" applyAlignment="1">
      <alignment horizontal="center" vertical="center" wrapText="1"/>
    </xf>
    <xf numFmtId="0" fontId="7" fillId="31" borderId="27" xfId="0" applyFont="1" applyFill="1" applyBorder="1" applyAlignment="1">
      <alignment horizontal="left" vertical="center" wrapText="1"/>
    </xf>
    <xf numFmtId="49" fontId="7" fillId="31" borderId="27" xfId="0" applyNumberFormat="1" applyFont="1" applyFill="1" applyBorder="1" applyAlignment="1">
      <alignment horizontal="center" vertical="center" wrapText="1" shrinkToFit="1"/>
    </xf>
    <xf numFmtId="4" fontId="7" fillId="0" borderId="28" xfId="77" applyNumberFormat="1" applyFont="1" applyFill="1" applyBorder="1" applyAlignment="1" applyProtection="1">
      <alignment horizontal="right" vertical="center" shrinkToFit="1"/>
      <protection/>
    </xf>
    <xf numFmtId="0" fontId="11" fillId="35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justify" vertical="center" wrapText="1"/>
    </xf>
    <xf numFmtId="2" fontId="12" fillId="0" borderId="27" xfId="53" applyNumberFormat="1" applyFont="1" applyFill="1" applyBorder="1" applyAlignment="1" applyProtection="1">
      <alignment horizontal="left" vertical="center" wrapText="1"/>
      <protection/>
    </xf>
    <xf numFmtId="49" fontId="12" fillId="0" borderId="27" xfId="54" applyNumberFormat="1" applyFont="1" applyFill="1" applyBorder="1" applyAlignment="1" applyProtection="1">
      <alignment vertical="center" wrapText="1"/>
      <protection/>
    </xf>
    <xf numFmtId="4" fontId="7" fillId="0" borderId="29" xfId="77" applyNumberFormat="1" applyFont="1" applyFill="1" applyBorder="1" applyAlignment="1" applyProtection="1">
      <alignment horizontal="right" vertical="center" shrinkToFit="1"/>
      <protection/>
    </xf>
    <xf numFmtId="0" fontId="11" fillId="0" borderId="27" xfId="0" applyFont="1" applyFill="1" applyBorder="1" applyAlignment="1">
      <alignment horizontal="justify" vertical="center" wrapText="1"/>
    </xf>
    <xf numFmtId="4" fontId="7" fillId="0" borderId="2" xfId="77" applyNumberFormat="1" applyFont="1" applyFill="1" applyProtection="1">
      <alignment horizontal="right" vertical="center" shrinkToFit="1"/>
      <protection/>
    </xf>
    <xf numFmtId="0" fontId="14" fillId="0" borderId="27" xfId="0" applyFont="1" applyFill="1" applyBorder="1" applyAlignment="1">
      <alignment horizontal="left" vertical="center" wrapText="1"/>
    </xf>
    <xf numFmtId="4" fontId="14" fillId="0" borderId="27" xfId="0" applyNumberFormat="1" applyFont="1" applyFill="1" applyBorder="1" applyAlignment="1">
      <alignment horizontal="right" vertical="center"/>
    </xf>
    <xf numFmtId="174" fontId="11" fillId="0" borderId="27" xfId="0" applyNumberFormat="1" applyFont="1" applyFill="1" applyBorder="1" applyAlignment="1">
      <alignment horizontal="right" vertical="center" wrapText="1"/>
    </xf>
    <xf numFmtId="174" fontId="7" fillId="0" borderId="27" xfId="0" applyNumberFormat="1" applyFont="1" applyFill="1" applyBorder="1" applyAlignment="1">
      <alignment horizontal="right" vertical="center"/>
    </xf>
    <xf numFmtId="0" fontId="11" fillId="0" borderId="27" xfId="0" applyFont="1" applyBorder="1" applyAlignment="1">
      <alignment horizontal="left" vertical="center" wrapText="1"/>
    </xf>
    <xf numFmtId="4" fontId="11" fillId="0" borderId="30" xfId="59" applyNumberFormat="1" applyFont="1" applyBorder="1" applyAlignment="1" applyProtection="1">
      <alignment horizontal="right" vertical="center" shrinkToFit="1"/>
      <protection/>
    </xf>
    <xf numFmtId="4" fontId="11" fillId="0" borderId="35" xfId="59" applyNumberFormat="1" applyFont="1" applyBorder="1" applyAlignment="1" applyProtection="1">
      <alignment horizontal="right" vertical="center" shrinkToFit="1"/>
      <protection/>
    </xf>
    <xf numFmtId="4" fontId="7" fillId="0" borderId="30" xfId="59" applyNumberFormat="1" applyFont="1" applyBorder="1" applyAlignment="1" applyProtection="1">
      <alignment horizontal="right" vertical="center" shrinkToFit="1"/>
      <protection/>
    </xf>
    <xf numFmtId="4" fontId="7" fillId="0" borderId="35" xfId="59" applyNumberFormat="1" applyFont="1" applyBorder="1" applyAlignment="1" applyProtection="1">
      <alignment horizontal="right" vertical="center" shrinkToFit="1"/>
      <protection/>
    </xf>
    <xf numFmtId="0" fontId="7" fillId="0" borderId="27" xfId="0" applyFont="1" applyBorder="1" applyAlignment="1">
      <alignment horizontal="left" vertical="center" wrapText="1"/>
    </xf>
    <xf numFmtId="4" fontId="7" fillId="0" borderId="36" xfId="0" applyNumberFormat="1" applyFont="1" applyBorder="1" applyAlignment="1">
      <alignment vertical="center"/>
    </xf>
    <xf numFmtId="4" fontId="7" fillId="0" borderId="37" xfId="59" applyNumberFormat="1" applyFont="1" applyBorder="1" applyAlignment="1" applyProtection="1">
      <alignment horizontal="right" vertical="center" shrinkToFit="1"/>
      <protection/>
    </xf>
    <xf numFmtId="4" fontId="7" fillId="0" borderId="27" xfId="0" applyNumberFormat="1" applyFont="1" applyBorder="1" applyAlignment="1">
      <alignment vertical="center"/>
    </xf>
    <xf numFmtId="0" fontId="15" fillId="0" borderId="27" xfId="0" applyFont="1" applyBorder="1" applyAlignment="1">
      <alignment horizontal="left" vertical="center" wrapText="1"/>
    </xf>
    <xf numFmtId="4" fontId="15" fillId="0" borderId="27" xfId="59" applyNumberFormat="1" applyFont="1" applyBorder="1" applyAlignment="1" applyProtection="1">
      <alignment horizontal="right" vertical="center" shrinkToFit="1"/>
      <protection/>
    </xf>
    <xf numFmtId="4" fontId="15" fillId="0" borderId="27" xfId="0" applyNumberFormat="1" applyFont="1" applyFill="1" applyBorder="1" applyAlignment="1">
      <alignment vertical="center"/>
    </xf>
    <xf numFmtId="4" fontId="11" fillId="0" borderId="27" xfId="59" applyNumberFormat="1" applyFont="1" applyBorder="1" applyAlignment="1" applyProtection="1">
      <alignment horizontal="right" vertical="center" shrinkToFit="1"/>
      <protection/>
    </xf>
    <xf numFmtId="4" fontId="7" fillId="0" borderId="27" xfId="59" applyNumberFormat="1" applyFont="1" applyBorder="1" applyAlignment="1" applyProtection="1">
      <alignment horizontal="right" vertical="center" shrinkToFit="1"/>
      <protection/>
    </xf>
    <xf numFmtId="4" fontId="16" fillId="0" borderId="27" xfId="0" applyNumberFormat="1" applyFont="1" applyFill="1" applyBorder="1" applyAlignment="1">
      <alignment vertical="center"/>
    </xf>
    <xf numFmtId="4" fontId="15" fillId="0" borderId="27" xfId="0" applyNumberFormat="1" applyFont="1" applyBorder="1" applyAlignment="1">
      <alignment vertical="center"/>
    </xf>
    <xf numFmtId="4" fontId="7" fillId="0" borderId="38" xfId="59" applyNumberFormat="1" applyFont="1" applyBorder="1" applyAlignment="1" applyProtection="1">
      <alignment horizontal="right" vertical="center" shrinkToFit="1"/>
      <protection/>
    </xf>
    <xf numFmtId="4" fontId="7" fillId="0" borderId="29" xfId="59" applyNumberFormat="1" applyFont="1" applyBorder="1" applyAlignment="1" applyProtection="1">
      <alignment horizontal="right" vertical="center" shrinkToFit="1"/>
      <protection/>
    </xf>
    <xf numFmtId="4" fontId="15" fillId="0" borderId="30" xfId="59" applyNumberFormat="1" applyFont="1" applyBorder="1" applyAlignment="1" applyProtection="1">
      <alignment horizontal="right" vertical="center" shrinkToFit="1"/>
      <protection/>
    </xf>
    <xf numFmtId="4" fontId="15" fillId="0" borderId="35" xfId="59" applyNumberFormat="1" applyFont="1" applyBorder="1" applyAlignment="1" applyProtection="1">
      <alignment horizontal="right" vertical="center" shrinkToFit="1"/>
      <protection/>
    </xf>
    <xf numFmtId="4" fontId="15" fillId="0" borderId="28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" fontId="11" fillId="0" borderId="28" xfId="0" applyNumberFormat="1" applyFont="1" applyBorder="1" applyAlignment="1">
      <alignment vertical="center"/>
    </xf>
    <xf numFmtId="4" fontId="7" fillId="0" borderId="28" xfId="0" applyNumberFormat="1" applyFont="1" applyFill="1" applyBorder="1" applyAlignment="1">
      <alignment vertical="center"/>
    </xf>
    <xf numFmtId="0" fontId="15" fillId="0" borderId="27" xfId="0" applyFont="1" applyFill="1" applyBorder="1" applyAlignment="1">
      <alignment horizontal="left" vertical="center" wrapText="1"/>
    </xf>
    <xf numFmtId="4" fontId="11" fillId="0" borderId="28" xfId="0" applyNumberFormat="1" applyFont="1" applyFill="1" applyBorder="1" applyAlignment="1">
      <alignment vertical="center"/>
    </xf>
    <xf numFmtId="0" fontId="17" fillId="0" borderId="27" xfId="0" applyFont="1" applyBorder="1" applyAlignment="1">
      <alignment horizontal="left" vertical="center" wrapText="1"/>
    </xf>
    <xf numFmtId="4" fontId="17" fillId="0" borderId="27" xfId="0" applyNumberFormat="1" applyFont="1" applyFill="1" applyBorder="1" applyAlignment="1">
      <alignment vertical="center"/>
    </xf>
    <xf numFmtId="0" fontId="18" fillId="0" borderId="27" xfId="0" applyFont="1" applyBorder="1" applyAlignment="1">
      <alignment horizontal="left" vertical="center" wrapText="1"/>
    </xf>
    <xf numFmtId="4" fontId="11" fillId="35" borderId="27" xfId="0" applyNumberFormat="1" applyFont="1" applyFill="1" applyBorder="1" applyAlignment="1">
      <alignment vertical="center"/>
    </xf>
    <xf numFmtId="4" fontId="11" fillId="35" borderId="27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4" fontId="11" fillId="37" borderId="27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7" fillId="0" borderId="39" xfId="0" applyFont="1" applyFill="1" applyBorder="1" applyAlignment="1">
      <alignment horizontal="right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view="pageBreakPreview" zoomScale="90" zoomScaleSheetLayoutView="90" zoomScalePageLayoutView="0" workbookViewId="0" topLeftCell="A11">
      <selection activeCell="C71" sqref="C71"/>
    </sheetView>
  </sheetViews>
  <sheetFormatPr defaultColWidth="9.00390625" defaultRowHeight="12.75"/>
  <cols>
    <col min="1" max="1" width="89.12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5.625" style="9" customWidth="1"/>
    <col min="6" max="6" width="11.25390625" style="10" customWidth="1"/>
    <col min="7" max="7" width="13.625" style="10" customWidth="1"/>
    <col min="8" max="8" width="10.125" style="1" bestFit="1" customWidth="1"/>
    <col min="9" max="16384" width="9.125" style="1" customWidth="1"/>
  </cols>
  <sheetData>
    <row r="1" spans="1:7" ht="12.75">
      <c r="A1" s="125" t="s">
        <v>194</v>
      </c>
      <c r="B1" s="125"/>
      <c r="C1" s="125"/>
      <c r="D1" s="125"/>
      <c r="E1" s="125"/>
      <c r="F1" s="125"/>
      <c r="G1" s="125"/>
    </row>
    <row r="2" spans="3:7" ht="12.75">
      <c r="C2" s="9"/>
      <c r="F2" s="126"/>
      <c r="G2" s="126"/>
    </row>
    <row r="3" spans="1:7" ht="30" customHeight="1">
      <c r="A3" s="18" t="s">
        <v>1</v>
      </c>
      <c r="B3" s="18"/>
      <c r="C3" s="19" t="s">
        <v>181</v>
      </c>
      <c r="D3" s="19" t="s">
        <v>195</v>
      </c>
      <c r="E3" s="19" t="s">
        <v>196</v>
      </c>
      <c r="F3" s="20" t="s">
        <v>161</v>
      </c>
      <c r="G3" s="21" t="s">
        <v>190</v>
      </c>
    </row>
    <row r="4" spans="1:7" s="5" customFormat="1" ht="16.5" customHeight="1">
      <c r="A4" s="22" t="s">
        <v>29</v>
      </c>
      <c r="B4" s="22"/>
      <c r="C4" s="23">
        <f>C5+C32</f>
        <v>102487873</v>
      </c>
      <c r="D4" s="23">
        <f>D5+D32</f>
        <v>83386827.47999999</v>
      </c>
      <c r="E4" s="23">
        <f>E5+E32</f>
        <v>63496123.35</v>
      </c>
      <c r="F4" s="24">
        <f aca="true" t="shared" si="0" ref="F4:F93">D4/C4*100</f>
        <v>81.36262861070401</v>
      </c>
      <c r="G4" s="23">
        <f aca="true" t="shared" si="1" ref="G4:G60">D4/E4*100</f>
        <v>131.3258559429833</v>
      </c>
    </row>
    <row r="5" spans="1:7" s="6" customFormat="1" ht="12.75">
      <c r="A5" s="25" t="s">
        <v>27</v>
      </c>
      <c r="B5" s="25"/>
      <c r="C5" s="26">
        <f>C6+C9+C14+C19+C23+C25</f>
        <v>93491250</v>
      </c>
      <c r="D5" s="26">
        <f>D6+D9+D14+D19+D23+D25</f>
        <v>76603245.47999999</v>
      </c>
      <c r="E5" s="26">
        <f>E6+E9+E14+E19+E23+E25</f>
        <v>56040168.49</v>
      </c>
      <c r="F5" s="27">
        <f t="shared" si="0"/>
        <v>81.93627262444345</v>
      </c>
      <c r="G5" s="28">
        <f t="shared" si="1"/>
        <v>136.6934603233203</v>
      </c>
    </row>
    <row r="6" spans="1:7" s="6" customFormat="1" ht="12.75">
      <c r="A6" s="25" t="s">
        <v>33</v>
      </c>
      <c r="B6" s="25"/>
      <c r="C6" s="26">
        <f>C7</f>
        <v>68899800</v>
      </c>
      <c r="D6" s="28">
        <f>D7</f>
        <v>50832215.65</v>
      </c>
      <c r="E6" s="28">
        <f>E7</f>
        <v>37467074.69</v>
      </c>
      <c r="F6" s="27">
        <f t="shared" si="0"/>
        <v>73.77701480991237</v>
      </c>
      <c r="G6" s="28">
        <f t="shared" si="1"/>
        <v>135.67169593725225</v>
      </c>
    </row>
    <row r="7" spans="1:7" s="2" customFormat="1" ht="12.75">
      <c r="A7" s="29" t="s">
        <v>2</v>
      </c>
      <c r="B7" s="29"/>
      <c r="C7" s="30">
        <v>68899800</v>
      </c>
      <c r="D7" s="31">
        <v>50832215.65</v>
      </c>
      <c r="E7" s="32">
        <v>37467074.69</v>
      </c>
      <c r="F7" s="27">
        <f t="shared" si="0"/>
        <v>73.77701480991237</v>
      </c>
      <c r="G7" s="28">
        <f t="shared" si="1"/>
        <v>135.67169593725225</v>
      </c>
    </row>
    <row r="8" spans="1:7" s="2" customFormat="1" ht="12.75">
      <c r="A8" s="29" t="s">
        <v>87</v>
      </c>
      <c r="B8" s="29"/>
      <c r="C8" s="32">
        <f>C7*48.99/61.99</f>
        <v>54450737.247943215</v>
      </c>
      <c r="D8" s="32">
        <f>D7*48.99/61.99</f>
        <v>40172128.483521536</v>
      </c>
      <c r="E8" s="32">
        <f>E7*49.68/62.68</f>
        <v>29696302.977013398</v>
      </c>
      <c r="F8" s="27">
        <f t="shared" si="0"/>
        <v>73.77701480991237</v>
      </c>
      <c r="G8" s="28">
        <f t="shared" si="1"/>
        <v>135.2765309359115</v>
      </c>
    </row>
    <row r="9" spans="1:7" s="6" customFormat="1" ht="27.75" customHeight="1">
      <c r="A9" s="33" t="s">
        <v>77</v>
      </c>
      <c r="B9" s="33"/>
      <c r="C9" s="34">
        <f>C10+C11+C12+C13</f>
        <v>3144590</v>
      </c>
      <c r="D9" s="26">
        <f>D10+D11+D12+D13</f>
        <v>2021294.7300000002</v>
      </c>
      <c r="E9" s="28">
        <f>E10+E11+E12+E13</f>
        <v>1641318.26</v>
      </c>
      <c r="F9" s="27">
        <f t="shared" si="0"/>
        <v>64.27848240947152</v>
      </c>
      <c r="G9" s="28">
        <f t="shared" si="1"/>
        <v>123.15068803292301</v>
      </c>
    </row>
    <row r="10" spans="1:7" s="17" customFormat="1" ht="39">
      <c r="A10" s="35" t="s">
        <v>78</v>
      </c>
      <c r="B10" s="35"/>
      <c r="C10" s="36">
        <v>1421760</v>
      </c>
      <c r="D10" s="37">
        <v>988067.81</v>
      </c>
      <c r="E10" s="32">
        <v>737501.27</v>
      </c>
      <c r="F10" s="27">
        <f t="shared" si="0"/>
        <v>69.49610412446545</v>
      </c>
      <c r="G10" s="28">
        <f t="shared" si="1"/>
        <v>133.97506556158203</v>
      </c>
    </row>
    <row r="11" spans="1:7" s="17" customFormat="1" ht="51.75">
      <c r="A11" s="35" t="s">
        <v>79</v>
      </c>
      <c r="B11" s="35"/>
      <c r="C11" s="36">
        <v>7870</v>
      </c>
      <c r="D11" s="37">
        <v>5813.68</v>
      </c>
      <c r="E11" s="32">
        <v>5526.9</v>
      </c>
      <c r="F11" s="27">
        <f t="shared" si="0"/>
        <v>73.87141041931386</v>
      </c>
      <c r="G11" s="28">
        <f t="shared" si="1"/>
        <v>105.18880385025966</v>
      </c>
    </row>
    <row r="12" spans="1:7" s="17" customFormat="1" ht="39">
      <c r="A12" s="35" t="s">
        <v>80</v>
      </c>
      <c r="B12" s="35"/>
      <c r="C12" s="36">
        <v>1893230</v>
      </c>
      <c r="D12" s="37">
        <v>1141814.17</v>
      </c>
      <c r="E12" s="32">
        <v>1033006.85</v>
      </c>
      <c r="F12" s="27">
        <f t="shared" si="0"/>
        <v>60.310378031195356</v>
      </c>
      <c r="G12" s="28">
        <f t="shared" si="1"/>
        <v>110.53306858516959</v>
      </c>
    </row>
    <row r="13" spans="1:7" s="17" customFormat="1" ht="39">
      <c r="A13" s="35" t="s">
        <v>81</v>
      </c>
      <c r="B13" s="35"/>
      <c r="C13" s="36">
        <v>-178270</v>
      </c>
      <c r="D13" s="37">
        <v>-114400.93</v>
      </c>
      <c r="E13" s="32">
        <v>-134716.76</v>
      </c>
      <c r="F13" s="27">
        <f t="shared" si="0"/>
        <v>64.17284456162001</v>
      </c>
      <c r="G13" s="28">
        <f t="shared" si="1"/>
        <v>84.91959723496912</v>
      </c>
    </row>
    <row r="14" spans="1:7" s="6" customFormat="1" ht="12.75">
      <c r="A14" s="25" t="s">
        <v>3</v>
      </c>
      <c r="B14" s="25"/>
      <c r="C14" s="34">
        <f>C16+C17+C18+C15</f>
        <v>16695060</v>
      </c>
      <c r="D14" s="26">
        <f>D16+D17+D18+D15</f>
        <v>19536803.39</v>
      </c>
      <c r="E14" s="28">
        <f>E16+E17+E18+E15</f>
        <v>15791968.129999999</v>
      </c>
      <c r="F14" s="27">
        <f t="shared" si="0"/>
        <v>117.02146257635493</v>
      </c>
      <c r="G14" s="28">
        <f t="shared" si="1"/>
        <v>123.71354367721867</v>
      </c>
    </row>
    <row r="15" spans="1:7" s="2" customFormat="1" ht="12.75">
      <c r="A15" s="38" t="s">
        <v>174</v>
      </c>
      <c r="B15" s="29"/>
      <c r="C15" s="30">
        <v>12183600</v>
      </c>
      <c r="D15" s="31">
        <v>9096961.4</v>
      </c>
      <c r="E15" s="32">
        <v>9764541.84</v>
      </c>
      <c r="F15" s="27">
        <f t="shared" si="0"/>
        <v>74.66562756492334</v>
      </c>
      <c r="G15" s="28">
        <f t="shared" si="1"/>
        <v>93.16321798873054</v>
      </c>
    </row>
    <row r="16" spans="1:7" s="2" customFormat="1" ht="15.75" customHeight="1">
      <c r="A16" s="38" t="s">
        <v>23</v>
      </c>
      <c r="B16" s="38"/>
      <c r="C16" s="39">
        <v>0</v>
      </c>
      <c r="D16" s="31">
        <v>-80363.42</v>
      </c>
      <c r="E16" s="32">
        <v>1621133.25</v>
      </c>
      <c r="F16" s="27" t="e">
        <f t="shared" si="0"/>
        <v>#DIV/0!</v>
      </c>
      <c r="G16" s="28">
        <f t="shared" si="1"/>
        <v>-4.957237167271722</v>
      </c>
    </row>
    <row r="17" spans="1:7" s="2" customFormat="1" ht="15.75" customHeight="1">
      <c r="A17" s="38" t="s">
        <v>4</v>
      </c>
      <c r="B17" s="38"/>
      <c r="C17" s="39">
        <v>2653560</v>
      </c>
      <c r="D17" s="31">
        <v>9271085.43</v>
      </c>
      <c r="E17" s="32">
        <v>2996921.6</v>
      </c>
      <c r="F17" s="27">
        <f t="shared" si="0"/>
        <v>349.3829206801429</v>
      </c>
      <c r="G17" s="28">
        <f t="shared" si="1"/>
        <v>309.35361906030505</v>
      </c>
    </row>
    <row r="18" spans="1:7" s="2" customFormat="1" ht="16.5" customHeight="1">
      <c r="A18" s="40" t="s">
        <v>69</v>
      </c>
      <c r="B18" s="40"/>
      <c r="C18" s="39">
        <v>1857900</v>
      </c>
      <c r="D18" s="31">
        <v>1249119.98</v>
      </c>
      <c r="E18" s="32">
        <v>1409371.44</v>
      </c>
      <c r="F18" s="27">
        <f t="shared" si="0"/>
        <v>67.23289628074708</v>
      </c>
      <c r="G18" s="28">
        <f t="shared" si="1"/>
        <v>88.6295794386184</v>
      </c>
    </row>
    <row r="19" spans="1:7" s="13" customFormat="1" ht="15.75" customHeight="1">
      <c r="A19" s="41" t="s">
        <v>82</v>
      </c>
      <c r="B19" s="41"/>
      <c r="C19" s="34">
        <f>C20</f>
        <v>2491400</v>
      </c>
      <c r="D19" s="26">
        <f>D20</f>
        <v>248478.49</v>
      </c>
      <c r="E19" s="28">
        <f>E20</f>
        <v>307116.92</v>
      </c>
      <c r="F19" s="27">
        <f t="shared" si="0"/>
        <v>9.973448262021353</v>
      </c>
      <c r="G19" s="28">
        <f t="shared" si="1"/>
        <v>80.90680578588767</v>
      </c>
    </row>
    <row r="20" spans="1:7" s="2" customFormat="1" ht="12.75">
      <c r="A20" s="42" t="s">
        <v>83</v>
      </c>
      <c r="B20" s="42"/>
      <c r="C20" s="30">
        <f>C21+C22</f>
        <v>2491400</v>
      </c>
      <c r="D20" s="30">
        <f>D21+D22</f>
        <v>248478.49</v>
      </c>
      <c r="E20" s="32">
        <v>307116.92</v>
      </c>
      <c r="F20" s="27">
        <f t="shared" si="0"/>
        <v>9.973448262021353</v>
      </c>
      <c r="G20" s="28">
        <f t="shared" si="1"/>
        <v>80.90680578588767</v>
      </c>
    </row>
    <row r="21" spans="1:7" s="2" customFormat="1" ht="17.25" customHeight="1">
      <c r="A21" s="42" t="s">
        <v>84</v>
      </c>
      <c r="B21" s="42"/>
      <c r="C21" s="36">
        <v>221700</v>
      </c>
      <c r="D21" s="43">
        <v>72050.92</v>
      </c>
      <c r="E21" s="32">
        <v>164752.89</v>
      </c>
      <c r="F21" s="27">
        <f t="shared" si="0"/>
        <v>32.499287325214254</v>
      </c>
      <c r="G21" s="28">
        <f t="shared" si="1"/>
        <v>43.732719954108234</v>
      </c>
    </row>
    <row r="22" spans="1:7" s="2" customFormat="1" ht="16.5" customHeight="1">
      <c r="A22" s="42" t="s">
        <v>85</v>
      </c>
      <c r="B22" s="42"/>
      <c r="C22" s="36">
        <v>2269700</v>
      </c>
      <c r="D22" s="43">
        <v>176427.57</v>
      </c>
      <c r="E22" s="32">
        <v>142364.03</v>
      </c>
      <c r="F22" s="27">
        <f t="shared" si="0"/>
        <v>7.773166938361899</v>
      </c>
      <c r="G22" s="28">
        <f t="shared" si="1"/>
        <v>123.92706921825689</v>
      </c>
    </row>
    <row r="23" spans="1:7" s="6" customFormat="1" ht="25.5">
      <c r="A23" s="33" t="s">
        <v>25</v>
      </c>
      <c r="B23" s="33"/>
      <c r="C23" s="44">
        <f>C24</f>
        <v>350000</v>
      </c>
      <c r="D23" s="28">
        <f>D24</f>
        <v>2879787</v>
      </c>
      <c r="E23" s="28">
        <f>E24</f>
        <v>0</v>
      </c>
      <c r="F23" s="27">
        <f t="shared" si="0"/>
        <v>822.7962857142858</v>
      </c>
      <c r="G23" s="28" t="e">
        <f t="shared" si="1"/>
        <v>#DIV/0!</v>
      </c>
    </row>
    <row r="24" spans="1:7" s="2" customFormat="1" ht="12.75">
      <c r="A24" s="38" t="s">
        <v>31</v>
      </c>
      <c r="B24" s="45"/>
      <c r="C24" s="46">
        <v>350000</v>
      </c>
      <c r="D24" s="37">
        <v>2879787</v>
      </c>
      <c r="E24" s="32">
        <v>0</v>
      </c>
      <c r="F24" s="27">
        <f t="shared" si="0"/>
        <v>822.7962857142858</v>
      </c>
      <c r="G24" s="28" t="e">
        <f t="shared" si="1"/>
        <v>#DIV/0!</v>
      </c>
    </row>
    <row r="25" spans="1:7" s="6" customFormat="1" ht="15" customHeight="1">
      <c r="A25" s="47" t="s">
        <v>108</v>
      </c>
      <c r="B25" s="48"/>
      <c r="C25" s="44">
        <f>C26+C27+C28+C31+C29+C30</f>
        <v>1910400</v>
      </c>
      <c r="D25" s="28">
        <f>D26+D27+D28+D31+D29+D30</f>
        <v>1084666.22</v>
      </c>
      <c r="E25" s="28">
        <f>E26+E27+E28+E31+E29+E30</f>
        <v>832690.49</v>
      </c>
      <c r="F25" s="27">
        <f t="shared" si="0"/>
        <v>56.776916876046904</v>
      </c>
      <c r="G25" s="28">
        <f t="shared" si="1"/>
        <v>130.26043085949019</v>
      </c>
    </row>
    <row r="26" spans="1:7" s="2" customFormat="1" ht="25.5">
      <c r="A26" s="49" t="s">
        <v>109</v>
      </c>
      <c r="B26" s="50" t="s">
        <v>110</v>
      </c>
      <c r="C26" s="51">
        <v>1910400</v>
      </c>
      <c r="D26" s="43">
        <v>1079666.22</v>
      </c>
      <c r="E26" s="52">
        <v>832690.49</v>
      </c>
      <c r="F26" s="27">
        <f t="shared" si="0"/>
        <v>56.51519158291457</v>
      </c>
      <c r="G26" s="28">
        <f t="shared" si="1"/>
        <v>129.65996765496865</v>
      </c>
    </row>
    <row r="27" spans="1:7" s="2" customFormat="1" ht="51" hidden="1">
      <c r="A27" s="49" t="s">
        <v>95</v>
      </c>
      <c r="B27" s="50" t="s">
        <v>111</v>
      </c>
      <c r="C27" s="51">
        <v>0</v>
      </c>
      <c r="D27" s="53">
        <v>0</v>
      </c>
      <c r="E27" s="52">
        <v>0</v>
      </c>
      <c r="F27" s="27" t="e">
        <f t="shared" si="0"/>
        <v>#DIV/0!</v>
      </c>
      <c r="G27" s="28" t="e">
        <f t="shared" si="1"/>
        <v>#DIV/0!</v>
      </c>
    </row>
    <row r="28" spans="1:7" s="2" customFormat="1" ht="25.5" hidden="1">
      <c r="A28" s="49" t="s">
        <v>162</v>
      </c>
      <c r="B28" s="50"/>
      <c r="C28" s="51">
        <v>0</v>
      </c>
      <c r="D28" s="53">
        <v>0</v>
      </c>
      <c r="E28" s="53">
        <v>0</v>
      </c>
      <c r="F28" s="27" t="e">
        <f t="shared" si="0"/>
        <v>#DIV/0!</v>
      </c>
      <c r="G28" s="28" t="e">
        <f t="shared" si="1"/>
        <v>#DIV/0!</v>
      </c>
    </row>
    <row r="29" spans="1:7" s="2" customFormat="1" ht="25.5" hidden="1">
      <c r="A29" s="49" t="s">
        <v>163</v>
      </c>
      <c r="B29" s="50"/>
      <c r="C29" s="52">
        <v>0</v>
      </c>
      <c r="D29" s="53">
        <v>0</v>
      </c>
      <c r="E29" s="53">
        <v>0</v>
      </c>
      <c r="F29" s="27" t="e">
        <f t="shared" si="0"/>
        <v>#DIV/0!</v>
      </c>
      <c r="G29" s="28" t="e">
        <f t="shared" si="1"/>
        <v>#DIV/0!</v>
      </c>
    </row>
    <row r="30" spans="1:7" s="2" customFormat="1" ht="51" hidden="1">
      <c r="A30" s="49" t="s">
        <v>164</v>
      </c>
      <c r="B30" s="50"/>
      <c r="C30" s="52">
        <v>0</v>
      </c>
      <c r="D30" s="53">
        <v>0</v>
      </c>
      <c r="E30" s="53">
        <v>0</v>
      </c>
      <c r="F30" s="27" t="e">
        <f t="shared" si="0"/>
        <v>#DIV/0!</v>
      </c>
      <c r="G30" s="28" t="e">
        <f t="shared" si="1"/>
        <v>#DIV/0!</v>
      </c>
    </row>
    <row r="31" spans="1:7" s="2" customFormat="1" ht="12.75">
      <c r="A31" s="49" t="s">
        <v>76</v>
      </c>
      <c r="B31" s="50" t="s">
        <v>112</v>
      </c>
      <c r="C31" s="52">
        <v>0</v>
      </c>
      <c r="D31" s="53">
        <v>5000</v>
      </c>
      <c r="E31" s="52">
        <v>0</v>
      </c>
      <c r="F31" s="27" t="e">
        <f t="shared" si="0"/>
        <v>#DIV/0!</v>
      </c>
      <c r="G31" s="28" t="e">
        <f t="shared" si="1"/>
        <v>#DIV/0!</v>
      </c>
    </row>
    <row r="32" spans="1:7" s="6" customFormat="1" ht="14.25" customHeight="1">
      <c r="A32" s="33" t="s">
        <v>28</v>
      </c>
      <c r="B32" s="33"/>
      <c r="C32" s="28">
        <f>C33+C41+C48+C51+C57+C58</f>
        <v>8996623</v>
      </c>
      <c r="D32" s="28">
        <f>D33+D41+D48+D51+D57+D58</f>
        <v>6783581.999999999</v>
      </c>
      <c r="E32" s="28">
        <f>E33+E41+E48+E51+E57+E58</f>
        <v>7455954.859999999</v>
      </c>
      <c r="F32" s="27">
        <f t="shared" si="0"/>
        <v>75.40142562381462</v>
      </c>
      <c r="G32" s="28">
        <f t="shared" si="1"/>
        <v>90.98206906258012</v>
      </c>
    </row>
    <row r="33" spans="1:9" s="6" customFormat="1" ht="31.5" customHeight="1">
      <c r="A33" s="47" t="s">
        <v>26</v>
      </c>
      <c r="B33" s="48" t="s">
        <v>113</v>
      </c>
      <c r="C33" s="54">
        <f>C34+C35+C36+C37+C39+C40</f>
        <v>3135623</v>
      </c>
      <c r="D33" s="27">
        <f>D34+D35+D36+D37+D39+D40+D38</f>
        <v>1843900.37</v>
      </c>
      <c r="E33" s="54">
        <f>E34+E35+E36+E37+E39+E40</f>
        <v>2761102.54</v>
      </c>
      <c r="F33" s="27">
        <f t="shared" si="0"/>
        <v>58.80491277172033</v>
      </c>
      <c r="G33" s="28">
        <f t="shared" si="1"/>
        <v>66.78130722374404</v>
      </c>
      <c r="I33" s="14"/>
    </row>
    <row r="34" spans="1:7" s="2" customFormat="1" ht="48" customHeight="1" hidden="1">
      <c r="A34" s="38" t="s">
        <v>107</v>
      </c>
      <c r="B34" s="50" t="s">
        <v>114</v>
      </c>
      <c r="C34" s="52">
        <v>0</v>
      </c>
      <c r="D34" s="53">
        <v>0</v>
      </c>
      <c r="E34" s="52">
        <v>0</v>
      </c>
      <c r="F34" s="27" t="e">
        <f t="shared" si="0"/>
        <v>#DIV/0!</v>
      </c>
      <c r="G34" s="28" t="e">
        <f t="shared" si="1"/>
        <v>#DIV/0!</v>
      </c>
    </row>
    <row r="35" spans="1:7" s="2" customFormat="1" ht="54.75" customHeight="1">
      <c r="A35" s="38" t="s">
        <v>105</v>
      </c>
      <c r="B35" s="50" t="s">
        <v>115</v>
      </c>
      <c r="C35" s="55">
        <v>3018033</v>
      </c>
      <c r="D35" s="37">
        <v>1803235.34</v>
      </c>
      <c r="E35" s="52">
        <v>2652131.37</v>
      </c>
      <c r="F35" s="27">
        <f t="shared" si="0"/>
        <v>59.748695259462046</v>
      </c>
      <c r="G35" s="28">
        <f t="shared" si="1"/>
        <v>67.99193133483429</v>
      </c>
    </row>
    <row r="36" spans="1:7" s="2" customFormat="1" ht="51">
      <c r="A36" s="38" t="s">
        <v>116</v>
      </c>
      <c r="B36" s="50" t="s">
        <v>117</v>
      </c>
      <c r="C36" s="56">
        <v>34590</v>
      </c>
      <c r="D36" s="37">
        <v>-11807</v>
      </c>
      <c r="E36" s="57">
        <v>34821.05</v>
      </c>
      <c r="F36" s="58">
        <f t="shared" si="0"/>
        <v>-34.13414281584273</v>
      </c>
      <c r="G36" s="28">
        <f t="shared" si="1"/>
        <v>-33.90765068830492</v>
      </c>
    </row>
    <row r="37" spans="1:7" s="2" customFormat="1" ht="38.25">
      <c r="A37" s="38" t="s">
        <v>118</v>
      </c>
      <c r="B37" s="50" t="s">
        <v>119</v>
      </c>
      <c r="C37" s="59">
        <v>0</v>
      </c>
      <c r="D37" s="60">
        <v>5008.3</v>
      </c>
      <c r="E37" s="52">
        <v>43563.94</v>
      </c>
      <c r="F37" s="27" t="e">
        <f t="shared" si="0"/>
        <v>#DIV/0!</v>
      </c>
      <c r="G37" s="28">
        <f t="shared" si="1"/>
        <v>11.496434895466296</v>
      </c>
    </row>
    <row r="38" spans="1:7" s="2" customFormat="1" ht="89.25" hidden="1">
      <c r="A38" s="38" t="s">
        <v>192</v>
      </c>
      <c r="B38" s="50"/>
      <c r="C38" s="59">
        <v>0</v>
      </c>
      <c r="D38" s="60">
        <v>0.59</v>
      </c>
      <c r="E38" s="52">
        <v>0</v>
      </c>
      <c r="F38" s="27" t="e">
        <f t="shared" si="0"/>
        <v>#DIV/0!</v>
      </c>
      <c r="G38" s="28" t="e">
        <f t="shared" si="1"/>
        <v>#DIV/0!</v>
      </c>
    </row>
    <row r="39" spans="1:7" s="2" customFormat="1" ht="25.5">
      <c r="A39" s="38" t="s">
        <v>160</v>
      </c>
      <c r="B39" s="50"/>
      <c r="C39" s="59">
        <v>53000</v>
      </c>
      <c r="D39" s="37">
        <v>47463.14</v>
      </c>
      <c r="E39" s="52">
        <v>0</v>
      </c>
      <c r="F39" s="27">
        <f t="shared" si="0"/>
        <v>89.55309433962265</v>
      </c>
      <c r="G39" s="28" t="e">
        <f t="shared" si="1"/>
        <v>#DIV/0!</v>
      </c>
    </row>
    <row r="40" spans="1:7" s="2" customFormat="1" ht="51">
      <c r="A40" s="38" t="s">
        <v>182</v>
      </c>
      <c r="B40" s="50"/>
      <c r="C40" s="59">
        <v>30000</v>
      </c>
      <c r="D40" s="60">
        <v>0</v>
      </c>
      <c r="E40" s="52">
        <v>30586.18</v>
      </c>
      <c r="F40" s="27">
        <f t="shared" si="0"/>
        <v>0</v>
      </c>
      <c r="G40" s="28">
        <f t="shared" si="1"/>
        <v>0</v>
      </c>
    </row>
    <row r="41" spans="1:7" s="6" customFormat="1" ht="17.25" customHeight="1">
      <c r="A41" s="47" t="s">
        <v>5</v>
      </c>
      <c r="B41" s="48" t="s">
        <v>120</v>
      </c>
      <c r="C41" s="54">
        <f>C42+C43+C44+C45+C46+C47</f>
        <v>177000</v>
      </c>
      <c r="D41" s="27">
        <f>D42+D43+D44+D45+D46+D47</f>
        <v>269639.02999999997</v>
      </c>
      <c r="E41" s="54">
        <f>E42+E43+E44+E45+E46+E47</f>
        <v>166545.4</v>
      </c>
      <c r="F41" s="27">
        <f t="shared" si="0"/>
        <v>152.33843502824857</v>
      </c>
      <c r="G41" s="28">
        <f t="shared" si="1"/>
        <v>161.90121732572618</v>
      </c>
    </row>
    <row r="42" spans="1:7" s="2" customFormat="1" ht="24.75" customHeight="1">
      <c r="A42" s="49" t="s">
        <v>121</v>
      </c>
      <c r="B42" s="50" t="s">
        <v>122</v>
      </c>
      <c r="C42" s="52">
        <v>95000</v>
      </c>
      <c r="D42" s="37">
        <v>145981.8</v>
      </c>
      <c r="E42" s="52">
        <v>87257.99</v>
      </c>
      <c r="F42" s="27">
        <f t="shared" si="0"/>
        <v>153.66505263157893</v>
      </c>
      <c r="G42" s="28">
        <f t="shared" si="1"/>
        <v>167.29906338663082</v>
      </c>
    </row>
    <row r="43" spans="1:7" s="2" customFormat="1" ht="25.5" hidden="1">
      <c r="A43" s="49" t="s">
        <v>123</v>
      </c>
      <c r="B43" s="50" t="s">
        <v>124</v>
      </c>
      <c r="C43" s="52"/>
      <c r="D43" s="53"/>
      <c r="E43" s="52"/>
      <c r="F43" s="27" t="e">
        <f t="shared" si="0"/>
        <v>#DIV/0!</v>
      </c>
      <c r="G43" s="28" t="e">
        <f t="shared" si="1"/>
        <v>#DIV/0!</v>
      </c>
    </row>
    <row r="44" spans="1:7" s="2" customFormat="1" ht="16.5" customHeight="1">
      <c r="A44" s="49" t="s">
        <v>125</v>
      </c>
      <c r="B44" s="50" t="s">
        <v>126</v>
      </c>
      <c r="C44" s="61">
        <v>79500</v>
      </c>
      <c r="D44" s="37">
        <v>117278.54</v>
      </c>
      <c r="E44" s="52">
        <v>77598.5</v>
      </c>
      <c r="F44" s="27">
        <f t="shared" si="0"/>
        <v>147.52017610062893</v>
      </c>
      <c r="G44" s="28">
        <f t="shared" si="1"/>
        <v>151.1350606003982</v>
      </c>
    </row>
    <row r="45" spans="1:7" s="2" customFormat="1" ht="12.75" hidden="1">
      <c r="A45" s="49" t="s">
        <v>70</v>
      </c>
      <c r="B45" s="50" t="s">
        <v>127</v>
      </c>
      <c r="C45" s="52"/>
      <c r="D45" s="53"/>
      <c r="E45" s="52"/>
      <c r="F45" s="27" t="e">
        <f t="shared" si="0"/>
        <v>#DIV/0!</v>
      </c>
      <c r="G45" s="28" t="e">
        <f t="shared" si="1"/>
        <v>#DIV/0!</v>
      </c>
    </row>
    <row r="46" spans="1:7" s="2" customFormat="1" ht="12.75">
      <c r="A46" s="62" t="s">
        <v>151</v>
      </c>
      <c r="B46" s="63"/>
      <c r="C46" s="52">
        <v>2500</v>
      </c>
      <c r="D46" s="37">
        <v>6378.69</v>
      </c>
      <c r="E46" s="52">
        <v>1688.91</v>
      </c>
      <c r="F46" s="27">
        <f t="shared" si="0"/>
        <v>255.14759999999995</v>
      </c>
      <c r="G46" s="28">
        <f t="shared" si="1"/>
        <v>377.6808710943744</v>
      </c>
    </row>
    <row r="47" spans="1:7" s="2" customFormat="1" ht="12.75" hidden="1">
      <c r="A47" s="62" t="s">
        <v>152</v>
      </c>
      <c r="B47" s="63"/>
      <c r="C47" s="52">
        <v>0</v>
      </c>
      <c r="D47" s="53">
        <v>0</v>
      </c>
      <c r="E47" s="52">
        <v>0</v>
      </c>
      <c r="F47" s="27" t="e">
        <f t="shared" si="0"/>
        <v>#DIV/0!</v>
      </c>
      <c r="G47" s="28" t="e">
        <f t="shared" si="1"/>
        <v>#DIV/0!</v>
      </c>
    </row>
    <row r="48" spans="1:7" s="6" customFormat="1" ht="28.5" customHeight="1">
      <c r="A48" s="47" t="s">
        <v>128</v>
      </c>
      <c r="B48" s="48" t="s">
        <v>129</v>
      </c>
      <c r="C48" s="64">
        <f>C49+C50</f>
        <v>2898000</v>
      </c>
      <c r="D48" s="28">
        <f>D49+D50</f>
        <v>1358146.01</v>
      </c>
      <c r="E48" s="64">
        <f>E49+E50</f>
        <v>1431947.75</v>
      </c>
      <c r="F48" s="27">
        <f t="shared" si="0"/>
        <v>46.864941683919945</v>
      </c>
      <c r="G48" s="28">
        <f t="shared" si="1"/>
        <v>94.84605915264716</v>
      </c>
    </row>
    <row r="49" spans="1:7" s="6" customFormat="1" ht="26.25" customHeight="1">
      <c r="A49" s="49" t="s">
        <v>93</v>
      </c>
      <c r="B49" s="50" t="s">
        <v>130</v>
      </c>
      <c r="C49" s="55">
        <v>149500</v>
      </c>
      <c r="D49" s="37">
        <v>101182.01</v>
      </c>
      <c r="E49" s="32">
        <v>120147.83</v>
      </c>
      <c r="F49" s="27">
        <f t="shared" si="0"/>
        <v>67.68027424749164</v>
      </c>
      <c r="G49" s="28">
        <f t="shared" si="1"/>
        <v>84.21459630190574</v>
      </c>
    </row>
    <row r="50" spans="1:7" s="6" customFormat="1" ht="16.5" customHeight="1">
      <c r="A50" s="49" t="s">
        <v>71</v>
      </c>
      <c r="B50" s="50" t="s">
        <v>131</v>
      </c>
      <c r="C50" s="65">
        <v>2748500</v>
      </c>
      <c r="D50" s="32">
        <v>1256964</v>
      </c>
      <c r="E50" s="32">
        <v>1311799.92</v>
      </c>
      <c r="F50" s="27">
        <f t="shared" si="0"/>
        <v>45.73272694196835</v>
      </c>
      <c r="G50" s="28">
        <f t="shared" si="1"/>
        <v>95.81979544563474</v>
      </c>
    </row>
    <row r="51" spans="1:7" s="6" customFormat="1" ht="15.75" customHeight="1">
      <c r="A51" s="47" t="s">
        <v>43</v>
      </c>
      <c r="B51" s="48" t="s">
        <v>132</v>
      </c>
      <c r="C51" s="54">
        <f>C53+C55+C56</f>
        <v>1700000</v>
      </c>
      <c r="D51" s="27">
        <f>D53+D55+D54+D56</f>
        <v>2330893.1999999997</v>
      </c>
      <c r="E51" s="54">
        <f>E53+E55+E52+E54</f>
        <v>2669627.07</v>
      </c>
      <c r="F51" s="27">
        <f t="shared" si="0"/>
        <v>137.11136470588235</v>
      </c>
      <c r="G51" s="28">
        <f t="shared" si="1"/>
        <v>87.31156595591459</v>
      </c>
    </row>
    <row r="52" spans="1:7" s="6" customFormat="1" ht="45" customHeight="1" hidden="1">
      <c r="A52" s="66" t="s">
        <v>150</v>
      </c>
      <c r="B52" s="48"/>
      <c r="C52" s="52">
        <v>0</v>
      </c>
      <c r="D52" s="67">
        <v>0</v>
      </c>
      <c r="E52" s="52">
        <v>0</v>
      </c>
      <c r="F52" s="27" t="e">
        <f t="shared" si="0"/>
        <v>#DIV/0!</v>
      </c>
      <c r="G52" s="28" t="e">
        <f t="shared" si="1"/>
        <v>#DIV/0!</v>
      </c>
    </row>
    <row r="53" spans="1:7" s="2" customFormat="1" ht="51">
      <c r="A53" s="68" t="s">
        <v>133</v>
      </c>
      <c r="B53" s="50" t="s">
        <v>134</v>
      </c>
      <c r="C53" s="59">
        <v>100000</v>
      </c>
      <c r="D53" s="69">
        <v>0</v>
      </c>
      <c r="E53" s="52">
        <v>271200</v>
      </c>
      <c r="F53" s="27">
        <f t="shared" si="0"/>
        <v>0</v>
      </c>
      <c r="G53" s="28">
        <f t="shared" si="1"/>
        <v>0</v>
      </c>
    </row>
    <row r="54" spans="1:7" s="2" customFormat="1" ht="63.75" hidden="1">
      <c r="A54" s="68" t="s">
        <v>153</v>
      </c>
      <c r="B54" s="50"/>
      <c r="C54" s="70">
        <v>0</v>
      </c>
      <c r="D54" s="69">
        <v>0</v>
      </c>
      <c r="E54" s="52">
        <v>0</v>
      </c>
      <c r="F54" s="27" t="e">
        <f t="shared" si="0"/>
        <v>#DIV/0!</v>
      </c>
      <c r="G54" s="28" t="e">
        <f t="shared" si="1"/>
        <v>#DIV/0!</v>
      </c>
    </row>
    <row r="55" spans="1:7" s="2" customFormat="1" ht="41.25" customHeight="1">
      <c r="A55" s="71" t="s">
        <v>106</v>
      </c>
      <c r="B55" s="72" t="s">
        <v>135</v>
      </c>
      <c r="C55" s="70">
        <v>1500000</v>
      </c>
      <c r="D55" s="37">
        <v>2248177.15</v>
      </c>
      <c r="E55" s="52">
        <v>2398427.07</v>
      </c>
      <c r="F55" s="27">
        <f t="shared" si="0"/>
        <v>149.87847666666667</v>
      </c>
      <c r="G55" s="28">
        <f t="shared" si="1"/>
        <v>93.73548097920693</v>
      </c>
    </row>
    <row r="56" spans="1:7" s="2" customFormat="1" ht="41.25" customHeight="1">
      <c r="A56" s="71" t="s">
        <v>187</v>
      </c>
      <c r="B56" s="72"/>
      <c r="C56" s="70">
        <v>100000</v>
      </c>
      <c r="D56" s="37">
        <v>82716.05</v>
      </c>
      <c r="E56" s="52">
        <v>0</v>
      </c>
      <c r="F56" s="27">
        <f t="shared" si="0"/>
        <v>82.71605000000001</v>
      </c>
      <c r="G56" s="28" t="e">
        <f t="shared" si="1"/>
        <v>#DIV/0!</v>
      </c>
    </row>
    <row r="57" spans="1:7" s="6" customFormat="1" ht="15.75" customHeight="1">
      <c r="A57" s="33" t="s">
        <v>6</v>
      </c>
      <c r="B57" s="33"/>
      <c r="C57" s="124">
        <v>980000</v>
      </c>
      <c r="D57" s="73">
        <v>979676.59</v>
      </c>
      <c r="E57" s="28">
        <v>350848.04</v>
      </c>
      <c r="F57" s="27">
        <f t="shared" si="0"/>
        <v>99.96699897959184</v>
      </c>
      <c r="G57" s="28">
        <f t="shared" si="1"/>
        <v>279.23102833922064</v>
      </c>
    </row>
    <row r="58" spans="1:7" s="6" customFormat="1" ht="18.75" customHeight="1">
      <c r="A58" s="74" t="s">
        <v>7</v>
      </c>
      <c r="B58" s="75" t="s">
        <v>136</v>
      </c>
      <c r="C58" s="54">
        <f>C59+C60</f>
        <v>106000</v>
      </c>
      <c r="D58" s="27">
        <f>D59+D60</f>
        <v>1326.8</v>
      </c>
      <c r="E58" s="54">
        <f>E59+E60</f>
        <v>75884.06</v>
      </c>
      <c r="F58" s="27">
        <f t="shared" si="0"/>
        <v>1.251698113207547</v>
      </c>
      <c r="G58" s="28">
        <f t="shared" si="1"/>
        <v>1.748456790530185</v>
      </c>
    </row>
    <row r="59" spans="1:7" s="6" customFormat="1" ht="12.75" hidden="1">
      <c r="A59" s="76" t="s">
        <v>64</v>
      </c>
      <c r="B59" s="77" t="s">
        <v>137</v>
      </c>
      <c r="C59" s="52">
        <v>0</v>
      </c>
      <c r="D59" s="53">
        <v>0</v>
      </c>
      <c r="E59" s="52">
        <v>0</v>
      </c>
      <c r="F59" s="27" t="e">
        <f t="shared" si="0"/>
        <v>#DIV/0!</v>
      </c>
      <c r="G59" s="28" t="e">
        <f t="shared" si="1"/>
        <v>#DIV/0!</v>
      </c>
    </row>
    <row r="60" spans="1:7" s="6" customFormat="1" ht="21" customHeight="1">
      <c r="A60" s="78" t="s">
        <v>138</v>
      </c>
      <c r="B60" s="79" t="s">
        <v>139</v>
      </c>
      <c r="C60" s="52">
        <v>106000</v>
      </c>
      <c r="D60" s="80">
        <v>1326.8</v>
      </c>
      <c r="E60" s="52">
        <v>75884.06</v>
      </c>
      <c r="F60" s="27">
        <f t="shared" si="0"/>
        <v>1.251698113207547</v>
      </c>
      <c r="G60" s="28">
        <f t="shared" si="1"/>
        <v>1.748456790530185</v>
      </c>
    </row>
    <row r="61" spans="1:7" s="5" customFormat="1" ht="15.75" customHeight="1">
      <c r="A61" s="81" t="s">
        <v>39</v>
      </c>
      <c r="B61" s="81"/>
      <c r="C61" s="23">
        <f>C4</f>
        <v>102487873</v>
      </c>
      <c r="D61" s="23">
        <f>D4</f>
        <v>83386827.47999999</v>
      </c>
      <c r="E61" s="23">
        <f>E4</f>
        <v>63496123.35</v>
      </c>
      <c r="F61" s="24">
        <f t="shared" si="0"/>
        <v>81.36262861070401</v>
      </c>
      <c r="G61" s="23">
        <f aca="true" t="shared" si="2" ref="G61:G127">D61/E61*100</f>
        <v>131.3258559429833</v>
      </c>
    </row>
    <row r="62" spans="1:7" s="5" customFormat="1" ht="18" customHeight="1">
      <c r="A62" s="81" t="s">
        <v>40</v>
      </c>
      <c r="B62" s="81"/>
      <c r="C62" s="23">
        <f>C63++C121+C123+C117</f>
        <v>585194285.49</v>
      </c>
      <c r="D62" s="23">
        <f>D63++D121+D123+D117</f>
        <v>311161933.02000004</v>
      </c>
      <c r="E62" s="23">
        <f>E63++E121+E123+E117</f>
        <v>250998119.99</v>
      </c>
      <c r="F62" s="24">
        <f t="shared" si="0"/>
        <v>53.17241482620686</v>
      </c>
      <c r="G62" s="23">
        <f t="shared" si="2"/>
        <v>123.9698261614059</v>
      </c>
    </row>
    <row r="63" spans="1:8" s="6" customFormat="1" ht="21" customHeight="1">
      <c r="A63" s="33" t="s">
        <v>60</v>
      </c>
      <c r="B63" s="33"/>
      <c r="C63" s="28">
        <f>C64+C68+C94+C106</f>
        <v>585194285.49</v>
      </c>
      <c r="D63" s="28">
        <f>D64+D68+D94+D106</f>
        <v>310523212.22</v>
      </c>
      <c r="E63" s="28">
        <f>E64+E68+E94+E106</f>
        <v>261822814.45</v>
      </c>
      <c r="F63" s="27">
        <f t="shared" si="0"/>
        <v>53.063268032426194</v>
      </c>
      <c r="G63" s="28">
        <f t="shared" si="2"/>
        <v>118.60051725144842</v>
      </c>
      <c r="H63" s="14">
        <f>D64+D68+D94</f>
        <v>296675718.22</v>
      </c>
    </row>
    <row r="64" spans="1:7" s="6" customFormat="1" ht="19.5" customHeight="1">
      <c r="A64" s="33" t="s">
        <v>36</v>
      </c>
      <c r="B64" s="33"/>
      <c r="C64" s="28">
        <f>C65+C66+C67</f>
        <v>29069300</v>
      </c>
      <c r="D64" s="28">
        <f>D65+D66+D67</f>
        <v>16956800</v>
      </c>
      <c r="E64" s="28">
        <f>E65+E66+E67</f>
        <v>19614000</v>
      </c>
      <c r="F64" s="27">
        <f t="shared" si="0"/>
        <v>58.33232998386614</v>
      </c>
      <c r="G64" s="28">
        <f t="shared" si="2"/>
        <v>86.45253390435403</v>
      </c>
    </row>
    <row r="65" spans="1:7" s="2" customFormat="1" ht="28.5" customHeight="1">
      <c r="A65" s="38" t="s">
        <v>146</v>
      </c>
      <c r="B65" s="38"/>
      <c r="C65" s="32">
        <v>24288100</v>
      </c>
      <c r="D65" s="37">
        <v>14168000</v>
      </c>
      <c r="E65" s="32">
        <v>19614000</v>
      </c>
      <c r="F65" s="27">
        <f t="shared" si="0"/>
        <v>58.333093160848314</v>
      </c>
      <c r="G65" s="28">
        <f t="shared" si="2"/>
        <v>72.23411848679515</v>
      </c>
    </row>
    <row r="66" spans="1:7" s="2" customFormat="1" ht="27.75" customHeight="1">
      <c r="A66" s="38" t="s">
        <v>147</v>
      </c>
      <c r="B66" s="38"/>
      <c r="C66" s="32">
        <v>4781200</v>
      </c>
      <c r="D66" s="37">
        <v>2788800</v>
      </c>
      <c r="E66" s="32">
        <v>0</v>
      </c>
      <c r="F66" s="27">
        <f t="shared" si="0"/>
        <v>58.328453108006364</v>
      </c>
      <c r="G66" s="28" t="e">
        <f t="shared" si="2"/>
        <v>#DIV/0!</v>
      </c>
    </row>
    <row r="67" spans="1:7" s="2" customFormat="1" ht="12.75" hidden="1">
      <c r="A67" s="38" t="s">
        <v>140</v>
      </c>
      <c r="B67" s="38"/>
      <c r="C67" s="32"/>
      <c r="D67" s="32"/>
      <c r="E67" s="32"/>
      <c r="F67" s="27" t="e">
        <f t="shared" si="0"/>
        <v>#DIV/0!</v>
      </c>
      <c r="G67" s="28" t="e">
        <f t="shared" si="2"/>
        <v>#DIV/0!</v>
      </c>
    </row>
    <row r="68" spans="1:7" s="6" customFormat="1" ht="22.5" customHeight="1">
      <c r="A68" s="33" t="s">
        <v>159</v>
      </c>
      <c r="B68" s="33"/>
      <c r="C68" s="28">
        <f>C70+C87+C90+C92+C78+C79+C80+C82+C91+C71+C72+C76+C75+C74+C86+C77+C88+C89+C73</f>
        <v>198397892.99000004</v>
      </c>
      <c r="D68" s="28">
        <f>D70+D87+D90+D92+D78+D79+D80+D82+D91+D71+D72+D76+D75+D74+D86+D77+D88+D89+D73</f>
        <v>72573743.74000001</v>
      </c>
      <c r="E68" s="28">
        <f>SUM(E71:E92)</f>
        <v>49868325.519999996</v>
      </c>
      <c r="F68" s="27">
        <f t="shared" si="0"/>
        <v>36.57989641233639</v>
      </c>
      <c r="G68" s="28">
        <f t="shared" si="2"/>
        <v>145.53074117336038</v>
      </c>
    </row>
    <row r="69" spans="1:7" s="2" customFormat="1" ht="12.75" hidden="1">
      <c r="A69" s="82" t="s">
        <v>42</v>
      </c>
      <c r="B69" s="82"/>
      <c r="C69" s="32">
        <v>0</v>
      </c>
      <c r="D69" s="32">
        <v>0</v>
      </c>
      <c r="E69" s="32">
        <v>0</v>
      </c>
      <c r="F69" s="27" t="e">
        <f>D69/C69*100</f>
        <v>#DIV/0!</v>
      </c>
      <c r="G69" s="28" t="e">
        <f t="shared" si="2"/>
        <v>#DIV/0!</v>
      </c>
    </row>
    <row r="70" spans="1:7" s="2" customFormat="1" ht="25.5" hidden="1">
      <c r="A70" s="82" t="s">
        <v>141</v>
      </c>
      <c r="B70" s="82"/>
      <c r="C70" s="32">
        <v>0</v>
      </c>
      <c r="D70" s="32">
        <v>0</v>
      </c>
      <c r="E70" s="32">
        <v>0</v>
      </c>
      <c r="F70" s="27" t="e">
        <f t="shared" si="0"/>
        <v>#DIV/0!</v>
      </c>
      <c r="G70" s="28" t="e">
        <f t="shared" si="2"/>
        <v>#DIV/0!</v>
      </c>
    </row>
    <row r="71" spans="1:7" s="2" customFormat="1" ht="38.25">
      <c r="A71" s="82" t="s">
        <v>148</v>
      </c>
      <c r="B71" s="82"/>
      <c r="C71" s="32">
        <v>0</v>
      </c>
      <c r="D71" s="32">
        <v>0</v>
      </c>
      <c r="E71" s="32">
        <v>450000</v>
      </c>
      <c r="F71" s="27" t="e">
        <f t="shared" si="0"/>
        <v>#DIV/0!</v>
      </c>
      <c r="G71" s="28">
        <f t="shared" si="2"/>
        <v>0</v>
      </c>
    </row>
    <row r="72" spans="1:7" s="2" customFormat="1" ht="25.5">
      <c r="A72" s="82" t="s">
        <v>149</v>
      </c>
      <c r="B72" s="82"/>
      <c r="C72" s="32">
        <v>6558971.27</v>
      </c>
      <c r="D72" s="32">
        <v>6558971.27</v>
      </c>
      <c r="E72" s="32">
        <v>7539028.11</v>
      </c>
      <c r="F72" s="27">
        <f>D72/C72*100</f>
        <v>100</v>
      </c>
      <c r="G72" s="28">
        <f t="shared" si="2"/>
        <v>87.00022303007435</v>
      </c>
    </row>
    <row r="73" spans="1:7" s="2" customFormat="1" ht="25.5" customHeight="1">
      <c r="A73" s="82" t="s">
        <v>193</v>
      </c>
      <c r="B73" s="82"/>
      <c r="C73" s="32">
        <v>216565.66</v>
      </c>
      <c r="D73" s="32"/>
      <c r="E73" s="32"/>
      <c r="F73" s="27"/>
      <c r="G73" s="28"/>
    </row>
    <row r="74" spans="1:7" s="2" customFormat="1" ht="25.5" hidden="1">
      <c r="A74" s="82" t="s">
        <v>156</v>
      </c>
      <c r="B74" s="82"/>
      <c r="C74" s="32">
        <v>0</v>
      </c>
      <c r="D74" s="32">
        <v>0</v>
      </c>
      <c r="E74" s="32">
        <v>0</v>
      </c>
      <c r="F74" s="27"/>
      <c r="G74" s="28" t="e">
        <f t="shared" si="2"/>
        <v>#DIV/0!</v>
      </c>
    </row>
    <row r="75" spans="1:7" s="2" customFormat="1" ht="25.5" hidden="1">
      <c r="A75" s="82" t="s">
        <v>154</v>
      </c>
      <c r="B75" s="82"/>
      <c r="C75" s="32"/>
      <c r="D75" s="32"/>
      <c r="E75" s="32"/>
      <c r="F75" s="27" t="e">
        <f t="shared" si="0"/>
        <v>#DIV/0!</v>
      </c>
      <c r="G75" s="28" t="e">
        <f t="shared" si="2"/>
        <v>#DIV/0!</v>
      </c>
    </row>
    <row r="76" spans="1:7" s="2" customFormat="1" ht="25.5">
      <c r="A76" s="82" t="s">
        <v>172</v>
      </c>
      <c r="B76" s="82"/>
      <c r="C76" s="32">
        <v>958585.86</v>
      </c>
      <c r="D76" s="32">
        <v>958585.86</v>
      </c>
      <c r="E76" s="32">
        <v>1621140.84</v>
      </c>
      <c r="F76" s="27">
        <f t="shared" si="0"/>
        <v>100</v>
      </c>
      <c r="G76" s="28">
        <f t="shared" si="2"/>
        <v>59.13032577724708</v>
      </c>
    </row>
    <row r="77" spans="1:7" s="2" customFormat="1" ht="38.25">
      <c r="A77" s="82" t="s">
        <v>177</v>
      </c>
      <c r="B77" s="82"/>
      <c r="C77" s="32">
        <v>10786460</v>
      </c>
      <c r="D77" s="32">
        <v>4835478.51</v>
      </c>
      <c r="E77" s="32">
        <v>4453222.02</v>
      </c>
      <c r="F77" s="27">
        <f t="shared" si="0"/>
        <v>44.82915164011177</v>
      </c>
      <c r="G77" s="28">
        <f t="shared" si="2"/>
        <v>108.58381837427456</v>
      </c>
    </row>
    <row r="78" spans="1:7" s="2" customFormat="1" ht="51">
      <c r="A78" s="83" t="s">
        <v>100</v>
      </c>
      <c r="B78" s="83"/>
      <c r="C78" s="32">
        <v>22312689</v>
      </c>
      <c r="D78" s="32">
        <v>2246899.68</v>
      </c>
      <c r="E78" s="32">
        <v>8966877</v>
      </c>
      <c r="F78" s="27">
        <f t="shared" si="0"/>
        <v>10.070053322573537</v>
      </c>
      <c r="G78" s="28">
        <f t="shared" si="2"/>
        <v>25.057772957073016</v>
      </c>
    </row>
    <row r="79" spans="1:7" s="2" customFormat="1" ht="76.5" hidden="1">
      <c r="A79" s="71" t="s">
        <v>101</v>
      </c>
      <c r="B79" s="71"/>
      <c r="C79" s="32"/>
      <c r="D79" s="43"/>
      <c r="E79" s="32">
        <v>0</v>
      </c>
      <c r="F79" s="27" t="e">
        <f t="shared" si="0"/>
        <v>#DIV/0!</v>
      </c>
      <c r="G79" s="28" t="e">
        <f t="shared" si="2"/>
        <v>#DIV/0!</v>
      </c>
    </row>
    <row r="80" spans="1:7" s="2" customFormat="1" ht="51" hidden="1">
      <c r="A80" s="71" t="s">
        <v>102</v>
      </c>
      <c r="B80" s="71"/>
      <c r="C80" s="32"/>
      <c r="D80" s="32"/>
      <c r="E80" s="32">
        <v>0</v>
      </c>
      <c r="F80" s="27" t="e">
        <f t="shared" si="0"/>
        <v>#DIV/0!</v>
      </c>
      <c r="G80" s="28" t="e">
        <f t="shared" si="2"/>
        <v>#DIV/0!</v>
      </c>
    </row>
    <row r="81" spans="1:7" s="2" customFormat="1" ht="25.5" hidden="1">
      <c r="A81" s="82" t="s">
        <v>47</v>
      </c>
      <c r="B81" s="82"/>
      <c r="C81" s="32"/>
      <c r="D81" s="32"/>
      <c r="E81" s="32">
        <v>0</v>
      </c>
      <c r="F81" s="27" t="e">
        <f t="shared" si="0"/>
        <v>#DIV/0!</v>
      </c>
      <c r="G81" s="28" t="e">
        <f t="shared" si="2"/>
        <v>#DIV/0!</v>
      </c>
    </row>
    <row r="82" spans="1:7" s="2" customFormat="1" ht="25.5">
      <c r="A82" s="84" t="s">
        <v>103</v>
      </c>
      <c r="B82" s="84"/>
      <c r="C82" s="32">
        <v>52713670</v>
      </c>
      <c r="D82" s="37">
        <v>19229201.63</v>
      </c>
      <c r="E82" s="32">
        <v>0</v>
      </c>
      <c r="F82" s="27">
        <f t="shared" si="0"/>
        <v>36.47858635150995</v>
      </c>
      <c r="G82" s="28" t="e">
        <f t="shared" si="2"/>
        <v>#DIV/0!</v>
      </c>
    </row>
    <row r="83" spans="1:7" s="2" customFormat="1" ht="25.5" hidden="1">
      <c r="A83" s="38" t="s">
        <v>72</v>
      </c>
      <c r="B83" s="38"/>
      <c r="C83" s="32"/>
      <c r="D83" s="32"/>
      <c r="E83" s="32">
        <v>0</v>
      </c>
      <c r="F83" s="27" t="e">
        <f t="shared" si="0"/>
        <v>#DIV/0!</v>
      </c>
      <c r="G83" s="28" t="e">
        <f t="shared" si="2"/>
        <v>#DIV/0!</v>
      </c>
    </row>
    <row r="84" spans="1:7" s="2" customFormat="1" ht="25.5" hidden="1">
      <c r="A84" s="38" t="s">
        <v>74</v>
      </c>
      <c r="B84" s="38"/>
      <c r="C84" s="32"/>
      <c r="D84" s="32"/>
      <c r="E84" s="32">
        <v>0</v>
      </c>
      <c r="F84" s="27" t="e">
        <f t="shared" si="0"/>
        <v>#DIV/0!</v>
      </c>
      <c r="G84" s="28" t="e">
        <f t="shared" si="2"/>
        <v>#DIV/0!</v>
      </c>
    </row>
    <row r="85" spans="1:7" s="2" customFormat="1" ht="63.75" hidden="1">
      <c r="A85" s="38" t="s">
        <v>73</v>
      </c>
      <c r="B85" s="38"/>
      <c r="C85" s="32"/>
      <c r="D85" s="32"/>
      <c r="E85" s="32">
        <v>0</v>
      </c>
      <c r="F85" s="27" t="e">
        <f t="shared" si="0"/>
        <v>#DIV/0!</v>
      </c>
      <c r="G85" s="28" t="e">
        <f t="shared" si="2"/>
        <v>#DIV/0!</v>
      </c>
    </row>
    <row r="86" spans="1:7" s="2" customFormat="1" ht="41.25" customHeight="1">
      <c r="A86" s="38" t="s">
        <v>173</v>
      </c>
      <c r="B86" s="38"/>
      <c r="C86" s="32">
        <v>9468282.83</v>
      </c>
      <c r="D86" s="32">
        <v>2105812.84</v>
      </c>
      <c r="E86" s="32">
        <v>0</v>
      </c>
      <c r="F86" s="27">
        <f t="shared" si="0"/>
        <v>22.240704864960183</v>
      </c>
      <c r="G86" s="28" t="e">
        <f t="shared" si="2"/>
        <v>#DIV/0!</v>
      </c>
    </row>
    <row r="87" spans="1:7" s="2" customFormat="1" ht="38.25" hidden="1">
      <c r="A87" s="38" t="s">
        <v>96</v>
      </c>
      <c r="B87" s="38"/>
      <c r="C87" s="32">
        <v>0</v>
      </c>
      <c r="D87" s="32">
        <v>0</v>
      </c>
      <c r="E87" s="32">
        <v>0</v>
      </c>
      <c r="F87" s="27" t="e">
        <f t="shared" si="0"/>
        <v>#DIV/0!</v>
      </c>
      <c r="G87" s="28" t="e">
        <f t="shared" si="2"/>
        <v>#DIV/0!</v>
      </c>
    </row>
    <row r="88" spans="1:7" s="2" customFormat="1" ht="28.5" customHeight="1">
      <c r="A88" s="38" t="s">
        <v>189</v>
      </c>
      <c r="B88" s="38"/>
      <c r="C88" s="32">
        <v>10240200</v>
      </c>
      <c r="D88" s="32">
        <v>0</v>
      </c>
      <c r="E88" s="32">
        <v>0</v>
      </c>
      <c r="F88" s="27">
        <f t="shared" si="0"/>
        <v>0</v>
      </c>
      <c r="G88" s="28" t="e">
        <f t="shared" si="2"/>
        <v>#DIV/0!</v>
      </c>
    </row>
    <row r="89" spans="1:7" s="2" customFormat="1" ht="51">
      <c r="A89" s="38" t="s">
        <v>188</v>
      </c>
      <c r="B89" s="38"/>
      <c r="C89" s="32">
        <v>6052348.56</v>
      </c>
      <c r="D89" s="32">
        <v>0</v>
      </c>
      <c r="E89" s="32">
        <v>0</v>
      </c>
      <c r="F89" s="27">
        <f t="shared" si="0"/>
        <v>0</v>
      </c>
      <c r="G89" s="28" t="e">
        <f t="shared" si="2"/>
        <v>#DIV/0!</v>
      </c>
    </row>
    <row r="90" spans="1:7" s="2" customFormat="1" ht="12.75">
      <c r="A90" s="38" t="s">
        <v>97</v>
      </c>
      <c r="B90" s="38"/>
      <c r="C90" s="32">
        <v>300000</v>
      </c>
      <c r="D90" s="85">
        <v>300000</v>
      </c>
      <c r="E90" s="32">
        <v>375000</v>
      </c>
      <c r="F90" s="27">
        <f t="shared" si="0"/>
        <v>100</v>
      </c>
      <c r="G90" s="28">
        <f t="shared" si="2"/>
        <v>80</v>
      </c>
    </row>
    <row r="91" spans="1:7" s="2" customFormat="1" ht="31.5" customHeight="1">
      <c r="A91" s="38" t="s">
        <v>176</v>
      </c>
      <c r="B91" s="38"/>
      <c r="C91" s="32">
        <v>5181203.97</v>
      </c>
      <c r="D91" s="43">
        <v>593760.99</v>
      </c>
      <c r="E91" s="32">
        <v>0</v>
      </c>
      <c r="F91" s="27">
        <f t="shared" si="0"/>
        <v>11.459903787574687</v>
      </c>
      <c r="G91" s="28" t="e">
        <f t="shared" si="2"/>
        <v>#DIV/0!</v>
      </c>
    </row>
    <row r="92" spans="1:7" s="2" customFormat="1" ht="12.75">
      <c r="A92" s="82" t="s">
        <v>37</v>
      </c>
      <c r="B92" s="82"/>
      <c r="C92" s="32">
        <v>73608915.84</v>
      </c>
      <c r="D92" s="37">
        <v>35745032.96</v>
      </c>
      <c r="E92" s="32">
        <v>26463057.55</v>
      </c>
      <c r="F92" s="27">
        <f t="shared" si="0"/>
        <v>48.56073826395865</v>
      </c>
      <c r="G92" s="28">
        <f t="shared" si="2"/>
        <v>135.0752190764895</v>
      </c>
    </row>
    <row r="93" spans="1:7" s="2" customFormat="1" ht="12.75" hidden="1">
      <c r="A93" s="38" t="s">
        <v>59</v>
      </c>
      <c r="B93" s="38"/>
      <c r="C93" s="32"/>
      <c r="D93" s="32">
        <v>0</v>
      </c>
      <c r="E93" s="32">
        <v>0</v>
      </c>
      <c r="F93" s="27" t="e">
        <f t="shared" si="0"/>
        <v>#DIV/0!</v>
      </c>
      <c r="G93" s="28" t="e">
        <f t="shared" si="2"/>
        <v>#DIV/0!</v>
      </c>
    </row>
    <row r="94" spans="1:7" s="6" customFormat="1" ht="24.75" customHeight="1">
      <c r="A94" s="33" t="s">
        <v>180</v>
      </c>
      <c r="B94" s="33"/>
      <c r="C94" s="28">
        <f>C95+C96+C97+C98+C99+C100+C102+C101+C103+C104+C105</f>
        <v>322821411.5</v>
      </c>
      <c r="D94" s="28">
        <f>D95+D96+D97+D98+D99+D100+D102+D101+D103+D104+D105</f>
        <v>207145174.48</v>
      </c>
      <c r="E94" s="28">
        <f>E95+E96+E97+E98+E99+E100+E102+E101+E103+E104+E105</f>
        <v>179372008.79999998</v>
      </c>
      <c r="F94" s="27">
        <f aca="true" t="shared" si="3" ref="F94:F127">D94/C94*100</f>
        <v>64.16711131938038</v>
      </c>
      <c r="G94" s="28">
        <f t="shared" si="2"/>
        <v>115.4835561388885</v>
      </c>
    </row>
    <row r="95" spans="1:7" s="2" customFormat="1" ht="25.5" hidden="1">
      <c r="A95" s="82" t="s">
        <v>94</v>
      </c>
      <c r="B95" s="82"/>
      <c r="C95" s="32"/>
      <c r="D95" s="32"/>
      <c r="E95" s="32"/>
      <c r="F95" s="27" t="e">
        <f t="shared" si="3"/>
        <v>#DIV/0!</v>
      </c>
      <c r="G95" s="28" t="e">
        <f t="shared" si="2"/>
        <v>#DIV/0!</v>
      </c>
    </row>
    <row r="96" spans="1:7" s="2" customFormat="1" ht="51.75" customHeight="1">
      <c r="A96" s="82" t="s">
        <v>143</v>
      </c>
      <c r="B96" s="82"/>
      <c r="C96" s="32">
        <v>250200</v>
      </c>
      <c r="D96" s="37">
        <v>24913.59</v>
      </c>
      <c r="E96" s="32">
        <v>117251.34</v>
      </c>
      <c r="F96" s="27">
        <f t="shared" si="3"/>
        <v>9.957470023980814</v>
      </c>
      <c r="G96" s="28">
        <f t="shared" si="2"/>
        <v>21.248021557792004</v>
      </c>
    </row>
    <row r="97" spans="1:7" s="2" customFormat="1" ht="33" customHeight="1">
      <c r="A97" s="82" t="s">
        <v>30</v>
      </c>
      <c r="B97" s="82"/>
      <c r="C97" s="32">
        <v>1244500</v>
      </c>
      <c r="D97" s="37">
        <v>674924.72</v>
      </c>
      <c r="E97" s="32">
        <v>644234.05</v>
      </c>
      <c r="F97" s="27">
        <f t="shared" si="3"/>
        <v>54.232601044596215</v>
      </c>
      <c r="G97" s="28">
        <f t="shared" si="2"/>
        <v>104.76390063518065</v>
      </c>
    </row>
    <row r="98" spans="1:7" s="2" customFormat="1" ht="48.75" customHeight="1">
      <c r="A98" s="40" t="s">
        <v>171</v>
      </c>
      <c r="B98" s="40"/>
      <c r="C98" s="32">
        <v>28100</v>
      </c>
      <c r="D98" s="32">
        <v>28100</v>
      </c>
      <c r="E98" s="32">
        <v>3100</v>
      </c>
      <c r="F98" s="27">
        <f t="shared" si="3"/>
        <v>100</v>
      </c>
      <c r="G98" s="28">
        <f t="shared" si="2"/>
        <v>906.4516129032259</v>
      </c>
    </row>
    <row r="99" spans="1:7" s="2" customFormat="1" ht="30" customHeight="1">
      <c r="A99" s="82" t="s">
        <v>165</v>
      </c>
      <c r="B99" s="82"/>
      <c r="C99" s="32">
        <v>1462000</v>
      </c>
      <c r="D99" s="37">
        <v>974000</v>
      </c>
      <c r="E99" s="32">
        <v>846200</v>
      </c>
      <c r="F99" s="27">
        <f t="shared" si="3"/>
        <v>66.62106703146374</v>
      </c>
      <c r="G99" s="28">
        <f t="shared" si="2"/>
        <v>115.10281257385961</v>
      </c>
    </row>
    <row r="100" spans="1:7" s="2" customFormat="1" ht="25.5">
      <c r="A100" s="82" t="s">
        <v>144</v>
      </c>
      <c r="B100" s="82"/>
      <c r="C100" s="32">
        <v>0</v>
      </c>
      <c r="D100" s="43">
        <v>0</v>
      </c>
      <c r="E100" s="32">
        <v>72898.68</v>
      </c>
      <c r="F100" s="27" t="e">
        <f t="shared" si="3"/>
        <v>#DIV/0!</v>
      </c>
      <c r="G100" s="28">
        <f t="shared" si="2"/>
        <v>0</v>
      </c>
    </row>
    <row r="101" spans="1:7" s="2" customFormat="1" ht="25.5" hidden="1">
      <c r="A101" s="82" t="s">
        <v>46</v>
      </c>
      <c r="B101" s="82"/>
      <c r="C101" s="32"/>
      <c r="D101" s="32"/>
      <c r="E101" s="32"/>
      <c r="F101" s="27" t="e">
        <f t="shared" si="3"/>
        <v>#DIV/0!</v>
      </c>
      <c r="G101" s="28" t="e">
        <f t="shared" si="2"/>
        <v>#DIV/0!</v>
      </c>
    </row>
    <row r="102" spans="1:7" s="2" customFormat="1" ht="31.5" customHeight="1">
      <c r="A102" s="82" t="s">
        <v>142</v>
      </c>
      <c r="B102" s="82"/>
      <c r="C102" s="32">
        <v>312634295.5</v>
      </c>
      <c r="D102" s="37">
        <v>198240920.17</v>
      </c>
      <c r="E102" s="32">
        <v>176649286.73</v>
      </c>
      <c r="F102" s="27">
        <f t="shared" si="3"/>
        <v>63.409844352792696</v>
      </c>
      <c r="G102" s="28">
        <f t="shared" si="2"/>
        <v>112.22288175609889</v>
      </c>
    </row>
    <row r="103" spans="1:7" s="2" customFormat="1" ht="37.5" customHeight="1">
      <c r="A103" s="40" t="s">
        <v>86</v>
      </c>
      <c r="B103" s="40"/>
      <c r="C103" s="32">
        <v>7202316</v>
      </c>
      <c r="D103" s="37">
        <v>7202316</v>
      </c>
      <c r="E103" s="32">
        <v>1039038</v>
      </c>
      <c r="F103" s="27">
        <f t="shared" si="3"/>
        <v>100</v>
      </c>
      <c r="G103" s="28">
        <f t="shared" si="2"/>
        <v>693.171568316077</v>
      </c>
    </row>
    <row r="104" spans="1:7" s="2" customFormat="1" ht="12.75" hidden="1">
      <c r="A104" s="49" t="s">
        <v>191</v>
      </c>
      <c r="B104" s="40"/>
      <c r="C104" s="32">
        <v>0</v>
      </c>
      <c r="D104" s="32">
        <v>0</v>
      </c>
      <c r="E104" s="32">
        <v>0</v>
      </c>
      <c r="F104" s="27" t="e">
        <f t="shared" si="3"/>
        <v>#DIV/0!</v>
      </c>
      <c r="G104" s="28" t="e">
        <f t="shared" si="2"/>
        <v>#DIV/0!</v>
      </c>
    </row>
    <row r="105" spans="1:7" s="2" customFormat="1" ht="25.5" hidden="1">
      <c r="A105" s="82" t="s">
        <v>166</v>
      </c>
      <c r="B105" s="82"/>
      <c r="C105" s="32">
        <v>0</v>
      </c>
      <c r="D105" s="32">
        <v>0</v>
      </c>
      <c r="E105" s="32">
        <v>0</v>
      </c>
      <c r="F105" s="27" t="e">
        <f t="shared" si="3"/>
        <v>#DIV/0!</v>
      </c>
      <c r="G105" s="28"/>
    </row>
    <row r="106" spans="1:7" s="6" customFormat="1" ht="16.5" customHeight="1">
      <c r="A106" s="86" t="s">
        <v>41</v>
      </c>
      <c r="B106" s="86"/>
      <c r="C106" s="28">
        <f>C107+C108+C109+C111+C116+C114+C115+C113</f>
        <v>34905681</v>
      </c>
      <c r="D106" s="28">
        <f>D107+D108+D109+D111+D116+D114+D115+D113</f>
        <v>13847494</v>
      </c>
      <c r="E106" s="28">
        <f>E107+E108+E109+E111+E115+E116+E113+E110+E114</f>
        <v>12968480.13</v>
      </c>
      <c r="F106" s="27">
        <f t="shared" si="3"/>
        <v>39.67117558886761</v>
      </c>
      <c r="G106" s="28">
        <f t="shared" si="2"/>
        <v>106.77807932146632</v>
      </c>
    </row>
    <row r="107" spans="1:7" s="2" customFormat="1" ht="38.25" hidden="1">
      <c r="A107" s="38" t="s">
        <v>0</v>
      </c>
      <c r="B107" s="38"/>
      <c r="C107" s="32">
        <v>0</v>
      </c>
      <c r="D107" s="32">
        <v>0</v>
      </c>
      <c r="E107" s="32">
        <v>0</v>
      </c>
      <c r="F107" s="27" t="e">
        <f t="shared" si="3"/>
        <v>#DIV/0!</v>
      </c>
      <c r="G107" s="28" t="e">
        <f t="shared" si="2"/>
        <v>#DIV/0!</v>
      </c>
    </row>
    <row r="108" spans="1:7" s="2" customFormat="1" ht="48" customHeight="1">
      <c r="A108" s="38" t="s">
        <v>98</v>
      </c>
      <c r="B108" s="45"/>
      <c r="C108" s="87">
        <v>11775800</v>
      </c>
      <c r="D108" s="37">
        <v>2610275</v>
      </c>
      <c r="E108" s="32">
        <v>3404725</v>
      </c>
      <c r="F108" s="27">
        <f t="shared" si="3"/>
        <v>22.16643455221726</v>
      </c>
      <c r="G108" s="28">
        <f t="shared" si="2"/>
        <v>76.66625057824054</v>
      </c>
    </row>
    <row r="109" spans="1:7" s="2" customFormat="1" ht="27.75" customHeight="1" hidden="1">
      <c r="A109" s="38" t="s">
        <v>44</v>
      </c>
      <c r="B109" s="38"/>
      <c r="C109" s="32"/>
      <c r="D109" s="32"/>
      <c r="E109" s="32"/>
      <c r="F109" s="27" t="e">
        <f t="shared" si="3"/>
        <v>#DIV/0!</v>
      </c>
      <c r="G109" s="28" t="e">
        <f t="shared" si="2"/>
        <v>#DIV/0!</v>
      </c>
    </row>
    <row r="110" spans="1:7" s="2" customFormat="1" ht="43.5" customHeight="1" hidden="1">
      <c r="A110" s="38" t="s">
        <v>90</v>
      </c>
      <c r="B110" s="38"/>
      <c r="C110" s="32"/>
      <c r="D110" s="32"/>
      <c r="E110" s="32"/>
      <c r="F110" s="27" t="e">
        <f t="shared" si="3"/>
        <v>#DIV/0!</v>
      </c>
      <c r="G110" s="28" t="e">
        <f t="shared" si="2"/>
        <v>#DIV/0!</v>
      </c>
    </row>
    <row r="111" spans="1:7" s="2" customFormat="1" ht="44.25" customHeight="1" hidden="1">
      <c r="A111" s="38" t="s">
        <v>89</v>
      </c>
      <c r="B111" s="38"/>
      <c r="C111" s="32"/>
      <c r="D111" s="32"/>
      <c r="E111" s="32"/>
      <c r="F111" s="27" t="e">
        <f t="shared" si="3"/>
        <v>#DIV/0!</v>
      </c>
      <c r="G111" s="28" t="e">
        <f t="shared" si="2"/>
        <v>#DIV/0!</v>
      </c>
    </row>
    <row r="112" spans="1:7" s="2" customFormat="1" ht="25.5" hidden="1">
      <c r="A112" s="38" t="s">
        <v>68</v>
      </c>
      <c r="B112" s="38"/>
      <c r="C112" s="32"/>
      <c r="D112" s="32"/>
      <c r="E112" s="32"/>
      <c r="F112" s="27" t="e">
        <f t="shared" si="3"/>
        <v>#DIV/0!</v>
      </c>
      <c r="G112" s="28" t="e">
        <f t="shared" si="2"/>
        <v>#DIV/0!</v>
      </c>
    </row>
    <row r="113" spans="1:7" s="2" customFormat="1" ht="25.5" hidden="1">
      <c r="A113" s="38" t="s">
        <v>179</v>
      </c>
      <c r="B113" s="38"/>
      <c r="C113" s="32">
        <v>0</v>
      </c>
      <c r="D113" s="32">
        <v>0</v>
      </c>
      <c r="E113" s="32">
        <v>0</v>
      </c>
      <c r="F113" s="27"/>
      <c r="G113" s="28" t="e">
        <f t="shared" si="2"/>
        <v>#DIV/0!</v>
      </c>
    </row>
    <row r="114" spans="1:7" s="2" customFormat="1" ht="38.25" hidden="1">
      <c r="A114" s="38" t="s">
        <v>178</v>
      </c>
      <c r="B114" s="38"/>
      <c r="C114" s="32"/>
      <c r="D114" s="32"/>
      <c r="E114" s="32"/>
      <c r="F114" s="27" t="e">
        <f t="shared" si="3"/>
        <v>#DIV/0!</v>
      </c>
      <c r="G114" s="28" t="e">
        <f t="shared" si="2"/>
        <v>#DIV/0!</v>
      </c>
    </row>
    <row r="115" spans="1:7" s="2" customFormat="1" ht="38.25">
      <c r="A115" s="38" t="s">
        <v>175</v>
      </c>
      <c r="B115" s="38"/>
      <c r="C115" s="32">
        <v>16014600</v>
      </c>
      <c r="D115" s="37">
        <v>11237219</v>
      </c>
      <c r="E115" s="32">
        <v>9563755.13</v>
      </c>
      <c r="F115" s="27">
        <f t="shared" si="3"/>
        <v>70.16858991170557</v>
      </c>
      <c r="G115" s="28">
        <f t="shared" si="2"/>
        <v>117.49797906003056</v>
      </c>
    </row>
    <row r="116" spans="1:7" s="2" customFormat="1" ht="25.5">
      <c r="A116" s="38" t="s">
        <v>65</v>
      </c>
      <c r="B116" s="38"/>
      <c r="C116" s="32">
        <v>7115281</v>
      </c>
      <c r="D116" s="32">
        <v>0</v>
      </c>
      <c r="E116" s="32">
        <v>0</v>
      </c>
      <c r="F116" s="27">
        <f t="shared" si="3"/>
        <v>0</v>
      </c>
      <c r="G116" s="28" t="e">
        <f t="shared" si="2"/>
        <v>#DIV/0!</v>
      </c>
    </row>
    <row r="117" spans="1:7" s="6" customFormat="1" ht="25.5">
      <c r="A117" s="33" t="s">
        <v>157</v>
      </c>
      <c r="B117" s="33"/>
      <c r="C117" s="28">
        <f>C120+C119</f>
        <v>2319394.26</v>
      </c>
      <c r="D117" s="28">
        <f>D120+D119</f>
        <v>2319394.26</v>
      </c>
      <c r="E117" s="28">
        <f>E120+E119</f>
        <v>0</v>
      </c>
      <c r="F117" s="27">
        <f t="shared" si="3"/>
        <v>100</v>
      </c>
      <c r="G117" s="28" t="e">
        <f t="shared" si="2"/>
        <v>#DIV/0!</v>
      </c>
    </row>
    <row r="118" spans="1:7" s="2" customFormat="1" ht="25.5" hidden="1">
      <c r="A118" s="38" t="s">
        <v>91</v>
      </c>
      <c r="B118" s="38"/>
      <c r="C118" s="32">
        <v>0</v>
      </c>
      <c r="D118" s="32">
        <v>0</v>
      </c>
      <c r="E118" s="32">
        <v>0</v>
      </c>
      <c r="F118" s="27" t="e">
        <f t="shared" si="3"/>
        <v>#DIV/0!</v>
      </c>
      <c r="G118" s="28" t="e">
        <f t="shared" si="2"/>
        <v>#DIV/0!</v>
      </c>
    </row>
    <row r="119" spans="1:7" s="6" customFormat="1" ht="25.5">
      <c r="A119" s="38" t="s">
        <v>170</v>
      </c>
      <c r="B119" s="33"/>
      <c r="C119" s="32">
        <v>2319394.26</v>
      </c>
      <c r="D119" s="32">
        <v>2319394.26</v>
      </c>
      <c r="E119" s="32">
        <v>0</v>
      </c>
      <c r="F119" s="27">
        <f t="shared" si="3"/>
        <v>100</v>
      </c>
      <c r="G119" s="28" t="e">
        <f t="shared" si="2"/>
        <v>#DIV/0!</v>
      </c>
    </row>
    <row r="120" spans="1:7" s="2" customFormat="1" ht="38.25" hidden="1">
      <c r="A120" s="38" t="s">
        <v>158</v>
      </c>
      <c r="B120" s="38"/>
      <c r="C120" s="32">
        <v>0</v>
      </c>
      <c r="D120" s="32">
        <v>0</v>
      </c>
      <c r="E120" s="32">
        <v>0</v>
      </c>
      <c r="F120" s="27" t="e">
        <f t="shared" si="3"/>
        <v>#DIV/0!</v>
      </c>
      <c r="G120" s="28" t="e">
        <f t="shared" si="2"/>
        <v>#DIV/0!</v>
      </c>
    </row>
    <row r="121" spans="1:7" s="6" customFormat="1" ht="12.75" hidden="1">
      <c r="A121" s="33" t="s">
        <v>66</v>
      </c>
      <c r="B121" s="33"/>
      <c r="C121" s="28">
        <f>C122</f>
        <v>0</v>
      </c>
      <c r="D121" s="28">
        <f>D122</f>
        <v>651607</v>
      </c>
      <c r="E121" s="28">
        <f>E122</f>
        <v>891050.49</v>
      </c>
      <c r="F121" s="27" t="e">
        <f t="shared" si="3"/>
        <v>#DIV/0!</v>
      </c>
      <c r="G121" s="28">
        <f t="shared" si="2"/>
        <v>73.12795484799072</v>
      </c>
    </row>
    <row r="122" spans="1:7" s="2" customFormat="1" ht="12.75">
      <c r="A122" s="38" t="s">
        <v>67</v>
      </c>
      <c r="B122" s="38"/>
      <c r="C122" s="32">
        <v>0</v>
      </c>
      <c r="D122" s="37">
        <v>651607</v>
      </c>
      <c r="E122" s="32">
        <v>891050.49</v>
      </c>
      <c r="F122" s="27" t="e">
        <f t="shared" si="3"/>
        <v>#DIV/0!</v>
      </c>
      <c r="G122" s="28">
        <f t="shared" si="2"/>
        <v>73.12795484799072</v>
      </c>
    </row>
    <row r="123" spans="1:7" s="6" customFormat="1" ht="25.5">
      <c r="A123" s="33" t="s">
        <v>169</v>
      </c>
      <c r="B123" s="33"/>
      <c r="C123" s="28">
        <f>C124+C125+C126+C127</f>
        <v>-2319394.26</v>
      </c>
      <c r="D123" s="28">
        <f>D124+D125+D126+D127</f>
        <v>-2332280.46</v>
      </c>
      <c r="E123" s="28">
        <f>E124+E125+E126+E127</f>
        <v>-11715744.95</v>
      </c>
      <c r="F123" s="27">
        <f t="shared" si="3"/>
        <v>100.55558471546793</v>
      </c>
      <c r="G123" s="28">
        <f t="shared" si="2"/>
        <v>19.90723142193361</v>
      </c>
    </row>
    <row r="124" spans="1:7" s="6" customFormat="1" ht="38.25" hidden="1">
      <c r="A124" s="33" t="s">
        <v>88</v>
      </c>
      <c r="B124" s="33"/>
      <c r="C124" s="28">
        <v>0</v>
      </c>
      <c r="D124" s="28">
        <v>0</v>
      </c>
      <c r="E124" s="28">
        <v>0</v>
      </c>
      <c r="F124" s="27" t="e">
        <f t="shared" si="3"/>
        <v>#DIV/0!</v>
      </c>
      <c r="G124" s="28" t="e">
        <f t="shared" si="2"/>
        <v>#DIV/0!</v>
      </c>
    </row>
    <row r="125" spans="1:7" s="6" customFormat="1" ht="25.5" hidden="1">
      <c r="A125" s="33" t="s">
        <v>91</v>
      </c>
      <c r="B125" s="33"/>
      <c r="C125" s="28">
        <v>0</v>
      </c>
      <c r="D125" s="28">
        <v>0</v>
      </c>
      <c r="E125" s="28">
        <v>0</v>
      </c>
      <c r="F125" s="27" t="e">
        <f t="shared" si="3"/>
        <v>#DIV/0!</v>
      </c>
      <c r="G125" s="28" t="e">
        <f t="shared" si="2"/>
        <v>#DIV/0!</v>
      </c>
    </row>
    <row r="126" spans="1:7" s="6" customFormat="1" ht="25.5" hidden="1">
      <c r="A126" s="33" t="s">
        <v>92</v>
      </c>
      <c r="B126" s="33"/>
      <c r="C126" s="28">
        <v>0</v>
      </c>
      <c r="D126" s="28">
        <v>0</v>
      </c>
      <c r="E126" s="28">
        <v>0</v>
      </c>
      <c r="F126" s="27" t="e">
        <f t="shared" si="3"/>
        <v>#DIV/0!</v>
      </c>
      <c r="G126" s="28" t="e">
        <f t="shared" si="2"/>
        <v>#DIV/0!</v>
      </c>
    </row>
    <row r="127" spans="1:7" s="2" customFormat="1" ht="29.25" customHeight="1">
      <c r="A127" s="38" t="s">
        <v>168</v>
      </c>
      <c r="B127" s="38"/>
      <c r="C127" s="32">
        <v>-2319394.26</v>
      </c>
      <c r="D127" s="37">
        <v>-2332280.46</v>
      </c>
      <c r="E127" s="32">
        <v>-11715744.95</v>
      </c>
      <c r="F127" s="27">
        <f t="shared" si="3"/>
        <v>100.55558471546793</v>
      </c>
      <c r="G127" s="28">
        <f t="shared" si="2"/>
        <v>19.90723142193361</v>
      </c>
    </row>
    <row r="128" spans="1:7" s="5" customFormat="1" ht="17.25" customHeight="1">
      <c r="A128" s="81" t="s">
        <v>8</v>
      </c>
      <c r="B128" s="81"/>
      <c r="C128" s="23">
        <f>C61+C62</f>
        <v>687682158.49</v>
      </c>
      <c r="D128" s="23">
        <f>D61+D62</f>
        <v>394548760.5</v>
      </c>
      <c r="E128" s="23">
        <f>E61+E62</f>
        <v>314494243.34000003</v>
      </c>
      <c r="F128" s="24">
        <f>D128/C128*100</f>
        <v>57.373709006257045</v>
      </c>
      <c r="G128" s="23">
        <f>D128/E128*100</f>
        <v>125.45500239044216</v>
      </c>
    </row>
    <row r="129" spans="1:7" ht="12.75">
      <c r="A129" s="88"/>
      <c r="B129" s="88"/>
      <c r="C129" s="89"/>
      <c r="D129" s="89"/>
      <c r="E129" s="89"/>
      <c r="F129" s="90"/>
      <c r="G129" s="91"/>
    </row>
    <row r="130" spans="1:7" ht="12.75">
      <c r="A130" s="127" t="s">
        <v>9</v>
      </c>
      <c r="B130" s="128"/>
      <c r="C130" s="128"/>
      <c r="D130" s="128"/>
      <c r="E130" s="128"/>
      <c r="F130" s="128"/>
      <c r="G130" s="129"/>
    </row>
    <row r="131" spans="1:7" s="4" customFormat="1" ht="17.25" customHeight="1">
      <c r="A131" s="92" t="s">
        <v>10</v>
      </c>
      <c r="B131" s="92"/>
      <c r="C131" s="93">
        <v>47946317.28</v>
      </c>
      <c r="D131" s="94">
        <v>26183274.24</v>
      </c>
      <c r="E131" s="64">
        <v>24557594.23</v>
      </c>
      <c r="F131" s="54">
        <f aca="true" t="shared" si="4" ref="F131:F186">D131/C131*100</f>
        <v>54.609562788927505</v>
      </c>
      <c r="G131" s="64">
        <f aca="true" t="shared" si="5" ref="G131:G186">D131/E131*100</f>
        <v>106.61986672951065</v>
      </c>
    </row>
    <row r="132" spans="1:7" s="2" customFormat="1" ht="15" customHeight="1">
      <c r="A132" s="38" t="s">
        <v>11</v>
      </c>
      <c r="B132" s="38"/>
      <c r="C132" s="95">
        <v>37538015</v>
      </c>
      <c r="D132" s="96">
        <v>20816388.13</v>
      </c>
      <c r="E132" s="65">
        <v>20194885.29</v>
      </c>
      <c r="F132" s="54">
        <f t="shared" si="4"/>
        <v>55.45415262368029</v>
      </c>
      <c r="G132" s="64">
        <f t="shared" si="5"/>
        <v>103.0775259729143</v>
      </c>
    </row>
    <row r="133" spans="1:7" ht="14.25" customHeight="1">
      <c r="A133" s="97" t="s">
        <v>32</v>
      </c>
      <c r="B133" s="97"/>
      <c r="C133" s="98">
        <v>1295453.83</v>
      </c>
      <c r="D133" s="99">
        <v>651095.13</v>
      </c>
      <c r="E133" s="65">
        <v>682595.53</v>
      </c>
      <c r="F133" s="54">
        <f t="shared" si="4"/>
        <v>50.26000270499799</v>
      </c>
      <c r="G133" s="64">
        <f t="shared" si="5"/>
        <v>95.3852027129448</v>
      </c>
    </row>
    <row r="134" spans="1:7" ht="13.5" customHeight="1">
      <c r="A134" s="97" t="s">
        <v>12</v>
      </c>
      <c r="B134" s="97"/>
      <c r="C134" s="100">
        <f>C131-C132-C133</f>
        <v>9112848.450000001</v>
      </c>
      <c r="D134" s="65">
        <f>D131-D132-D133</f>
        <v>4715790.9799999995</v>
      </c>
      <c r="E134" s="65">
        <f>E131-E132-E133</f>
        <v>3680113.410000001</v>
      </c>
      <c r="F134" s="54">
        <f t="shared" si="4"/>
        <v>51.74881384096758</v>
      </c>
      <c r="G134" s="64">
        <f t="shared" si="5"/>
        <v>128.14254493314644</v>
      </c>
    </row>
    <row r="135" spans="1:7" s="7" customFormat="1" ht="12.75" hidden="1">
      <c r="A135" s="101" t="s">
        <v>52</v>
      </c>
      <c r="B135" s="101"/>
      <c r="C135" s="102">
        <v>0</v>
      </c>
      <c r="D135" s="102">
        <v>0</v>
      </c>
      <c r="E135" s="103">
        <v>0</v>
      </c>
      <c r="F135" s="54" t="e">
        <f t="shared" si="4"/>
        <v>#DIV/0!</v>
      </c>
      <c r="G135" s="64" t="e">
        <f t="shared" si="5"/>
        <v>#DIV/0!</v>
      </c>
    </row>
    <row r="136" spans="1:7" s="4" customFormat="1" ht="12.75" customHeight="1">
      <c r="A136" s="92" t="s">
        <v>48</v>
      </c>
      <c r="B136" s="92"/>
      <c r="C136" s="104">
        <v>1462000</v>
      </c>
      <c r="D136" s="104">
        <v>974000</v>
      </c>
      <c r="E136" s="64">
        <v>846200</v>
      </c>
      <c r="F136" s="54">
        <f t="shared" si="4"/>
        <v>66.62106703146374</v>
      </c>
      <c r="G136" s="64">
        <f t="shared" si="5"/>
        <v>115.10281257385961</v>
      </c>
    </row>
    <row r="137" spans="1:7" ht="12.75" hidden="1">
      <c r="A137" s="97" t="s">
        <v>49</v>
      </c>
      <c r="B137" s="97"/>
      <c r="C137" s="100"/>
      <c r="D137" s="65"/>
      <c r="E137" s="65"/>
      <c r="F137" s="54"/>
      <c r="G137" s="64"/>
    </row>
    <row r="138" spans="1:7" s="7" customFormat="1" ht="15" customHeight="1">
      <c r="A138" s="101" t="s">
        <v>52</v>
      </c>
      <c r="B138" s="101"/>
      <c r="C138" s="102">
        <v>1462000</v>
      </c>
      <c r="D138" s="102">
        <v>974000</v>
      </c>
      <c r="E138" s="103">
        <v>846200</v>
      </c>
      <c r="F138" s="54">
        <f t="shared" si="4"/>
        <v>66.62106703146374</v>
      </c>
      <c r="G138" s="64">
        <f t="shared" si="5"/>
        <v>115.10281257385961</v>
      </c>
    </row>
    <row r="139" spans="1:7" s="4" customFormat="1" ht="19.5" customHeight="1">
      <c r="A139" s="92" t="s">
        <v>34</v>
      </c>
      <c r="B139" s="92"/>
      <c r="C139" s="104">
        <v>2887895</v>
      </c>
      <c r="D139" s="104">
        <v>1552035.33</v>
      </c>
      <c r="E139" s="64">
        <v>1411346.19</v>
      </c>
      <c r="F139" s="54">
        <f t="shared" si="4"/>
        <v>53.74278947122385</v>
      </c>
      <c r="G139" s="64">
        <f t="shared" si="5"/>
        <v>109.96843588035618</v>
      </c>
    </row>
    <row r="140" spans="1:7" s="2" customFormat="1" ht="12.75">
      <c r="A140" s="38" t="s">
        <v>61</v>
      </c>
      <c r="B140" s="38"/>
      <c r="C140" s="105">
        <v>1244500</v>
      </c>
      <c r="D140" s="105">
        <v>697924.72</v>
      </c>
      <c r="E140" s="65">
        <v>644234.05</v>
      </c>
      <c r="F140" s="54">
        <f t="shared" si="4"/>
        <v>56.08073282442748</v>
      </c>
      <c r="G140" s="64">
        <f t="shared" si="5"/>
        <v>108.33403170788627</v>
      </c>
    </row>
    <row r="141" spans="1:7" s="2" customFormat="1" ht="12.75" hidden="1">
      <c r="A141" s="101" t="s">
        <v>50</v>
      </c>
      <c r="B141" s="38"/>
      <c r="C141" s="102">
        <v>0</v>
      </c>
      <c r="D141" s="102">
        <v>0</v>
      </c>
      <c r="E141" s="106">
        <v>0</v>
      </c>
      <c r="F141" s="54" t="e">
        <f t="shared" si="4"/>
        <v>#DIV/0!</v>
      </c>
      <c r="G141" s="64" t="e">
        <f t="shared" si="5"/>
        <v>#DIV/0!</v>
      </c>
    </row>
    <row r="142" spans="1:7" s="4" customFormat="1" ht="22.5" customHeight="1">
      <c r="A142" s="92" t="s">
        <v>13</v>
      </c>
      <c r="B142" s="92"/>
      <c r="C142" s="64">
        <f>C144+C148+C150+C146+C143</f>
        <v>71623149.26</v>
      </c>
      <c r="D142" s="64">
        <f>D144+D148+D150+D146+D143</f>
        <v>17250574.73</v>
      </c>
      <c r="E142" s="64">
        <f>E144+E148+E150+E146+E143</f>
        <v>25093168.87</v>
      </c>
      <c r="F142" s="54">
        <f t="shared" si="4"/>
        <v>24.085194393475344</v>
      </c>
      <c r="G142" s="64">
        <f t="shared" si="5"/>
        <v>68.74609906532702</v>
      </c>
    </row>
    <row r="143" spans="1:7" ht="12.75">
      <c r="A143" s="97" t="s">
        <v>167</v>
      </c>
      <c r="B143" s="97"/>
      <c r="C143" s="65">
        <v>100000</v>
      </c>
      <c r="D143" s="65">
        <v>100000</v>
      </c>
      <c r="E143" s="65">
        <v>74943.52</v>
      </c>
      <c r="F143" s="54">
        <f t="shared" si="4"/>
        <v>100</v>
      </c>
      <c r="G143" s="64">
        <f t="shared" si="5"/>
        <v>133.4338178937952</v>
      </c>
    </row>
    <row r="144" spans="1:7" ht="12.75" customHeight="1">
      <c r="A144" s="97" t="s">
        <v>54</v>
      </c>
      <c r="B144" s="97"/>
      <c r="C144" s="105">
        <v>11121215.66</v>
      </c>
      <c r="D144" s="105">
        <v>661497.33</v>
      </c>
      <c r="E144" s="65">
        <v>246242.6</v>
      </c>
      <c r="F144" s="54">
        <f t="shared" si="4"/>
        <v>5.948066742192823</v>
      </c>
      <c r="G144" s="64">
        <f t="shared" si="5"/>
        <v>268.63643008967574</v>
      </c>
    </row>
    <row r="145" spans="1:7" s="7" customFormat="1" ht="12" customHeight="1">
      <c r="A145" s="101" t="s">
        <v>50</v>
      </c>
      <c r="B145" s="101"/>
      <c r="C145" s="102">
        <v>505600</v>
      </c>
      <c r="D145" s="102">
        <v>164361.1</v>
      </c>
      <c r="E145" s="103">
        <v>43306.8</v>
      </c>
      <c r="F145" s="54">
        <f t="shared" si="4"/>
        <v>32.5081289556962</v>
      </c>
      <c r="G145" s="64">
        <f t="shared" si="5"/>
        <v>379.5272335984187</v>
      </c>
    </row>
    <row r="146" spans="1:7" ht="12.75">
      <c r="A146" s="97" t="s">
        <v>155</v>
      </c>
      <c r="B146" s="97"/>
      <c r="C146" s="105">
        <v>10968975</v>
      </c>
      <c r="D146" s="105">
        <v>0</v>
      </c>
      <c r="E146" s="65">
        <v>0</v>
      </c>
      <c r="F146" s="54">
        <f t="shared" si="4"/>
        <v>0</v>
      </c>
      <c r="G146" s="64" t="e">
        <f t="shared" si="5"/>
        <v>#DIV/0!</v>
      </c>
    </row>
    <row r="147" spans="1:7" ht="12.75">
      <c r="A147" s="101" t="s">
        <v>50</v>
      </c>
      <c r="B147" s="97"/>
      <c r="C147" s="102">
        <v>10968975</v>
      </c>
      <c r="D147" s="102">
        <v>0</v>
      </c>
      <c r="E147" s="65">
        <v>0</v>
      </c>
      <c r="F147" s="54"/>
      <c r="G147" s="64" t="e">
        <f t="shared" si="5"/>
        <v>#DIV/0!</v>
      </c>
    </row>
    <row r="148" spans="1:7" ht="13.5" customHeight="1">
      <c r="A148" s="97" t="s">
        <v>53</v>
      </c>
      <c r="B148" s="97"/>
      <c r="C148" s="105">
        <v>49007958.6</v>
      </c>
      <c r="D148" s="105">
        <v>16216773.42</v>
      </c>
      <c r="E148" s="65">
        <v>22940105.66</v>
      </c>
      <c r="F148" s="54">
        <f t="shared" si="4"/>
        <v>33.09008145464765</v>
      </c>
      <c r="G148" s="64">
        <f t="shared" si="5"/>
        <v>70.691799158871</v>
      </c>
    </row>
    <row r="149" spans="1:7" s="7" customFormat="1" ht="15" customHeight="1">
      <c r="A149" s="101" t="s">
        <v>50</v>
      </c>
      <c r="B149" s="101"/>
      <c r="C149" s="102">
        <v>18922568.6</v>
      </c>
      <c r="D149" s="102">
        <v>5635745.96</v>
      </c>
      <c r="E149" s="103">
        <v>8368538.4</v>
      </c>
      <c r="F149" s="54">
        <f t="shared" si="4"/>
        <v>29.783197403760497</v>
      </c>
      <c r="G149" s="64">
        <f t="shared" si="5"/>
        <v>67.34444762779603</v>
      </c>
    </row>
    <row r="150" spans="1:7" ht="12.75">
      <c r="A150" s="97" t="s">
        <v>58</v>
      </c>
      <c r="B150" s="97"/>
      <c r="C150" s="100">
        <v>425000</v>
      </c>
      <c r="D150" s="65">
        <v>272303.98</v>
      </c>
      <c r="E150" s="65">
        <v>1831877.09</v>
      </c>
      <c r="F150" s="54">
        <f t="shared" si="4"/>
        <v>64.07152470588234</v>
      </c>
      <c r="G150" s="64">
        <f t="shared" si="5"/>
        <v>14.864751652088184</v>
      </c>
    </row>
    <row r="151" spans="1:7" s="7" customFormat="1" ht="12.75">
      <c r="A151" s="101" t="s">
        <v>50</v>
      </c>
      <c r="B151" s="101"/>
      <c r="C151" s="107">
        <v>0</v>
      </c>
      <c r="D151" s="103">
        <v>0</v>
      </c>
      <c r="E151" s="103">
        <v>1752488</v>
      </c>
      <c r="F151" s="54" t="e">
        <f t="shared" si="4"/>
        <v>#DIV/0!</v>
      </c>
      <c r="G151" s="64">
        <f t="shared" si="5"/>
        <v>0</v>
      </c>
    </row>
    <row r="152" spans="1:7" s="4" customFormat="1" ht="18" customHeight="1">
      <c r="A152" s="92" t="s">
        <v>14</v>
      </c>
      <c r="B152" s="92"/>
      <c r="C152" s="64">
        <f>C153+C155+C157+C159</f>
        <v>29840689.89</v>
      </c>
      <c r="D152" s="64">
        <f>D153+D155+D157+D159</f>
        <v>11497742.309999999</v>
      </c>
      <c r="E152" s="64">
        <f>E153+E155+E157+E159</f>
        <v>1004158.02</v>
      </c>
      <c r="F152" s="54">
        <f t="shared" si="4"/>
        <v>38.530417200083036</v>
      </c>
      <c r="G152" s="64">
        <f t="shared" si="5"/>
        <v>1145.0132430351946</v>
      </c>
    </row>
    <row r="153" spans="1:7" ht="12.75">
      <c r="A153" s="97" t="s">
        <v>15</v>
      </c>
      <c r="B153" s="97"/>
      <c r="C153" s="108">
        <v>3064677.5</v>
      </c>
      <c r="D153" s="109">
        <v>0</v>
      </c>
      <c r="E153" s="65">
        <v>0</v>
      </c>
      <c r="F153" s="54">
        <f t="shared" si="4"/>
        <v>0</v>
      </c>
      <c r="G153" s="64" t="e">
        <f t="shared" si="5"/>
        <v>#DIV/0!</v>
      </c>
    </row>
    <row r="154" spans="1:7" s="7" customFormat="1" ht="12.75">
      <c r="A154" s="101" t="s">
        <v>51</v>
      </c>
      <c r="B154" s="101"/>
      <c r="C154" s="110">
        <v>3064577.5</v>
      </c>
      <c r="D154" s="111">
        <v>0</v>
      </c>
      <c r="E154" s="103">
        <v>0</v>
      </c>
      <c r="F154" s="54">
        <f t="shared" si="4"/>
        <v>0</v>
      </c>
      <c r="G154" s="64" t="e">
        <f t="shared" si="5"/>
        <v>#DIV/0!</v>
      </c>
    </row>
    <row r="155" spans="1:7" ht="16.5" customHeight="1">
      <c r="A155" s="97" t="s">
        <v>16</v>
      </c>
      <c r="B155" s="97"/>
      <c r="C155" s="95">
        <v>3983160</v>
      </c>
      <c r="D155" s="96">
        <v>2350000</v>
      </c>
      <c r="E155" s="65">
        <v>500904.39</v>
      </c>
      <c r="F155" s="54">
        <f t="shared" si="4"/>
        <v>58.998383193243555</v>
      </c>
      <c r="G155" s="64">
        <f t="shared" si="5"/>
        <v>469.1514083156668</v>
      </c>
    </row>
    <row r="156" spans="1:7" ht="12.75">
      <c r="A156" s="101" t="s">
        <v>51</v>
      </c>
      <c r="B156" s="97"/>
      <c r="C156" s="110">
        <v>1633160</v>
      </c>
      <c r="D156" s="111">
        <v>0</v>
      </c>
      <c r="E156" s="103">
        <v>0</v>
      </c>
      <c r="F156" s="54">
        <f t="shared" si="4"/>
        <v>0</v>
      </c>
      <c r="G156" s="64" t="e">
        <f t="shared" si="5"/>
        <v>#DIV/0!</v>
      </c>
    </row>
    <row r="157" spans="1:7" ht="12.75">
      <c r="A157" s="97" t="s">
        <v>38</v>
      </c>
      <c r="B157" s="97"/>
      <c r="C157" s="95">
        <v>13316412.39</v>
      </c>
      <c r="D157" s="96">
        <v>7040582.31</v>
      </c>
      <c r="E157" s="65">
        <v>503253.63</v>
      </c>
      <c r="F157" s="54">
        <f t="shared" si="4"/>
        <v>52.87146495468363</v>
      </c>
      <c r="G157" s="64">
        <f t="shared" si="5"/>
        <v>1399.0127224715695</v>
      </c>
    </row>
    <row r="158" spans="1:7" s="7" customFormat="1" ht="12.75" customHeight="1">
      <c r="A158" s="101" t="s">
        <v>51</v>
      </c>
      <c r="B158" s="101"/>
      <c r="C158" s="112">
        <v>13316412.39</v>
      </c>
      <c r="D158" s="103">
        <v>7040582.31</v>
      </c>
      <c r="E158" s="103">
        <v>503253.63</v>
      </c>
      <c r="F158" s="54">
        <f t="shared" si="4"/>
        <v>52.87146495468363</v>
      </c>
      <c r="G158" s="64">
        <f t="shared" si="5"/>
        <v>1399.0127224715695</v>
      </c>
    </row>
    <row r="159" spans="1:7" ht="12.75">
      <c r="A159" s="97" t="s">
        <v>183</v>
      </c>
      <c r="B159" s="97"/>
      <c r="C159" s="113">
        <v>9476440</v>
      </c>
      <c r="D159" s="65">
        <v>2107160</v>
      </c>
      <c r="E159" s="65">
        <v>0</v>
      </c>
      <c r="F159" s="54">
        <f t="shared" si="4"/>
        <v>22.23577630418174</v>
      </c>
      <c r="G159" s="64" t="e">
        <f t="shared" si="5"/>
        <v>#DIV/0!</v>
      </c>
    </row>
    <row r="160" spans="1:7" ht="12.75">
      <c r="A160" s="101" t="s">
        <v>51</v>
      </c>
      <c r="B160" s="97"/>
      <c r="C160" s="112">
        <v>9474340</v>
      </c>
      <c r="D160" s="103">
        <v>2107160</v>
      </c>
      <c r="E160" s="65">
        <v>0</v>
      </c>
      <c r="F160" s="54"/>
      <c r="G160" s="64" t="e">
        <f t="shared" si="5"/>
        <v>#DIV/0!</v>
      </c>
    </row>
    <row r="161" spans="1:7" s="4" customFormat="1" ht="12.75">
      <c r="A161" s="92" t="s">
        <v>99</v>
      </c>
      <c r="B161" s="92"/>
      <c r="C161" s="114">
        <v>1960000</v>
      </c>
      <c r="D161" s="64">
        <v>0</v>
      </c>
      <c r="E161" s="64">
        <v>50000</v>
      </c>
      <c r="F161" s="54">
        <f t="shared" si="4"/>
        <v>0</v>
      </c>
      <c r="G161" s="64">
        <f t="shared" si="5"/>
        <v>0</v>
      </c>
    </row>
    <row r="162" spans="1:7" s="4" customFormat="1" ht="13.5" customHeight="1">
      <c r="A162" s="92" t="s">
        <v>17</v>
      </c>
      <c r="B162" s="92"/>
      <c r="C162" s="93">
        <v>387670773.93</v>
      </c>
      <c r="D162" s="94">
        <v>236838947.89</v>
      </c>
      <c r="E162" s="64">
        <v>206766140.82</v>
      </c>
      <c r="F162" s="54">
        <f t="shared" si="4"/>
        <v>61.09280446628792</v>
      </c>
      <c r="G162" s="64">
        <f t="shared" si="5"/>
        <v>114.54435767419959</v>
      </c>
    </row>
    <row r="163" spans="1:7" ht="14.25" customHeight="1">
      <c r="A163" s="97" t="s">
        <v>11</v>
      </c>
      <c r="B163" s="97"/>
      <c r="C163" s="95">
        <v>5311719.88</v>
      </c>
      <c r="D163" s="96">
        <v>3225638.74</v>
      </c>
      <c r="E163" s="65">
        <v>2985158.71</v>
      </c>
      <c r="F163" s="54">
        <f t="shared" si="4"/>
        <v>60.72682319234048</v>
      </c>
      <c r="G163" s="64">
        <f t="shared" si="5"/>
        <v>108.05585408891041</v>
      </c>
    </row>
    <row r="164" spans="1:7" s="2" customFormat="1" ht="12.75">
      <c r="A164" s="38" t="s">
        <v>62</v>
      </c>
      <c r="B164" s="38"/>
      <c r="C164" s="115">
        <v>371924020.32</v>
      </c>
      <c r="D164" s="65">
        <v>236789235.88</v>
      </c>
      <c r="E164" s="65">
        <v>202843452.56</v>
      </c>
      <c r="F164" s="54">
        <f t="shared" si="4"/>
        <v>63.66602395733105</v>
      </c>
      <c r="G164" s="64">
        <f t="shared" si="5"/>
        <v>116.73496624691843</v>
      </c>
    </row>
    <row r="165" spans="1:7" ht="12.75" hidden="1">
      <c r="A165" s="97" t="s">
        <v>56</v>
      </c>
      <c r="B165" s="97"/>
      <c r="C165" s="113"/>
      <c r="D165" s="65"/>
      <c r="E165" s="65"/>
      <c r="F165" s="54" t="e">
        <f t="shared" si="4"/>
        <v>#DIV/0!</v>
      </c>
      <c r="G165" s="64" t="e">
        <f t="shared" si="5"/>
        <v>#DIV/0!</v>
      </c>
    </row>
    <row r="166" spans="1:7" s="4" customFormat="1" ht="13.5" customHeight="1">
      <c r="A166" s="92" t="s">
        <v>55</v>
      </c>
      <c r="B166" s="92"/>
      <c r="C166" s="93">
        <v>68649172</v>
      </c>
      <c r="D166" s="94">
        <v>33072617.53</v>
      </c>
      <c r="E166" s="64">
        <v>22240033</v>
      </c>
      <c r="F166" s="54">
        <f t="shared" si="4"/>
        <v>48.17628030531817</v>
      </c>
      <c r="G166" s="64">
        <f t="shared" si="5"/>
        <v>148.7075919806414</v>
      </c>
    </row>
    <row r="167" spans="1:7" s="2" customFormat="1" ht="15" customHeight="1">
      <c r="A167" s="38" t="s">
        <v>63</v>
      </c>
      <c r="B167" s="38"/>
      <c r="C167" s="115">
        <v>39451702</v>
      </c>
      <c r="D167" s="65">
        <v>22656054.22</v>
      </c>
      <c r="E167" s="65">
        <v>20892590</v>
      </c>
      <c r="F167" s="54">
        <f t="shared" si="4"/>
        <v>57.42731763511749</v>
      </c>
      <c r="G167" s="64">
        <f t="shared" si="5"/>
        <v>108.44062043049712</v>
      </c>
    </row>
    <row r="168" spans="1:7" s="2" customFormat="1" ht="12.75" hidden="1">
      <c r="A168" s="38" t="s">
        <v>57</v>
      </c>
      <c r="B168" s="38"/>
      <c r="C168" s="115"/>
      <c r="D168" s="65"/>
      <c r="E168" s="65"/>
      <c r="F168" s="54" t="e">
        <f t="shared" si="4"/>
        <v>#DIV/0!</v>
      </c>
      <c r="G168" s="64" t="e">
        <f t="shared" si="5"/>
        <v>#DIV/0!</v>
      </c>
    </row>
    <row r="169" spans="1:7" s="12" customFormat="1" ht="12.75">
      <c r="A169" s="116" t="s">
        <v>50</v>
      </c>
      <c r="B169" s="116"/>
      <c r="C169" s="110">
        <v>28847470</v>
      </c>
      <c r="D169" s="111">
        <v>7368114.31</v>
      </c>
      <c r="E169" s="103">
        <v>454500</v>
      </c>
      <c r="F169" s="54">
        <f t="shared" si="4"/>
        <v>25.54163089518769</v>
      </c>
      <c r="G169" s="64">
        <f t="shared" si="5"/>
        <v>1621.1472629262926</v>
      </c>
    </row>
    <row r="170" spans="1:7" s="4" customFormat="1" ht="17.25" customHeight="1">
      <c r="A170" s="92" t="s">
        <v>18</v>
      </c>
      <c r="B170" s="92"/>
      <c r="C170" s="117">
        <f>C171+C172+C175+C177</f>
        <v>23691809.13</v>
      </c>
      <c r="D170" s="64">
        <f>D171+D172+D175+D177</f>
        <v>19589953.48</v>
      </c>
      <c r="E170" s="64">
        <f>E171+E172+E175+E177</f>
        <v>14992276.860000001</v>
      </c>
      <c r="F170" s="54">
        <f t="shared" si="4"/>
        <v>82.68660857643843</v>
      </c>
      <c r="G170" s="64">
        <f t="shared" si="5"/>
        <v>130.66696715204606</v>
      </c>
    </row>
    <row r="171" spans="1:7" ht="15" customHeight="1">
      <c r="A171" s="97" t="s">
        <v>19</v>
      </c>
      <c r="B171" s="97"/>
      <c r="C171" s="95">
        <v>100000</v>
      </c>
      <c r="D171" s="96">
        <v>0</v>
      </c>
      <c r="E171" s="65">
        <v>50833.23</v>
      </c>
      <c r="F171" s="54">
        <f t="shared" si="4"/>
        <v>0</v>
      </c>
      <c r="G171" s="64">
        <f t="shared" si="5"/>
        <v>0</v>
      </c>
    </row>
    <row r="172" spans="1:7" ht="17.25" customHeight="1">
      <c r="A172" s="97" t="s">
        <v>20</v>
      </c>
      <c r="B172" s="97"/>
      <c r="C172" s="95">
        <v>8344185.86</v>
      </c>
      <c r="D172" s="96">
        <v>4852551.45</v>
      </c>
      <c r="E172" s="65">
        <v>5375277.5</v>
      </c>
      <c r="F172" s="54">
        <f t="shared" si="4"/>
        <v>58.15488211093132</v>
      </c>
      <c r="G172" s="64">
        <f t="shared" si="5"/>
        <v>90.27536624853322</v>
      </c>
    </row>
    <row r="173" spans="1:7" ht="15.75" customHeight="1" hidden="1">
      <c r="A173" s="97" t="s">
        <v>49</v>
      </c>
      <c r="B173" s="97"/>
      <c r="C173" s="113"/>
      <c r="D173" s="65"/>
      <c r="E173" s="65"/>
      <c r="F173" s="54" t="e">
        <f t="shared" si="4"/>
        <v>#DIV/0!</v>
      </c>
      <c r="G173" s="64" t="e">
        <f t="shared" si="5"/>
        <v>#DIV/0!</v>
      </c>
    </row>
    <row r="174" spans="1:7" ht="0.75" customHeight="1" hidden="1">
      <c r="A174" s="118" t="s">
        <v>50</v>
      </c>
      <c r="B174" s="118"/>
      <c r="C174" s="113"/>
      <c r="D174" s="65"/>
      <c r="E174" s="119"/>
      <c r="F174" s="54" t="e">
        <f t="shared" si="4"/>
        <v>#DIV/0!</v>
      </c>
      <c r="G174" s="64" t="e">
        <f t="shared" si="5"/>
        <v>#DIV/0!</v>
      </c>
    </row>
    <row r="175" spans="1:7" ht="14.25" customHeight="1">
      <c r="A175" s="97" t="s">
        <v>35</v>
      </c>
      <c r="B175" s="97"/>
      <c r="C175" s="95">
        <v>14701487.27</v>
      </c>
      <c r="D175" s="96">
        <v>14476200.86</v>
      </c>
      <c r="E175" s="65">
        <v>9458216.13</v>
      </c>
      <c r="F175" s="54">
        <f t="shared" si="4"/>
        <v>98.46759442862817</v>
      </c>
      <c r="G175" s="64">
        <f t="shared" si="5"/>
        <v>153.05424047229928</v>
      </c>
    </row>
    <row r="176" spans="1:7" ht="15" customHeight="1" hidden="1">
      <c r="A176" s="118" t="s">
        <v>50</v>
      </c>
      <c r="B176" s="118"/>
      <c r="C176" s="113"/>
      <c r="D176" s="65"/>
      <c r="E176" s="119"/>
      <c r="F176" s="54" t="e">
        <f t="shared" si="4"/>
        <v>#DIV/0!</v>
      </c>
      <c r="G176" s="64" t="e">
        <f t="shared" si="5"/>
        <v>#DIV/0!</v>
      </c>
    </row>
    <row r="177" spans="1:7" ht="15" customHeight="1">
      <c r="A177" s="97" t="s">
        <v>75</v>
      </c>
      <c r="B177" s="97"/>
      <c r="C177" s="95">
        <v>546136</v>
      </c>
      <c r="D177" s="96">
        <v>261201.17</v>
      </c>
      <c r="E177" s="65">
        <v>107950</v>
      </c>
      <c r="F177" s="54">
        <f t="shared" si="4"/>
        <v>47.82712913999443</v>
      </c>
      <c r="G177" s="64">
        <f t="shared" si="5"/>
        <v>241.9649559981473</v>
      </c>
    </row>
    <row r="178" spans="1:7" s="4" customFormat="1" ht="13.5" customHeight="1">
      <c r="A178" s="92" t="s">
        <v>45</v>
      </c>
      <c r="B178" s="92"/>
      <c r="C178" s="93">
        <v>37236917</v>
      </c>
      <c r="D178" s="94">
        <v>15620796.55</v>
      </c>
      <c r="E178" s="64">
        <v>220000</v>
      </c>
      <c r="F178" s="54">
        <f t="shared" si="4"/>
        <v>41.94975795122889</v>
      </c>
      <c r="G178" s="64">
        <f t="shared" si="5"/>
        <v>7100.362068181819</v>
      </c>
    </row>
    <row r="179" spans="1:7" ht="15.75" customHeight="1">
      <c r="A179" s="97" t="s">
        <v>184</v>
      </c>
      <c r="B179" s="97"/>
      <c r="C179" s="113">
        <v>300000</v>
      </c>
      <c r="D179" s="65">
        <v>140000</v>
      </c>
      <c r="E179" s="65">
        <v>220000</v>
      </c>
      <c r="F179" s="54">
        <f t="shared" si="4"/>
        <v>46.666666666666664</v>
      </c>
      <c r="G179" s="64">
        <f t="shared" si="5"/>
        <v>63.63636363636363</v>
      </c>
    </row>
    <row r="180" spans="1:7" s="4" customFormat="1" ht="15" customHeight="1">
      <c r="A180" s="120" t="s">
        <v>21</v>
      </c>
      <c r="B180" s="120"/>
      <c r="C180" s="117">
        <f>C181+C182+C183</f>
        <v>57679376.04</v>
      </c>
      <c r="D180" s="64">
        <f>D181+D182+D183</f>
        <v>29657355.57</v>
      </c>
      <c r="E180" s="64">
        <f>E181+E182+E183</f>
        <v>29881278</v>
      </c>
      <c r="F180" s="54">
        <f t="shared" si="4"/>
        <v>51.41760817494446</v>
      </c>
      <c r="G180" s="64">
        <f t="shared" si="5"/>
        <v>99.25062632863293</v>
      </c>
    </row>
    <row r="181" spans="1:7" s="16" customFormat="1" ht="16.5" customHeight="1">
      <c r="A181" s="101" t="s">
        <v>185</v>
      </c>
      <c r="B181" s="101"/>
      <c r="C181" s="110">
        <v>40975900</v>
      </c>
      <c r="D181" s="111">
        <v>23919300</v>
      </c>
      <c r="E181" s="103">
        <v>24016450</v>
      </c>
      <c r="F181" s="54">
        <f t="shared" si="4"/>
        <v>58.3740686598708</v>
      </c>
      <c r="G181" s="64">
        <f t="shared" si="5"/>
        <v>99.59548559424894</v>
      </c>
    </row>
    <row r="182" spans="1:7" s="16" customFormat="1" ht="12.75">
      <c r="A182" s="101" t="s">
        <v>145</v>
      </c>
      <c r="B182" s="101"/>
      <c r="C182" s="110">
        <v>0</v>
      </c>
      <c r="D182" s="111">
        <v>0</v>
      </c>
      <c r="E182" s="103">
        <v>3280000</v>
      </c>
      <c r="F182" s="54" t="e">
        <f t="shared" si="4"/>
        <v>#DIV/0!</v>
      </c>
      <c r="G182" s="64">
        <f t="shared" si="5"/>
        <v>0</v>
      </c>
    </row>
    <row r="183" spans="1:7" s="16" customFormat="1" ht="12.75">
      <c r="A183" s="101" t="s">
        <v>104</v>
      </c>
      <c r="B183" s="101"/>
      <c r="C183" s="110">
        <v>16703476.04</v>
      </c>
      <c r="D183" s="111">
        <v>5738055.57</v>
      </c>
      <c r="E183" s="103">
        <v>2584828</v>
      </c>
      <c r="F183" s="54">
        <f t="shared" si="4"/>
        <v>34.35246385997151</v>
      </c>
      <c r="G183" s="64">
        <f t="shared" si="5"/>
        <v>221.98984110354735</v>
      </c>
    </row>
    <row r="184" spans="1:9" s="5" customFormat="1" ht="16.5" customHeight="1">
      <c r="A184" s="81" t="s">
        <v>22</v>
      </c>
      <c r="B184" s="81"/>
      <c r="C184" s="121">
        <f>C131+C136+C139+C142+C152+C162+C166+C170+C178+C180+C161</f>
        <v>730648099.53</v>
      </c>
      <c r="D184" s="121">
        <f>D131+D136+D139+D142+D152+D162+D166+D170+D178+D180+D161</f>
        <v>392237297.63</v>
      </c>
      <c r="E184" s="121">
        <f>E131+E136+E139+E142+E152+E162+E166+E170+E178+E180+E161</f>
        <v>327062195.99</v>
      </c>
      <c r="F184" s="122">
        <f t="shared" si="4"/>
        <v>53.68347606492269</v>
      </c>
      <c r="G184" s="121">
        <f t="shared" si="5"/>
        <v>119.9274335093111</v>
      </c>
      <c r="H184" s="15"/>
      <c r="I184" s="15"/>
    </row>
    <row r="185" spans="1:7" ht="12.75" hidden="1">
      <c r="A185" s="97" t="s">
        <v>49</v>
      </c>
      <c r="B185" s="97"/>
      <c r="C185" s="100"/>
      <c r="D185" s="65"/>
      <c r="E185" s="65"/>
      <c r="F185" s="54" t="e">
        <f t="shared" si="4"/>
        <v>#DIV/0!</v>
      </c>
      <c r="G185" s="64" t="e">
        <f t="shared" si="5"/>
        <v>#DIV/0!</v>
      </c>
    </row>
    <row r="186" spans="1:7" ht="15" customHeight="1">
      <c r="A186" s="118" t="s">
        <v>50</v>
      </c>
      <c r="B186" s="118"/>
      <c r="C186" s="103">
        <f>C135+C138+C145+C149+C154+C158+C169+C174+C176+C180+C141+C156+C151+C160+C147</f>
        <v>145874479.53</v>
      </c>
      <c r="D186" s="103">
        <f>D135+D138+D145+D149+D154+D158+D169+D174+D176+D180+D141+D156+D151+D160</f>
        <v>52947319.25</v>
      </c>
      <c r="E186" s="103">
        <f>E135+E138+E145+E149+E154+E158+E169+E174+E176+E180+E141+E156+E151+E160</f>
        <v>41849564.83</v>
      </c>
      <c r="F186" s="54">
        <f t="shared" si="4"/>
        <v>36.29649231352428</v>
      </c>
      <c r="G186" s="64">
        <f t="shared" si="5"/>
        <v>126.51820745348476</v>
      </c>
    </row>
    <row r="187" spans="1:7" ht="20.25" customHeight="1">
      <c r="A187" s="97" t="s">
        <v>24</v>
      </c>
      <c r="B187" s="97"/>
      <c r="C187" s="100">
        <f>C128-C184</f>
        <v>-42965941.03999996</v>
      </c>
      <c r="D187" s="65">
        <f>D128-D184</f>
        <v>2311462.870000005</v>
      </c>
      <c r="E187" s="65">
        <f>E128-E184</f>
        <v>-12567952.649999976</v>
      </c>
      <c r="F187" s="54"/>
      <c r="G187" s="64"/>
    </row>
    <row r="188" spans="3:7" ht="12.75">
      <c r="C188" s="9"/>
      <c r="G188" s="123"/>
    </row>
    <row r="189" spans="1:7" s="3" customFormat="1" ht="12.75">
      <c r="A189" s="130" t="s">
        <v>186</v>
      </c>
      <c r="B189" s="130"/>
      <c r="C189" s="130"/>
      <c r="D189" s="130"/>
      <c r="E189" s="130"/>
      <c r="F189" s="130"/>
      <c r="G189" s="130"/>
    </row>
  </sheetData>
  <sheetProtection/>
  <mergeCells count="4">
    <mergeCell ref="A1:G1"/>
    <mergeCell ref="F2:G2"/>
    <mergeCell ref="A130:G130"/>
    <mergeCell ref="A189:G189"/>
  </mergeCells>
  <printOptions/>
  <pageMargins left="0.7480314960629921" right="0.1968503937007874" top="0.3937007874015748" bottom="0.1968503937007874" header="0.35433070866141736" footer="0.1968503937007874"/>
  <pageSetup fitToHeight="3" horizontalDpi="600" verticalDpi="600" orientation="portrait" paperSize="9" scale="51" r:id="rId1"/>
  <rowBreaks count="1" manualBreakCount="1"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2022-08-09T08:15:33Z</cp:lastPrinted>
  <dcterms:created xsi:type="dcterms:W3CDTF">2006-03-13T07:15:44Z</dcterms:created>
  <dcterms:modified xsi:type="dcterms:W3CDTF">2022-08-09T08:16:03Z</dcterms:modified>
  <cp:category/>
  <cp:version/>
  <cp:contentType/>
  <cp:contentStatus/>
</cp:coreProperties>
</file>