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3040" windowHeight="12360"/>
  </bookViews>
  <sheets>
    <sheet name="01.05.2022" sheetId="28" r:id="rId1"/>
  </sheets>
  <definedNames>
    <definedName name="_xlnm.Print_Titles" localSheetId="0">'01.05.2022'!$3:$3</definedName>
    <definedName name="_xlnm.Print_Area" localSheetId="0">'01.05.2022'!$A$1:$F$251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8"/>
  <c r="B207"/>
  <c r="E207" s="1"/>
  <c r="C207"/>
  <c r="B229"/>
  <c r="C223"/>
  <c r="F98"/>
  <c r="C34"/>
  <c r="F43"/>
  <c r="E43"/>
  <c r="C69"/>
  <c r="B114"/>
  <c r="F120"/>
  <c r="F119"/>
  <c r="E119"/>
  <c r="E203"/>
  <c r="E205"/>
  <c r="E206"/>
  <c r="E208"/>
  <c r="E209"/>
  <c r="E210"/>
  <c r="E212"/>
  <c r="E213"/>
  <c r="E214"/>
  <c r="F203"/>
  <c r="F205"/>
  <c r="F206"/>
  <c r="F207"/>
  <c r="F208"/>
  <c r="F209"/>
  <c r="F210"/>
  <c r="F218"/>
  <c r="F219"/>
  <c r="F221"/>
  <c r="F222"/>
  <c r="F224"/>
  <c r="F225"/>
  <c r="F226"/>
  <c r="F227"/>
  <c r="F228"/>
  <c r="F230"/>
  <c r="F231"/>
  <c r="F232"/>
  <c r="F233"/>
  <c r="F234"/>
  <c r="F235"/>
  <c r="F236"/>
  <c r="F237"/>
  <c r="F238"/>
  <c r="F239"/>
  <c r="F240"/>
  <c r="F242"/>
  <c r="F243"/>
  <c r="F244"/>
  <c r="F245"/>
  <c r="D223"/>
  <c r="D241"/>
  <c r="F66"/>
  <c r="D23"/>
  <c r="F99"/>
  <c r="F100"/>
  <c r="F101"/>
  <c r="F102"/>
  <c r="F103"/>
  <c r="E100"/>
  <c r="E101"/>
  <c r="E102"/>
  <c r="E103"/>
  <c r="E104"/>
  <c r="E105"/>
  <c r="E106"/>
  <c r="E107"/>
  <c r="C170"/>
  <c r="C160" s="1"/>
  <c r="B170"/>
  <c r="B160" s="1"/>
  <c r="B98"/>
  <c r="B8"/>
  <c r="C8"/>
  <c r="E8" s="1"/>
  <c r="D114"/>
  <c r="F122"/>
  <c r="D34"/>
  <c r="D58"/>
  <c r="D69"/>
  <c r="B78"/>
  <c r="D160"/>
  <c r="B9"/>
  <c r="E122"/>
  <c r="B108"/>
  <c r="E108" s="1"/>
  <c r="C108"/>
  <c r="F108" s="1"/>
  <c r="C58"/>
  <c r="B58"/>
  <c r="E66"/>
  <c r="C6"/>
  <c r="E79"/>
  <c r="E80"/>
  <c r="E81"/>
  <c r="E84"/>
  <c r="E85"/>
  <c r="E86"/>
  <c r="E87"/>
  <c r="E88"/>
  <c r="E89"/>
  <c r="E90"/>
  <c r="E91"/>
  <c r="E92"/>
  <c r="E93"/>
  <c r="E94"/>
  <c r="E95"/>
  <c r="E96"/>
  <c r="E97"/>
  <c r="E99"/>
  <c r="E109"/>
  <c r="E110"/>
  <c r="E111"/>
  <c r="E112"/>
  <c r="E113"/>
  <c r="E115"/>
  <c r="E116"/>
  <c r="E117"/>
  <c r="E118"/>
  <c r="E121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1"/>
  <c r="E162"/>
  <c r="E163"/>
  <c r="E164"/>
  <c r="E165"/>
  <c r="E166"/>
  <c r="E167"/>
  <c r="E168"/>
  <c r="E169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3"/>
  <c r="E195"/>
  <c r="E196"/>
  <c r="E197"/>
  <c r="E198"/>
  <c r="E199"/>
  <c r="E200"/>
  <c r="E201"/>
  <c r="E202"/>
  <c r="F79"/>
  <c r="F80"/>
  <c r="F81"/>
  <c r="F84"/>
  <c r="F85"/>
  <c r="F86"/>
  <c r="F87"/>
  <c r="F88"/>
  <c r="F89"/>
  <c r="F90"/>
  <c r="F91"/>
  <c r="F92"/>
  <c r="F93"/>
  <c r="F94"/>
  <c r="F95"/>
  <c r="F96"/>
  <c r="F97"/>
  <c r="F104"/>
  <c r="F105"/>
  <c r="F106"/>
  <c r="F107"/>
  <c r="F109"/>
  <c r="F110"/>
  <c r="F111"/>
  <c r="F112"/>
  <c r="F113"/>
  <c r="F115"/>
  <c r="F116"/>
  <c r="F117"/>
  <c r="F118"/>
  <c r="F121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1"/>
  <c r="F162"/>
  <c r="F163"/>
  <c r="F164"/>
  <c r="F165"/>
  <c r="F166"/>
  <c r="F167"/>
  <c r="F168"/>
  <c r="F169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3"/>
  <c r="F195"/>
  <c r="F196"/>
  <c r="F197"/>
  <c r="F198"/>
  <c r="F199"/>
  <c r="F200"/>
  <c r="F201"/>
  <c r="F202"/>
  <c r="F212"/>
  <c r="F213"/>
  <c r="F214"/>
  <c r="F11"/>
  <c r="F12"/>
  <c r="F13"/>
  <c r="F15"/>
  <c r="F16"/>
  <c r="F17"/>
  <c r="F18"/>
  <c r="F20"/>
  <c r="F21"/>
  <c r="F22"/>
  <c r="F24"/>
  <c r="F26"/>
  <c r="F27"/>
  <c r="F28"/>
  <c r="F29"/>
  <c r="F30"/>
  <c r="F31"/>
  <c r="F32"/>
  <c r="F35"/>
  <c r="F36"/>
  <c r="F37"/>
  <c r="F38"/>
  <c r="F39"/>
  <c r="F40"/>
  <c r="F41"/>
  <c r="F42"/>
  <c r="F44"/>
  <c r="F45"/>
  <c r="F47"/>
  <c r="F48"/>
  <c r="F49"/>
  <c r="F50"/>
  <c r="F51"/>
  <c r="F52"/>
  <c r="F54"/>
  <c r="F55"/>
  <c r="F56"/>
  <c r="F57"/>
  <c r="F59"/>
  <c r="F60"/>
  <c r="F61"/>
  <c r="F62"/>
  <c r="F63"/>
  <c r="F64"/>
  <c r="F65"/>
  <c r="F67"/>
  <c r="F68"/>
  <c r="F70"/>
  <c r="F71"/>
  <c r="F72"/>
  <c r="F73"/>
  <c r="F74"/>
  <c r="E11"/>
  <c r="E12"/>
  <c r="E13"/>
  <c r="E15"/>
  <c r="E16"/>
  <c r="E17"/>
  <c r="E18"/>
  <c r="E20"/>
  <c r="E21"/>
  <c r="E22"/>
  <c r="E24"/>
  <c r="E26"/>
  <c r="E27"/>
  <c r="E28"/>
  <c r="E29"/>
  <c r="E30"/>
  <c r="E31"/>
  <c r="E32"/>
  <c r="E35"/>
  <c r="E36"/>
  <c r="E37"/>
  <c r="E38"/>
  <c r="E39"/>
  <c r="E40"/>
  <c r="E41"/>
  <c r="E42"/>
  <c r="E44"/>
  <c r="E45"/>
  <c r="E47"/>
  <c r="E48"/>
  <c r="E49"/>
  <c r="E50"/>
  <c r="E51"/>
  <c r="E52"/>
  <c r="E54"/>
  <c r="E55"/>
  <c r="E56"/>
  <c r="E57"/>
  <c r="E59"/>
  <c r="E60"/>
  <c r="E61"/>
  <c r="E62"/>
  <c r="E63"/>
  <c r="E64"/>
  <c r="E65"/>
  <c r="E67"/>
  <c r="E68"/>
  <c r="E70"/>
  <c r="E71"/>
  <c r="E72"/>
  <c r="E73"/>
  <c r="C114"/>
  <c r="C82" s="1"/>
  <c r="D194"/>
  <c r="E74"/>
  <c r="F10"/>
  <c r="D220"/>
  <c r="F7"/>
  <c r="E10"/>
  <c r="C53"/>
  <c r="B223"/>
  <c r="B34"/>
  <c r="B69"/>
  <c r="D14"/>
  <c r="B194"/>
  <c r="B25"/>
  <c r="D25"/>
  <c r="D207"/>
  <c r="E218"/>
  <c r="E219"/>
  <c r="E221"/>
  <c r="E222"/>
  <c r="E224"/>
  <c r="E225"/>
  <c r="E226"/>
  <c r="E227"/>
  <c r="E228"/>
  <c r="E230"/>
  <c r="E231"/>
  <c r="E232"/>
  <c r="E233"/>
  <c r="E234"/>
  <c r="E235"/>
  <c r="E236"/>
  <c r="E237"/>
  <c r="E238"/>
  <c r="F246"/>
  <c r="B14"/>
  <c r="C25"/>
  <c r="E25" s="1"/>
  <c r="B204"/>
  <c r="C194"/>
  <c r="E194" s="1"/>
  <c r="C204"/>
  <c r="C78"/>
  <c r="E78" s="1"/>
  <c r="D46"/>
  <c r="E7"/>
  <c r="D78"/>
  <c r="C220"/>
  <c r="C83"/>
  <c r="C46"/>
  <c r="B46"/>
  <c r="E239"/>
  <c r="E240"/>
  <c r="E242"/>
  <c r="E243"/>
  <c r="E244"/>
  <c r="E245"/>
  <c r="E246"/>
  <c r="E247"/>
  <c r="C229"/>
  <c r="C19"/>
  <c r="C5" s="1"/>
  <c r="C9"/>
  <c r="E9" s="1"/>
  <c r="D53"/>
  <c r="B53"/>
  <c r="F217"/>
  <c r="F247"/>
  <c r="E217"/>
  <c r="B6"/>
  <c r="D6"/>
  <c r="D9"/>
  <c r="B19"/>
  <c r="D19"/>
  <c r="B23"/>
  <c r="C23"/>
  <c r="B83"/>
  <c r="D204"/>
  <c r="B211"/>
  <c r="E211" s="1"/>
  <c r="C211"/>
  <c r="D211"/>
  <c r="B220"/>
  <c r="D229"/>
  <c r="B82" l="1"/>
  <c r="E34"/>
  <c r="B248"/>
  <c r="E46"/>
  <c r="D33"/>
  <c r="D4" s="1"/>
  <c r="D75" s="1"/>
  <c r="F241"/>
  <c r="F229"/>
  <c r="F223"/>
  <c r="F220"/>
  <c r="C248"/>
  <c r="F204"/>
  <c r="E204"/>
  <c r="E98"/>
  <c r="E53"/>
  <c r="F53"/>
  <c r="E229"/>
  <c r="E223"/>
  <c r="E23"/>
  <c r="E220"/>
  <c r="E69"/>
  <c r="F69"/>
  <c r="E58"/>
  <c r="F23"/>
  <c r="B5"/>
  <c r="E83"/>
  <c r="F25"/>
  <c r="E14"/>
  <c r="F9"/>
  <c r="B77"/>
  <c r="B76" s="1"/>
  <c r="F211"/>
  <c r="F46"/>
  <c r="F194"/>
  <c r="E6"/>
  <c r="F8"/>
  <c r="B33"/>
  <c r="F78"/>
  <c r="D248"/>
  <c r="F83"/>
  <c r="C77"/>
  <c r="C76" s="1"/>
  <c r="F19"/>
  <c r="D5"/>
  <c r="E170"/>
  <c r="E160"/>
  <c r="D82"/>
  <c r="D77" s="1"/>
  <c r="D76" s="1"/>
  <c r="F170"/>
  <c r="F160"/>
  <c r="E114"/>
  <c r="F114"/>
  <c r="F58"/>
  <c r="C33"/>
  <c r="F34"/>
  <c r="E19"/>
  <c r="F14"/>
  <c r="F6"/>
  <c r="F248" l="1"/>
  <c r="B4"/>
  <c r="B75" s="1"/>
  <c r="B215" s="1"/>
  <c r="E82"/>
  <c r="F33"/>
  <c r="D215"/>
  <c r="D249" s="1"/>
  <c r="F82"/>
  <c r="F76"/>
  <c r="F77"/>
  <c r="E77"/>
  <c r="E76"/>
  <c r="E33"/>
  <c r="E5"/>
  <c r="F5"/>
  <c r="C4"/>
  <c r="E4" l="1"/>
  <c r="F4"/>
  <c r="C75"/>
  <c r="F75" l="1"/>
  <c r="E75"/>
  <c r="C215"/>
  <c r="E215" l="1"/>
  <c r="C249"/>
  <c r="F215"/>
  <c r="E241"/>
  <c r="B249"/>
  <c r="E248" l="1"/>
</calcChain>
</file>

<file path=xl/sharedStrings.xml><?xml version="1.0" encoding="utf-8"?>
<sst xmlns="http://schemas.openxmlformats.org/spreadsheetml/2006/main" count="255" uniqueCount="247">
  <si>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</si>
  <si>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</si>
  <si>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</si>
  <si>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</si>
  <si>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</si>
  <si>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</si>
  <si>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</si>
  <si>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</si>
  <si>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</si>
  <si>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</si>
  <si>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</si>
  <si>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</si>
  <si>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</si>
  <si>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</si>
  <si>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</si>
  <si>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</si>
  <si>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</si>
  <si>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</si>
  <si>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</si>
  <si>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</si>
  <si>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</si>
  <si>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</si>
  <si>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</si>
  <si>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</si>
  <si>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</si>
  <si>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</si>
  <si>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</si>
  <si>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</si>
  <si>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</si>
  <si>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</si>
  <si>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</si>
  <si>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</si>
  <si>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</si>
  <si>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</si>
  <si>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</si>
  <si>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</si>
  <si>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</si>
  <si>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</si>
  <si>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</si>
  <si>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</si>
  <si>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</si>
  <si>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</si>
  <si>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</si>
  <si>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</si>
  <si>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</si>
  <si>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</si>
  <si>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</si>
  <si>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</si>
  <si>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</si>
  <si>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</si>
  <si>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</si>
  <si>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</si>
  <si>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</si>
  <si>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</si>
  <si>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</si>
  <si>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</si>
  <si>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</si>
  <si>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</si>
  <si>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</si>
  <si>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</si>
  <si>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</si>
  <si>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</si>
  <si>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</si>
  <si>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</si>
  <si>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</si>
  <si>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</si>
  <si>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</si>
  <si>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</si>
  <si>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</si>
  <si>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</si>
  <si>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</si>
  <si>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</si>
  <si>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</si>
  <si>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</si>
  <si>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</si>
  <si>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</si>
  <si>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</si>
  <si>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</si>
  <si>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</si>
  <si>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</si>
  <si>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</si>
  <si>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</si>
  <si>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</si>
  <si>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</si>
  <si>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</si>
  <si>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</si>
  <si>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</si>
  <si>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</si>
  <si>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</si>
  <si>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</si>
  <si>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</si>
  <si>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</si>
  <si>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</si>
  <si>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</si>
  <si>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</si>
  <si>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</si>
  <si>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</si>
  <si>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</si>
  <si>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</si>
  <si>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</si>
  <si>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</si>
  <si>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</si>
  <si>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</si>
  <si>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</si>
  <si>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</si>
  <si>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</si>
  <si>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</si>
  <si>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</si>
  <si>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</si>
  <si>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</si>
  <si>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</si>
  <si>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</si>
  <si>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</si>
  <si>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</si>
  <si>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</si>
  <si>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</si>
  <si>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</si>
  <si>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</si>
  <si>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</si>
  <si>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</si>
  <si>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</si>
  <si>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</si>
  <si>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</si>
  <si>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</si>
  <si>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</si>
  <si>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</si>
  <si>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</si>
  <si>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</si>
  <si>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</si>
  <si>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</si>
  <si>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</si>
  <si>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</si>
  <si>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</si>
  <si>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</si>
  <si>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</si>
  <si>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</si>
  <si>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</si>
  <si>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</si>
  <si>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</si>
  <si>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</si>
  <si>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</si>
  <si>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</si>
  <si>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</si>
  <si>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</si>
  <si>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</si>
  <si>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</si>
  <si>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</si>
  <si>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</si>
  <si>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</si>
  <si>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</si>
  <si>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</si>
  <si>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</si>
  <si>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</si>
  <si>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</si>
  <si>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</si>
  <si>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</si>
  <si>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</si>
  <si>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</si>
  <si>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</si>
  <si>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</si>
  <si>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</si>
  <si>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</si>
  <si>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</si>
  <si>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</si>
  <si>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</si>
  <si>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</si>
  <si>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</si>
  <si>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</si>
  <si>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</si>
  <si>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</si>
  <si>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</si>
  <si>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</si>
  <si>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</si>
  <si>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</si>
  <si>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</si>
  <si>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</si>
  <si>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</si>
  <si>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</si>
  <si>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</si>
  <si>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</si>
  <si>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</si>
  <si>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</si>
  <si>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</si>
  <si>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</si>
  <si>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</si>
  <si>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библиотек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</si>
  <si>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</si>
  <si>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</si>
  <si>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  Субвенции бюджетам муниципальных районов на проведение Всероссийской переписи населения 2020 года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</si>
  <si>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</si>
  <si>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</si>
  <si>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</si>
  <si>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</si>
  <si>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</si>
  <si>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</si>
  <si>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-содержание автомобильных дорог общего пользования местного значения вне границ населенных пунктов в границах муниципального района</t>
  </si>
  <si>
    <t xml:space="preserve"> - содержание автомобильных дорог общего пользования местного значения в границах населенных пунктов поселения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</si>
  <si>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</si>
  <si>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</si>
  <si>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</si>
  <si>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</si>
  <si>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</si>
  <si>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</si>
  <si>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</si>
  <si>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Прочие межбюджетные трансферты, передаваемые бюджетам муниципальных районов </t>
  </si>
  <si>
    <t>Упрощенная система налогообложения</t>
  </si>
  <si>
    <t xml:space="preserve"> - реализация отдельных полномочий в области обращения с твердыми коммунальными отходами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</si>
  <si>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</si>
  <si>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-  мероприятия по профилактике и соблюдению правопорядка на улицах и в других общественных местах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</si>
  <si>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</si>
  <si>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</si>
  <si>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</si>
  <si>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</si>
  <si>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</si>
  <si>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</si>
  <si>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</si>
  <si>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% исп. 2021 г. к 2020 г.</t>
  </si>
  <si>
    <t>План на 2021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</si>
  <si>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</si>
  <si>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</si>
  <si>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>Дотации бюджетам муниципальных районов на выравнивание бюджетной обеспеченности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</si>
  <si>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</si>
  <si>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</si>
  <si>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</si>
  <si>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</si>
  <si>
    <t>- укрепление материально-технической базы муниципальных образовательных организаций (в части модернизации инфраструктуры) (общеобразовательные организации)</t>
  </si>
  <si>
    <t>- 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</t>
  </si>
  <si>
    <t>Врио начальника финансового отдела                                                                                                                                                                                            З.М.Айнетдинова</t>
  </si>
  <si>
    <t xml:space="preserve"> - cубсидии бюджетам муниципальных районов и бюджетам городских округов Чувашской Республики на реализацию вопросов местного значения в сфере образования, культуры, физической культуры и спорта за счет дотации на поддержку мер по обеспечению сбалансированности бюджетов субъектов Российской Федерации</t>
  </si>
  <si>
    <t xml:space="preserve"> -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</si>
  <si>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   - реализация инициативных проектов за счет дотации из федерального бюджета</t>
  </si>
  <si>
    <t xml:space="preserve"> - реализация мероприятий по благоустройству дворовых территорий и тротуаров</t>
  </si>
  <si>
    <t xml:space="preserve">  -финансовое обеспечение повышения оплаты труда отдельным категориям работников бюджетной сферы за счет дотации на поддержку мер по обеспечению сбалансированности бюджетов субъектов Российской Федерации из федерального бюджета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</si>
  <si>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</si>
  <si>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</si>
  <si>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</si>
  <si>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 Капитальный ремонт и ремонт автомо-бильных дорог общего пользования местного значения вне границ населен-ных пунктов в границах муниципального района или муниципального округа</t>
  </si>
  <si>
    <t xml:space="preserve"> 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</si>
  <si>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</si>
  <si>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Прочие субвенции бюджетам муниципальных районов</t>
  </si>
  <si>
    <t xml:space="preserve"> -стимулирование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</si>
  <si>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 xml:space="preserve"> -  субсидии на поддержку граждан, ведущих личное подсобное хозяйство и применяющих специальный налоговый режим "Налог на профессиональный доход</t>
  </si>
  <si>
    <t xml:space="preserve"> - субсидии на разработку генеральных планов муниципальных образований Чувашской Республики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</si>
  <si>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</si>
  <si>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ИСПОЛНЕНИЕ   КОНСОЛИДИРОВАННОГО БЮДЖЕТА  НА 01 МАЯ 2022 г.</t>
  </si>
  <si>
    <t>Исполнено на 01.05.2022г.</t>
  </si>
  <si>
    <t>Исполнено на 01.05.2021г.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</si>
</sst>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54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  <font>
      <i/>
      <sz val="11"/>
      <name val="Arial Cyr"/>
      <charset val="204"/>
    </font>
    <font>
      <sz val="11"/>
      <name val="Arial"/>
      <family val="2"/>
      <charset val="204"/>
    </font>
    <font>
      <b/>
      <sz val="11"/>
      <name val="Arial Cyr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i/>
      <sz val="9"/>
      <color rgb="FF000000"/>
      <name val="Cambria"/>
      <family val="1"/>
      <charset val="204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i/>
      <sz val="11"/>
      <color theme="3" tint="0.39997558519241921"/>
      <name val="Arial Cyr"/>
      <charset val="204"/>
    </font>
    <font>
      <i/>
      <sz val="11"/>
      <color theme="3" tint="0.39997558519241921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1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35">
    <xf numFmtId="0" fontId="0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6" fillId="0" borderId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6" fillId="0" borderId="0"/>
    <xf numFmtId="0" fontId="15" fillId="0" borderId="0"/>
    <xf numFmtId="0" fontId="16" fillId="3" borderId="0"/>
    <xf numFmtId="0" fontId="18" fillId="3" borderId="0">
      <alignment vertical="center"/>
    </xf>
    <xf numFmtId="0" fontId="16" fillId="0" borderId="0">
      <alignment wrapText="1"/>
    </xf>
    <xf numFmtId="0" fontId="19" fillId="0" borderId="0">
      <alignment horizontal="center" vertical="center"/>
    </xf>
    <xf numFmtId="0" fontId="16" fillId="0" borderId="0"/>
    <xf numFmtId="0" fontId="20" fillId="0" borderId="0">
      <alignment horizontal="center" vertical="center" wrapText="1"/>
    </xf>
    <xf numFmtId="0" fontId="21" fillId="0" borderId="0">
      <alignment horizontal="center" wrapText="1"/>
    </xf>
    <xf numFmtId="0" fontId="18" fillId="0" borderId="0">
      <alignment vertical="center"/>
    </xf>
    <xf numFmtId="0" fontId="21" fillId="0" borderId="0">
      <alignment horizontal="center"/>
    </xf>
    <xf numFmtId="0" fontId="18" fillId="0" borderId="0">
      <alignment horizontal="center" vertical="center"/>
    </xf>
    <xf numFmtId="0" fontId="16" fillId="0" borderId="0">
      <alignment horizontal="right"/>
    </xf>
    <xf numFmtId="0" fontId="18" fillId="0" borderId="0">
      <alignment horizontal="center" vertical="center"/>
    </xf>
    <xf numFmtId="0" fontId="16" fillId="3" borderId="9"/>
    <xf numFmtId="0" fontId="18" fillId="0" borderId="0">
      <alignment vertical="center" wrapText="1"/>
    </xf>
    <xf numFmtId="0" fontId="16" fillId="0" borderId="10">
      <alignment horizontal="center" vertical="center" wrapText="1"/>
    </xf>
    <xf numFmtId="0" fontId="22" fillId="0" borderId="0">
      <alignment vertical="center"/>
    </xf>
    <xf numFmtId="0" fontId="16" fillId="3" borderId="11"/>
    <xf numFmtId="0" fontId="23" fillId="0" borderId="0">
      <alignment vertical="center" wrapText="1"/>
    </xf>
    <xf numFmtId="49" fontId="16" fillId="0" borderId="10">
      <alignment horizontal="left" vertical="top" wrapText="1" indent="2"/>
    </xf>
    <xf numFmtId="0" fontId="22" fillId="0" borderId="9">
      <alignment vertical="center"/>
    </xf>
    <xf numFmtId="49" fontId="16" fillId="0" borderId="10">
      <alignment horizontal="center" vertical="top" shrinkToFit="1"/>
    </xf>
    <xf numFmtId="0" fontId="22" fillId="0" borderId="10">
      <alignment horizontal="center" vertical="center" wrapText="1"/>
    </xf>
    <xf numFmtId="4" fontId="16" fillId="0" borderId="10">
      <alignment horizontal="right" vertical="top" shrinkToFit="1"/>
    </xf>
    <xf numFmtId="0" fontId="22" fillId="0" borderId="10">
      <alignment horizontal="center" vertical="center" wrapText="1"/>
    </xf>
    <xf numFmtId="10" fontId="16" fillId="0" borderId="10">
      <alignment horizontal="right" vertical="top" shrinkToFit="1"/>
    </xf>
    <xf numFmtId="0" fontId="18" fillId="3" borderId="11">
      <alignment vertical="center"/>
    </xf>
    <xf numFmtId="0" fontId="16" fillId="3" borderId="11">
      <alignment shrinkToFit="1"/>
    </xf>
    <xf numFmtId="49" fontId="24" fillId="0" borderId="12">
      <alignment vertical="center" wrapText="1"/>
    </xf>
    <xf numFmtId="0" fontId="25" fillId="0" borderId="10">
      <alignment horizontal="left"/>
    </xf>
    <xf numFmtId="0" fontId="18" fillId="3" borderId="13">
      <alignment vertical="center"/>
    </xf>
    <xf numFmtId="4" fontId="25" fillId="4" borderId="10">
      <alignment horizontal="right" vertical="top" shrinkToFit="1"/>
    </xf>
    <xf numFmtId="49" fontId="26" fillId="0" borderId="14">
      <alignment horizontal="left" vertical="center" wrapText="1" indent="1"/>
    </xf>
    <xf numFmtId="10" fontId="25" fillId="4" borderId="10">
      <alignment horizontal="right" vertical="top" shrinkToFit="1"/>
    </xf>
    <xf numFmtId="0" fontId="18" fillId="3" borderId="15">
      <alignment vertical="center"/>
    </xf>
    <xf numFmtId="0" fontId="16" fillId="3" borderId="13"/>
    <xf numFmtId="0" fontId="24" fillId="0" borderId="0">
      <alignment horizontal="left" vertical="center" wrapText="1"/>
    </xf>
    <xf numFmtId="0" fontId="16" fillId="0" borderId="0">
      <alignment horizontal="left" wrapText="1"/>
    </xf>
    <xf numFmtId="0" fontId="19" fillId="0" borderId="0">
      <alignment vertical="center"/>
    </xf>
    <xf numFmtId="0" fontId="25" fillId="0" borderId="10">
      <alignment vertical="top" wrapText="1"/>
    </xf>
    <xf numFmtId="0" fontId="18" fillId="0" borderId="9">
      <alignment horizontal="left" vertical="center" wrapText="1"/>
    </xf>
    <xf numFmtId="4" fontId="25" fillId="5" borderId="10">
      <alignment horizontal="right" vertical="top" shrinkToFit="1"/>
    </xf>
    <xf numFmtId="0" fontId="18" fillId="0" borderId="11">
      <alignment horizontal="left" vertical="center" wrapText="1"/>
    </xf>
    <xf numFmtId="10" fontId="25" fillId="5" borderId="10">
      <alignment horizontal="right" vertical="top" shrinkToFit="1"/>
    </xf>
    <xf numFmtId="0" fontId="18" fillId="0" borderId="13">
      <alignment vertical="center" wrapText="1"/>
    </xf>
    <xf numFmtId="0" fontId="16" fillId="3" borderId="11">
      <alignment horizontal="center"/>
    </xf>
    <xf numFmtId="0" fontId="22" fillId="0" borderId="16">
      <alignment horizontal="center" vertical="center" wrapText="1"/>
    </xf>
    <xf numFmtId="0" fontId="16" fillId="3" borderId="11">
      <alignment horizontal="left"/>
    </xf>
    <xf numFmtId="0" fontId="18" fillId="3" borderId="17">
      <alignment vertical="center"/>
    </xf>
    <xf numFmtId="0" fontId="16" fillId="3" borderId="13">
      <alignment horizontal="center"/>
    </xf>
    <xf numFmtId="49" fontId="24" fillId="0" borderId="18">
      <alignment horizontal="center" vertical="center" shrinkToFit="1"/>
    </xf>
    <xf numFmtId="0" fontId="16" fillId="3" borderId="13">
      <alignment horizontal="left"/>
    </xf>
    <xf numFmtId="49" fontId="26" fillId="0" borderId="18">
      <alignment horizontal="center" vertical="center" shrinkToFit="1"/>
    </xf>
    <xf numFmtId="0" fontId="18" fillId="3" borderId="19">
      <alignment vertical="center"/>
    </xf>
    <xf numFmtId="0" fontId="18" fillId="0" borderId="20">
      <alignment vertical="center"/>
    </xf>
    <xf numFmtId="0" fontId="18" fillId="3" borderId="0">
      <alignment vertical="center" shrinkToFit="1"/>
    </xf>
    <xf numFmtId="0" fontId="22" fillId="0" borderId="0">
      <alignment vertical="center" wrapText="1"/>
    </xf>
    <xf numFmtId="1" fontId="24" fillId="0" borderId="10">
      <alignment horizontal="center" vertical="center" shrinkToFit="1"/>
    </xf>
    <xf numFmtId="1" fontId="26" fillId="0" borderId="10">
      <alignment horizontal="center" vertical="center" shrinkToFit="1"/>
    </xf>
    <xf numFmtId="49" fontId="22" fillId="0" borderId="0">
      <alignment vertical="center" wrapText="1"/>
    </xf>
    <xf numFmtId="49" fontId="18" fillId="0" borderId="13">
      <alignment vertical="center" wrapText="1"/>
    </xf>
    <xf numFmtId="49" fontId="18" fillId="0" borderId="0">
      <alignment vertical="center" wrapText="1"/>
    </xf>
    <xf numFmtId="49" fontId="22" fillId="0" borderId="10">
      <alignment horizontal="center" vertical="center" wrapText="1"/>
    </xf>
    <xf numFmtId="49" fontId="22" fillId="0" borderId="10">
      <alignment horizontal="center" vertical="center" wrapText="1"/>
    </xf>
    <xf numFmtId="4" fontId="24" fillId="0" borderId="10">
      <alignment horizontal="right" vertical="center" shrinkToFit="1"/>
    </xf>
    <xf numFmtId="4" fontId="27" fillId="0" borderId="10">
      <alignment horizontal="right" vertical="center" shrinkToFit="1"/>
    </xf>
    <xf numFmtId="4" fontId="26" fillId="0" borderId="10">
      <alignment horizontal="right" vertical="center" shrinkToFit="1"/>
    </xf>
    <xf numFmtId="0" fontId="18" fillId="0" borderId="13">
      <alignment vertical="center"/>
    </xf>
    <xf numFmtId="0" fontId="22" fillId="0" borderId="0">
      <alignment horizontal="right" vertical="center"/>
    </xf>
    <xf numFmtId="0" fontId="24" fillId="0" borderId="0">
      <alignment horizontal="left" vertical="center" wrapText="1"/>
    </xf>
    <xf numFmtId="0" fontId="28" fillId="0" borderId="0">
      <alignment vertical="center"/>
    </xf>
    <xf numFmtId="0" fontId="28" fillId="0" borderId="9">
      <alignment vertical="center"/>
    </xf>
    <xf numFmtId="0" fontId="28" fillId="0" borderId="13">
      <alignment vertical="center"/>
    </xf>
    <xf numFmtId="0" fontId="22" fillId="0" borderId="10">
      <alignment horizontal="center" vertical="center" wrapText="1"/>
    </xf>
    <xf numFmtId="0" fontId="29" fillId="0" borderId="0">
      <alignment horizontal="center" vertical="center" wrapText="1"/>
    </xf>
    <xf numFmtId="0" fontId="22" fillId="0" borderId="21">
      <alignment vertical="center"/>
    </xf>
    <xf numFmtId="0" fontId="22" fillId="0" borderId="22">
      <alignment horizontal="right" vertical="center"/>
    </xf>
    <xf numFmtId="0" fontId="24" fillId="0" borderId="22">
      <alignment horizontal="right" vertical="center"/>
    </xf>
    <xf numFmtId="0" fontId="24" fillId="0" borderId="16">
      <alignment horizontal="center" vertical="center"/>
    </xf>
    <xf numFmtId="49" fontId="22" fillId="0" borderId="23">
      <alignment horizontal="center" vertical="center"/>
    </xf>
    <xf numFmtId="0" fontId="22" fillId="0" borderId="24">
      <alignment horizontal="center" vertical="center" shrinkToFit="1"/>
    </xf>
    <xf numFmtId="1" fontId="24" fillId="0" borderId="24">
      <alignment horizontal="center" vertical="center" shrinkToFit="1"/>
    </xf>
    <xf numFmtId="0" fontId="24" fillId="0" borderId="24">
      <alignment vertical="center"/>
    </xf>
    <xf numFmtId="49" fontId="24" fillId="0" borderId="24">
      <alignment horizontal="center" vertical="center"/>
    </xf>
    <xf numFmtId="49" fontId="24" fillId="0" borderId="25">
      <alignment horizontal="center" vertical="center"/>
    </xf>
    <xf numFmtId="0" fontId="28" fillId="0" borderId="20">
      <alignment vertical="center"/>
    </xf>
    <xf numFmtId="4" fontId="24" fillId="0" borderId="12">
      <alignment horizontal="right" vertical="center" shrinkToFit="1"/>
    </xf>
    <xf numFmtId="4" fontId="26" fillId="0" borderId="12">
      <alignment horizontal="right" vertical="center" shrinkToFit="1"/>
    </xf>
    <xf numFmtId="0" fontId="22" fillId="0" borderId="18">
      <alignment horizontal="center" vertical="center" wrapText="1"/>
    </xf>
    <xf numFmtId="0" fontId="22" fillId="0" borderId="10">
      <alignment horizontal="center" vertical="center" wrapText="1"/>
    </xf>
    <xf numFmtId="0" fontId="23" fillId="0" borderId="0">
      <alignment horizontal="left" vertical="center" wrapText="1"/>
    </xf>
    <xf numFmtId="0" fontId="22" fillId="0" borderId="18">
      <alignment horizontal="center" vertical="center" wrapText="1"/>
    </xf>
    <xf numFmtId="49" fontId="18" fillId="3" borderId="13">
      <alignment vertical="center"/>
    </xf>
    <xf numFmtId="1" fontId="24" fillId="0" borderId="18">
      <alignment horizontal="center" vertical="center" shrinkToFit="1"/>
    </xf>
    <xf numFmtId="0" fontId="26" fillId="0" borderId="18">
      <alignment horizontal="center" vertical="center" shrinkToFit="1"/>
    </xf>
    <xf numFmtId="0" fontId="22" fillId="0" borderId="10">
      <alignment horizontal="center" vertical="center" wrapText="1"/>
    </xf>
    <xf numFmtId="0" fontId="20" fillId="0" borderId="0">
      <alignment vertical="center" wrapText="1"/>
    </xf>
    <xf numFmtId="49" fontId="22" fillId="0" borderId="10">
      <alignment horizontal="center" vertical="center" wrapText="1"/>
    </xf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26" applyNumberFormat="0" applyAlignment="0" applyProtection="0"/>
    <xf numFmtId="0" fontId="31" fillId="13" borderId="27" applyNumberFormat="0" applyAlignment="0" applyProtection="0"/>
    <xf numFmtId="0" fontId="32" fillId="13" borderId="26" applyNumberFormat="0" applyAlignment="0" applyProtection="0"/>
    <xf numFmtId="0" fontId="33" fillId="0" borderId="28" applyNumberFormat="0" applyFill="0" applyAlignment="0" applyProtection="0"/>
    <xf numFmtId="0" fontId="34" fillId="0" borderId="29" applyNumberFormat="0" applyFill="0" applyAlignment="0" applyProtection="0"/>
    <xf numFmtId="0" fontId="35" fillId="0" borderId="3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1" applyNumberFormat="0" applyFill="0" applyAlignment="0" applyProtection="0"/>
    <xf numFmtId="0" fontId="37" fillId="14" borderId="32" applyNumberFormat="0" applyAlignment="0" applyProtection="0"/>
    <xf numFmtId="0" fontId="38" fillId="0" borderId="0" applyNumberFormat="0" applyFill="0" applyBorder="0" applyAlignment="0" applyProtection="0"/>
    <xf numFmtId="0" fontId="39" fillId="15" borderId="0" applyNumberFormat="0" applyBorder="0" applyAlignment="0" applyProtection="0"/>
    <xf numFmtId="0" fontId="3" fillId="2" borderId="0"/>
    <xf numFmtId="0" fontId="2" fillId="2" borderId="0"/>
    <xf numFmtId="0" fontId="5" fillId="0" borderId="0"/>
    <xf numFmtId="0" fontId="2" fillId="2" borderId="0"/>
    <xf numFmtId="0" fontId="40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4" borderId="33" applyNumberFormat="0" applyFont="0" applyAlignment="0" applyProtection="0"/>
    <xf numFmtId="0" fontId="42" fillId="0" borderId="34" applyNumberFormat="0" applyFill="0" applyAlignment="0" applyProtection="0"/>
    <xf numFmtId="0" fontId="43" fillId="0" borderId="0" applyNumberFormat="0" applyFill="0" applyBorder="0" applyAlignment="0" applyProtection="0"/>
    <xf numFmtId="0" fontId="44" fillId="17" borderId="0" applyNumberFormat="0" applyBorder="0" applyAlignment="0" applyProtection="0"/>
  </cellStyleXfs>
  <cellXfs count="115">
    <xf numFmtId="0" fontId="0" fillId="0" borderId="0" xfId="0"/>
    <xf numFmtId="0" fontId="9" fillId="0" borderId="0" xfId="0" applyFont="1"/>
    <xf numFmtId="0" fontId="10" fillId="19" borderId="0" xfId="0" applyFont="1" applyFill="1"/>
    <xf numFmtId="0" fontId="10" fillId="0" borderId="0" xfId="0" applyFont="1" applyFill="1"/>
    <xf numFmtId="0" fontId="9" fillId="0" borderId="0" xfId="0" applyFont="1" applyFill="1" applyProtection="1">
      <protection locked="0" hidden="1"/>
    </xf>
    <xf numFmtId="0" fontId="9" fillId="0" borderId="0" xfId="0" applyFont="1" applyFill="1"/>
    <xf numFmtId="0" fontId="10" fillId="0" borderId="0" xfId="0" applyFont="1" applyFill="1" applyProtection="1">
      <protection locked="0" hidden="1"/>
    </xf>
    <xf numFmtId="164" fontId="7" fillId="0" borderId="6" xfId="0" applyNumberFormat="1" applyFont="1" applyFill="1" applyBorder="1" applyAlignment="1">
      <alignment horizontal="right" vertical="center" wrapText="1"/>
    </xf>
    <xf numFmtId="164" fontId="7" fillId="0" borderId="6" xfId="0" applyNumberFormat="1" applyFont="1" applyFill="1" applyBorder="1" applyAlignment="1">
      <alignment horizontal="right" vertical="center"/>
    </xf>
    <xf numFmtId="0" fontId="45" fillId="0" borderId="0" xfId="0" applyFont="1" applyFill="1"/>
    <xf numFmtId="0" fontId="11" fillId="0" borderId="0" xfId="0" applyFont="1" applyFill="1"/>
    <xf numFmtId="0" fontId="9" fillId="0" borderId="0" xfId="0" applyFont="1" applyFill="1" applyBorder="1"/>
    <xf numFmtId="0" fontId="46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8" fillId="0" borderId="0" xfId="0" applyFont="1" applyFill="1"/>
    <xf numFmtId="2" fontId="8" fillId="0" borderId="0" xfId="0" applyNumberFormat="1" applyFont="1" applyFill="1"/>
    <xf numFmtId="0" fontId="13" fillId="19" borderId="0" xfId="0" applyFont="1" applyFill="1" applyAlignment="1">
      <alignment horizontal="center" vertical="center"/>
    </xf>
    <xf numFmtId="4" fontId="10" fillId="19" borderId="0" xfId="0" applyNumberFormat="1" applyFont="1" applyFill="1"/>
    <xf numFmtId="0" fontId="10" fillId="18" borderId="0" xfId="0" applyFont="1" applyFill="1"/>
    <xf numFmtId="0" fontId="47" fillId="0" borderId="0" xfId="0" applyFont="1" applyAlignment="1">
      <alignment horizontal="center"/>
    </xf>
    <xf numFmtId="0" fontId="47" fillId="18" borderId="0" xfId="0" applyFont="1" applyFill="1" applyAlignment="1"/>
    <xf numFmtId="164" fontId="47" fillId="0" borderId="0" xfId="0" applyNumberFormat="1" applyFont="1" applyFill="1" applyAlignment="1">
      <alignment horizontal="center"/>
    </xf>
    <xf numFmtId="164" fontId="47" fillId="0" borderId="0" xfId="0" applyNumberFormat="1" applyFont="1" applyFill="1" applyAlignment="1">
      <alignment horizontal="right"/>
    </xf>
    <xf numFmtId="164" fontId="48" fillId="0" borderId="0" xfId="0" applyNumberFormat="1" applyFont="1" applyFill="1" applyAlignment="1">
      <alignment horizontal="center"/>
    </xf>
    <xf numFmtId="164" fontId="47" fillId="0" borderId="7" xfId="0" applyNumberFormat="1" applyFont="1" applyFill="1" applyBorder="1" applyAlignment="1">
      <alignment horizontal="center"/>
    </xf>
    <xf numFmtId="0" fontId="47" fillId="18" borderId="1" xfId="0" applyFont="1" applyFill="1" applyBorder="1" applyAlignment="1">
      <alignment horizontal="center" vertical="center"/>
    </xf>
    <xf numFmtId="164" fontId="47" fillId="0" borderId="1" xfId="0" applyNumberFormat="1" applyFont="1" applyFill="1" applyBorder="1" applyAlignment="1">
      <alignment horizontal="center" vertical="center" wrapText="1"/>
    </xf>
    <xf numFmtId="164" fontId="49" fillId="19" borderId="1" xfId="0" applyNumberFormat="1" applyFont="1" applyFill="1" applyBorder="1" applyAlignment="1">
      <alignment horizontal="left" vertical="center"/>
    </xf>
    <xf numFmtId="164" fontId="49" fillId="19" borderId="1" xfId="0" applyNumberFormat="1" applyFont="1" applyFill="1" applyBorder="1" applyAlignment="1">
      <alignment horizontal="right" vertical="center"/>
    </xf>
    <xf numFmtId="0" fontId="49" fillId="0" borderId="1" xfId="0" applyFont="1" applyFill="1" applyBorder="1" applyAlignment="1">
      <alignment horizontal="left"/>
    </xf>
    <xf numFmtId="164" fontId="49" fillId="0" borderId="1" xfId="0" applyNumberFormat="1" applyFont="1" applyFill="1" applyBorder="1" applyAlignment="1">
      <alignment horizontal="right" vertical="center"/>
    </xf>
    <xf numFmtId="164" fontId="49" fillId="0" borderId="1" xfId="0" applyNumberFormat="1" applyFont="1" applyFill="1" applyBorder="1" applyAlignment="1">
      <alignment horizontal="right"/>
    </xf>
    <xf numFmtId="0" fontId="47" fillId="0" borderId="1" xfId="0" applyFont="1" applyFill="1" applyBorder="1" applyAlignment="1">
      <alignment horizontal="left"/>
    </xf>
    <xf numFmtId="164" fontId="47" fillId="0" borderId="1" xfId="0" applyNumberFormat="1" applyFont="1" applyFill="1" applyBorder="1" applyAlignment="1">
      <alignment horizontal="right" vertical="center"/>
    </xf>
    <xf numFmtId="4" fontId="47" fillId="0" borderId="10" xfId="72" applyNumberFormat="1" applyFont="1" applyFill="1" applyAlignment="1" applyProtection="1">
      <alignment horizontal="right" vertical="center"/>
    </xf>
    <xf numFmtId="0" fontId="49" fillId="0" borderId="1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wrapText="1"/>
    </xf>
    <xf numFmtId="4" fontId="47" fillId="0" borderId="35" xfId="75" applyNumberFormat="1" applyFont="1" applyFill="1" applyBorder="1" applyAlignment="1" applyProtection="1">
      <alignment horizontal="right" vertical="center" shrinkToFit="1"/>
    </xf>
    <xf numFmtId="4" fontId="47" fillId="0" borderId="38" xfId="67" applyNumberFormat="1" applyFont="1" applyBorder="1" applyAlignment="1" applyProtection="1">
      <alignment horizontal="right" vertical="center" shrinkToFit="1"/>
    </xf>
    <xf numFmtId="4" fontId="47" fillId="0" borderId="36" xfId="75" applyNumberFormat="1" applyFont="1" applyFill="1" applyBorder="1" applyAlignment="1" applyProtection="1">
      <alignment horizontal="right" vertical="center" shrinkToFit="1"/>
    </xf>
    <xf numFmtId="4" fontId="47" fillId="0" borderId="2" xfId="75" applyNumberFormat="1" applyFont="1" applyFill="1" applyBorder="1" applyAlignment="1" applyProtection="1">
      <alignment horizontal="right" vertical="center" shrinkToFit="1"/>
    </xf>
    <xf numFmtId="164" fontId="47" fillId="0" borderId="1" xfId="0" applyNumberFormat="1" applyFont="1" applyFill="1" applyBorder="1" applyAlignment="1">
      <alignment horizontal="right" vertical="center" wrapText="1"/>
    </xf>
    <xf numFmtId="4" fontId="47" fillId="0" borderId="1" xfId="0" applyNumberFormat="1" applyFont="1" applyFill="1" applyBorder="1" applyAlignment="1" applyProtection="1">
      <alignment horizontal="right"/>
      <protection locked="0"/>
    </xf>
    <xf numFmtId="4" fontId="47" fillId="0" borderId="1" xfId="75" applyNumberFormat="1" applyFont="1" applyFill="1" applyBorder="1" applyAlignment="1" applyProtection="1">
      <alignment horizontal="right" vertical="center" shrinkToFit="1"/>
    </xf>
    <xf numFmtId="0" fontId="49" fillId="0" borderId="1" xfId="0" applyFont="1" applyFill="1" applyBorder="1" applyAlignment="1">
      <alignment horizontal="left" wrapText="1"/>
    </xf>
    <xf numFmtId="0" fontId="47" fillId="0" borderId="1" xfId="128" applyFont="1" applyFill="1" applyBorder="1" applyAlignment="1">
      <alignment horizontal="left" vertical="top" wrapText="1"/>
    </xf>
    <xf numFmtId="4" fontId="47" fillId="0" borderId="1" xfId="0" applyNumberFormat="1" applyFont="1" applyFill="1" applyBorder="1" applyAlignment="1">
      <alignment horizontal="right" vertical="center"/>
    </xf>
    <xf numFmtId="164" fontId="49" fillId="0" borderId="1" xfId="0" applyNumberFormat="1" applyFont="1" applyFill="1" applyBorder="1" applyAlignment="1">
      <alignment horizontal="right" vertical="center" wrapText="1"/>
    </xf>
    <xf numFmtId="0" fontId="47" fillId="0" borderId="1" xfId="0" applyFont="1" applyFill="1" applyBorder="1" applyAlignment="1">
      <alignment horizontal="left" vertical="top" wrapText="1"/>
    </xf>
    <xf numFmtId="0" fontId="47" fillId="0" borderId="1" xfId="0" applyFont="1" applyFill="1" applyBorder="1" applyAlignment="1">
      <alignment horizontal="left" vertical="center" wrapText="1"/>
    </xf>
    <xf numFmtId="4" fontId="47" fillId="0" borderId="10" xfId="75" applyNumberFormat="1" applyFont="1" applyFill="1" applyAlignment="1" applyProtection="1">
      <alignment horizontal="right" vertical="center" shrinkToFit="1"/>
    </xf>
    <xf numFmtId="4" fontId="47" fillId="0" borderId="11" xfId="75" applyNumberFormat="1" applyFont="1" applyFill="1" applyBorder="1" applyAlignment="1" applyProtection="1">
      <alignment horizontal="right" vertical="center" shrinkToFit="1"/>
    </xf>
    <xf numFmtId="4" fontId="47" fillId="0" borderId="3" xfId="75" applyNumberFormat="1" applyFont="1" applyFill="1" applyBorder="1" applyAlignment="1" applyProtection="1">
      <alignment horizontal="right" vertical="center" shrinkToFit="1"/>
    </xf>
    <xf numFmtId="4" fontId="47" fillId="0" borderId="13" xfId="75" applyNumberFormat="1" applyFont="1" applyFill="1" applyBorder="1" applyAlignment="1" applyProtection="1">
      <alignment horizontal="right" vertical="center" shrinkToFit="1"/>
    </xf>
    <xf numFmtId="4" fontId="47" fillId="0" borderId="5" xfId="75" applyNumberFormat="1" applyFont="1" applyFill="1" applyBorder="1" applyAlignment="1" applyProtection="1">
      <alignment horizontal="right" vertical="center" shrinkToFit="1"/>
    </xf>
    <xf numFmtId="4" fontId="47" fillId="0" borderId="0" xfId="75" applyNumberFormat="1" applyFont="1" applyFill="1" applyBorder="1" applyAlignment="1" applyProtection="1">
      <alignment horizontal="right" vertical="center" shrinkToFit="1"/>
    </xf>
    <xf numFmtId="2" fontId="47" fillId="0" borderId="1" xfId="41" applyNumberFormat="1" applyFont="1" applyFill="1" applyBorder="1" applyAlignment="1" applyProtection="1">
      <alignment vertical="center" wrapText="1"/>
    </xf>
    <xf numFmtId="164" fontId="47" fillId="0" borderId="1" xfId="0" applyNumberFormat="1" applyFont="1" applyFill="1" applyBorder="1" applyAlignment="1">
      <alignment vertical="center"/>
    </xf>
    <xf numFmtId="164" fontId="47" fillId="0" borderId="1" xfId="0" applyNumberFormat="1" applyFont="1" applyFill="1" applyBorder="1" applyAlignment="1">
      <alignment vertical="center" wrapText="1"/>
    </xf>
    <xf numFmtId="0" fontId="47" fillId="0" borderId="3" xfId="0" applyFont="1" applyFill="1" applyBorder="1" applyAlignment="1">
      <alignment horizontal="left" vertical="center" wrapText="1"/>
    </xf>
    <xf numFmtId="4" fontId="47" fillId="0" borderId="8" xfId="75" applyNumberFormat="1" applyFont="1" applyFill="1" applyBorder="1" applyAlignment="1" applyProtection="1">
      <alignment horizontal="right" vertical="center" shrinkToFit="1"/>
    </xf>
    <xf numFmtId="164" fontId="47" fillId="0" borderId="3" xfId="0" applyNumberFormat="1" applyFont="1" applyFill="1" applyBorder="1" applyAlignment="1">
      <alignment horizontal="right" vertical="center" wrapText="1"/>
    </xf>
    <xf numFmtId="0" fontId="49" fillId="2" borderId="4" xfId="0" applyFont="1" applyFill="1" applyBorder="1" applyAlignment="1">
      <alignment vertical="center" wrapText="1"/>
    </xf>
    <xf numFmtId="0" fontId="47" fillId="2" borderId="4" xfId="0" applyFont="1" applyFill="1" applyBorder="1" applyAlignment="1">
      <alignment vertical="center" wrapText="1"/>
    </xf>
    <xf numFmtId="0" fontId="47" fillId="2" borderId="1" xfId="0" applyFont="1" applyFill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47" fillId="18" borderId="1" xfId="0" applyFont="1" applyFill="1" applyBorder="1" applyAlignment="1">
      <alignment horizontal="left" vertical="center" wrapText="1"/>
    </xf>
    <xf numFmtId="164" fontId="47" fillId="18" borderId="1" xfId="0" applyNumberFormat="1" applyFont="1" applyFill="1" applyBorder="1" applyAlignment="1">
      <alignment horizontal="right" vertical="center" wrapText="1"/>
    </xf>
    <xf numFmtId="164" fontId="49" fillId="18" borderId="1" xfId="0" applyNumberFormat="1" applyFont="1" applyFill="1" applyBorder="1" applyAlignment="1">
      <alignment horizontal="right" vertical="center"/>
    </xf>
    <xf numFmtId="164" fontId="49" fillId="19" borderId="1" xfId="0" applyNumberFormat="1" applyFont="1" applyFill="1" applyBorder="1" applyAlignment="1">
      <alignment horizontal="left" vertical="center" wrapText="1"/>
    </xf>
    <xf numFmtId="0" fontId="49" fillId="19" borderId="1" xfId="0" applyFont="1" applyFill="1" applyBorder="1" applyAlignment="1">
      <alignment horizontal="left" wrapText="1"/>
    </xf>
    <xf numFmtId="0" fontId="47" fillId="0" borderId="1" xfId="0" applyFont="1" applyFill="1" applyBorder="1" applyAlignment="1">
      <alignment wrapText="1"/>
    </xf>
    <xf numFmtId="164" fontId="49" fillId="18" borderId="1" xfId="0" applyNumberFormat="1" applyFont="1" applyFill="1" applyBorder="1" applyAlignment="1">
      <alignment horizontal="right" vertical="center" wrapText="1"/>
    </xf>
    <xf numFmtId="0" fontId="50" fillId="0" borderId="1" xfId="0" applyFont="1" applyFill="1" applyBorder="1" applyAlignment="1">
      <alignment horizontal="left" vertical="center" wrapText="1"/>
    </xf>
    <xf numFmtId="164" fontId="50" fillId="18" borderId="1" xfId="0" applyNumberFormat="1" applyFont="1" applyFill="1" applyBorder="1" applyAlignment="1">
      <alignment horizontal="right" vertical="center" wrapText="1"/>
    </xf>
    <xf numFmtId="49" fontId="47" fillId="0" borderId="1" xfId="42" applyNumberFormat="1" applyFont="1" applyFill="1" applyBorder="1" applyAlignment="1" applyProtection="1">
      <alignment vertical="center" wrapText="1"/>
    </xf>
    <xf numFmtId="0" fontId="47" fillId="0" borderId="1" xfId="0" applyNumberFormat="1" applyFont="1" applyFill="1" applyBorder="1" applyAlignment="1">
      <alignment horizontal="left" vertical="center" wrapText="1"/>
    </xf>
    <xf numFmtId="0" fontId="50" fillId="0" borderId="1" xfId="0" applyNumberFormat="1" applyFont="1" applyFill="1" applyBorder="1" applyAlignment="1">
      <alignment horizontal="left" vertical="center" wrapText="1"/>
    </xf>
    <xf numFmtId="164" fontId="50" fillId="0" borderId="1" xfId="0" applyNumberFormat="1" applyFont="1" applyFill="1" applyBorder="1" applyAlignment="1">
      <alignment horizontal="right" vertical="center" wrapText="1"/>
    </xf>
    <xf numFmtId="2" fontId="47" fillId="0" borderId="1" xfId="41" applyNumberFormat="1" applyFont="1" applyFill="1" applyBorder="1" applyAlignment="1" applyProtection="1">
      <alignment horizontal="left" vertical="center" wrapText="1"/>
    </xf>
    <xf numFmtId="0" fontId="50" fillId="0" borderId="1" xfId="0" applyFont="1" applyFill="1" applyBorder="1"/>
    <xf numFmtId="0" fontId="50" fillId="0" borderId="1" xfId="0" applyFont="1" applyFill="1" applyBorder="1" applyAlignment="1">
      <alignment wrapText="1"/>
    </xf>
    <xf numFmtId="49" fontId="50" fillId="0" borderId="1" xfId="0" applyNumberFormat="1" applyFont="1" applyFill="1" applyBorder="1" applyAlignment="1">
      <alignment horizontal="left" vertical="center" wrapText="1"/>
    </xf>
    <xf numFmtId="2" fontId="50" fillId="0" borderId="1" xfId="0" applyNumberFormat="1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horizontal="left" wrapText="1"/>
    </xf>
    <xf numFmtId="2" fontId="50" fillId="0" borderId="1" xfId="0" applyNumberFormat="1" applyFont="1" applyFill="1" applyBorder="1" applyAlignment="1">
      <alignment horizontal="left" wrapText="1"/>
    </xf>
    <xf numFmtId="0" fontId="47" fillId="0" borderId="5" xfId="0" applyFont="1" applyFill="1" applyBorder="1" applyAlignment="1">
      <alignment horizontal="left" wrapText="1"/>
    </xf>
    <xf numFmtId="0" fontId="47" fillId="0" borderId="5" xfId="0" applyFont="1" applyFill="1" applyBorder="1" applyAlignment="1">
      <alignment horizontal="left" vertical="top" wrapText="1"/>
    </xf>
    <xf numFmtId="4" fontId="47" fillId="18" borderId="1" xfId="0" applyNumberFormat="1" applyFont="1" applyFill="1" applyBorder="1" applyAlignment="1">
      <alignment horizontal="right" vertical="center" shrinkToFit="1"/>
    </xf>
    <xf numFmtId="0" fontId="49" fillId="0" borderId="1" xfId="0" applyFont="1" applyFill="1" applyBorder="1" applyAlignment="1">
      <alignment horizontal="left" vertical="top" wrapText="1"/>
    </xf>
    <xf numFmtId="164" fontId="49" fillId="18" borderId="1" xfId="0" applyNumberFormat="1" applyFont="1" applyFill="1" applyBorder="1" applyAlignment="1">
      <alignment vertical="center"/>
    </xf>
    <xf numFmtId="164" fontId="47" fillId="18" borderId="1" xfId="0" applyNumberFormat="1" applyFont="1" applyFill="1" applyBorder="1" applyAlignment="1">
      <alignment vertical="center"/>
    </xf>
    <xf numFmtId="4" fontId="49" fillId="19" borderId="1" xfId="0" applyNumberFormat="1" applyFont="1" applyFill="1" applyBorder="1" applyAlignment="1">
      <alignment horizontal="right" vertical="center"/>
    </xf>
    <xf numFmtId="4" fontId="49" fillId="0" borderId="35" xfId="51" applyNumberFormat="1" applyFont="1" applyFill="1" applyBorder="1" applyAlignment="1" applyProtection="1">
      <alignment horizontal="right" vertical="center" shrinkToFit="1"/>
    </xf>
    <xf numFmtId="4" fontId="49" fillId="0" borderId="10" xfId="51" applyNumberFormat="1" applyFont="1" applyFill="1" applyAlignment="1" applyProtection="1">
      <alignment horizontal="right" vertical="center" shrinkToFit="1"/>
    </xf>
    <xf numFmtId="4" fontId="47" fillId="0" borderId="35" xfId="51" applyNumberFormat="1" applyFont="1" applyFill="1" applyBorder="1" applyAlignment="1" applyProtection="1">
      <alignment horizontal="right" vertical="center" shrinkToFit="1"/>
    </xf>
    <xf numFmtId="4" fontId="47" fillId="0" borderId="10" xfId="51" applyNumberFormat="1" applyFont="1" applyFill="1" applyAlignment="1" applyProtection="1">
      <alignment horizontal="right" vertical="center" shrinkToFit="1"/>
    </xf>
    <xf numFmtId="164" fontId="47" fillId="0" borderId="2" xfId="0" applyNumberFormat="1" applyFont="1" applyFill="1" applyBorder="1" applyAlignment="1">
      <alignment horizontal="right" vertical="center"/>
    </xf>
    <xf numFmtId="4" fontId="51" fillId="0" borderId="35" xfId="51" applyNumberFormat="1" applyFont="1" applyFill="1" applyBorder="1" applyAlignment="1" applyProtection="1">
      <alignment horizontal="right" vertical="center" shrinkToFit="1"/>
    </xf>
    <xf numFmtId="164" fontId="49" fillId="0" borderId="2" xfId="0" applyNumberFormat="1" applyFont="1" applyFill="1" applyBorder="1" applyAlignment="1">
      <alignment horizontal="right" vertical="center"/>
    </xf>
    <xf numFmtId="164" fontId="49" fillId="0" borderId="2" xfId="0" applyNumberFormat="1" applyFont="1" applyFill="1" applyBorder="1" applyAlignment="1">
      <alignment vertical="center"/>
    </xf>
    <xf numFmtId="4" fontId="52" fillId="0" borderId="37" xfId="51" applyNumberFormat="1" applyFont="1" applyFill="1" applyBorder="1" applyAlignment="1" applyProtection="1">
      <alignment horizontal="right" vertical="center" shrinkToFit="1"/>
    </xf>
    <xf numFmtId="4" fontId="47" fillId="0" borderId="38" xfId="51" applyNumberFormat="1" applyFont="1" applyFill="1" applyBorder="1" applyAlignment="1" applyProtection="1">
      <alignment horizontal="right" vertical="center" shrinkToFit="1"/>
    </xf>
    <xf numFmtId="4" fontId="52" fillId="0" borderId="35" xfId="51" applyNumberFormat="1" applyFont="1" applyFill="1" applyBorder="1" applyAlignment="1" applyProtection="1">
      <alignment horizontal="right" vertical="center" shrinkToFit="1"/>
    </xf>
    <xf numFmtId="164" fontId="48" fillId="0" borderId="2" xfId="0" applyNumberFormat="1" applyFont="1" applyFill="1" applyBorder="1" applyAlignment="1">
      <alignment horizontal="right" vertical="center"/>
    </xf>
    <xf numFmtId="164" fontId="49" fillId="20" borderId="1" xfId="0" applyNumberFormat="1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vertical="center" wrapText="1"/>
    </xf>
    <xf numFmtId="164" fontId="49" fillId="0" borderId="0" xfId="0" applyNumberFormat="1" applyFont="1" applyFill="1" applyBorder="1" applyAlignment="1">
      <alignment horizontal="center" wrapText="1"/>
    </xf>
    <xf numFmtId="164" fontId="49" fillId="0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Fill="1" applyBorder="1" applyAlignment="1">
      <alignment horizontal="center" wrapText="1"/>
    </xf>
    <xf numFmtId="164" fontId="49" fillId="0" borderId="0" xfId="0" applyNumberFormat="1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4" fontId="47" fillId="0" borderId="0" xfId="74" applyNumberFormat="1" applyFont="1" applyBorder="1" applyAlignment="1" applyProtection="1">
      <alignment horizontal="right" vertical="center" shrinkToFit="1"/>
    </xf>
    <xf numFmtId="164" fontId="47" fillId="0" borderId="0" xfId="0" applyNumberFormat="1" applyFont="1" applyAlignment="1">
      <alignment horizontal="center"/>
    </xf>
  </cellXfs>
  <cellStyles count="135">
    <cellStyle name="br" xfId="1"/>
    <cellStyle name="br 2" xfId="2"/>
    <cellStyle name="col" xfId="3"/>
    <cellStyle name="col 2" xfId="4"/>
    <cellStyle name="style0" xfId="5"/>
    <cellStyle name="style0 2" xfId="6"/>
    <cellStyle name="td" xfId="7"/>
    <cellStyle name="td 2" xfId="8"/>
    <cellStyle name="tr" xfId="9"/>
    <cellStyle name="tr 2" xfId="10"/>
    <cellStyle name="xl21" xfId="11"/>
    <cellStyle name="xl21 2" xfId="12"/>
    <cellStyle name="xl22" xfId="13"/>
    <cellStyle name="xl22 2" xfId="14"/>
    <cellStyle name="xl23" xfId="15"/>
    <cellStyle name="xl23 2" xfId="16"/>
    <cellStyle name="xl24" xfId="17"/>
    <cellStyle name="xl24 2" xfId="18"/>
    <cellStyle name="xl25" xfId="19"/>
    <cellStyle name="xl25 2" xfId="20"/>
    <cellStyle name="xl26" xfId="21"/>
    <cellStyle name="xl26 2" xfId="22"/>
    <cellStyle name="xl27" xfId="23"/>
    <cellStyle name="xl27 2" xfId="24"/>
    <cellStyle name="xl28" xfId="25"/>
    <cellStyle name="xl28 2" xfId="26"/>
    <cellStyle name="xl29" xfId="27"/>
    <cellStyle name="xl29 2" xfId="28"/>
    <cellStyle name="xl30" xfId="29"/>
    <cellStyle name="xl30 2" xfId="30"/>
    <cellStyle name="xl31" xfId="31"/>
    <cellStyle name="xl31 2" xfId="32"/>
    <cellStyle name="xl32" xfId="33"/>
    <cellStyle name="xl32 2" xfId="34"/>
    <cellStyle name="xl33" xfId="35"/>
    <cellStyle name="xl33 2" xfId="36"/>
    <cellStyle name="xl34" xfId="37"/>
    <cellStyle name="xl34 2" xfId="38"/>
    <cellStyle name="xl35" xfId="39"/>
    <cellStyle name="xl35 2" xfId="40"/>
    <cellStyle name="xl36" xfId="41"/>
    <cellStyle name="xl36 2" xfId="42"/>
    <cellStyle name="xl37" xfId="43"/>
    <cellStyle name="xl37 2" xfId="44"/>
    <cellStyle name="xl38" xfId="45"/>
    <cellStyle name="xl38 2" xfId="46"/>
    <cellStyle name="xl39" xfId="47"/>
    <cellStyle name="xl39 2" xfId="48"/>
    <cellStyle name="xl40" xfId="49"/>
    <cellStyle name="xl40 2" xfId="50"/>
    <cellStyle name="xl41" xfId="51"/>
    <cellStyle name="xl41 2" xfId="52"/>
    <cellStyle name="xl42" xfId="53"/>
    <cellStyle name="xl42 2" xfId="54"/>
    <cellStyle name="xl43" xfId="55"/>
    <cellStyle name="xl43 2" xfId="56"/>
    <cellStyle name="xl44" xfId="57"/>
    <cellStyle name="xl44 2" xfId="58"/>
    <cellStyle name="xl45" xfId="59"/>
    <cellStyle name="xl45 2" xfId="60"/>
    <cellStyle name="xl46" xfId="61"/>
    <cellStyle name="xl46 2" xfId="62"/>
    <cellStyle name="xl47" xfId="63"/>
    <cellStyle name="xl48" xfId="64"/>
    <cellStyle name="xl49" xfId="65"/>
    <cellStyle name="xl50" xfId="66"/>
    <cellStyle name="xl51" xfId="67"/>
    <cellStyle name="xl52" xfId="68"/>
    <cellStyle name="xl53" xfId="69"/>
    <cellStyle name="xl54" xfId="70"/>
    <cellStyle name="xl55" xfId="71"/>
    <cellStyle name="xl56" xfId="72"/>
    <cellStyle name="xl57" xfId="73"/>
    <cellStyle name="xl58" xfId="74"/>
    <cellStyle name="xl59" xfId="75"/>
    <cellStyle name="xl59 2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xl88" xfId="105"/>
    <cellStyle name="xl89" xfId="106"/>
    <cellStyle name="xl90" xfId="107"/>
    <cellStyle name="Акцент1" xfId="108" builtinId="29" customBuiltin="1"/>
    <cellStyle name="Акцент2" xfId="109" builtinId="33" customBuiltin="1"/>
    <cellStyle name="Акцент3" xfId="110" builtinId="37" customBuiltin="1"/>
    <cellStyle name="Акцент4" xfId="111" builtinId="41" customBuiltin="1"/>
    <cellStyle name="Акцент5" xfId="112" builtinId="45" customBuiltin="1"/>
    <cellStyle name="Акцент6" xfId="113" builtinId="49" customBuiltin="1"/>
    <cellStyle name="Ввод " xfId="114" builtinId="20" customBuiltin="1"/>
    <cellStyle name="Вывод" xfId="115" builtinId="21" customBuiltin="1"/>
    <cellStyle name="Вычисление" xfId="116" builtinId="22" customBuiltin="1"/>
    <cellStyle name="Заголовок 1" xfId="117" builtinId="16" customBuiltin="1"/>
    <cellStyle name="Заголовок 2" xfId="118" builtinId="17" customBuiltin="1"/>
    <cellStyle name="Заголовок 3" xfId="119" builtinId="18" customBuiltin="1"/>
    <cellStyle name="Заголовок 4" xfId="120" builtinId="19" customBuiltin="1"/>
    <cellStyle name="Итог" xfId="121" builtinId="25" customBuiltin="1"/>
    <cellStyle name="Контрольная ячейка" xfId="122" builtinId="23" customBuiltin="1"/>
    <cellStyle name="Название" xfId="123" builtinId="15" customBuiltin="1"/>
    <cellStyle name="Нейтральный" xfId="124" builtinId="28" customBuiltin="1"/>
    <cellStyle name="Обычный" xfId="0" builtinId="0"/>
    <cellStyle name="Обычный 2" xfId="125"/>
    <cellStyle name="Обычный 3" xfId="126"/>
    <cellStyle name="Обычный 4" xfId="127"/>
    <cellStyle name="Обычный_Лист2" xfId="128"/>
    <cellStyle name="Плохой" xfId="129" builtinId="27" customBuiltin="1"/>
    <cellStyle name="Пояснение" xfId="130" builtinId="53" customBuiltin="1"/>
    <cellStyle name="Примечание 2" xfId="131"/>
    <cellStyle name="Связанная ячейка" xfId="132" builtinId="24" customBuiltin="1"/>
    <cellStyle name="Текст предупреждения" xfId="133" builtinId="11" customBuiltin="1"/>
    <cellStyle name="Хороший" xfId="134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52"/>
  <sheetViews>
    <sheetView tabSelected="1" topLeftCell="A220" zoomScale="110" zoomScaleNormal="110" workbookViewId="0">
      <selection activeCell="B112" sqref="B112"/>
    </sheetView>
  </sheetViews>
  <sheetFormatPr defaultColWidth="9.140625" defaultRowHeight="14.25"/>
  <cols>
    <col min="1" max="1" width="79.5703125" style="21" customWidth="1"/>
    <col min="2" max="2" width="17.85546875" style="22" customWidth="1"/>
    <col min="3" max="3" width="18.5703125" style="23" customWidth="1"/>
    <col min="4" max="4" width="18" style="24" customWidth="1"/>
    <col min="5" max="5" width="11" style="22" customWidth="1"/>
    <col min="6" max="6" width="15" style="22" customWidth="1"/>
    <col min="7" max="7" width="7" style="1" bestFit="1" customWidth="1"/>
    <col min="8" max="8" width="12.5703125" style="1" bestFit="1" customWidth="1"/>
    <col min="9" max="9" width="10" style="1" bestFit="1" customWidth="1"/>
    <col min="10" max="10" width="17.140625" style="1" customWidth="1"/>
    <col min="11" max="16384" width="9.140625" style="1"/>
  </cols>
  <sheetData>
    <row r="1" spans="1:7">
      <c r="A1" s="20" t="s">
        <v>244</v>
      </c>
      <c r="B1" s="20"/>
      <c r="C1" s="20"/>
      <c r="D1" s="20"/>
      <c r="E1" s="20"/>
      <c r="F1" s="20"/>
    </row>
    <row r="2" spans="1:7" ht="12" customHeight="1">
      <c r="E2" s="25" t="s">
        <v>90</v>
      </c>
      <c r="F2" s="25"/>
    </row>
    <row r="3" spans="1:7" ht="30" customHeight="1">
      <c r="A3" s="26" t="s">
        <v>0</v>
      </c>
      <c r="B3" s="27" t="s">
        <v>217</v>
      </c>
      <c r="C3" s="27" t="s">
        <v>245</v>
      </c>
      <c r="D3" s="27" t="s">
        <v>246</v>
      </c>
      <c r="E3" s="27" t="s">
        <v>14</v>
      </c>
      <c r="F3" s="27" t="s">
        <v>216</v>
      </c>
    </row>
    <row r="4" spans="1:7" s="2" customFormat="1" ht="18.75" customHeight="1">
      <c r="A4" s="28" t="s">
        <v>12</v>
      </c>
      <c r="B4" s="29">
        <f>B5+B33</f>
        <v>132843295.16</v>
      </c>
      <c r="C4" s="29">
        <f>C5+C33</f>
        <v>55574871.019999996</v>
      </c>
      <c r="D4" s="29">
        <f>D5+D33</f>
        <v>45088205.209999993</v>
      </c>
      <c r="E4" s="29">
        <f t="shared" ref="E4:E69" si="0">C4/B4*100</f>
        <v>41.834908531186421</v>
      </c>
      <c r="F4" s="29">
        <f>C4/D4*100</f>
        <v>123.25811320534487</v>
      </c>
    </row>
    <row r="5" spans="1:7" s="3" customFormat="1" ht="12.75" customHeight="1">
      <c r="A5" s="30" t="s">
        <v>8</v>
      </c>
      <c r="B5" s="31">
        <f>B6+B9+B14+B19+B23+B25</f>
        <v>119612950</v>
      </c>
      <c r="C5" s="31">
        <f>C6+C9+C14+C19+C23+C25</f>
        <v>52406534.879999995</v>
      </c>
      <c r="D5" s="31">
        <f>D6+D9+D14+D19+D23+D25</f>
        <v>39929681.269999996</v>
      </c>
      <c r="E5" s="31">
        <f t="shared" si="0"/>
        <v>43.813428964004316</v>
      </c>
      <c r="F5" s="31">
        <f t="shared" ref="F5:F70" si="1">C5/D5*100</f>
        <v>131.2470653738329</v>
      </c>
    </row>
    <row r="6" spans="1:7" s="3" customFormat="1" ht="17.100000000000001" customHeight="1">
      <c r="A6" s="30" t="s">
        <v>13</v>
      </c>
      <c r="B6" s="31">
        <f>B7</f>
        <v>72234200</v>
      </c>
      <c r="C6" s="32">
        <f>C7</f>
        <v>26248184.18</v>
      </c>
      <c r="D6" s="31">
        <f>D7</f>
        <v>22929111.859999999</v>
      </c>
      <c r="E6" s="31">
        <f t="shared" si="0"/>
        <v>36.337613180460224</v>
      </c>
      <c r="F6" s="31">
        <f t="shared" si="1"/>
        <v>114.47536363495242</v>
      </c>
    </row>
    <row r="7" spans="1:7" s="5" customFormat="1" ht="15" customHeight="1">
      <c r="A7" s="33" t="s">
        <v>1</v>
      </c>
      <c r="B7" s="34">
        <v>72234200</v>
      </c>
      <c r="C7" s="35">
        <v>26248184.18</v>
      </c>
      <c r="D7" s="34">
        <v>22929111.859999999</v>
      </c>
      <c r="E7" s="31">
        <f t="shared" si="0"/>
        <v>36.337613180460224</v>
      </c>
      <c r="F7" s="31">
        <f t="shared" si="1"/>
        <v>114.47536363495242</v>
      </c>
      <c r="G7" s="4"/>
    </row>
    <row r="8" spans="1:7" s="5" customFormat="1" ht="15" customHeight="1">
      <c r="A8" s="33" t="s">
        <v>69</v>
      </c>
      <c r="B8" s="34">
        <f>B7*49.99/64.99</f>
        <v>55562204.308355138</v>
      </c>
      <c r="C8" s="34">
        <f>C7*49.99/64.99</f>
        <v>20189978.876107097</v>
      </c>
      <c r="D8" s="34">
        <v>7213987.5800000001</v>
      </c>
      <c r="E8" s="31">
        <f t="shared" si="0"/>
        <v>36.337613180460224</v>
      </c>
      <c r="F8" s="31">
        <f t="shared" si="1"/>
        <v>279.87265922222582</v>
      </c>
      <c r="G8" s="4"/>
    </row>
    <row r="9" spans="1:7" s="3" customFormat="1" ht="29.25" customHeight="1">
      <c r="A9" s="36" t="s">
        <v>70</v>
      </c>
      <c r="B9" s="31">
        <f>B10+B11+B12+B13</f>
        <v>8127650</v>
      </c>
      <c r="C9" s="31">
        <f>C10+C11+C12+C13</f>
        <v>2631798.3299999996</v>
      </c>
      <c r="D9" s="31">
        <f>D10+D11+D12+D13</f>
        <v>2349136.5599999996</v>
      </c>
      <c r="E9" s="31">
        <f t="shared" si="0"/>
        <v>32.380802938118642</v>
      </c>
      <c r="F9" s="31">
        <f t="shared" si="1"/>
        <v>112.03258145196975</v>
      </c>
      <c r="G9" s="6"/>
    </row>
    <row r="10" spans="1:7" s="5" customFormat="1" ht="43.5" customHeight="1">
      <c r="A10" s="37" t="s">
        <v>71</v>
      </c>
      <c r="B10" s="38">
        <v>3674600</v>
      </c>
      <c r="C10" s="39">
        <v>1284549.42</v>
      </c>
      <c r="D10" s="34">
        <v>1061354.1000000001</v>
      </c>
      <c r="E10" s="31">
        <f t="shared" si="0"/>
        <v>34.957530615577205</v>
      </c>
      <c r="F10" s="31">
        <f t="shared" si="1"/>
        <v>121.02929832748559</v>
      </c>
      <c r="G10" s="4"/>
    </row>
    <row r="11" spans="1:7" s="5" customFormat="1" ht="60.75" customHeight="1">
      <c r="A11" s="37" t="s">
        <v>72</v>
      </c>
      <c r="B11" s="38">
        <v>21070</v>
      </c>
      <c r="C11" s="39">
        <v>8823.39</v>
      </c>
      <c r="D11" s="34">
        <v>7837.02</v>
      </c>
      <c r="E11" s="31">
        <f t="shared" si="0"/>
        <v>41.876554342667298</v>
      </c>
      <c r="F11" s="31">
        <f t="shared" si="1"/>
        <v>112.5860339772005</v>
      </c>
      <c r="G11" s="4"/>
    </row>
    <row r="12" spans="1:7" s="5" customFormat="1" ht="42" customHeight="1">
      <c r="A12" s="37" t="s">
        <v>73</v>
      </c>
      <c r="B12" s="40">
        <v>4892850</v>
      </c>
      <c r="C12" s="39">
        <v>1524396.92</v>
      </c>
      <c r="D12" s="34">
        <v>1472660.93</v>
      </c>
      <c r="E12" s="31">
        <f t="shared" si="0"/>
        <v>31.155602971683166</v>
      </c>
      <c r="F12" s="31">
        <f t="shared" si="1"/>
        <v>103.51309584888628</v>
      </c>
      <c r="G12" s="4"/>
    </row>
    <row r="13" spans="1:7" s="5" customFormat="1" ht="43.5" customHeight="1">
      <c r="A13" s="37" t="s">
        <v>74</v>
      </c>
      <c r="B13" s="41">
        <v>-460870</v>
      </c>
      <c r="C13" s="39">
        <v>-185971.4</v>
      </c>
      <c r="D13" s="34">
        <v>-192715.49</v>
      </c>
      <c r="E13" s="31">
        <f t="shared" si="0"/>
        <v>40.352246837502982</v>
      </c>
      <c r="F13" s="31">
        <f t="shared" si="1"/>
        <v>96.500494070300221</v>
      </c>
      <c r="G13" s="4"/>
    </row>
    <row r="14" spans="1:7" s="3" customFormat="1" ht="17.25" customHeight="1">
      <c r="A14" s="30" t="s">
        <v>2</v>
      </c>
      <c r="B14" s="31">
        <f>B16+B17+B18+B15</f>
        <v>17832300</v>
      </c>
      <c r="C14" s="31">
        <f>C16+C17+C18+C15</f>
        <v>19142603.879999999</v>
      </c>
      <c r="D14" s="31">
        <f>D16+D17+D18+D15</f>
        <v>12655390.84</v>
      </c>
      <c r="E14" s="31">
        <f t="shared" si="0"/>
        <v>107.34792416009151</v>
      </c>
      <c r="F14" s="31">
        <f t="shared" si="1"/>
        <v>151.26047169950542</v>
      </c>
    </row>
    <row r="15" spans="1:7" s="5" customFormat="1" ht="14.25" customHeight="1">
      <c r="A15" s="37" t="s">
        <v>205</v>
      </c>
      <c r="B15" s="34">
        <v>12183600</v>
      </c>
      <c r="C15" s="34">
        <v>5253869.71</v>
      </c>
      <c r="D15" s="34">
        <v>6116773.9199999999</v>
      </c>
      <c r="E15" s="31">
        <f t="shared" si="0"/>
        <v>43.122473735185004</v>
      </c>
      <c r="F15" s="31">
        <f t="shared" si="1"/>
        <v>85.89282158723303</v>
      </c>
    </row>
    <row r="16" spans="1:7" s="5" customFormat="1" ht="15.75" customHeight="1">
      <c r="A16" s="37" t="s">
        <v>6</v>
      </c>
      <c r="B16" s="42">
        <v>0</v>
      </c>
      <c r="C16" s="43">
        <v>-72997.63</v>
      </c>
      <c r="D16" s="42">
        <v>1631012.71</v>
      </c>
      <c r="E16" s="31" t="e">
        <f t="shared" si="0"/>
        <v>#DIV/0!</v>
      </c>
      <c r="F16" s="31">
        <f t="shared" si="1"/>
        <v>-4.4756015420627842</v>
      </c>
    </row>
    <row r="17" spans="1:7" s="5" customFormat="1" ht="15.75" customHeight="1">
      <c r="A17" s="37" t="s">
        <v>3</v>
      </c>
      <c r="B17" s="42">
        <v>3790800</v>
      </c>
      <c r="C17" s="44">
        <v>12897435.24</v>
      </c>
      <c r="D17" s="42">
        <v>3852253.63</v>
      </c>
      <c r="E17" s="31">
        <f t="shared" si="0"/>
        <v>340.22990503323837</v>
      </c>
      <c r="F17" s="31">
        <f t="shared" si="1"/>
        <v>334.80233854695598</v>
      </c>
    </row>
    <row r="18" spans="1:7" s="5" customFormat="1" ht="12.75" customHeight="1">
      <c r="A18" s="37" t="s">
        <v>52</v>
      </c>
      <c r="B18" s="42">
        <v>1857900</v>
      </c>
      <c r="C18" s="44">
        <v>1064296.56</v>
      </c>
      <c r="D18" s="42">
        <v>1055350.58</v>
      </c>
      <c r="E18" s="31">
        <f t="shared" si="0"/>
        <v>57.284921685774258</v>
      </c>
      <c r="F18" s="31">
        <f t="shared" si="1"/>
        <v>100.84767850319464</v>
      </c>
    </row>
    <row r="19" spans="1:7" s="3" customFormat="1" ht="15">
      <c r="A19" s="45" t="s">
        <v>10</v>
      </c>
      <c r="B19" s="32">
        <f>B21+B20+B22</f>
        <v>19136400</v>
      </c>
      <c r="C19" s="32">
        <f>C21+C20+C22</f>
        <v>1183358.08</v>
      </c>
      <c r="D19" s="32">
        <f>D21+D20+D22</f>
        <v>1474780.33</v>
      </c>
      <c r="E19" s="31">
        <f t="shared" si="0"/>
        <v>6.1838071946656639</v>
      </c>
      <c r="F19" s="31">
        <f t="shared" si="1"/>
        <v>80.239616431553571</v>
      </c>
    </row>
    <row r="20" spans="1:7" s="5" customFormat="1" ht="15.75" customHeight="1">
      <c r="A20" s="37" t="s">
        <v>21</v>
      </c>
      <c r="B20" s="42">
        <v>8617000</v>
      </c>
      <c r="C20" s="44">
        <v>178089.59</v>
      </c>
      <c r="D20" s="42">
        <v>357949.42</v>
      </c>
      <c r="E20" s="31">
        <f t="shared" si="0"/>
        <v>2.0667238017871647</v>
      </c>
      <c r="F20" s="31">
        <f t="shared" si="1"/>
        <v>49.752724840286092</v>
      </c>
    </row>
    <row r="21" spans="1:7" s="5" customFormat="1" ht="15.75" customHeight="1">
      <c r="A21" s="46" t="s">
        <v>75</v>
      </c>
      <c r="B21" s="47">
        <v>2491400</v>
      </c>
      <c r="C21" s="43">
        <v>193721.46</v>
      </c>
      <c r="D21" s="47">
        <v>211636.46</v>
      </c>
      <c r="E21" s="31">
        <f t="shared" si="0"/>
        <v>7.7756064863129168</v>
      </c>
      <c r="F21" s="31">
        <f t="shared" si="1"/>
        <v>91.53501244539811</v>
      </c>
    </row>
    <row r="22" spans="1:7" s="5" customFormat="1" ht="12.75" customHeight="1">
      <c r="A22" s="37" t="s">
        <v>11</v>
      </c>
      <c r="B22" s="42">
        <v>8028000</v>
      </c>
      <c r="C22" s="43">
        <v>811547.03</v>
      </c>
      <c r="D22" s="42">
        <v>905194.45</v>
      </c>
      <c r="E22" s="31">
        <f t="shared" si="0"/>
        <v>10.108956527154959</v>
      </c>
      <c r="F22" s="31">
        <f t="shared" si="1"/>
        <v>89.654441650630986</v>
      </c>
    </row>
    <row r="23" spans="1:7" s="3" customFormat="1" ht="26.25">
      <c r="A23" s="45" t="s">
        <v>7</v>
      </c>
      <c r="B23" s="48">
        <f>B24</f>
        <v>350000</v>
      </c>
      <c r="C23" s="48">
        <f>C24</f>
        <v>2541546</v>
      </c>
      <c r="D23" s="48">
        <f>D24</f>
        <v>0</v>
      </c>
      <c r="E23" s="31">
        <f t="shared" si="0"/>
        <v>726.15600000000006</v>
      </c>
      <c r="F23" s="31" t="e">
        <f t="shared" si="1"/>
        <v>#DIV/0!</v>
      </c>
    </row>
    <row r="24" spans="1:7" s="5" customFormat="1">
      <c r="A24" s="37" t="s">
        <v>4</v>
      </c>
      <c r="B24" s="42">
        <v>350000</v>
      </c>
      <c r="C24" s="44">
        <v>2541546</v>
      </c>
      <c r="D24" s="42">
        <v>0</v>
      </c>
      <c r="E24" s="31">
        <f t="shared" si="0"/>
        <v>726.15600000000006</v>
      </c>
      <c r="F24" s="31" t="e">
        <f t="shared" si="1"/>
        <v>#DIV/0!</v>
      </c>
    </row>
    <row r="25" spans="1:7" s="3" customFormat="1" ht="15" customHeight="1">
      <c r="A25" s="45" t="s">
        <v>15</v>
      </c>
      <c r="B25" s="31">
        <f>B26+B27+B29+B32+B28+B30+B31</f>
        <v>1932400</v>
      </c>
      <c r="C25" s="31">
        <f>C26+C27+C29+C32+C28+C30+C31</f>
        <v>659044.41</v>
      </c>
      <c r="D25" s="31">
        <f>D26+D27+D29+D32+D28+D30+D31</f>
        <v>521261.68</v>
      </c>
      <c r="E25" s="31">
        <f t="shared" si="0"/>
        <v>34.104968433036639</v>
      </c>
      <c r="F25" s="31">
        <f t="shared" si="1"/>
        <v>126.43254535802441</v>
      </c>
    </row>
    <row r="26" spans="1:7" s="5" customFormat="1" ht="25.5">
      <c r="A26" s="37" t="s">
        <v>53</v>
      </c>
      <c r="B26" s="42">
        <v>1910400</v>
      </c>
      <c r="C26" s="44">
        <v>652294.41</v>
      </c>
      <c r="D26" s="42">
        <v>517411.68</v>
      </c>
      <c r="E26" s="31">
        <f t="shared" si="0"/>
        <v>34.144389133165831</v>
      </c>
      <c r="F26" s="31">
        <f t="shared" si="1"/>
        <v>126.06874471793913</v>
      </c>
    </row>
    <row r="27" spans="1:7" s="5" customFormat="1" ht="0.75" hidden="1" customHeight="1">
      <c r="A27" s="37" t="s">
        <v>93</v>
      </c>
      <c r="B27" s="42">
        <v>0</v>
      </c>
      <c r="C27" s="42">
        <v>0</v>
      </c>
      <c r="D27" s="42">
        <v>0</v>
      </c>
      <c r="E27" s="31" t="e">
        <f t="shared" si="0"/>
        <v>#DIV/0!</v>
      </c>
      <c r="F27" s="31" t="e">
        <f t="shared" si="1"/>
        <v>#DIV/0!</v>
      </c>
      <c r="G27" s="3"/>
    </row>
    <row r="28" spans="1:7" s="5" customFormat="1" ht="38.25">
      <c r="A28" s="37" t="s">
        <v>150</v>
      </c>
      <c r="B28" s="42">
        <v>22000</v>
      </c>
      <c r="C28" s="42">
        <v>1750</v>
      </c>
      <c r="D28" s="42">
        <v>3850</v>
      </c>
      <c r="E28" s="31">
        <f t="shared" si="0"/>
        <v>7.9545454545454541</v>
      </c>
      <c r="F28" s="31">
        <f t="shared" si="1"/>
        <v>45.454545454545453</v>
      </c>
    </row>
    <row r="29" spans="1:7" s="5" customFormat="1" ht="28.5" hidden="1" customHeight="1">
      <c r="A29" s="37" t="s">
        <v>177</v>
      </c>
      <c r="B29" s="42">
        <v>0</v>
      </c>
      <c r="C29" s="42">
        <v>0</v>
      </c>
      <c r="D29" s="42">
        <v>0</v>
      </c>
      <c r="E29" s="31" t="e">
        <f t="shared" si="0"/>
        <v>#DIV/0!</v>
      </c>
      <c r="F29" s="31" t="e">
        <f t="shared" si="1"/>
        <v>#DIV/0!</v>
      </c>
      <c r="G29" s="3"/>
    </row>
    <row r="30" spans="1:7" s="5" customFormat="1" ht="27.75" hidden="1" customHeight="1">
      <c r="A30" s="37" t="s">
        <v>178</v>
      </c>
      <c r="B30" s="42">
        <v>0</v>
      </c>
      <c r="C30" s="42">
        <v>0</v>
      </c>
      <c r="D30" s="42">
        <v>0</v>
      </c>
      <c r="E30" s="31" t="e">
        <f t="shared" si="0"/>
        <v>#DIV/0!</v>
      </c>
      <c r="F30" s="31" t="e">
        <f t="shared" si="1"/>
        <v>#DIV/0!</v>
      </c>
      <c r="G30" s="3"/>
    </row>
    <row r="31" spans="1:7" s="5" customFormat="1" ht="58.5" hidden="1" customHeight="1">
      <c r="A31" s="49" t="s">
        <v>179</v>
      </c>
      <c r="B31" s="42">
        <v>0</v>
      </c>
      <c r="C31" s="42">
        <v>0</v>
      </c>
      <c r="D31" s="42">
        <v>0</v>
      </c>
      <c r="E31" s="31" t="e">
        <f t="shared" si="0"/>
        <v>#DIV/0!</v>
      </c>
      <c r="F31" s="31" t="e">
        <f t="shared" si="1"/>
        <v>#DIV/0!</v>
      </c>
      <c r="G31" s="3"/>
    </row>
    <row r="32" spans="1:7" s="5" customFormat="1">
      <c r="A32" s="37" t="s">
        <v>66</v>
      </c>
      <c r="B32" s="42">
        <v>0</v>
      </c>
      <c r="C32" s="42">
        <v>5000</v>
      </c>
      <c r="D32" s="42">
        <v>0</v>
      </c>
      <c r="E32" s="31" t="e">
        <f t="shared" si="0"/>
        <v>#DIV/0!</v>
      </c>
      <c r="F32" s="31" t="e">
        <f t="shared" si="1"/>
        <v>#DIV/0!</v>
      </c>
    </row>
    <row r="33" spans="1:7" s="3" customFormat="1" ht="16.5" customHeight="1">
      <c r="A33" s="45" t="s">
        <v>9</v>
      </c>
      <c r="B33" s="31">
        <f>B34+B46+B53+B58+B68+B69</f>
        <v>13230345.16</v>
      </c>
      <c r="C33" s="31">
        <f>C34+C46+C53+C58+C68+C69</f>
        <v>3168336.1399999997</v>
      </c>
      <c r="D33" s="31">
        <f>D34+D46+D53+D58+D68+D69</f>
        <v>5158523.9399999995</v>
      </c>
      <c r="E33" s="31">
        <f t="shared" si="0"/>
        <v>23.947494201277507</v>
      </c>
      <c r="F33" s="31">
        <f t="shared" si="1"/>
        <v>61.419432706946012</v>
      </c>
    </row>
    <row r="34" spans="1:7" s="3" customFormat="1" ht="28.5" customHeight="1">
      <c r="A34" s="45" t="s">
        <v>129</v>
      </c>
      <c r="B34" s="48">
        <f>B35+B36+B37+B38+B39+B40+B42+B41+B44+B45</f>
        <v>3924910</v>
      </c>
      <c r="C34" s="48">
        <f>C35+C36+C37+C38+C39+C40+C42+C41+C44+C45+C43</f>
        <v>1417736.97</v>
      </c>
      <c r="D34" s="48">
        <f>D35+D36+D37+D38+D39+D42+D40+D41+D44+D45</f>
        <v>1575180.8599999999</v>
      </c>
      <c r="E34" s="31">
        <f t="shared" si="0"/>
        <v>36.121515397805297</v>
      </c>
      <c r="F34" s="31">
        <f t="shared" si="1"/>
        <v>90.004710316249032</v>
      </c>
    </row>
    <row r="35" spans="1:7" s="5" customFormat="1" ht="44.25" hidden="1" customHeight="1">
      <c r="A35" s="50" t="s">
        <v>128</v>
      </c>
      <c r="B35" s="42">
        <v>0</v>
      </c>
      <c r="C35" s="42">
        <v>0</v>
      </c>
      <c r="D35" s="42">
        <v>0</v>
      </c>
      <c r="E35" s="31" t="e">
        <f t="shared" si="0"/>
        <v>#DIV/0!</v>
      </c>
      <c r="F35" s="31" t="e">
        <f t="shared" si="1"/>
        <v>#DIV/0!</v>
      </c>
      <c r="G35" s="3"/>
    </row>
    <row r="36" spans="1:7" s="5" customFormat="1" ht="78.75" customHeight="1">
      <c r="A36" s="50" t="s">
        <v>120</v>
      </c>
      <c r="B36" s="38">
        <v>3018033</v>
      </c>
      <c r="C36" s="51">
        <v>1292212.9099999999</v>
      </c>
      <c r="D36" s="42">
        <v>1448032.26</v>
      </c>
      <c r="E36" s="31">
        <f t="shared" si="0"/>
        <v>42.816394320406701</v>
      </c>
      <c r="F36" s="31">
        <f t="shared" si="1"/>
        <v>89.23923490489085</v>
      </c>
      <c r="G36" s="3"/>
    </row>
    <row r="37" spans="1:7" s="5" customFormat="1" ht="60.75" customHeight="1">
      <c r="A37" s="50" t="s">
        <v>64</v>
      </c>
      <c r="B37" s="38">
        <v>34590</v>
      </c>
      <c r="C37" s="51">
        <v>-11807</v>
      </c>
      <c r="D37" s="42">
        <v>0</v>
      </c>
      <c r="E37" s="31">
        <f t="shared" si="0"/>
        <v>-34.134142815842729</v>
      </c>
      <c r="F37" s="31" t="e">
        <f t="shared" si="1"/>
        <v>#DIV/0!</v>
      </c>
    </row>
    <row r="38" spans="1:7" s="5" customFormat="1" ht="60.75" customHeight="1">
      <c r="A38" s="50" t="s">
        <v>79</v>
      </c>
      <c r="B38" s="38">
        <v>580930</v>
      </c>
      <c r="C38" s="51">
        <v>83812.44</v>
      </c>
      <c r="D38" s="42">
        <v>50002.69</v>
      </c>
      <c r="E38" s="31">
        <f t="shared" si="0"/>
        <v>14.427287280739504</v>
      </c>
      <c r="F38" s="31">
        <f t="shared" si="1"/>
        <v>167.61586226661004</v>
      </c>
      <c r="G38" s="3"/>
    </row>
    <row r="39" spans="1:7" s="5" customFormat="1" ht="48" customHeight="1">
      <c r="A39" s="50" t="s">
        <v>54</v>
      </c>
      <c r="B39" s="40">
        <v>0</v>
      </c>
      <c r="C39" s="51">
        <v>0</v>
      </c>
      <c r="D39" s="42">
        <v>19661.900000000001</v>
      </c>
      <c r="E39" s="31" t="e">
        <f t="shared" si="0"/>
        <v>#DIV/0!</v>
      </c>
      <c r="F39" s="31">
        <f t="shared" si="1"/>
        <v>0</v>
      </c>
      <c r="G39" s="3"/>
    </row>
    <row r="40" spans="1:7" s="5" customFormat="1" ht="38.25" hidden="1">
      <c r="A40" s="50" t="s">
        <v>137</v>
      </c>
      <c r="B40" s="44">
        <v>0</v>
      </c>
      <c r="C40" s="52">
        <v>0</v>
      </c>
      <c r="D40" s="42">
        <v>0</v>
      </c>
      <c r="E40" s="31" t="e">
        <f t="shared" si="0"/>
        <v>#DIV/0!</v>
      </c>
      <c r="F40" s="31" t="e">
        <f t="shared" si="1"/>
        <v>#DIV/0!</v>
      </c>
    </row>
    <row r="41" spans="1:7" s="5" customFormat="1" ht="25.5">
      <c r="A41" s="50" t="s">
        <v>173</v>
      </c>
      <c r="B41" s="53">
        <v>53000</v>
      </c>
      <c r="C41" s="54">
        <v>13704.7</v>
      </c>
      <c r="D41" s="42">
        <v>0</v>
      </c>
      <c r="E41" s="31">
        <f t="shared" si="0"/>
        <v>25.85792452830189</v>
      </c>
      <c r="F41" s="31" t="e">
        <f t="shared" si="1"/>
        <v>#DIV/0!</v>
      </c>
    </row>
    <row r="42" spans="1:7" s="5" customFormat="1" ht="29.25" customHeight="1">
      <c r="A42" s="50" t="s">
        <v>89</v>
      </c>
      <c r="B42" s="44">
        <v>205857</v>
      </c>
      <c r="C42" s="44">
        <v>39813.33</v>
      </c>
      <c r="D42" s="42">
        <v>41625.300000000003</v>
      </c>
      <c r="E42" s="31">
        <f t="shared" si="0"/>
        <v>19.340284760780545</v>
      </c>
      <c r="F42" s="31">
        <f t="shared" si="1"/>
        <v>95.646950292250139</v>
      </c>
      <c r="G42" s="3"/>
    </row>
    <row r="43" spans="1:7" s="5" customFormat="1" ht="76.5">
      <c r="A43" s="50" t="s">
        <v>243</v>
      </c>
      <c r="B43" s="55">
        <v>0</v>
      </c>
      <c r="C43" s="56">
        <v>0.59</v>
      </c>
      <c r="D43" s="42">
        <v>0</v>
      </c>
      <c r="E43" s="31" t="e">
        <f t="shared" si="0"/>
        <v>#DIV/0!</v>
      </c>
      <c r="F43" s="31" t="e">
        <f t="shared" si="1"/>
        <v>#DIV/0!</v>
      </c>
      <c r="G43" s="3"/>
    </row>
    <row r="44" spans="1:7" s="5" customFormat="1" ht="59.25" customHeight="1">
      <c r="A44" s="50" t="s">
        <v>194</v>
      </c>
      <c r="B44" s="44">
        <v>2500</v>
      </c>
      <c r="C44" s="44">
        <v>0</v>
      </c>
      <c r="D44" s="42">
        <v>0</v>
      </c>
      <c r="E44" s="31">
        <f t="shared" si="0"/>
        <v>0</v>
      </c>
      <c r="F44" s="31" t="e">
        <f t="shared" si="1"/>
        <v>#DIV/0!</v>
      </c>
      <c r="G44" s="3"/>
    </row>
    <row r="45" spans="1:7" s="5" customFormat="1" ht="59.25" customHeight="1">
      <c r="A45" s="50" t="s">
        <v>218</v>
      </c>
      <c r="B45" s="44">
        <v>30000</v>
      </c>
      <c r="C45" s="44">
        <v>0</v>
      </c>
      <c r="D45" s="42">
        <v>15858.71</v>
      </c>
      <c r="E45" s="31">
        <f t="shared" si="0"/>
        <v>0</v>
      </c>
      <c r="F45" s="31">
        <f t="shared" si="1"/>
        <v>0</v>
      </c>
      <c r="G45" s="3"/>
    </row>
    <row r="46" spans="1:7" s="3" customFormat="1" ht="15.75" customHeight="1">
      <c r="A46" s="45" t="s">
        <v>5</v>
      </c>
      <c r="B46" s="48">
        <f>B47+B48+B49+B50+B51+B52</f>
        <v>177000</v>
      </c>
      <c r="C46" s="48">
        <f>C47+C48+C49+C50+C51+C52</f>
        <v>267487.15999999997</v>
      </c>
      <c r="D46" s="48">
        <f>D47+D48+D49+D50+D51+D52</f>
        <v>87414.180000000008</v>
      </c>
      <c r="E46" s="31">
        <f t="shared" si="0"/>
        <v>151.12268926553671</v>
      </c>
      <c r="F46" s="31">
        <f t="shared" si="1"/>
        <v>305.99973596961036</v>
      </c>
    </row>
    <row r="47" spans="1:7" s="5" customFormat="1" ht="30" customHeight="1">
      <c r="A47" s="37" t="s">
        <v>130</v>
      </c>
      <c r="B47" s="42">
        <v>95000</v>
      </c>
      <c r="C47" s="42">
        <v>143874.51</v>
      </c>
      <c r="D47" s="42">
        <v>79779.210000000006</v>
      </c>
      <c r="E47" s="31">
        <f t="shared" si="0"/>
        <v>151.44685263157896</v>
      </c>
      <c r="F47" s="31">
        <f t="shared" si="1"/>
        <v>180.34085571917797</v>
      </c>
      <c r="G47" s="3"/>
    </row>
    <row r="48" spans="1:7" s="5" customFormat="1" ht="27" hidden="1" customHeight="1">
      <c r="A48" s="37" t="s">
        <v>131</v>
      </c>
      <c r="B48" s="42"/>
      <c r="C48" s="42"/>
      <c r="D48" s="42"/>
      <c r="E48" s="31" t="e">
        <f t="shared" si="0"/>
        <v>#DIV/0!</v>
      </c>
      <c r="F48" s="31" t="e">
        <f t="shared" si="1"/>
        <v>#DIV/0!</v>
      </c>
    </row>
    <row r="49" spans="1:7" s="5" customFormat="1">
      <c r="A49" s="37" t="s">
        <v>132</v>
      </c>
      <c r="B49" s="42">
        <v>79500</v>
      </c>
      <c r="C49" s="42">
        <v>117278.54</v>
      </c>
      <c r="D49" s="42">
        <v>6000</v>
      </c>
      <c r="E49" s="31">
        <f t="shared" si="0"/>
        <v>147.52017610062893</v>
      </c>
      <c r="F49" s="31">
        <f t="shared" si="1"/>
        <v>1954.6423333333332</v>
      </c>
    </row>
    <row r="50" spans="1:7" s="5" customFormat="1" ht="17.25" hidden="1" customHeight="1">
      <c r="A50" s="37" t="s">
        <v>55</v>
      </c>
      <c r="B50" s="42"/>
      <c r="C50" s="42"/>
      <c r="D50" s="42"/>
      <c r="E50" s="31" t="e">
        <f t="shared" si="0"/>
        <v>#DIV/0!</v>
      </c>
      <c r="F50" s="31" t="e">
        <f t="shared" si="1"/>
        <v>#DIV/0!</v>
      </c>
    </row>
    <row r="51" spans="1:7" s="5" customFormat="1" ht="17.25" customHeight="1">
      <c r="A51" s="57" t="s">
        <v>154</v>
      </c>
      <c r="B51" s="42">
        <v>2500</v>
      </c>
      <c r="C51" s="42">
        <v>6334.11</v>
      </c>
      <c r="D51" s="42">
        <v>1634.97</v>
      </c>
      <c r="E51" s="31">
        <f t="shared" si="0"/>
        <v>253.36439999999999</v>
      </c>
      <c r="F51" s="31">
        <f t="shared" si="1"/>
        <v>387.41444797152241</v>
      </c>
      <c r="G51" s="7"/>
    </row>
    <row r="52" spans="1:7" s="5" customFormat="1" ht="17.25" hidden="1" customHeight="1">
      <c r="A52" s="57" t="s">
        <v>155</v>
      </c>
      <c r="B52" s="42">
        <v>0</v>
      </c>
      <c r="C52" s="42">
        <v>0</v>
      </c>
      <c r="D52" s="42">
        <v>0</v>
      </c>
      <c r="E52" s="31" t="e">
        <f t="shared" si="0"/>
        <v>#DIV/0!</v>
      </c>
      <c r="F52" s="31" t="e">
        <f t="shared" si="1"/>
        <v>#DIV/0!</v>
      </c>
      <c r="G52" s="7"/>
    </row>
    <row r="53" spans="1:7" s="3" customFormat="1" ht="28.5" customHeight="1">
      <c r="A53" s="45" t="s">
        <v>133</v>
      </c>
      <c r="B53" s="31">
        <f>B54+B55+B56+B57</f>
        <v>3034200</v>
      </c>
      <c r="C53" s="31">
        <f>C54+C55+C56+C57</f>
        <v>72420.62</v>
      </c>
      <c r="D53" s="31">
        <f>D54+D55+D56+D57</f>
        <v>169615.94</v>
      </c>
      <c r="E53" s="31">
        <f t="shared" si="0"/>
        <v>2.3868110210269591</v>
      </c>
      <c r="F53" s="31">
        <f t="shared" si="1"/>
        <v>42.696824366860803</v>
      </c>
    </row>
    <row r="54" spans="1:7" s="5" customFormat="1" ht="29.25" customHeight="1">
      <c r="A54" s="37" t="s">
        <v>82</v>
      </c>
      <c r="B54" s="38">
        <v>149500</v>
      </c>
      <c r="C54" s="51">
        <v>57288.74</v>
      </c>
      <c r="D54" s="58">
        <v>38610.04</v>
      </c>
      <c r="E54" s="31">
        <f t="shared" si="0"/>
        <v>38.320227424749163</v>
      </c>
      <c r="F54" s="31">
        <f t="shared" si="1"/>
        <v>148.37783125839806</v>
      </c>
    </row>
    <row r="55" spans="1:7" s="5" customFormat="1" ht="30.75" customHeight="1">
      <c r="A55" s="37" t="s">
        <v>83</v>
      </c>
      <c r="B55" s="38">
        <v>136200</v>
      </c>
      <c r="C55" s="51">
        <v>15131.88</v>
      </c>
      <c r="D55" s="58">
        <v>68288.820000000007</v>
      </c>
      <c r="E55" s="31">
        <f t="shared" si="0"/>
        <v>11.110044052863435</v>
      </c>
      <c r="F55" s="31">
        <f t="shared" si="1"/>
        <v>22.158649102444585</v>
      </c>
    </row>
    <row r="56" spans="1:7" s="5" customFormat="1" ht="16.5" customHeight="1">
      <c r="A56" s="37" t="s">
        <v>56</v>
      </c>
      <c r="B56" s="34">
        <v>2748500</v>
      </c>
      <c r="C56" s="34">
        <v>0</v>
      </c>
      <c r="D56" s="58">
        <v>0</v>
      </c>
      <c r="E56" s="31">
        <f t="shared" si="0"/>
        <v>0</v>
      </c>
      <c r="F56" s="31" t="e">
        <f t="shared" si="1"/>
        <v>#DIV/0!</v>
      </c>
      <c r="G56" s="8"/>
    </row>
    <row r="57" spans="1:7" s="5" customFormat="1">
      <c r="A57" s="37" t="s">
        <v>100</v>
      </c>
      <c r="B57" s="34">
        <v>0</v>
      </c>
      <c r="C57" s="51">
        <v>0</v>
      </c>
      <c r="D57" s="59">
        <v>62717.08</v>
      </c>
      <c r="E57" s="31" t="e">
        <f t="shared" si="0"/>
        <v>#DIV/0!</v>
      </c>
      <c r="F57" s="31">
        <f t="shared" si="1"/>
        <v>0</v>
      </c>
    </row>
    <row r="58" spans="1:7" s="3" customFormat="1" ht="31.5" customHeight="1">
      <c r="A58" s="45" t="s">
        <v>134</v>
      </c>
      <c r="B58" s="48">
        <f>B60+B61+B65+B64+B63+B67+B62+B66</f>
        <v>2446750</v>
      </c>
      <c r="C58" s="48">
        <f>C60+C61+C65+C64+C63+C67+C62+C66</f>
        <v>965997.35</v>
      </c>
      <c r="D58" s="48">
        <f>D60+D61+D65+D64+D62+D63+D67</f>
        <v>2870809.01</v>
      </c>
      <c r="E58" s="31">
        <f t="shared" si="0"/>
        <v>39.48083580259528</v>
      </c>
      <c r="F58" s="31">
        <f t="shared" si="1"/>
        <v>33.648959113445173</v>
      </c>
    </row>
    <row r="59" spans="1:7" s="5" customFormat="1" ht="51" hidden="1">
      <c r="A59" s="50" t="s">
        <v>116</v>
      </c>
      <c r="B59" s="42">
        <v>0</v>
      </c>
      <c r="C59" s="42">
        <v>0</v>
      </c>
      <c r="D59" s="42">
        <v>0</v>
      </c>
      <c r="E59" s="31" t="e">
        <f t="shared" si="0"/>
        <v>#DIV/0!</v>
      </c>
      <c r="F59" s="31" t="e">
        <f t="shared" si="1"/>
        <v>#DIV/0!</v>
      </c>
    </row>
    <row r="60" spans="1:7" s="5" customFormat="1" ht="51">
      <c r="A60" s="60" t="s">
        <v>135</v>
      </c>
      <c r="B60" s="44">
        <v>100000</v>
      </c>
      <c r="C60" s="38">
        <v>0</v>
      </c>
      <c r="D60" s="42">
        <v>0</v>
      </c>
      <c r="E60" s="31">
        <f t="shared" si="0"/>
        <v>0</v>
      </c>
      <c r="F60" s="31" t="e">
        <f t="shared" si="1"/>
        <v>#DIV/0!</v>
      </c>
    </row>
    <row r="61" spans="1:7" s="5" customFormat="1" ht="51" hidden="1">
      <c r="A61" s="60" t="s">
        <v>136</v>
      </c>
      <c r="B61" s="44">
        <v>0</v>
      </c>
      <c r="C61" s="38">
        <v>0</v>
      </c>
      <c r="D61" s="42">
        <v>0</v>
      </c>
      <c r="E61" s="31" t="e">
        <f t="shared" si="0"/>
        <v>#DIV/0!</v>
      </c>
      <c r="F61" s="31" t="e">
        <f t="shared" si="1"/>
        <v>#DIV/0!</v>
      </c>
    </row>
    <row r="62" spans="1:7" s="5" customFormat="1" ht="51" hidden="1">
      <c r="A62" s="60" t="s">
        <v>156</v>
      </c>
      <c r="B62" s="41">
        <v>0</v>
      </c>
      <c r="C62" s="38">
        <v>0</v>
      </c>
      <c r="D62" s="42">
        <v>0</v>
      </c>
      <c r="E62" s="31" t="e">
        <f t="shared" si="0"/>
        <v>#DIV/0!</v>
      </c>
      <c r="F62" s="31" t="e">
        <f t="shared" si="1"/>
        <v>#DIV/0!</v>
      </c>
    </row>
    <row r="63" spans="1:7" s="5" customFormat="1" ht="51">
      <c r="A63" s="60" t="s">
        <v>160</v>
      </c>
      <c r="B63" s="41">
        <v>746750</v>
      </c>
      <c r="C63" s="38">
        <v>671800</v>
      </c>
      <c r="D63" s="42">
        <v>651100</v>
      </c>
      <c r="E63" s="31">
        <f t="shared" si="0"/>
        <v>89.963173752929364</v>
      </c>
      <c r="F63" s="31">
        <f t="shared" si="1"/>
        <v>103.1792351405314</v>
      </c>
    </row>
    <row r="64" spans="1:7" s="5" customFormat="1" ht="59.25" customHeight="1">
      <c r="A64" s="60" t="s">
        <v>153</v>
      </c>
      <c r="B64" s="41">
        <v>0</v>
      </c>
      <c r="C64" s="38">
        <v>0</v>
      </c>
      <c r="D64" s="42">
        <v>21300</v>
      </c>
      <c r="E64" s="31" t="e">
        <f t="shared" si="0"/>
        <v>#DIV/0!</v>
      </c>
      <c r="F64" s="31">
        <f t="shared" si="1"/>
        <v>0</v>
      </c>
    </row>
    <row r="65" spans="1:10" s="5" customFormat="1" ht="48.75" customHeight="1">
      <c r="A65" s="57" t="s">
        <v>121</v>
      </c>
      <c r="B65" s="61">
        <v>1500000</v>
      </c>
      <c r="C65" s="40">
        <v>240962.99</v>
      </c>
      <c r="D65" s="62">
        <v>2198409.0099999998</v>
      </c>
      <c r="E65" s="31">
        <f t="shared" si="0"/>
        <v>16.064199333333331</v>
      </c>
      <c r="F65" s="31">
        <f t="shared" si="1"/>
        <v>10.960789775875238</v>
      </c>
    </row>
    <row r="66" spans="1:10" s="5" customFormat="1" ht="48.75" customHeight="1">
      <c r="A66" s="57" t="s">
        <v>233</v>
      </c>
      <c r="B66" s="44">
        <v>100000</v>
      </c>
      <c r="C66" s="44">
        <v>53234.36</v>
      </c>
      <c r="D66" s="42">
        <v>0</v>
      </c>
      <c r="E66" s="31">
        <f t="shared" si="0"/>
        <v>53.234360000000002</v>
      </c>
      <c r="F66" s="31" t="e">
        <f t="shared" si="1"/>
        <v>#DIV/0!</v>
      </c>
    </row>
    <row r="67" spans="1:10" s="5" customFormat="1" ht="25.5" hidden="1">
      <c r="A67" s="57" t="s">
        <v>161</v>
      </c>
      <c r="B67" s="44">
        <v>0</v>
      </c>
      <c r="C67" s="44">
        <v>0</v>
      </c>
      <c r="D67" s="42">
        <v>0</v>
      </c>
      <c r="E67" s="31" t="e">
        <f t="shared" si="0"/>
        <v>#DIV/0!</v>
      </c>
      <c r="F67" s="31" t="e">
        <f t="shared" si="1"/>
        <v>#DIV/0!</v>
      </c>
    </row>
    <row r="68" spans="1:10" s="3" customFormat="1" ht="15" customHeight="1">
      <c r="A68" s="45" t="s">
        <v>122</v>
      </c>
      <c r="B68" s="48">
        <v>980000</v>
      </c>
      <c r="C68" s="48">
        <v>386873.74</v>
      </c>
      <c r="D68" s="48">
        <v>145233.16</v>
      </c>
      <c r="E68" s="31">
        <f t="shared" si="0"/>
        <v>39.47691224489796</v>
      </c>
      <c r="F68" s="31">
        <f t="shared" si="1"/>
        <v>266.38113499699381</v>
      </c>
    </row>
    <row r="69" spans="1:10" s="3" customFormat="1" ht="15" customHeight="1">
      <c r="A69" s="63" t="s">
        <v>138</v>
      </c>
      <c r="B69" s="48">
        <f>B70+B71+B72+B73+B74</f>
        <v>2667485.16</v>
      </c>
      <c r="C69" s="48">
        <f>C70+C71+C72+C73+C74</f>
        <v>57820.3</v>
      </c>
      <c r="D69" s="48">
        <f>D70+D71+D72+D73+D74</f>
        <v>310270.78999999998</v>
      </c>
      <c r="E69" s="31">
        <f t="shared" si="0"/>
        <v>2.1675959389404813</v>
      </c>
      <c r="F69" s="31">
        <f t="shared" si="1"/>
        <v>18.635431327583241</v>
      </c>
    </row>
    <row r="70" spans="1:10" s="5" customFormat="1">
      <c r="A70" s="64" t="s">
        <v>141</v>
      </c>
      <c r="B70" s="42">
        <v>0</v>
      </c>
      <c r="C70" s="42">
        <v>35775</v>
      </c>
      <c r="D70" s="42">
        <v>0</v>
      </c>
      <c r="E70" s="31" t="e">
        <f>C70/B70*100</f>
        <v>#DIV/0!</v>
      </c>
      <c r="F70" s="31" t="e">
        <f t="shared" si="1"/>
        <v>#DIV/0!</v>
      </c>
    </row>
    <row r="71" spans="1:10" s="3" customFormat="1" ht="15" customHeight="1">
      <c r="A71" s="65" t="s">
        <v>139</v>
      </c>
      <c r="B71" s="42">
        <v>0</v>
      </c>
      <c r="C71" s="42">
        <v>0</v>
      </c>
      <c r="D71" s="42">
        <v>-2004.67</v>
      </c>
      <c r="E71" s="31" t="e">
        <f>C71/B71*100</f>
        <v>#DIV/0!</v>
      </c>
      <c r="F71" s="31">
        <f>C71/D71*100</f>
        <v>0</v>
      </c>
    </row>
    <row r="72" spans="1:10" s="3" customFormat="1" ht="16.5" customHeight="1">
      <c r="A72" s="65" t="s">
        <v>142</v>
      </c>
      <c r="B72" s="42">
        <v>106000</v>
      </c>
      <c r="C72" s="42">
        <v>1326.8</v>
      </c>
      <c r="D72" s="42">
        <v>51274.46</v>
      </c>
      <c r="E72" s="31">
        <f>C72/B72*100</f>
        <v>1.2516981132075471</v>
      </c>
      <c r="F72" s="31">
        <f>C72/D72*100</f>
        <v>2.5876430488005138</v>
      </c>
    </row>
    <row r="73" spans="1:10" s="3" customFormat="1" ht="18" customHeight="1">
      <c r="A73" s="66" t="s">
        <v>140</v>
      </c>
      <c r="B73" s="42">
        <v>84762</v>
      </c>
      <c r="C73" s="42">
        <v>0</v>
      </c>
      <c r="D73" s="42">
        <v>0</v>
      </c>
      <c r="E73" s="31">
        <f>C73/B73*100</f>
        <v>0</v>
      </c>
      <c r="F73" s="31" t="e">
        <f>C73/D73*100</f>
        <v>#DIV/0!</v>
      </c>
    </row>
    <row r="74" spans="1:10" s="19" customFormat="1" ht="18" customHeight="1">
      <c r="A74" s="67" t="s">
        <v>219</v>
      </c>
      <c r="B74" s="68">
        <v>2476723.16</v>
      </c>
      <c r="C74" s="68">
        <v>20718.5</v>
      </c>
      <c r="D74" s="68">
        <v>261001</v>
      </c>
      <c r="E74" s="69">
        <f>C74/B74*100</f>
        <v>0.83652869786221884</v>
      </c>
      <c r="F74" s="69">
        <f>C74/D74*100</f>
        <v>7.9380921912176579</v>
      </c>
    </row>
    <row r="75" spans="1:10" s="2" customFormat="1" ht="16.5" customHeight="1">
      <c r="A75" s="70" t="s">
        <v>18</v>
      </c>
      <c r="B75" s="29">
        <f>B4</f>
        <v>132843295.16</v>
      </c>
      <c r="C75" s="29">
        <f>C4</f>
        <v>55574871.019999996</v>
      </c>
      <c r="D75" s="29">
        <f>D4</f>
        <v>45088205.209999993</v>
      </c>
      <c r="E75" s="29">
        <f t="shared" ref="E75:E145" si="2">C75/B75*100</f>
        <v>41.834908531186421</v>
      </c>
      <c r="F75" s="29">
        <f t="shared" ref="F75:F170" si="3">C75/D75*100</f>
        <v>123.25811320534487</v>
      </c>
    </row>
    <row r="76" spans="1:10" s="2" customFormat="1" ht="15" customHeight="1">
      <c r="A76" s="71" t="s">
        <v>17</v>
      </c>
      <c r="B76" s="29">
        <f>B77+B204+B207+B211</f>
        <v>567224661.82999992</v>
      </c>
      <c r="C76" s="29">
        <f>C77+C204+C211+C206+C207</f>
        <v>147526552.80000001</v>
      </c>
      <c r="D76" s="29">
        <f>D77+D204+D211+D206+D207</f>
        <v>134915329.38000003</v>
      </c>
      <c r="E76" s="29">
        <f t="shared" si="2"/>
        <v>26.008487064727532</v>
      </c>
      <c r="F76" s="29">
        <f t="shared" si="3"/>
        <v>109.34750964027182</v>
      </c>
      <c r="J76" s="18"/>
    </row>
    <row r="77" spans="1:10" s="3" customFormat="1" ht="16.5" customHeight="1">
      <c r="A77" s="45" t="s">
        <v>50</v>
      </c>
      <c r="B77" s="31">
        <f>B78+B82+B160+B194</f>
        <v>566533293.82999992</v>
      </c>
      <c r="C77" s="31">
        <f>C78+C82+C160+C194</f>
        <v>147489065.85000002</v>
      </c>
      <c r="D77" s="31">
        <f>D78+D82+D160+D194</f>
        <v>146527798.03</v>
      </c>
      <c r="E77" s="31">
        <f t="shared" si="2"/>
        <v>26.033609578867427</v>
      </c>
      <c r="F77" s="31">
        <f t="shared" si="3"/>
        <v>100.65603102818976</v>
      </c>
      <c r="J77" s="18"/>
    </row>
    <row r="78" spans="1:10" s="3" customFormat="1" ht="30.75" customHeight="1">
      <c r="A78" s="45" t="s">
        <v>57</v>
      </c>
      <c r="B78" s="31">
        <f>B79+B80+B81</f>
        <v>29069300</v>
      </c>
      <c r="C78" s="31">
        <f>C79+C80+C81</f>
        <v>12112000</v>
      </c>
      <c r="D78" s="31">
        <f>D79+D80+D81</f>
        <v>14010000</v>
      </c>
      <c r="E78" s="31">
        <f t="shared" si="2"/>
        <v>41.665949988475816</v>
      </c>
      <c r="F78" s="31">
        <f t="shared" si="3"/>
        <v>86.452533904354027</v>
      </c>
    </row>
    <row r="79" spans="1:10" s="5" customFormat="1" ht="29.25" customHeight="1">
      <c r="A79" s="72" t="s">
        <v>220</v>
      </c>
      <c r="B79" s="68">
        <v>24288100</v>
      </c>
      <c r="C79" s="68">
        <v>10120000</v>
      </c>
      <c r="D79" s="42">
        <v>14010000</v>
      </c>
      <c r="E79" s="31">
        <f t="shared" si="2"/>
        <v>41.666495114891653</v>
      </c>
      <c r="F79" s="31">
        <f t="shared" si="3"/>
        <v>72.234118486795154</v>
      </c>
    </row>
    <row r="80" spans="1:10" s="5" customFormat="1" ht="21.75" customHeight="1">
      <c r="A80" s="37" t="s">
        <v>58</v>
      </c>
      <c r="B80" s="68">
        <v>4781200</v>
      </c>
      <c r="C80" s="68">
        <v>1992000</v>
      </c>
      <c r="D80" s="42">
        <v>0</v>
      </c>
      <c r="E80" s="31">
        <f t="shared" si="2"/>
        <v>41.663180791433113</v>
      </c>
      <c r="F80" s="31" t="e">
        <f t="shared" si="3"/>
        <v>#DIV/0!</v>
      </c>
    </row>
    <row r="81" spans="1:8" s="5" customFormat="1">
      <c r="A81" s="37" t="s">
        <v>143</v>
      </c>
      <c r="B81" s="68"/>
      <c r="C81" s="68"/>
      <c r="D81" s="42"/>
      <c r="E81" s="31" t="e">
        <f t="shared" si="2"/>
        <v>#DIV/0!</v>
      </c>
      <c r="F81" s="31" t="e">
        <f t="shared" si="3"/>
        <v>#DIV/0!</v>
      </c>
    </row>
    <row r="82" spans="1:8" s="3" customFormat="1" ht="15">
      <c r="A82" s="36" t="s">
        <v>16</v>
      </c>
      <c r="B82" s="73">
        <f>B88+B90+B91+B92+B94+B93+B96+B98+B108+B113+B114+B97+B102+B103</f>
        <v>198181327.32999998</v>
      </c>
      <c r="C82" s="73">
        <f>SUM(C83:C98)+C114+C113+C108</f>
        <v>27492271.170000002</v>
      </c>
      <c r="D82" s="48">
        <f>SUM(D83:D98)+D114+D113+D108</f>
        <v>23196009.960000001</v>
      </c>
      <c r="E82" s="31">
        <f t="shared" si="2"/>
        <v>13.87228127916485</v>
      </c>
      <c r="F82" s="31">
        <f t="shared" si="3"/>
        <v>118.52155270414445</v>
      </c>
    </row>
    <row r="83" spans="1:8" s="5" customFormat="1" hidden="1">
      <c r="A83" s="50" t="s">
        <v>94</v>
      </c>
      <c r="B83" s="68">
        <f>B85+B86+B87</f>
        <v>0</v>
      </c>
      <c r="C83" s="68">
        <f>C85+C86+C87</f>
        <v>0</v>
      </c>
      <c r="D83" s="42">
        <v>0</v>
      </c>
      <c r="E83" s="31" t="e">
        <f t="shared" si="2"/>
        <v>#DIV/0!</v>
      </c>
      <c r="F83" s="31" t="e">
        <f t="shared" si="3"/>
        <v>#DIV/0!</v>
      </c>
    </row>
    <row r="84" spans="1:8" s="9" customFormat="1" hidden="1">
      <c r="A84" s="74" t="s">
        <v>123</v>
      </c>
      <c r="B84" s="75"/>
      <c r="C84" s="75"/>
      <c r="D84" s="42"/>
      <c r="E84" s="31" t="e">
        <f t="shared" si="2"/>
        <v>#DIV/0!</v>
      </c>
      <c r="F84" s="31" t="e">
        <f t="shared" si="3"/>
        <v>#DIV/0!</v>
      </c>
    </row>
    <row r="85" spans="1:8" s="9" customFormat="1" hidden="1">
      <c r="A85" s="74" t="s">
        <v>111</v>
      </c>
      <c r="B85" s="68">
        <v>0</v>
      </c>
      <c r="C85" s="68">
        <v>0</v>
      </c>
      <c r="D85" s="42">
        <v>0</v>
      </c>
      <c r="E85" s="31" t="e">
        <f t="shared" si="2"/>
        <v>#DIV/0!</v>
      </c>
      <c r="F85" s="31" t="e">
        <f t="shared" si="3"/>
        <v>#DIV/0!</v>
      </c>
    </row>
    <row r="86" spans="1:8" s="9" customFormat="1" ht="25.5" hidden="1">
      <c r="A86" s="74" t="s">
        <v>112</v>
      </c>
      <c r="B86" s="68">
        <v>0</v>
      </c>
      <c r="C86" s="68">
        <v>0</v>
      </c>
      <c r="D86" s="42">
        <v>0</v>
      </c>
      <c r="E86" s="31" t="e">
        <f t="shared" si="2"/>
        <v>#DIV/0!</v>
      </c>
      <c r="F86" s="31" t="e">
        <f t="shared" si="3"/>
        <v>#DIV/0!</v>
      </c>
    </row>
    <row r="87" spans="1:8" s="9" customFormat="1" ht="25.5" hidden="1">
      <c r="A87" s="74" t="s">
        <v>114</v>
      </c>
      <c r="B87" s="68">
        <v>0</v>
      </c>
      <c r="C87" s="68">
        <v>0</v>
      </c>
      <c r="D87" s="42">
        <v>0</v>
      </c>
      <c r="E87" s="31" t="e">
        <f t="shared" si="2"/>
        <v>#DIV/0!</v>
      </c>
      <c r="F87" s="31" t="e">
        <f t="shared" si="3"/>
        <v>#DIV/0!</v>
      </c>
    </row>
    <row r="88" spans="1:8" s="10" customFormat="1" ht="37.5" customHeight="1">
      <c r="A88" s="50" t="s">
        <v>151</v>
      </c>
      <c r="B88" s="68">
        <v>0</v>
      </c>
      <c r="C88" s="68">
        <v>0</v>
      </c>
      <c r="D88" s="42">
        <v>450000</v>
      </c>
      <c r="E88" s="31" t="e">
        <f t="shared" si="2"/>
        <v>#DIV/0!</v>
      </c>
      <c r="F88" s="31">
        <f t="shared" si="3"/>
        <v>0</v>
      </c>
    </row>
    <row r="89" spans="1:8" s="10" customFormat="1" ht="0.75" hidden="1" customHeight="1">
      <c r="A89" s="50" t="s">
        <v>157</v>
      </c>
      <c r="B89" s="68"/>
      <c r="C89" s="68"/>
      <c r="D89" s="42"/>
      <c r="E89" s="31" t="e">
        <f t="shared" si="2"/>
        <v>#DIV/0!</v>
      </c>
      <c r="F89" s="31" t="e">
        <f t="shared" si="3"/>
        <v>#DIV/0!</v>
      </c>
    </row>
    <row r="90" spans="1:8" s="10" customFormat="1" ht="30.75" customHeight="1">
      <c r="A90" s="50" t="s">
        <v>152</v>
      </c>
      <c r="B90" s="68">
        <v>6558971.2699999996</v>
      </c>
      <c r="C90" s="68">
        <v>6558971.2699999996</v>
      </c>
      <c r="D90" s="42">
        <v>7539028.1100000003</v>
      </c>
      <c r="E90" s="31">
        <f t="shared" si="2"/>
        <v>100</v>
      </c>
      <c r="F90" s="31">
        <f t="shared" si="3"/>
        <v>87.000223030074352</v>
      </c>
    </row>
    <row r="91" spans="1:8" s="10" customFormat="1" ht="30.75" customHeight="1">
      <c r="A91" s="50" t="s">
        <v>163</v>
      </c>
      <c r="B91" s="68">
        <v>5181203.97</v>
      </c>
      <c r="C91" s="68">
        <v>0</v>
      </c>
      <c r="D91" s="42">
        <v>0</v>
      </c>
      <c r="E91" s="31">
        <f t="shared" si="2"/>
        <v>0</v>
      </c>
      <c r="F91" s="31" t="e">
        <f t="shared" si="3"/>
        <v>#DIV/0!</v>
      </c>
    </row>
    <row r="92" spans="1:8" s="10" customFormat="1" ht="33.75" customHeight="1">
      <c r="A92" s="50" t="s">
        <v>198</v>
      </c>
      <c r="B92" s="68">
        <v>958585.86</v>
      </c>
      <c r="C92" s="68">
        <v>0</v>
      </c>
      <c r="D92" s="42">
        <v>0</v>
      </c>
      <c r="E92" s="31">
        <f t="shared" si="2"/>
        <v>0</v>
      </c>
      <c r="F92" s="31" t="e">
        <f t="shared" si="3"/>
        <v>#DIV/0!</v>
      </c>
    </row>
    <row r="93" spans="1:8" s="10" customFormat="1" ht="0.75" hidden="1" customHeight="1">
      <c r="A93" s="50" t="s">
        <v>162</v>
      </c>
      <c r="B93" s="68">
        <v>0</v>
      </c>
      <c r="C93" s="68">
        <v>0</v>
      </c>
      <c r="D93" s="42">
        <v>0</v>
      </c>
      <c r="E93" s="31" t="e">
        <f t="shared" si="2"/>
        <v>#DIV/0!</v>
      </c>
      <c r="F93" s="31" t="e">
        <f t="shared" si="3"/>
        <v>#DIV/0!</v>
      </c>
    </row>
    <row r="94" spans="1:8" s="10" customFormat="1" ht="46.5" customHeight="1">
      <c r="A94" s="50" t="s">
        <v>210</v>
      </c>
      <c r="B94" s="68">
        <v>10786460</v>
      </c>
      <c r="C94" s="68">
        <v>3499736.75</v>
      </c>
      <c r="D94" s="42">
        <v>3669183.45</v>
      </c>
      <c r="E94" s="31">
        <f t="shared" si="2"/>
        <v>32.445647135390111</v>
      </c>
      <c r="F94" s="31">
        <f t="shared" si="3"/>
        <v>95.38189620908706</v>
      </c>
    </row>
    <row r="95" spans="1:8" s="10" customFormat="1" ht="25.5" hidden="1">
      <c r="A95" s="50" t="s">
        <v>164</v>
      </c>
      <c r="B95" s="68"/>
      <c r="C95" s="68"/>
      <c r="D95" s="42"/>
      <c r="E95" s="31" t="e">
        <f t="shared" si="2"/>
        <v>#DIV/0!</v>
      </c>
      <c r="F95" s="31" t="e">
        <f t="shared" si="3"/>
        <v>#DIV/0!</v>
      </c>
    </row>
    <row r="96" spans="1:8" s="5" customFormat="1" ht="38.25" hidden="1">
      <c r="A96" s="50" t="s">
        <v>95</v>
      </c>
      <c r="B96" s="68">
        <v>0</v>
      </c>
      <c r="C96" s="68">
        <v>0</v>
      </c>
      <c r="D96" s="42">
        <v>0</v>
      </c>
      <c r="E96" s="31" t="e">
        <f t="shared" si="2"/>
        <v>#DIV/0!</v>
      </c>
      <c r="F96" s="31" t="e">
        <f t="shared" si="3"/>
        <v>#DIV/0!</v>
      </c>
      <c r="G96" s="11"/>
      <c r="H96" s="11"/>
    </row>
    <row r="97" spans="1:6" s="5" customFormat="1" ht="25.5">
      <c r="A97" s="76" t="s">
        <v>118</v>
      </c>
      <c r="B97" s="68">
        <v>52713670</v>
      </c>
      <c r="C97" s="68">
        <v>0</v>
      </c>
      <c r="D97" s="42">
        <v>0</v>
      </c>
      <c r="E97" s="31">
        <f t="shared" si="2"/>
        <v>0</v>
      </c>
      <c r="F97" s="31" t="e">
        <f t="shared" si="3"/>
        <v>#DIV/0!</v>
      </c>
    </row>
    <row r="98" spans="1:6" s="5" customFormat="1" ht="51">
      <c r="A98" s="77" t="s">
        <v>101</v>
      </c>
      <c r="B98" s="68">
        <f>B99+B100+B101</f>
        <v>22312689</v>
      </c>
      <c r="C98" s="68">
        <v>1391485</v>
      </c>
      <c r="D98" s="42">
        <v>0</v>
      </c>
      <c r="E98" s="31">
        <f t="shared" si="2"/>
        <v>6.2362945138526333</v>
      </c>
      <c r="F98" s="31" t="e">
        <f t="shared" si="3"/>
        <v>#DIV/0!</v>
      </c>
    </row>
    <row r="99" spans="1:6" s="10" customFormat="1" ht="38.25">
      <c r="A99" s="78" t="s">
        <v>236</v>
      </c>
      <c r="B99" s="75">
        <v>13584100</v>
      </c>
      <c r="C99" s="75">
        <v>906396</v>
      </c>
      <c r="D99" s="42">
        <v>0</v>
      </c>
      <c r="E99" s="31">
        <f t="shared" si="2"/>
        <v>6.6724773816447174</v>
      </c>
      <c r="F99" s="31" t="e">
        <f t="shared" si="3"/>
        <v>#DIV/0!</v>
      </c>
    </row>
    <row r="100" spans="1:6" s="10" customFormat="1" ht="25.5">
      <c r="A100" s="78" t="s">
        <v>237</v>
      </c>
      <c r="B100" s="75">
        <v>7902789</v>
      </c>
      <c r="C100" s="75">
        <v>0</v>
      </c>
      <c r="D100" s="42">
        <v>0</v>
      </c>
      <c r="E100" s="31">
        <f t="shared" si="2"/>
        <v>0</v>
      </c>
      <c r="F100" s="31" t="e">
        <f t="shared" si="3"/>
        <v>#DIV/0!</v>
      </c>
    </row>
    <row r="101" spans="1:6" s="10" customFormat="1" ht="25.5">
      <c r="A101" s="78" t="s">
        <v>238</v>
      </c>
      <c r="B101" s="75">
        <v>825800</v>
      </c>
      <c r="C101" s="75">
        <v>0</v>
      </c>
      <c r="D101" s="42">
        <v>0</v>
      </c>
      <c r="E101" s="31">
        <f t="shared" si="2"/>
        <v>0</v>
      </c>
      <c r="F101" s="31" t="e">
        <f t="shared" si="3"/>
        <v>#DIV/0!</v>
      </c>
    </row>
    <row r="102" spans="1:6" s="10" customFormat="1" ht="45.75" customHeight="1">
      <c r="A102" s="77" t="s">
        <v>234</v>
      </c>
      <c r="B102" s="68">
        <v>10240200</v>
      </c>
      <c r="C102" s="75">
        <v>0</v>
      </c>
      <c r="D102" s="42">
        <v>0</v>
      </c>
      <c r="E102" s="31">
        <f t="shared" si="2"/>
        <v>0</v>
      </c>
      <c r="F102" s="31" t="e">
        <f t="shared" si="3"/>
        <v>#DIV/0!</v>
      </c>
    </row>
    <row r="103" spans="1:6" s="10" customFormat="1" ht="38.25">
      <c r="A103" s="77" t="s">
        <v>235</v>
      </c>
      <c r="B103" s="68">
        <v>6052348.5599999996</v>
      </c>
      <c r="C103" s="75">
        <v>0</v>
      </c>
      <c r="D103" s="42">
        <v>0</v>
      </c>
      <c r="E103" s="31">
        <f t="shared" si="2"/>
        <v>0</v>
      </c>
      <c r="F103" s="31" t="e">
        <f t="shared" si="3"/>
        <v>#DIV/0!</v>
      </c>
    </row>
    <row r="104" spans="1:6" s="10" customFormat="1" ht="1.5" hidden="1" customHeight="1">
      <c r="A104" s="78" t="s">
        <v>180</v>
      </c>
      <c r="B104" s="75"/>
      <c r="C104" s="75">
        <v>0</v>
      </c>
      <c r="D104" s="79">
        <v>0</v>
      </c>
      <c r="E104" s="31" t="e">
        <f t="shared" si="2"/>
        <v>#DIV/0!</v>
      </c>
      <c r="F104" s="31" t="e">
        <f t="shared" si="3"/>
        <v>#DIV/0!</v>
      </c>
    </row>
    <row r="105" spans="1:6" s="10" customFormat="1" ht="25.5" hidden="1">
      <c r="A105" s="78" t="s">
        <v>181</v>
      </c>
      <c r="B105" s="75"/>
      <c r="C105" s="75">
        <v>0</v>
      </c>
      <c r="D105" s="79">
        <v>0</v>
      </c>
      <c r="E105" s="31" t="e">
        <f t="shared" si="2"/>
        <v>#DIV/0!</v>
      </c>
      <c r="F105" s="31" t="e">
        <f t="shared" si="3"/>
        <v>#DIV/0!</v>
      </c>
    </row>
    <row r="106" spans="1:6" s="5" customFormat="1" ht="63.75" hidden="1">
      <c r="A106" s="80" t="s">
        <v>102</v>
      </c>
      <c r="B106" s="68">
        <v>0</v>
      </c>
      <c r="C106" s="68">
        <v>0</v>
      </c>
      <c r="D106" s="42">
        <v>0</v>
      </c>
      <c r="E106" s="31" t="e">
        <f t="shared" si="2"/>
        <v>#DIV/0!</v>
      </c>
      <c r="F106" s="31" t="e">
        <f t="shared" si="3"/>
        <v>#DIV/0!</v>
      </c>
    </row>
    <row r="107" spans="1:6" s="5" customFormat="1" ht="25.5" hidden="1">
      <c r="A107" s="50" t="s">
        <v>97</v>
      </c>
      <c r="B107" s="68">
        <v>0</v>
      </c>
      <c r="C107" s="68">
        <v>0</v>
      </c>
      <c r="D107" s="42">
        <v>0</v>
      </c>
      <c r="E107" s="31" t="e">
        <f t="shared" si="2"/>
        <v>#DIV/0!</v>
      </c>
      <c r="F107" s="31" t="e">
        <f t="shared" si="3"/>
        <v>#DIV/0!</v>
      </c>
    </row>
    <row r="108" spans="1:6" s="5" customFormat="1" ht="13.5" customHeight="1">
      <c r="A108" s="50" t="s">
        <v>96</v>
      </c>
      <c r="B108" s="68">
        <f>B109+B110+B111+B112</f>
        <v>300000</v>
      </c>
      <c r="C108" s="68">
        <f>C109+C110+C111+C112</f>
        <v>150000</v>
      </c>
      <c r="D108" s="68">
        <v>0</v>
      </c>
      <c r="E108" s="31">
        <f t="shared" si="2"/>
        <v>50</v>
      </c>
      <c r="F108" s="31" t="e">
        <f t="shared" si="3"/>
        <v>#DIV/0!</v>
      </c>
    </row>
    <row r="109" spans="1:6" s="12" customFormat="1" hidden="1">
      <c r="A109" s="81" t="s">
        <v>113</v>
      </c>
      <c r="B109" s="75"/>
      <c r="C109" s="75"/>
      <c r="D109" s="79"/>
      <c r="E109" s="31" t="e">
        <f t="shared" si="2"/>
        <v>#DIV/0!</v>
      </c>
      <c r="F109" s="31" t="e">
        <f t="shared" si="3"/>
        <v>#DIV/0!</v>
      </c>
    </row>
    <row r="110" spans="1:6" s="12" customFormat="1" ht="0.75" hidden="1" customHeight="1">
      <c r="A110" s="74" t="s">
        <v>223</v>
      </c>
      <c r="B110" s="75">
        <v>0</v>
      </c>
      <c r="C110" s="75">
        <v>0</v>
      </c>
      <c r="D110" s="79">
        <v>0</v>
      </c>
      <c r="E110" s="31" t="e">
        <f t="shared" si="2"/>
        <v>#DIV/0!</v>
      </c>
      <c r="F110" s="31" t="e">
        <f t="shared" si="3"/>
        <v>#DIV/0!</v>
      </c>
    </row>
    <row r="111" spans="1:6" s="12" customFormat="1">
      <c r="A111" s="82" t="s">
        <v>224</v>
      </c>
      <c r="B111" s="75">
        <v>300000</v>
      </c>
      <c r="C111" s="75">
        <v>150000</v>
      </c>
      <c r="D111" s="79">
        <v>0</v>
      </c>
      <c r="E111" s="31">
        <f t="shared" si="2"/>
        <v>50</v>
      </c>
      <c r="F111" s="31" t="e">
        <f t="shared" si="3"/>
        <v>#DIV/0!</v>
      </c>
    </row>
    <row r="112" spans="1:6" s="12" customFormat="1" ht="0.75" customHeight="1">
      <c r="A112" s="82" t="s">
        <v>182</v>
      </c>
      <c r="B112" s="75">
        <v>0</v>
      </c>
      <c r="C112" s="75">
        <v>0</v>
      </c>
      <c r="D112" s="79">
        <v>0</v>
      </c>
      <c r="E112" s="31" t="e">
        <f t="shared" si="2"/>
        <v>#DIV/0!</v>
      </c>
      <c r="F112" s="31" t="e">
        <f t="shared" si="3"/>
        <v>#DIV/0!</v>
      </c>
    </row>
    <row r="113" spans="1:6" s="13" customFormat="1" ht="38.25">
      <c r="A113" s="72" t="s">
        <v>199</v>
      </c>
      <c r="B113" s="68">
        <v>9468282.8300000001</v>
      </c>
      <c r="C113" s="68">
        <v>0</v>
      </c>
      <c r="D113" s="42">
        <v>0</v>
      </c>
      <c r="E113" s="31">
        <f t="shared" si="2"/>
        <v>0</v>
      </c>
      <c r="F113" s="31" t="e">
        <f t="shared" si="3"/>
        <v>#DIV/0!</v>
      </c>
    </row>
    <row r="114" spans="1:6" s="5" customFormat="1" ht="14.25" customHeight="1">
      <c r="A114" s="50" t="s">
        <v>51</v>
      </c>
      <c r="B114" s="68">
        <f>SUM(B116:B159)</f>
        <v>73608915.840000004</v>
      </c>
      <c r="C114" s="68">
        <f>SUM(C116:C159)</f>
        <v>15892078.15</v>
      </c>
      <c r="D114" s="42">
        <f>SUM(D116:D159)</f>
        <v>11537798.4</v>
      </c>
      <c r="E114" s="31">
        <f t="shared" si="2"/>
        <v>21.589882106868426</v>
      </c>
      <c r="F114" s="31">
        <f t="shared" si="3"/>
        <v>137.73926011742415</v>
      </c>
    </row>
    <row r="115" spans="1:6" s="5" customFormat="1" ht="15" customHeight="1">
      <c r="A115" s="50" t="s">
        <v>22</v>
      </c>
      <c r="B115" s="68"/>
      <c r="C115" s="68"/>
      <c r="D115" s="42"/>
      <c r="E115" s="31" t="e">
        <f t="shared" si="2"/>
        <v>#DIV/0!</v>
      </c>
      <c r="F115" s="31" t="e">
        <f t="shared" si="3"/>
        <v>#DIV/0!</v>
      </c>
    </row>
    <row r="116" spans="1:6" s="5" customFormat="1">
      <c r="A116" s="74" t="s">
        <v>221</v>
      </c>
      <c r="B116" s="75">
        <v>67000</v>
      </c>
      <c r="C116" s="75">
        <v>67000</v>
      </c>
      <c r="D116" s="79">
        <v>173000</v>
      </c>
      <c r="E116" s="31">
        <f t="shared" si="2"/>
        <v>100</v>
      </c>
      <c r="F116" s="31">
        <f t="shared" si="3"/>
        <v>38.728323699421964</v>
      </c>
    </row>
    <row r="117" spans="1:6" s="5" customFormat="1" ht="25.5" hidden="1">
      <c r="A117" s="74" t="s">
        <v>174</v>
      </c>
      <c r="B117" s="75">
        <v>0</v>
      </c>
      <c r="C117" s="75">
        <v>0</v>
      </c>
      <c r="D117" s="79">
        <v>0</v>
      </c>
      <c r="E117" s="31" t="e">
        <f t="shared" si="2"/>
        <v>#DIV/0!</v>
      </c>
      <c r="F117" s="31" t="e">
        <f t="shared" si="3"/>
        <v>#DIV/0!</v>
      </c>
    </row>
    <row r="118" spans="1:6" s="10" customFormat="1" ht="25.5">
      <c r="A118" s="74" t="s">
        <v>195</v>
      </c>
      <c r="B118" s="75">
        <v>10865300</v>
      </c>
      <c r="C118" s="75">
        <v>3390936</v>
      </c>
      <c r="D118" s="79">
        <v>3404912</v>
      </c>
      <c r="E118" s="31">
        <f t="shared" si="2"/>
        <v>31.20885755570486</v>
      </c>
      <c r="F118" s="31">
        <f t="shared" si="3"/>
        <v>99.589534178856894</v>
      </c>
    </row>
    <row r="119" spans="1:6" s="10" customFormat="1" ht="38.25">
      <c r="A119" s="74" t="s">
        <v>240</v>
      </c>
      <c r="B119" s="75">
        <v>4245100</v>
      </c>
      <c r="C119" s="75">
        <v>0</v>
      </c>
      <c r="D119" s="79">
        <v>0</v>
      </c>
      <c r="E119" s="31">
        <f t="shared" si="2"/>
        <v>0</v>
      </c>
      <c r="F119" s="31" t="e">
        <f t="shared" si="3"/>
        <v>#DIV/0!</v>
      </c>
    </row>
    <row r="120" spans="1:6" s="10" customFormat="1" ht="36.75" customHeight="1">
      <c r="A120" s="74" t="s">
        <v>241</v>
      </c>
      <c r="B120" s="75">
        <v>5394300</v>
      </c>
      <c r="C120" s="75">
        <v>0</v>
      </c>
      <c r="D120" s="79">
        <v>0</v>
      </c>
      <c r="E120" s="31"/>
      <c r="F120" s="31" t="e">
        <f t="shared" si="3"/>
        <v>#DIV/0!</v>
      </c>
    </row>
    <row r="121" spans="1:6" s="10" customFormat="1" ht="25.5">
      <c r="A121" s="74" t="s">
        <v>222</v>
      </c>
      <c r="B121" s="75">
        <v>319800</v>
      </c>
      <c r="C121" s="75">
        <v>0</v>
      </c>
      <c r="D121" s="79">
        <v>0</v>
      </c>
      <c r="E121" s="31">
        <f t="shared" si="2"/>
        <v>0</v>
      </c>
      <c r="F121" s="31" t="e">
        <f t="shared" si="3"/>
        <v>#DIV/0!</v>
      </c>
    </row>
    <row r="122" spans="1:6" s="10" customFormat="1" ht="29.25" hidden="1" customHeight="1">
      <c r="A122" s="74" t="s">
        <v>242</v>
      </c>
      <c r="B122" s="75">
        <v>0</v>
      </c>
      <c r="C122" s="75">
        <v>0</v>
      </c>
      <c r="D122" s="79">
        <v>0</v>
      </c>
      <c r="E122" s="31" t="e">
        <f t="shared" si="2"/>
        <v>#DIV/0!</v>
      </c>
      <c r="F122" s="31" t="e">
        <f t="shared" si="3"/>
        <v>#DIV/0!</v>
      </c>
    </row>
    <row r="123" spans="1:6" s="10" customFormat="1" ht="25.5">
      <c r="A123" s="74" t="s">
        <v>209</v>
      </c>
      <c r="B123" s="75">
        <v>1473130</v>
      </c>
      <c r="C123" s="75">
        <v>0</v>
      </c>
      <c r="D123" s="79">
        <v>0</v>
      </c>
      <c r="E123" s="31">
        <f t="shared" si="2"/>
        <v>0</v>
      </c>
      <c r="F123" s="31" t="e">
        <f t="shared" si="3"/>
        <v>#DIV/0!</v>
      </c>
    </row>
    <row r="124" spans="1:6" s="10" customFormat="1" ht="25.5">
      <c r="A124" s="74" t="s">
        <v>196</v>
      </c>
      <c r="B124" s="75">
        <v>2656700</v>
      </c>
      <c r="C124" s="75">
        <v>2046704</v>
      </c>
      <c r="D124" s="79">
        <v>1442186.4</v>
      </c>
      <c r="E124" s="31">
        <f t="shared" si="2"/>
        <v>77.039334512741377</v>
      </c>
      <c r="F124" s="31">
        <f t="shared" si="3"/>
        <v>141.91674529727919</v>
      </c>
    </row>
    <row r="125" spans="1:6" s="10" customFormat="1" hidden="1">
      <c r="A125" s="74" t="s">
        <v>183</v>
      </c>
      <c r="B125" s="75">
        <v>0</v>
      </c>
      <c r="C125" s="75">
        <v>0</v>
      </c>
      <c r="D125" s="79">
        <v>0</v>
      </c>
      <c r="E125" s="31" t="e">
        <f t="shared" si="2"/>
        <v>#DIV/0!</v>
      </c>
      <c r="F125" s="31" t="e">
        <f t="shared" si="3"/>
        <v>#DIV/0!</v>
      </c>
    </row>
    <row r="126" spans="1:6" s="10" customFormat="1" hidden="1">
      <c r="A126" s="74" t="s">
        <v>211</v>
      </c>
      <c r="B126" s="75">
        <v>0</v>
      </c>
      <c r="C126" s="75">
        <v>0</v>
      </c>
      <c r="D126" s="79">
        <v>0</v>
      </c>
      <c r="E126" s="31" t="e">
        <f t="shared" si="2"/>
        <v>#DIV/0!</v>
      </c>
      <c r="F126" s="31" t="e">
        <f t="shared" si="3"/>
        <v>#DIV/0!</v>
      </c>
    </row>
    <row r="127" spans="1:6" s="10" customFormat="1" ht="25.5">
      <c r="A127" s="74" t="s">
        <v>184</v>
      </c>
      <c r="B127" s="75">
        <v>5212500</v>
      </c>
      <c r="C127" s="75">
        <v>0</v>
      </c>
      <c r="D127" s="79">
        <v>0</v>
      </c>
      <c r="E127" s="31">
        <f t="shared" si="2"/>
        <v>0</v>
      </c>
      <c r="F127" s="31" t="e">
        <f t="shared" si="3"/>
        <v>#DIV/0!</v>
      </c>
    </row>
    <row r="128" spans="1:6" s="10" customFormat="1" hidden="1">
      <c r="A128" s="74" t="s">
        <v>185</v>
      </c>
      <c r="B128" s="75">
        <v>0</v>
      </c>
      <c r="C128" s="75">
        <v>0</v>
      </c>
      <c r="D128" s="79">
        <v>0</v>
      </c>
      <c r="E128" s="31" t="e">
        <f t="shared" si="2"/>
        <v>#DIV/0!</v>
      </c>
      <c r="F128" s="31" t="e">
        <f t="shared" si="3"/>
        <v>#DIV/0!</v>
      </c>
    </row>
    <row r="129" spans="1:6" s="10" customFormat="1" ht="25.5" hidden="1">
      <c r="A129" s="74" t="s">
        <v>208</v>
      </c>
      <c r="B129" s="75"/>
      <c r="C129" s="75"/>
      <c r="D129" s="79"/>
      <c r="E129" s="31" t="e">
        <f t="shared" si="2"/>
        <v>#DIV/0!</v>
      </c>
      <c r="F129" s="31" t="e">
        <f t="shared" si="3"/>
        <v>#DIV/0!</v>
      </c>
    </row>
    <row r="130" spans="1:6" s="10" customFormat="1" hidden="1">
      <c r="A130" s="74" t="s">
        <v>115</v>
      </c>
      <c r="B130" s="75"/>
      <c r="C130" s="75"/>
      <c r="D130" s="79"/>
      <c r="E130" s="31" t="e">
        <f t="shared" si="2"/>
        <v>#DIV/0!</v>
      </c>
      <c r="F130" s="31" t="e">
        <f t="shared" si="3"/>
        <v>#DIV/0!</v>
      </c>
    </row>
    <row r="131" spans="1:6" s="10" customFormat="1" ht="25.5" hidden="1">
      <c r="A131" s="74" t="s">
        <v>127</v>
      </c>
      <c r="B131" s="75"/>
      <c r="C131" s="75"/>
      <c r="D131" s="79"/>
      <c r="E131" s="31" t="e">
        <f t="shared" si="2"/>
        <v>#DIV/0!</v>
      </c>
      <c r="F131" s="31" t="e">
        <f t="shared" si="3"/>
        <v>#DIV/0!</v>
      </c>
    </row>
    <row r="132" spans="1:6" s="10" customFormat="1" ht="59.25" customHeight="1">
      <c r="A132" s="74" t="s">
        <v>200</v>
      </c>
      <c r="B132" s="75">
        <v>3955303</v>
      </c>
      <c r="C132" s="75">
        <v>0</v>
      </c>
      <c r="D132" s="79">
        <v>0</v>
      </c>
      <c r="E132" s="31">
        <f t="shared" si="2"/>
        <v>0</v>
      </c>
      <c r="F132" s="31" t="e">
        <f t="shared" si="3"/>
        <v>#DIV/0!</v>
      </c>
    </row>
    <row r="133" spans="1:6" s="10" customFormat="1" ht="25.5">
      <c r="A133" s="74" t="s">
        <v>119</v>
      </c>
      <c r="B133" s="75">
        <v>18640782.84</v>
      </c>
      <c r="C133" s="75">
        <v>0</v>
      </c>
      <c r="D133" s="79">
        <v>53400</v>
      </c>
      <c r="E133" s="31">
        <f t="shared" si="2"/>
        <v>0</v>
      </c>
      <c r="F133" s="31">
        <f t="shared" si="3"/>
        <v>0</v>
      </c>
    </row>
    <row r="134" spans="1:6" s="10" customFormat="1" hidden="1">
      <c r="A134" s="74" t="s">
        <v>230</v>
      </c>
      <c r="B134" s="75">
        <v>0</v>
      </c>
      <c r="C134" s="75">
        <v>0</v>
      </c>
      <c r="D134" s="79">
        <v>0</v>
      </c>
      <c r="E134" s="31" t="e">
        <f t="shared" si="2"/>
        <v>#DIV/0!</v>
      </c>
      <c r="F134" s="31" t="e">
        <f t="shared" si="3"/>
        <v>#DIV/0!</v>
      </c>
    </row>
    <row r="135" spans="1:6" s="10" customFormat="1" hidden="1">
      <c r="A135" s="74" t="s">
        <v>145</v>
      </c>
      <c r="B135" s="75"/>
      <c r="C135" s="75"/>
      <c r="D135" s="79"/>
      <c r="E135" s="31" t="e">
        <f t="shared" si="2"/>
        <v>#DIV/0!</v>
      </c>
      <c r="F135" s="31" t="e">
        <f t="shared" si="3"/>
        <v>#DIV/0!</v>
      </c>
    </row>
    <row r="136" spans="1:6" s="10" customFormat="1" hidden="1">
      <c r="A136" s="74" t="s">
        <v>159</v>
      </c>
      <c r="B136" s="75"/>
      <c r="C136" s="75"/>
      <c r="D136" s="79"/>
      <c r="E136" s="31" t="e">
        <f t="shared" si="2"/>
        <v>#DIV/0!</v>
      </c>
      <c r="F136" s="31" t="e">
        <f t="shared" si="3"/>
        <v>#DIV/0!</v>
      </c>
    </row>
    <row r="137" spans="1:6" s="10" customFormat="1" ht="25.5" hidden="1">
      <c r="A137" s="74" t="s">
        <v>144</v>
      </c>
      <c r="B137" s="75"/>
      <c r="C137" s="75"/>
      <c r="D137" s="79"/>
      <c r="E137" s="31" t="e">
        <f t="shared" si="2"/>
        <v>#DIV/0!</v>
      </c>
      <c r="F137" s="31" t="e">
        <f t="shared" si="3"/>
        <v>#DIV/0!</v>
      </c>
    </row>
    <row r="138" spans="1:6" s="10" customFormat="1">
      <c r="A138" s="83" t="s">
        <v>124</v>
      </c>
      <c r="B138" s="75">
        <v>3908500</v>
      </c>
      <c r="C138" s="75">
        <v>0</v>
      </c>
      <c r="D138" s="79">
        <v>0</v>
      </c>
      <c r="E138" s="31">
        <f t="shared" si="2"/>
        <v>0</v>
      </c>
      <c r="F138" s="31" t="e">
        <f t="shared" si="3"/>
        <v>#DIV/0!</v>
      </c>
    </row>
    <row r="139" spans="1:6" s="10" customFormat="1" ht="25.5" hidden="1">
      <c r="A139" s="83" t="s">
        <v>126</v>
      </c>
      <c r="B139" s="75"/>
      <c r="C139" s="75"/>
      <c r="D139" s="79"/>
      <c r="E139" s="31" t="e">
        <f t="shared" si="2"/>
        <v>#DIV/0!</v>
      </c>
      <c r="F139" s="31" t="e">
        <f t="shared" si="3"/>
        <v>#DIV/0!</v>
      </c>
    </row>
    <row r="140" spans="1:6" s="10" customFormat="1" hidden="1">
      <c r="A140" s="83" t="s">
        <v>231</v>
      </c>
      <c r="B140" s="75">
        <v>0</v>
      </c>
      <c r="C140" s="75">
        <v>0</v>
      </c>
      <c r="D140" s="79">
        <v>0</v>
      </c>
      <c r="E140" s="31" t="e">
        <f t="shared" si="2"/>
        <v>#DIV/0!</v>
      </c>
      <c r="F140" s="31" t="e">
        <f t="shared" si="3"/>
        <v>#DIV/0!</v>
      </c>
    </row>
    <row r="141" spans="1:6" s="10" customFormat="1" hidden="1">
      <c r="A141" s="83" t="s">
        <v>172</v>
      </c>
      <c r="B141" s="75"/>
      <c r="C141" s="75"/>
      <c r="D141" s="79"/>
      <c r="E141" s="31" t="e">
        <f t="shared" si="2"/>
        <v>#DIV/0!</v>
      </c>
      <c r="F141" s="31" t="e">
        <f t="shared" si="3"/>
        <v>#DIV/0!</v>
      </c>
    </row>
    <row r="142" spans="1:6" s="10" customFormat="1" ht="38.25" hidden="1">
      <c r="A142" s="83" t="s">
        <v>197</v>
      </c>
      <c r="B142" s="75">
        <v>0</v>
      </c>
      <c r="C142" s="75">
        <v>0</v>
      </c>
      <c r="D142" s="79">
        <v>0</v>
      </c>
      <c r="E142" s="31" t="e">
        <f t="shared" si="2"/>
        <v>#DIV/0!</v>
      </c>
      <c r="F142" s="31" t="e">
        <f t="shared" si="3"/>
        <v>#DIV/0!</v>
      </c>
    </row>
    <row r="143" spans="1:6" s="10" customFormat="1" ht="25.5" hidden="1">
      <c r="A143" s="83" t="s">
        <v>225</v>
      </c>
      <c r="B143" s="75">
        <v>0</v>
      </c>
      <c r="C143" s="75">
        <v>0</v>
      </c>
      <c r="D143" s="79">
        <v>0</v>
      </c>
      <c r="E143" s="31" t="e">
        <f t="shared" si="2"/>
        <v>#DIV/0!</v>
      </c>
      <c r="F143" s="31" t="e">
        <f t="shared" si="3"/>
        <v>#DIV/0!</v>
      </c>
    </row>
    <row r="144" spans="1:6" s="10" customFormat="1" ht="25.5" hidden="1">
      <c r="A144" s="83" t="s">
        <v>226</v>
      </c>
      <c r="B144" s="75">
        <v>0</v>
      </c>
      <c r="C144" s="75">
        <v>0</v>
      </c>
      <c r="D144" s="79">
        <v>0</v>
      </c>
      <c r="E144" s="31" t="e">
        <f t="shared" si="2"/>
        <v>#DIV/0!</v>
      </c>
      <c r="F144" s="31" t="e">
        <f t="shared" si="3"/>
        <v>#DIV/0!</v>
      </c>
    </row>
    <row r="145" spans="1:6" s="10" customFormat="1" ht="25.5">
      <c r="A145" s="83" t="s">
        <v>146</v>
      </c>
      <c r="B145" s="75">
        <v>1763100</v>
      </c>
      <c r="C145" s="75">
        <v>587700</v>
      </c>
      <c r="D145" s="79"/>
      <c r="E145" s="31">
        <f t="shared" si="2"/>
        <v>33.333333333333329</v>
      </c>
      <c r="F145" s="31" t="e">
        <f t="shared" si="3"/>
        <v>#DIV/0!</v>
      </c>
    </row>
    <row r="146" spans="1:6" s="5" customFormat="1" hidden="1">
      <c r="A146" s="83" t="s">
        <v>170</v>
      </c>
      <c r="B146" s="75">
        <v>0</v>
      </c>
      <c r="C146" s="75">
        <v>0</v>
      </c>
      <c r="D146" s="79">
        <v>0</v>
      </c>
      <c r="E146" s="31" t="e">
        <f t="shared" ref="E146:E210" si="4">C146/B146*100</f>
        <v>#DIV/0!</v>
      </c>
      <c r="F146" s="31" t="e">
        <f t="shared" si="3"/>
        <v>#DIV/0!</v>
      </c>
    </row>
    <row r="147" spans="1:6" s="5" customFormat="1" ht="38.25" hidden="1">
      <c r="A147" s="83" t="s">
        <v>166</v>
      </c>
      <c r="B147" s="68"/>
      <c r="C147" s="68"/>
      <c r="D147" s="42"/>
      <c r="E147" s="31" t="e">
        <f t="shared" si="4"/>
        <v>#DIV/0!</v>
      </c>
      <c r="F147" s="31" t="e">
        <f t="shared" si="3"/>
        <v>#DIV/0!</v>
      </c>
    </row>
    <row r="148" spans="1:6" s="5" customFormat="1" ht="38.25" hidden="1">
      <c r="A148" s="83" t="s">
        <v>165</v>
      </c>
      <c r="B148" s="68"/>
      <c r="C148" s="68"/>
      <c r="D148" s="79"/>
      <c r="E148" s="31" t="e">
        <f t="shared" si="4"/>
        <v>#DIV/0!</v>
      </c>
      <c r="F148" s="31" t="e">
        <f t="shared" si="3"/>
        <v>#DIV/0!</v>
      </c>
    </row>
    <row r="149" spans="1:6" s="5" customFormat="1" ht="38.25" hidden="1">
      <c r="A149" s="83" t="s">
        <v>201</v>
      </c>
      <c r="B149" s="75">
        <v>0</v>
      </c>
      <c r="C149" s="75">
        <v>0</v>
      </c>
      <c r="D149" s="79">
        <v>0</v>
      </c>
      <c r="E149" s="31" t="e">
        <f t="shared" si="4"/>
        <v>#DIV/0!</v>
      </c>
      <c r="F149" s="31" t="e">
        <f t="shared" si="3"/>
        <v>#DIV/0!</v>
      </c>
    </row>
    <row r="150" spans="1:6" s="5" customFormat="1" ht="25.5" hidden="1">
      <c r="A150" s="83" t="s">
        <v>175</v>
      </c>
      <c r="B150" s="75"/>
      <c r="C150" s="75"/>
      <c r="D150" s="79"/>
      <c r="E150" s="31" t="e">
        <f t="shared" si="4"/>
        <v>#DIV/0!</v>
      </c>
      <c r="F150" s="31" t="e">
        <f t="shared" si="3"/>
        <v>#DIV/0!</v>
      </c>
    </row>
    <row r="151" spans="1:6" s="5" customFormat="1" ht="38.25" hidden="1">
      <c r="A151" s="83" t="s">
        <v>176</v>
      </c>
      <c r="B151" s="75"/>
      <c r="C151" s="75"/>
      <c r="D151" s="79"/>
      <c r="E151" s="31" t="e">
        <f t="shared" si="4"/>
        <v>#DIV/0!</v>
      </c>
      <c r="F151" s="31" t="e">
        <f t="shared" si="3"/>
        <v>#DIV/0!</v>
      </c>
    </row>
    <row r="152" spans="1:6" s="5" customFormat="1" ht="51" hidden="1">
      <c r="A152" s="84" t="s">
        <v>228</v>
      </c>
      <c r="B152" s="75">
        <v>0</v>
      </c>
      <c r="C152" s="75">
        <v>0</v>
      </c>
      <c r="D152" s="79">
        <v>0</v>
      </c>
      <c r="E152" s="31" t="e">
        <f t="shared" si="4"/>
        <v>#DIV/0!</v>
      </c>
      <c r="F152" s="31" t="e">
        <f t="shared" si="3"/>
        <v>#DIV/0!</v>
      </c>
    </row>
    <row r="153" spans="1:6" s="5" customFormat="1" ht="25.5">
      <c r="A153" s="83" t="s">
        <v>202</v>
      </c>
      <c r="B153" s="75">
        <v>9450200</v>
      </c>
      <c r="C153" s="75">
        <v>9450200</v>
      </c>
      <c r="D153" s="79">
        <v>6464300</v>
      </c>
      <c r="E153" s="31">
        <f t="shared" si="4"/>
        <v>100</v>
      </c>
      <c r="F153" s="31">
        <f t="shared" si="3"/>
        <v>146.19061615333447</v>
      </c>
    </row>
    <row r="154" spans="1:6" s="5" customFormat="1" ht="25.5" hidden="1">
      <c r="A154" s="83" t="s">
        <v>203</v>
      </c>
      <c r="B154" s="75"/>
      <c r="C154" s="75"/>
      <c r="D154" s="79"/>
      <c r="E154" s="31" t="e">
        <f t="shared" si="4"/>
        <v>#DIV/0!</v>
      </c>
      <c r="F154" s="31" t="e">
        <f t="shared" si="3"/>
        <v>#DIV/0!</v>
      </c>
    </row>
    <row r="155" spans="1:6" s="10" customFormat="1" ht="38.25" hidden="1">
      <c r="A155" s="83" t="s">
        <v>186</v>
      </c>
      <c r="B155" s="75">
        <v>0</v>
      </c>
      <c r="C155" s="75">
        <v>0</v>
      </c>
      <c r="D155" s="79">
        <v>0</v>
      </c>
      <c r="E155" s="31" t="e">
        <f t="shared" si="4"/>
        <v>#DIV/0!</v>
      </c>
      <c r="F155" s="31" t="e">
        <f t="shared" si="3"/>
        <v>#DIV/0!</v>
      </c>
    </row>
    <row r="156" spans="1:6" s="10" customFormat="1" ht="25.5" hidden="1">
      <c r="A156" s="83" t="s">
        <v>206</v>
      </c>
      <c r="B156" s="75">
        <v>0</v>
      </c>
      <c r="C156" s="75">
        <v>0</v>
      </c>
      <c r="D156" s="79">
        <v>0</v>
      </c>
      <c r="E156" s="31" t="e">
        <f t="shared" si="4"/>
        <v>#DIV/0!</v>
      </c>
      <c r="F156" s="31" t="e">
        <f t="shared" si="3"/>
        <v>#DIV/0!</v>
      </c>
    </row>
    <row r="157" spans="1:6" s="10" customFormat="1" ht="51" hidden="1">
      <c r="A157" s="84" t="s">
        <v>212</v>
      </c>
      <c r="B157" s="75">
        <v>0</v>
      </c>
      <c r="C157" s="75">
        <v>0</v>
      </c>
      <c r="D157" s="79">
        <v>0</v>
      </c>
      <c r="E157" s="31" t="e">
        <f t="shared" si="4"/>
        <v>#DIV/0!</v>
      </c>
      <c r="F157" s="31" t="e">
        <f t="shared" si="3"/>
        <v>#DIV/0!</v>
      </c>
    </row>
    <row r="158" spans="1:6" s="10" customFormat="1" ht="59.25" customHeight="1">
      <c r="A158" s="84" t="s">
        <v>229</v>
      </c>
      <c r="B158" s="75">
        <v>5657200</v>
      </c>
      <c r="C158" s="75">
        <v>349538.15</v>
      </c>
      <c r="D158" s="79">
        <v>0</v>
      </c>
      <c r="E158" s="31">
        <f t="shared" si="4"/>
        <v>6.1786422611892817</v>
      </c>
      <c r="F158" s="31" t="e">
        <f t="shared" si="3"/>
        <v>#DIV/0!</v>
      </c>
    </row>
    <row r="159" spans="1:6" s="10" customFormat="1" ht="63.75" hidden="1">
      <c r="A159" s="84" t="s">
        <v>213</v>
      </c>
      <c r="B159" s="75">
        <v>0</v>
      </c>
      <c r="C159" s="75">
        <v>0</v>
      </c>
      <c r="D159" s="79">
        <v>0</v>
      </c>
      <c r="E159" s="31" t="e">
        <f t="shared" si="4"/>
        <v>#DIV/0!</v>
      </c>
      <c r="F159" s="31" t="e">
        <f t="shared" si="3"/>
        <v>#DIV/0!</v>
      </c>
    </row>
    <row r="160" spans="1:6" s="3" customFormat="1" ht="18" customHeight="1">
      <c r="A160" s="36" t="s">
        <v>19</v>
      </c>
      <c r="B160" s="73">
        <f>B163+B165+B169+B170+B188+B189+B190+B193+B192</f>
        <v>323268066.5</v>
      </c>
      <c r="C160" s="73">
        <f>C163+C165+C169+C170+C188+C189+C190+C193+C192</f>
        <v>102617494.68000001</v>
      </c>
      <c r="D160" s="48">
        <f>D163+D165+D170+D188+D190+D189+D169+D193</f>
        <v>104009628.07000001</v>
      </c>
      <c r="E160" s="31">
        <f t="shared" si="4"/>
        <v>31.7437771664341</v>
      </c>
      <c r="F160" s="31">
        <f t="shared" si="3"/>
        <v>98.661534113877352</v>
      </c>
    </row>
    <row r="161" spans="1:6" s="5" customFormat="1" ht="25.5" hidden="1">
      <c r="A161" s="50" t="s">
        <v>85</v>
      </c>
      <c r="B161" s="68"/>
      <c r="C161" s="68"/>
      <c r="D161" s="42"/>
      <c r="E161" s="31" t="e">
        <f t="shared" si="4"/>
        <v>#DIV/0!</v>
      </c>
      <c r="F161" s="31" t="e">
        <f t="shared" si="3"/>
        <v>#DIV/0!</v>
      </c>
    </row>
    <row r="162" spans="1:6" s="5" customFormat="1" ht="25.5" hidden="1">
      <c r="A162" s="50" t="s">
        <v>88</v>
      </c>
      <c r="B162" s="68"/>
      <c r="C162" s="68"/>
      <c r="D162" s="42"/>
      <c r="E162" s="31" t="e">
        <f t="shared" si="4"/>
        <v>#DIV/0!</v>
      </c>
      <c r="F162" s="31" t="e">
        <f t="shared" si="3"/>
        <v>#DIV/0!</v>
      </c>
    </row>
    <row r="163" spans="1:6" s="5" customFormat="1" ht="28.5" customHeight="1">
      <c r="A163" s="37" t="s">
        <v>59</v>
      </c>
      <c r="B163" s="68">
        <v>1244500</v>
      </c>
      <c r="C163" s="68">
        <v>411084.62</v>
      </c>
      <c r="D163" s="42">
        <v>362992.72</v>
      </c>
      <c r="E163" s="31">
        <f t="shared" si="4"/>
        <v>33.032110887906789</v>
      </c>
      <c r="F163" s="31">
        <f t="shared" si="3"/>
        <v>113.24872300469278</v>
      </c>
    </row>
    <row r="164" spans="1:6" s="5" customFormat="1" ht="38.25" hidden="1">
      <c r="A164" s="37" t="s">
        <v>67</v>
      </c>
      <c r="B164" s="68"/>
      <c r="C164" s="68"/>
      <c r="D164" s="42"/>
      <c r="E164" s="31" t="e">
        <f t="shared" si="4"/>
        <v>#DIV/0!</v>
      </c>
      <c r="F164" s="31" t="e">
        <f t="shared" si="3"/>
        <v>#DIV/0!</v>
      </c>
    </row>
    <row r="165" spans="1:6" s="5" customFormat="1" ht="28.5" customHeight="1">
      <c r="A165" s="37" t="s">
        <v>60</v>
      </c>
      <c r="B165" s="68">
        <v>1462000</v>
      </c>
      <c r="C165" s="68">
        <v>485900</v>
      </c>
      <c r="D165" s="42">
        <v>482900</v>
      </c>
      <c r="E165" s="31">
        <f t="shared" si="4"/>
        <v>33.235294117647058</v>
      </c>
      <c r="F165" s="31">
        <f t="shared" si="3"/>
        <v>100.62124663491406</v>
      </c>
    </row>
    <row r="166" spans="1:6" s="5" customFormat="1" ht="25.5" hidden="1">
      <c r="A166" s="37" t="s">
        <v>62</v>
      </c>
      <c r="B166" s="68"/>
      <c r="C166" s="68"/>
      <c r="D166" s="42"/>
      <c r="E166" s="31" t="e">
        <f t="shared" si="4"/>
        <v>#DIV/0!</v>
      </c>
      <c r="F166" s="31" t="e">
        <f t="shared" si="3"/>
        <v>#DIV/0!</v>
      </c>
    </row>
    <row r="167" spans="1:6" s="5" customFormat="1" ht="25.5" hidden="1">
      <c r="A167" s="37" t="s">
        <v>88</v>
      </c>
      <c r="B167" s="68"/>
      <c r="C167" s="68"/>
      <c r="D167" s="42"/>
      <c r="E167" s="31" t="e">
        <f t="shared" si="4"/>
        <v>#DIV/0!</v>
      </c>
      <c r="F167" s="31" t="e">
        <f t="shared" si="3"/>
        <v>#DIV/0!</v>
      </c>
    </row>
    <row r="168" spans="1:6" s="5" customFormat="1" hidden="1">
      <c r="A168" s="37" t="s">
        <v>45</v>
      </c>
      <c r="B168" s="68"/>
      <c r="C168" s="68"/>
      <c r="D168" s="42"/>
      <c r="E168" s="31" t="e">
        <f t="shared" si="4"/>
        <v>#DIV/0!</v>
      </c>
      <c r="F168" s="31" t="e">
        <f t="shared" si="3"/>
        <v>#DIV/0!</v>
      </c>
    </row>
    <row r="169" spans="1:6" s="5" customFormat="1" ht="44.25" customHeight="1">
      <c r="A169" s="37" t="s">
        <v>67</v>
      </c>
      <c r="B169" s="68">
        <v>28100</v>
      </c>
      <c r="C169" s="68">
        <v>0</v>
      </c>
      <c r="D169" s="42">
        <v>0</v>
      </c>
      <c r="E169" s="31">
        <f t="shared" si="4"/>
        <v>0</v>
      </c>
      <c r="F169" s="31" t="e">
        <f t="shared" si="3"/>
        <v>#DIV/0!</v>
      </c>
    </row>
    <row r="170" spans="1:6" s="5" customFormat="1" ht="29.25" customHeight="1">
      <c r="A170" s="37" t="s">
        <v>63</v>
      </c>
      <c r="B170" s="68">
        <f>SUM(B172:B187)</f>
        <v>312634295.5</v>
      </c>
      <c r="C170" s="68">
        <f>SUM(C172:C187)</f>
        <v>100388738.48</v>
      </c>
      <c r="D170" s="42">
        <v>103026010.51000001</v>
      </c>
      <c r="E170" s="31">
        <f t="shared" si="4"/>
        <v>32.110596925857742</v>
      </c>
      <c r="F170" s="31">
        <f t="shared" si="3"/>
        <v>97.44018814574595</v>
      </c>
    </row>
    <row r="171" spans="1:6" s="5" customFormat="1" ht="15" customHeight="1">
      <c r="A171" s="37" t="s">
        <v>22</v>
      </c>
      <c r="B171" s="68"/>
      <c r="C171" s="68"/>
      <c r="D171" s="42"/>
      <c r="E171" s="31"/>
      <c r="F171" s="31"/>
    </row>
    <row r="172" spans="1:6" s="10" customFormat="1" ht="2.25" hidden="1" customHeight="1">
      <c r="A172" s="85" t="s">
        <v>158</v>
      </c>
      <c r="B172" s="75">
        <v>0</v>
      </c>
      <c r="C172" s="75">
        <v>0</v>
      </c>
      <c r="D172" s="79">
        <v>0</v>
      </c>
      <c r="E172" s="31" t="e">
        <f t="shared" si="4"/>
        <v>#DIV/0!</v>
      </c>
      <c r="F172" s="31" t="e">
        <f t="shared" ref="F172:F214" si="5">C172/D172*100</f>
        <v>#DIV/0!</v>
      </c>
    </row>
    <row r="173" spans="1:6" s="10" customFormat="1" ht="25.5">
      <c r="A173" s="86" t="s">
        <v>117</v>
      </c>
      <c r="B173" s="75">
        <v>2100</v>
      </c>
      <c r="C173" s="75">
        <v>0</v>
      </c>
      <c r="D173" s="79">
        <v>0</v>
      </c>
      <c r="E173" s="31">
        <f t="shared" si="4"/>
        <v>0</v>
      </c>
      <c r="F173" s="31" t="e">
        <f t="shared" si="5"/>
        <v>#DIV/0!</v>
      </c>
    </row>
    <row r="174" spans="1:6" s="10" customFormat="1" ht="28.5" customHeight="1">
      <c r="A174" s="85" t="s">
        <v>147</v>
      </c>
      <c r="B174" s="75">
        <v>700</v>
      </c>
      <c r="C174" s="75">
        <v>0</v>
      </c>
      <c r="D174" s="79">
        <v>0</v>
      </c>
      <c r="E174" s="31">
        <f t="shared" si="4"/>
        <v>0</v>
      </c>
      <c r="F174" s="31" t="e">
        <f t="shared" si="5"/>
        <v>#DIV/0!</v>
      </c>
    </row>
    <row r="175" spans="1:6" s="10" customFormat="1" ht="38.25" hidden="1">
      <c r="A175" s="85" t="s">
        <v>148</v>
      </c>
      <c r="B175" s="75"/>
      <c r="C175" s="75"/>
      <c r="D175" s="79"/>
      <c r="E175" s="31" t="e">
        <f t="shared" si="4"/>
        <v>#DIV/0!</v>
      </c>
      <c r="F175" s="31" t="e">
        <f t="shared" si="5"/>
        <v>#DIV/0!</v>
      </c>
    </row>
    <row r="176" spans="1:6" s="10" customFormat="1" ht="51">
      <c r="A176" s="85" t="s">
        <v>149</v>
      </c>
      <c r="B176" s="75">
        <v>2941895.5</v>
      </c>
      <c r="C176" s="75">
        <v>0</v>
      </c>
      <c r="D176" s="79">
        <v>0</v>
      </c>
      <c r="E176" s="31">
        <f t="shared" si="4"/>
        <v>0</v>
      </c>
      <c r="F176" s="31" t="e">
        <f t="shared" si="5"/>
        <v>#DIV/0!</v>
      </c>
    </row>
    <row r="177" spans="1:6" s="10" customFormat="1" ht="15.75" customHeight="1">
      <c r="A177" s="85" t="s">
        <v>103</v>
      </c>
      <c r="B177" s="75">
        <v>60100</v>
      </c>
      <c r="C177" s="75">
        <v>16667.68</v>
      </c>
      <c r="D177" s="79">
        <v>16757.84</v>
      </c>
      <c r="E177" s="31">
        <f t="shared" si="4"/>
        <v>27.73324459234609</v>
      </c>
      <c r="F177" s="31">
        <f t="shared" si="5"/>
        <v>99.461983167281701</v>
      </c>
    </row>
    <row r="178" spans="1:6" s="10" customFormat="1" ht="28.5" customHeight="1">
      <c r="A178" s="85" t="s">
        <v>104</v>
      </c>
      <c r="B178" s="75">
        <v>670800</v>
      </c>
      <c r="C178" s="75">
        <v>198909.46</v>
      </c>
      <c r="D178" s="79">
        <v>189908.74</v>
      </c>
      <c r="E178" s="31">
        <f t="shared" si="4"/>
        <v>29.652573047107929</v>
      </c>
      <c r="F178" s="31">
        <f t="shared" si="5"/>
        <v>104.7394975081189</v>
      </c>
    </row>
    <row r="179" spans="1:6" s="10" customFormat="1" ht="15.75" customHeight="1">
      <c r="A179" s="85" t="s">
        <v>105</v>
      </c>
      <c r="B179" s="75">
        <v>960000</v>
      </c>
      <c r="C179" s="75">
        <v>237610.63</v>
      </c>
      <c r="D179" s="79">
        <v>251876.93</v>
      </c>
      <c r="E179" s="31">
        <f t="shared" si="4"/>
        <v>24.751107291666667</v>
      </c>
      <c r="F179" s="31">
        <f t="shared" si="5"/>
        <v>94.336003698314101</v>
      </c>
    </row>
    <row r="180" spans="1:6" s="10" customFormat="1" ht="44.25" customHeight="1">
      <c r="A180" s="85" t="s">
        <v>106</v>
      </c>
      <c r="B180" s="75">
        <v>38998200</v>
      </c>
      <c r="C180" s="75">
        <v>14352500</v>
      </c>
      <c r="D180" s="79">
        <v>14370500</v>
      </c>
      <c r="E180" s="31">
        <f t="shared" si="4"/>
        <v>36.802980650388996</v>
      </c>
      <c r="F180" s="31">
        <f t="shared" si="5"/>
        <v>99.874743397933258</v>
      </c>
    </row>
    <row r="181" spans="1:6" s="10" customFormat="1" ht="46.15" customHeight="1">
      <c r="A181" s="85" t="s">
        <v>110</v>
      </c>
      <c r="B181" s="75">
        <v>220321700</v>
      </c>
      <c r="C181" s="75">
        <v>66187254.310000002</v>
      </c>
      <c r="D181" s="79">
        <v>68870748</v>
      </c>
      <c r="E181" s="31">
        <f t="shared" si="4"/>
        <v>30.041187186736483</v>
      </c>
      <c r="F181" s="31">
        <f t="shared" si="5"/>
        <v>96.103579868190195</v>
      </c>
    </row>
    <row r="182" spans="1:6" s="10" customFormat="1" ht="31.5" customHeight="1">
      <c r="A182" s="85" t="s">
        <v>125</v>
      </c>
      <c r="B182" s="75">
        <v>300000</v>
      </c>
      <c r="C182" s="75">
        <v>0</v>
      </c>
      <c r="D182" s="79">
        <v>0</v>
      </c>
      <c r="E182" s="31">
        <f t="shared" si="4"/>
        <v>0</v>
      </c>
      <c r="F182" s="31" t="e">
        <f t="shared" si="5"/>
        <v>#DIV/0!</v>
      </c>
    </row>
    <row r="183" spans="1:6" s="10" customFormat="1" ht="60.75" customHeight="1">
      <c r="A183" s="85" t="s">
        <v>187</v>
      </c>
      <c r="B183" s="75">
        <v>186900</v>
      </c>
      <c r="C183" s="75">
        <v>57170.400000000001</v>
      </c>
      <c r="D183" s="79">
        <v>0</v>
      </c>
      <c r="E183" s="31">
        <f t="shared" si="4"/>
        <v>30.588764044943822</v>
      </c>
      <c r="F183" s="31" t="e">
        <f t="shared" si="5"/>
        <v>#DIV/0!</v>
      </c>
    </row>
    <row r="184" spans="1:6" s="10" customFormat="1" ht="48.75" customHeight="1">
      <c r="A184" s="85" t="s">
        <v>107</v>
      </c>
      <c r="B184" s="75">
        <v>41120000</v>
      </c>
      <c r="C184" s="75">
        <v>17133500</v>
      </c>
      <c r="D184" s="79">
        <v>17201500</v>
      </c>
      <c r="E184" s="31">
        <f t="shared" si="4"/>
        <v>41.6670719844358</v>
      </c>
      <c r="F184" s="31">
        <f t="shared" si="5"/>
        <v>99.604685637880422</v>
      </c>
    </row>
    <row r="185" spans="1:6" s="10" customFormat="1" ht="5.25" hidden="1" customHeight="1">
      <c r="A185" s="85" t="s">
        <v>232</v>
      </c>
      <c r="B185" s="75">
        <v>0</v>
      </c>
      <c r="C185" s="75">
        <v>0</v>
      </c>
      <c r="D185" s="79">
        <v>0</v>
      </c>
      <c r="E185" s="31" t="e">
        <f t="shared" si="4"/>
        <v>#DIV/0!</v>
      </c>
      <c r="F185" s="31" t="e">
        <f t="shared" si="5"/>
        <v>#DIV/0!</v>
      </c>
    </row>
    <row r="186" spans="1:6" s="10" customFormat="1" ht="39.6" customHeight="1">
      <c r="A186" s="85" t="s">
        <v>108</v>
      </c>
      <c r="B186" s="75">
        <v>935400</v>
      </c>
      <c r="C186" s="75">
        <v>299145</v>
      </c>
      <c r="D186" s="79">
        <v>210218</v>
      </c>
      <c r="E186" s="31">
        <f t="shared" si="4"/>
        <v>31.980436177036566</v>
      </c>
      <c r="F186" s="31">
        <f t="shared" si="5"/>
        <v>142.302276684204</v>
      </c>
    </row>
    <row r="187" spans="1:6" s="10" customFormat="1" ht="43.5" customHeight="1">
      <c r="A187" s="85" t="s">
        <v>109</v>
      </c>
      <c r="B187" s="75">
        <v>6136500</v>
      </c>
      <c r="C187" s="75">
        <v>1905981</v>
      </c>
      <c r="D187" s="79">
        <v>1914401</v>
      </c>
      <c r="E187" s="31">
        <f t="shared" si="4"/>
        <v>31.059740894646787</v>
      </c>
      <c r="F187" s="31">
        <f t="shared" si="5"/>
        <v>99.560175741654973</v>
      </c>
    </row>
    <row r="188" spans="1:6" s="5" customFormat="1" ht="58.5" customHeight="1">
      <c r="A188" s="37" t="s">
        <v>189</v>
      </c>
      <c r="B188" s="68">
        <v>250200</v>
      </c>
      <c r="C188" s="68">
        <v>7316.58</v>
      </c>
      <c r="D188" s="42">
        <v>64826.16</v>
      </c>
      <c r="E188" s="31">
        <f t="shared" si="4"/>
        <v>2.9242925659472419</v>
      </c>
      <c r="F188" s="31">
        <f t="shared" si="5"/>
        <v>11.286462131954137</v>
      </c>
    </row>
    <row r="189" spans="1:6" s="5" customFormat="1" ht="25.5">
      <c r="A189" s="87" t="s">
        <v>61</v>
      </c>
      <c r="B189" s="68">
        <v>0</v>
      </c>
      <c r="C189" s="68">
        <v>0</v>
      </c>
      <c r="D189" s="42">
        <v>72898.679999999993</v>
      </c>
      <c r="E189" s="31" t="e">
        <f t="shared" si="4"/>
        <v>#DIV/0!</v>
      </c>
      <c r="F189" s="31">
        <f t="shared" si="5"/>
        <v>0</v>
      </c>
    </row>
    <row r="190" spans="1:6" s="5" customFormat="1" ht="38.25">
      <c r="A190" s="88" t="s">
        <v>169</v>
      </c>
      <c r="B190" s="68">
        <v>7648971</v>
      </c>
      <c r="C190" s="68">
        <v>1324455</v>
      </c>
      <c r="D190" s="42">
        <v>0</v>
      </c>
      <c r="E190" s="31">
        <f t="shared" si="4"/>
        <v>17.315466354886166</v>
      </c>
      <c r="F190" s="31" t="e">
        <f t="shared" si="5"/>
        <v>#DIV/0!</v>
      </c>
    </row>
    <row r="191" spans="1:6" s="5" customFormat="1" ht="25.5" hidden="1">
      <c r="A191" s="37" t="s">
        <v>47</v>
      </c>
      <c r="B191" s="89"/>
      <c r="C191" s="68"/>
      <c r="D191" s="42"/>
      <c r="E191" s="31" t="e">
        <f t="shared" si="4"/>
        <v>#DIV/0!</v>
      </c>
      <c r="F191" s="31" t="e">
        <f t="shared" si="5"/>
        <v>#DIV/0!</v>
      </c>
    </row>
    <row r="192" spans="1:6" s="5" customFormat="1" hidden="1">
      <c r="A192" s="37" t="s">
        <v>239</v>
      </c>
      <c r="B192" s="89">
        <v>0</v>
      </c>
      <c r="C192" s="68">
        <v>0</v>
      </c>
      <c r="D192" s="42">
        <v>0</v>
      </c>
      <c r="E192" s="31"/>
      <c r="F192" s="31"/>
    </row>
    <row r="193" spans="1:6" s="5" customFormat="1" ht="25.5" hidden="1">
      <c r="A193" s="37" t="s">
        <v>188</v>
      </c>
      <c r="B193" s="68">
        <v>0</v>
      </c>
      <c r="C193" s="68">
        <v>0</v>
      </c>
      <c r="D193" s="42">
        <v>0</v>
      </c>
      <c r="E193" s="31" t="e">
        <f t="shared" si="4"/>
        <v>#DIV/0!</v>
      </c>
      <c r="F193" s="31" t="e">
        <f t="shared" si="5"/>
        <v>#DIV/0!</v>
      </c>
    </row>
    <row r="194" spans="1:6" s="3" customFormat="1" ht="17.25" customHeight="1">
      <c r="A194" s="45" t="s">
        <v>20</v>
      </c>
      <c r="B194" s="73">
        <f>B195+B196+B198+B203+B199+B200+B201+B202</f>
        <v>16014600</v>
      </c>
      <c r="C194" s="73">
        <f>C195+C196+C198+C203+C199+C200+C201+C202</f>
        <v>5267300</v>
      </c>
      <c r="D194" s="48">
        <f>D195+D196+D198+D203+D199+D200+D201+D202</f>
        <v>5312160</v>
      </c>
      <c r="E194" s="31">
        <f t="shared" si="4"/>
        <v>32.890612316261411</v>
      </c>
      <c r="F194" s="31">
        <f t="shared" si="5"/>
        <v>99.155522424023374</v>
      </c>
    </row>
    <row r="195" spans="1:6" s="5" customFormat="1" ht="25.5" hidden="1">
      <c r="A195" s="37" t="s">
        <v>214</v>
      </c>
      <c r="B195" s="68"/>
      <c r="C195" s="68"/>
      <c r="D195" s="42"/>
      <c r="E195" s="31" t="e">
        <f t="shared" si="4"/>
        <v>#DIV/0!</v>
      </c>
      <c r="F195" s="31" t="e">
        <f t="shared" si="5"/>
        <v>#DIV/0!</v>
      </c>
    </row>
    <row r="196" spans="1:6" s="5" customFormat="1" ht="51" hidden="1">
      <c r="A196" s="37" t="s">
        <v>84</v>
      </c>
      <c r="B196" s="68"/>
      <c r="C196" s="68"/>
      <c r="D196" s="42"/>
      <c r="E196" s="31" t="e">
        <f t="shared" si="4"/>
        <v>#DIV/0!</v>
      </c>
      <c r="F196" s="31" t="e">
        <f t="shared" si="5"/>
        <v>#DIV/0!</v>
      </c>
    </row>
    <row r="197" spans="1:6" s="5" customFormat="1" ht="38.25" hidden="1">
      <c r="A197" s="37" t="s">
        <v>78</v>
      </c>
      <c r="B197" s="68"/>
      <c r="C197" s="68"/>
      <c r="D197" s="42"/>
      <c r="E197" s="31" t="e">
        <f t="shared" si="4"/>
        <v>#DIV/0!</v>
      </c>
      <c r="F197" s="31" t="e">
        <f t="shared" si="5"/>
        <v>#DIV/0!</v>
      </c>
    </row>
    <row r="198" spans="1:6" s="5" customFormat="1" ht="38.25" hidden="1">
      <c r="A198" s="37" t="s">
        <v>76</v>
      </c>
      <c r="B198" s="68"/>
      <c r="C198" s="68"/>
      <c r="D198" s="42"/>
      <c r="E198" s="31" t="e">
        <f t="shared" si="4"/>
        <v>#DIV/0!</v>
      </c>
      <c r="F198" s="31" t="e">
        <f t="shared" si="5"/>
        <v>#DIV/0!</v>
      </c>
    </row>
    <row r="199" spans="1:6" s="5" customFormat="1" ht="51" hidden="1">
      <c r="A199" s="37" t="s">
        <v>84</v>
      </c>
      <c r="B199" s="68"/>
      <c r="C199" s="68"/>
      <c r="D199" s="42"/>
      <c r="E199" s="31" t="e">
        <f t="shared" si="4"/>
        <v>#DIV/0!</v>
      </c>
      <c r="F199" s="31" t="e">
        <f t="shared" si="5"/>
        <v>#DIV/0!</v>
      </c>
    </row>
    <row r="200" spans="1:6" s="5" customFormat="1" ht="38.25" hidden="1">
      <c r="A200" s="37" t="s">
        <v>86</v>
      </c>
      <c r="B200" s="68"/>
      <c r="C200" s="68"/>
      <c r="D200" s="42"/>
      <c r="E200" s="31" t="e">
        <f t="shared" si="4"/>
        <v>#DIV/0!</v>
      </c>
      <c r="F200" s="31" t="e">
        <f t="shared" si="5"/>
        <v>#DIV/0!</v>
      </c>
    </row>
    <row r="201" spans="1:6" s="5" customFormat="1" ht="25.5" hidden="1">
      <c r="A201" s="37" t="s">
        <v>215</v>
      </c>
      <c r="B201" s="68">
        <v>0</v>
      </c>
      <c r="C201" s="68">
        <v>0</v>
      </c>
      <c r="D201" s="42">
        <v>0</v>
      </c>
      <c r="E201" s="31" t="e">
        <f t="shared" si="4"/>
        <v>#DIV/0!</v>
      </c>
      <c r="F201" s="31" t="e">
        <f t="shared" si="5"/>
        <v>#DIV/0!</v>
      </c>
    </row>
    <row r="202" spans="1:6" s="5" customFormat="1" ht="38.25">
      <c r="A202" s="37" t="s">
        <v>207</v>
      </c>
      <c r="B202" s="68">
        <v>16014600</v>
      </c>
      <c r="C202" s="68">
        <v>5267300</v>
      </c>
      <c r="D202" s="42">
        <v>5312160</v>
      </c>
      <c r="E202" s="31">
        <f t="shared" si="4"/>
        <v>32.890612316261411</v>
      </c>
      <c r="F202" s="31">
        <f t="shared" si="5"/>
        <v>99.155522424023374</v>
      </c>
    </row>
    <row r="203" spans="1:6" s="5" customFormat="1" hidden="1">
      <c r="A203" s="50" t="s">
        <v>204</v>
      </c>
      <c r="B203" s="68">
        <v>0</v>
      </c>
      <c r="C203" s="68">
        <v>0</v>
      </c>
      <c r="D203" s="42">
        <v>0</v>
      </c>
      <c r="E203" s="31" t="e">
        <f t="shared" si="4"/>
        <v>#DIV/0!</v>
      </c>
      <c r="F203" s="31" t="e">
        <f t="shared" si="5"/>
        <v>#DIV/0!</v>
      </c>
    </row>
    <row r="204" spans="1:6" s="3" customFormat="1" ht="15" customHeight="1">
      <c r="A204" s="45" t="s">
        <v>167</v>
      </c>
      <c r="B204" s="73">
        <f>B205</f>
        <v>691368</v>
      </c>
      <c r="C204" s="73">
        <f>C205</f>
        <v>37486.949999999997</v>
      </c>
      <c r="D204" s="48">
        <f>D205</f>
        <v>103276.3</v>
      </c>
      <c r="E204" s="31">
        <f t="shared" si="4"/>
        <v>5.4221413198180999</v>
      </c>
      <c r="F204" s="31">
        <f t="shared" si="5"/>
        <v>36.297727552207036</v>
      </c>
    </row>
    <row r="205" spans="1:6" s="5" customFormat="1" ht="15" customHeight="1">
      <c r="A205" s="37" t="s">
        <v>48</v>
      </c>
      <c r="B205" s="68">
        <v>691368</v>
      </c>
      <c r="C205" s="68">
        <v>37486.949999999997</v>
      </c>
      <c r="D205" s="42">
        <v>103276.3</v>
      </c>
      <c r="E205" s="31">
        <f t="shared" si="4"/>
        <v>5.4221413198180999</v>
      </c>
      <c r="F205" s="31">
        <f t="shared" si="5"/>
        <v>36.297727552207036</v>
      </c>
    </row>
    <row r="206" spans="1:6" s="3" customFormat="1" ht="51.75" hidden="1">
      <c r="A206" s="45" t="s">
        <v>77</v>
      </c>
      <c r="B206" s="73">
        <v>0</v>
      </c>
      <c r="C206" s="73">
        <v>0</v>
      </c>
      <c r="D206" s="48">
        <v>0</v>
      </c>
      <c r="E206" s="31" t="e">
        <f t="shared" si="4"/>
        <v>#DIV/0!</v>
      </c>
      <c r="F206" s="31" t="e">
        <f t="shared" si="5"/>
        <v>#DIV/0!</v>
      </c>
    </row>
    <row r="207" spans="1:6" s="3" customFormat="1" ht="25.5">
      <c r="A207" s="90" t="s">
        <v>190</v>
      </c>
      <c r="B207" s="91">
        <f>B209+B210+B208</f>
        <v>2319394.2599999998</v>
      </c>
      <c r="C207" s="73">
        <f>C208</f>
        <v>2319394.2599999998</v>
      </c>
      <c r="D207" s="48">
        <f>D209+D210+D208</f>
        <v>0</v>
      </c>
      <c r="E207" s="31">
        <f t="shared" si="4"/>
        <v>100</v>
      </c>
      <c r="F207" s="31" t="e">
        <f t="shared" si="5"/>
        <v>#DIV/0!</v>
      </c>
    </row>
    <row r="208" spans="1:6" s="5" customFormat="1" ht="25.5">
      <c r="A208" s="49" t="s">
        <v>80</v>
      </c>
      <c r="B208" s="92">
        <v>2319394.2599999998</v>
      </c>
      <c r="C208" s="68">
        <v>2319394.2599999998</v>
      </c>
      <c r="D208" s="42">
        <v>0</v>
      </c>
      <c r="E208" s="31">
        <f t="shared" si="4"/>
        <v>100</v>
      </c>
      <c r="F208" s="31" t="e">
        <f t="shared" si="5"/>
        <v>#DIV/0!</v>
      </c>
    </row>
    <row r="209" spans="1:8" s="5" customFormat="1" ht="25.5" hidden="1">
      <c r="A209" s="37" t="s">
        <v>193</v>
      </c>
      <c r="B209" s="68"/>
      <c r="C209" s="68"/>
      <c r="D209" s="42"/>
      <c r="E209" s="31" t="e">
        <f t="shared" si="4"/>
        <v>#DIV/0!</v>
      </c>
      <c r="F209" s="31" t="e">
        <f t="shared" si="5"/>
        <v>#DIV/0!</v>
      </c>
    </row>
    <row r="210" spans="1:8" s="5" customFormat="1" ht="18.75" hidden="1" customHeight="1">
      <c r="A210" s="37" t="s">
        <v>168</v>
      </c>
      <c r="B210" s="68">
        <v>0</v>
      </c>
      <c r="C210" s="68">
        <v>0</v>
      </c>
      <c r="D210" s="42">
        <v>0</v>
      </c>
      <c r="E210" s="31" t="e">
        <f t="shared" si="4"/>
        <v>#DIV/0!</v>
      </c>
      <c r="F210" s="31" t="e">
        <f t="shared" si="5"/>
        <v>#DIV/0!</v>
      </c>
    </row>
    <row r="211" spans="1:8" s="3" customFormat="1" ht="27.75" customHeight="1">
      <c r="A211" s="45" t="s">
        <v>191</v>
      </c>
      <c r="B211" s="73">
        <f>B212+B213+B214</f>
        <v>-2319394.2599999998</v>
      </c>
      <c r="C211" s="73">
        <f>C212+C213+C214</f>
        <v>-2319394.2599999998</v>
      </c>
      <c r="D211" s="48">
        <f>D212+D213+D214</f>
        <v>-11715744.949999999</v>
      </c>
      <c r="E211" s="31">
        <f t="shared" ref="E211:E214" si="6">C211/B211*100</f>
        <v>100</v>
      </c>
      <c r="F211" s="31">
        <f t="shared" si="5"/>
        <v>19.797240976981151</v>
      </c>
    </row>
    <row r="212" spans="1:8" s="3" customFormat="1" ht="26.25" hidden="1">
      <c r="A212" s="37" t="s">
        <v>80</v>
      </c>
      <c r="B212" s="68">
        <v>0</v>
      </c>
      <c r="C212" s="68">
        <v>0</v>
      </c>
      <c r="D212" s="42">
        <v>0</v>
      </c>
      <c r="E212" s="31" t="e">
        <f t="shared" si="6"/>
        <v>#DIV/0!</v>
      </c>
      <c r="F212" s="31" t="e">
        <f t="shared" si="5"/>
        <v>#DIV/0!</v>
      </c>
    </row>
    <row r="213" spans="1:8" s="3" customFormat="1" ht="26.25" hidden="1">
      <c r="A213" s="37" t="s">
        <v>81</v>
      </c>
      <c r="B213" s="68">
        <v>0</v>
      </c>
      <c r="C213" s="68">
        <v>0</v>
      </c>
      <c r="D213" s="42">
        <v>0</v>
      </c>
      <c r="E213" s="31" t="e">
        <f t="shared" si="6"/>
        <v>#DIV/0!</v>
      </c>
      <c r="F213" s="31" t="e">
        <f t="shared" si="5"/>
        <v>#DIV/0!</v>
      </c>
    </row>
    <row r="214" spans="1:8" s="3" customFormat="1" ht="27.75" customHeight="1">
      <c r="A214" s="37" t="s">
        <v>192</v>
      </c>
      <c r="B214" s="68">
        <v>-2319394.2599999998</v>
      </c>
      <c r="C214" s="68">
        <v>-2319394.2599999998</v>
      </c>
      <c r="D214" s="42">
        <v>-11715744.949999999</v>
      </c>
      <c r="E214" s="31">
        <f t="shared" si="6"/>
        <v>100</v>
      </c>
      <c r="F214" s="31">
        <f t="shared" si="5"/>
        <v>19.797240976981151</v>
      </c>
    </row>
    <row r="215" spans="1:8" s="2" customFormat="1" ht="16.5" customHeight="1">
      <c r="A215" s="28" t="s">
        <v>92</v>
      </c>
      <c r="B215" s="93">
        <f>B75+B76</f>
        <v>700067956.98999989</v>
      </c>
      <c r="C215" s="93">
        <f>C75+C76</f>
        <v>203101423.81999999</v>
      </c>
      <c r="D215" s="29">
        <f>D75+D76</f>
        <v>180003534.59000003</v>
      </c>
      <c r="E215" s="29">
        <f>C215/B215*100</f>
        <v>29.011672622933833</v>
      </c>
      <c r="F215" s="29">
        <f>C215/D215*100</f>
        <v>112.8319087081322</v>
      </c>
    </row>
    <row r="216" spans="1:8" s="14" customFormat="1" ht="15" customHeight="1">
      <c r="A216" s="50" t="s">
        <v>23</v>
      </c>
      <c r="B216" s="34"/>
      <c r="C216" s="34"/>
      <c r="D216" s="34"/>
      <c r="E216" s="31"/>
      <c r="F216" s="31"/>
    </row>
    <row r="217" spans="1:8" s="15" customFormat="1">
      <c r="A217" s="36" t="s">
        <v>24</v>
      </c>
      <c r="B217" s="94">
        <v>67483443.280000001</v>
      </c>
      <c r="C217" s="95">
        <v>20426417.379999999</v>
      </c>
      <c r="D217" s="31">
        <v>20293791.98</v>
      </c>
      <c r="E217" s="31">
        <f t="shared" ref="E217:E248" si="7">C217/B217*100</f>
        <v>30.268783552207619</v>
      </c>
      <c r="F217" s="31">
        <f t="shared" ref="F217:F246" si="8">C217/D217*100</f>
        <v>100.65352695115189</v>
      </c>
      <c r="H217" s="16"/>
    </row>
    <row r="218" spans="1:8" s="14" customFormat="1" ht="15">
      <c r="A218" s="50" t="s">
        <v>25</v>
      </c>
      <c r="B218" s="96">
        <v>52438022</v>
      </c>
      <c r="C218" s="97">
        <v>17032872.829999998</v>
      </c>
      <c r="D218" s="34">
        <v>16212497.029999999</v>
      </c>
      <c r="E218" s="31">
        <f t="shared" si="7"/>
        <v>32.481913276591548</v>
      </c>
      <c r="F218" s="31">
        <f t="shared" si="8"/>
        <v>105.06014464324622</v>
      </c>
    </row>
    <row r="219" spans="1:8" s="14" customFormat="1" ht="15">
      <c r="A219" s="50" t="s">
        <v>26</v>
      </c>
      <c r="B219" s="98">
        <v>2347194.83</v>
      </c>
      <c r="C219" s="97">
        <v>748225.65</v>
      </c>
      <c r="D219" s="34">
        <v>967835.5</v>
      </c>
      <c r="E219" s="31">
        <f t="shared" si="7"/>
        <v>31.877441124050193</v>
      </c>
      <c r="F219" s="31">
        <f t="shared" si="8"/>
        <v>77.309175991167919</v>
      </c>
    </row>
    <row r="220" spans="1:8" s="14" customFormat="1" ht="15">
      <c r="A220" s="50" t="s">
        <v>27</v>
      </c>
      <c r="B220" s="98">
        <f>B217-B218-B219</f>
        <v>12698226.450000001</v>
      </c>
      <c r="C220" s="34">
        <f>C217-C218-C219</f>
        <v>2645318.9000000008</v>
      </c>
      <c r="D220" s="34">
        <f>D217-D218-D219</f>
        <v>3113459.4500000011</v>
      </c>
      <c r="E220" s="31">
        <f t="shared" si="7"/>
        <v>20.832191884560388</v>
      </c>
      <c r="F220" s="31">
        <f t="shared" si="8"/>
        <v>84.963974719503739</v>
      </c>
    </row>
    <row r="221" spans="1:8" s="15" customFormat="1" ht="13.5" customHeight="1">
      <c r="A221" s="36" t="s">
        <v>28</v>
      </c>
      <c r="B221" s="99">
        <v>1462000</v>
      </c>
      <c r="C221" s="95">
        <v>411786.04</v>
      </c>
      <c r="D221" s="31">
        <v>460606.48</v>
      </c>
      <c r="E221" s="31">
        <f t="shared" si="7"/>
        <v>28.165939808481532</v>
      </c>
      <c r="F221" s="31">
        <f t="shared" si="8"/>
        <v>89.400835177134283</v>
      </c>
    </row>
    <row r="222" spans="1:8" s="15" customFormat="1" ht="16.5" customHeight="1">
      <c r="A222" s="36" t="s">
        <v>29</v>
      </c>
      <c r="B222" s="99">
        <v>4622869</v>
      </c>
      <c r="C222" s="95">
        <v>1467218.88</v>
      </c>
      <c r="D222" s="31">
        <v>1279374.49</v>
      </c>
      <c r="E222" s="31">
        <f t="shared" si="7"/>
        <v>31.738275084152285</v>
      </c>
      <c r="F222" s="31">
        <f t="shared" si="8"/>
        <v>114.68251801706629</v>
      </c>
    </row>
    <row r="223" spans="1:8" s="15" customFormat="1" ht="13.5" customHeight="1">
      <c r="A223" s="36" t="s">
        <v>30</v>
      </c>
      <c r="B223" s="100">
        <f>SUM(B224:B228)</f>
        <v>81718419.400000006</v>
      </c>
      <c r="C223" s="101">
        <f>SUM(C224:C228)</f>
        <v>8705757.4000000004</v>
      </c>
      <c r="D223" s="101">
        <f>SUM(D224:D228)</f>
        <v>6937614.5499999998</v>
      </c>
      <c r="E223" s="31">
        <f t="shared" si="7"/>
        <v>10.653359993891414</v>
      </c>
      <c r="F223" s="31">
        <f t="shared" si="8"/>
        <v>125.48632296096646</v>
      </c>
    </row>
    <row r="224" spans="1:8" s="15" customFormat="1" ht="13.5" customHeight="1">
      <c r="A224" s="50" t="s">
        <v>171</v>
      </c>
      <c r="B224" s="34">
        <v>195000</v>
      </c>
      <c r="C224" s="58">
        <v>100000</v>
      </c>
      <c r="D224" s="34">
        <v>76427.59</v>
      </c>
      <c r="E224" s="31">
        <f t="shared" si="7"/>
        <v>51.282051282051277</v>
      </c>
      <c r="F224" s="31">
        <f t="shared" si="8"/>
        <v>130.84280166364007</v>
      </c>
    </row>
    <row r="225" spans="1:6" s="14" customFormat="1" ht="15">
      <c r="A225" s="50" t="s">
        <v>31</v>
      </c>
      <c r="B225" s="102">
        <v>10921482</v>
      </c>
      <c r="C225" s="103">
        <v>70551.13</v>
      </c>
      <c r="D225" s="34">
        <v>3850</v>
      </c>
      <c r="E225" s="31">
        <f t="shared" si="7"/>
        <v>0.64598494966159359</v>
      </c>
      <c r="F225" s="31">
        <f t="shared" si="8"/>
        <v>1832.4968831168831</v>
      </c>
    </row>
    <row r="226" spans="1:6" s="14" customFormat="1" ht="13.5" customHeight="1">
      <c r="A226" s="50" t="s">
        <v>32</v>
      </c>
      <c r="B226" s="104">
        <v>58699260.399999999</v>
      </c>
      <c r="C226" s="97">
        <v>8298429.3200000003</v>
      </c>
      <c r="D226" s="34">
        <v>6470351</v>
      </c>
      <c r="E226" s="31">
        <f t="shared" si="7"/>
        <v>14.13719570476905</v>
      </c>
      <c r="F226" s="31">
        <f t="shared" si="8"/>
        <v>128.25315535432313</v>
      </c>
    </row>
    <row r="227" spans="1:6" s="14" customFormat="1" ht="15">
      <c r="A227" s="50" t="s">
        <v>65</v>
      </c>
      <c r="B227" s="98">
        <v>10973975</v>
      </c>
      <c r="C227" s="34">
        <v>0</v>
      </c>
      <c r="D227" s="34">
        <v>50000</v>
      </c>
      <c r="E227" s="31">
        <f t="shared" si="7"/>
        <v>0</v>
      </c>
      <c r="F227" s="31">
        <f t="shared" si="8"/>
        <v>0</v>
      </c>
    </row>
    <row r="228" spans="1:6" s="14" customFormat="1" ht="14.25" customHeight="1">
      <c r="A228" s="50" t="s">
        <v>33</v>
      </c>
      <c r="B228" s="104">
        <v>928702</v>
      </c>
      <c r="C228" s="97">
        <v>236776.95</v>
      </c>
      <c r="D228" s="34">
        <v>336985.96</v>
      </c>
      <c r="E228" s="31">
        <f t="shared" si="7"/>
        <v>25.495471098371709</v>
      </c>
      <c r="F228" s="31">
        <f t="shared" si="8"/>
        <v>70.263149835678618</v>
      </c>
    </row>
    <row r="229" spans="1:6" s="15" customFormat="1" ht="15" customHeight="1">
      <c r="A229" s="36" t="s">
        <v>34</v>
      </c>
      <c r="B229" s="100">
        <f>B230+B231+B232+B233</f>
        <v>67053969.769999996</v>
      </c>
      <c r="C229" s="100">
        <f>C230+C231+C232+C233</f>
        <v>8522450.3899999987</v>
      </c>
      <c r="D229" s="31">
        <f>D230+D231+D232+D233</f>
        <v>3751945.29</v>
      </c>
      <c r="E229" s="31">
        <f t="shared" si="7"/>
        <v>12.709837194177503</v>
      </c>
      <c r="F229" s="31">
        <f t="shared" si="8"/>
        <v>227.14751232420019</v>
      </c>
    </row>
    <row r="230" spans="1:6" s="14" customFormat="1" ht="15">
      <c r="A230" s="50" t="s">
        <v>35</v>
      </c>
      <c r="B230" s="104">
        <v>3059663.5</v>
      </c>
      <c r="C230" s="97">
        <v>10725.96</v>
      </c>
      <c r="D230" s="34">
        <v>69868.240000000005</v>
      </c>
      <c r="E230" s="31">
        <f t="shared" si="7"/>
        <v>0.35056011878430421</v>
      </c>
      <c r="F230" s="31">
        <f t="shared" si="8"/>
        <v>15.35169627859525</v>
      </c>
    </row>
    <row r="231" spans="1:6" s="14" customFormat="1" ht="15">
      <c r="A231" s="50" t="s">
        <v>36</v>
      </c>
      <c r="B231" s="104">
        <v>18343571.079999998</v>
      </c>
      <c r="C231" s="97">
        <v>2175254.6</v>
      </c>
      <c r="D231" s="34">
        <v>808019.21</v>
      </c>
      <c r="E231" s="31">
        <f t="shared" si="7"/>
        <v>11.858403091269839</v>
      </c>
      <c r="F231" s="31">
        <f t="shared" si="8"/>
        <v>269.20827785765147</v>
      </c>
    </row>
    <row r="232" spans="1:6" s="14" customFormat="1" ht="17.25" customHeight="1">
      <c r="A232" s="50" t="s">
        <v>37</v>
      </c>
      <c r="B232" s="104">
        <v>32749269.190000001</v>
      </c>
      <c r="C232" s="97">
        <v>5323779.97</v>
      </c>
      <c r="D232" s="34">
        <v>1976356.32</v>
      </c>
      <c r="E232" s="31">
        <f t="shared" si="7"/>
        <v>16.256179455832307</v>
      </c>
      <c r="F232" s="31">
        <f t="shared" si="8"/>
        <v>269.37348878465394</v>
      </c>
    </row>
    <row r="233" spans="1:6" s="14" customFormat="1" ht="15.75" customHeight="1">
      <c r="A233" s="50" t="s">
        <v>87</v>
      </c>
      <c r="B233" s="104">
        <v>12901466</v>
      </c>
      <c r="C233" s="97">
        <v>1012689.86</v>
      </c>
      <c r="D233" s="34">
        <v>897701.52</v>
      </c>
      <c r="E233" s="31">
        <f t="shared" si="7"/>
        <v>7.8494169577317807</v>
      </c>
      <c r="F233" s="31">
        <f t="shared" si="8"/>
        <v>112.80919519886743</v>
      </c>
    </row>
    <row r="234" spans="1:6" s="15" customFormat="1">
      <c r="A234" s="36" t="s">
        <v>98</v>
      </c>
      <c r="B234" s="100">
        <v>1960000</v>
      </c>
      <c r="C234" s="31">
        <v>0</v>
      </c>
      <c r="D234" s="31">
        <v>50000</v>
      </c>
      <c r="E234" s="31">
        <f t="shared" si="7"/>
        <v>0</v>
      </c>
      <c r="F234" s="31">
        <f t="shared" si="8"/>
        <v>0</v>
      </c>
    </row>
    <row r="235" spans="1:6" s="15" customFormat="1" ht="13.5" customHeight="1">
      <c r="A235" s="36" t="s">
        <v>38</v>
      </c>
      <c r="B235" s="99">
        <v>379628874.93000001</v>
      </c>
      <c r="C235" s="95">
        <v>120850250.05</v>
      </c>
      <c r="D235" s="31">
        <v>118480940.45999999</v>
      </c>
      <c r="E235" s="31">
        <f t="shared" si="7"/>
        <v>31.833787688642929</v>
      </c>
      <c r="F235" s="31">
        <f t="shared" si="8"/>
        <v>101.99973901355037</v>
      </c>
    </row>
    <row r="236" spans="1:6" s="14" customFormat="1" ht="15">
      <c r="A236" s="50" t="s">
        <v>49</v>
      </c>
      <c r="B236" s="98">
        <v>363882121.31999999</v>
      </c>
      <c r="C236" s="34">
        <v>118873135.79000001</v>
      </c>
      <c r="D236" s="34">
        <v>116408581.43000001</v>
      </c>
      <c r="E236" s="31">
        <f t="shared" si="7"/>
        <v>32.668034186121034</v>
      </c>
      <c r="F236" s="31">
        <f t="shared" si="8"/>
        <v>102.11715865765618</v>
      </c>
    </row>
    <row r="237" spans="1:6" s="14" customFormat="1" ht="14.25" customHeight="1">
      <c r="A237" s="50" t="s">
        <v>25</v>
      </c>
      <c r="B237" s="96">
        <v>5311719.88</v>
      </c>
      <c r="C237" s="97">
        <v>1666354.56</v>
      </c>
      <c r="D237" s="34">
        <v>1614728.65</v>
      </c>
      <c r="E237" s="31">
        <f t="shared" si="7"/>
        <v>31.371280821382474</v>
      </c>
      <c r="F237" s="31">
        <f t="shared" si="8"/>
        <v>103.19718796096176</v>
      </c>
    </row>
    <row r="238" spans="1:6" s="15" customFormat="1" ht="15.75" customHeight="1">
      <c r="A238" s="36" t="s">
        <v>46</v>
      </c>
      <c r="B238" s="99">
        <v>92170040.599999994</v>
      </c>
      <c r="C238" s="95">
        <v>19770902.940000001</v>
      </c>
      <c r="D238" s="31">
        <v>18344562.350000001</v>
      </c>
      <c r="E238" s="31">
        <f t="shared" si="7"/>
        <v>21.45046569503193</v>
      </c>
      <c r="F238" s="31">
        <f t="shared" si="8"/>
        <v>107.77527728809513</v>
      </c>
    </row>
    <row r="239" spans="1:6" s="14" customFormat="1" ht="15.75" customHeight="1">
      <c r="A239" s="50" t="s">
        <v>49</v>
      </c>
      <c r="B239" s="98">
        <v>39451702</v>
      </c>
      <c r="C239" s="34">
        <v>14289223.220000001</v>
      </c>
      <c r="D239" s="34">
        <v>11939043</v>
      </c>
      <c r="E239" s="31">
        <f t="shared" si="7"/>
        <v>36.219535522193695</v>
      </c>
      <c r="F239" s="31">
        <f t="shared" si="8"/>
        <v>119.68482917768199</v>
      </c>
    </row>
    <row r="240" spans="1:6" s="14" customFormat="1" ht="15" hidden="1">
      <c r="A240" s="50" t="s">
        <v>27</v>
      </c>
      <c r="B240" s="105">
        <v>0</v>
      </c>
      <c r="C240" s="34">
        <v>0</v>
      </c>
      <c r="D240" s="34"/>
      <c r="E240" s="31" t="e">
        <f t="shared" si="7"/>
        <v>#DIV/0!</v>
      </c>
      <c r="F240" s="31" t="e">
        <f t="shared" si="8"/>
        <v>#DIV/0!</v>
      </c>
    </row>
    <row r="241" spans="1:6" s="15" customFormat="1" ht="21.75" customHeight="1">
      <c r="A241" s="36" t="s">
        <v>39</v>
      </c>
      <c r="B241" s="100">
        <v>24136549.129999999</v>
      </c>
      <c r="C241" s="100">
        <v>10977280.85</v>
      </c>
      <c r="D241" s="100">
        <f t="shared" ref="D241" si="9">D242+D243+D244+D245</f>
        <v>10584519.51</v>
      </c>
      <c r="E241" s="31">
        <f t="shared" si="7"/>
        <v>45.479910118369105</v>
      </c>
      <c r="F241" s="31">
        <f t="shared" si="8"/>
        <v>103.71071487589899</v>
      </c>
    </row>
    <row r="242" spans="1:6" s="14" customFormat="1" ht="15" customHeight="1">
      <c r="A242" s="50" t="s">
        <v>40</v>
      </c>
      <c r="B242" s="104">
        <v>100000</v>
      </c>
      <c r="C242" s="97">
        <v>0</v>
      </c>
      <c r="D242" s="34">
        <v>29047.56</v>
      </c>
      <c r="E242" s="31">
        <f t="shared" si="7"/>
        <v>0</v>
      </c>
      <c r="F242" s="31">
        <f t="shared" si="8"/>
        <v>0</v>
      </c>
    </row>
    <row r="243" spans="1:6" s="14" customFormat="1" ht="16.5" customHeight="1">
      <c r="A243" s="50" t="s">
        <v>41</v>
      </c>
      <c r="B243" s="104">
        <v>1272285.8600000001</v>
      </c>
      <c r="C243" s="97">
        <v>0</v>
      </c>
      <c r="D243" s="34">
        <v>2124619</v>
      </c>
      <c r="E243" s="31">
        <f t="shared" si="7"/>
        <v>0</v>
      </c>
      <c r="F243" s="31">
        <f t="shared" si="8"/>
        <v>0</v>
      </c>
    </row>
    <row r="244" spans="1:6" s="14" customFormat="1" ht="15" customHeight="1">
      <c r="A244" s="50" t="s">
        <v>42</v>
      </c>
      <c r="B244" s="104">
        <v>15148142.27</v>
      </c>
      <c r="C244" s="97">
        <v>8580742.8499999996</v>
      </c>
      <c r="D244" s="34">
        <v>8366752.9500000002</v>
      </c>
      <c r="E244" s="31">
        <f t="shared" si="7"/>
        <v>56.645512677773389</v>
      </c>
      <c r="F244" s="31">
        <f t="shared" si="8"/>
        <v>102.55762183105932</v>
      </c>
    </row>
    <row r="245" spans="1:6" s="14" customFormat="1" ht="15" customHeight="1">
      <c r="A245" s="50" t="s">
        <v>68</v>
      </c>
      <c r="B245" s="104">
        <v>544221</v>
      </c>
      <c r="C245" s="97">
        <v>191412</v>
      </c>
      <c r="D245" s="34">
        <v>64100</v>
      </c>
      <c r="E245" s="31">
        <f t="shared" si="7"/>
        <v>35.171740892027323</v>
      </c>
      <c r="F245" s="31">
        <f t="shared" si="8"/>
        <v>298.6146645865835</v>
      </c>
    </row>
    <row r="246" spans="1:6" s="15" customFormat="1">
      <c r="A246" s="36" t="s">
        <v>43</v>
      </c>
      <c r="B246" s="99">
        <v>37821917</v>
      </c>
      <c r="C246" s="95">
        <v>123320.48</v>
      </c>
      <c r="D246" s="31">
        <v>156323</v>
      </c>
      <c r="E246" s="31">
        <f t="shared" si="7"/>
        <v>0.32605560421487889</v>
      </c>
      <c r="F246" s="31">
        <f t="shared" si="8"/>
        <v>78.888250609315321</v>
      </c>
    </row>
    <row r="247" spans="1:6" s="5" customFormat="1" hidden="1">
      <c r="A247" s="67" t="s">
        <v>99</v>
      </c>
      <c r="B247" s="34">
        <v>0</v>
      </c>
      <c r="C247" s="34">
        <v>0</v>
      </c>
      <c r="D247" s="34"/>
      <c r="E247" s="31" t="e">
        <f t="shared" si="7"/>
        <v>#DIV/0!</v>
      </c>
      <c r="F247" s="106" t="e">
        <f>C247/D247*100</f>
        <v>#DIV/0!</v>
      </c>
    </row>
    <row r="248" spans="1:6" s="17" customFormat="1" ht="15" customHeight="1">
      <c r="A248" s="28" t="s">
        <v>91</v>
      </c>
      <c r="B248" s="29">
        <f>B247+B246+B241+B238+B235+B234+B229+B223+B222+B221+B217</f>
        <v>758058083.1099999</v>
      </c>
      <c r="C248" s="29">
        <f>C247+C246+C241+C238+C235+C234+C229+C223+C222+C221+C217</f>
        <v>191255384.40999997</v>
      </c>
      <c r="D248" s="29">
        <f>D217+D221+D222+D223+D229+D235+D238+D241+D246+D234</f>
        <v>180339678.10999998</v>
      </c>
      <c r="E248" s="29">
        <f t="shared" si="7"/>
        <v>25.229647789699435</v>
      </c>
      <c r="F248" s="29">
        <f>C248/D248*100</f>
        <v>106.05285892400332</v>
      </c>
    </row>
    <row r="249" spans="1:6">
      <c r="A249" s="67" t="s">
        <v>44</v>
      </c>
      <c r="B249" s="42">
        <f>B215-B248</f>
        <v>-57990126.120000005</v>
      </c>
      <c r="C249" s="42">
        <f>C215-C248</f>
        <v>11846039.410000026</v>
      </c>
      <c r="D249" s="42">
        <f>D215-D248</f>
        <v>-336143.51999995112</v>
      </c>
      <c r="E249" s="34"/>
      <c r="F249" s="34"/>
    </row>
    <row r="250" spans="1:6">
      <c r="A250" s="107"/>
      <c r="B250" s="108"/>
      <c r="C250" s="109"/>
      <c r="D250" s="110"/>
      <c r="E250" s="111"/>
      <c r="F250" s="111"/>
    </row>
    <row r="251" spans="1:6" ht="15" customHeight="1">
      <c r="A251" s="112" t="s">
        <v>227</v>
      </c>
      <c r="B251" s="112"/>
      <c r="C251" s="112"/>
      <c r="D251" s="112"/>
      <c r="E251" s="112"/>
      <c r="F251" s="112"/>
    </row>
    <row r="252" spans="1:6">
      <c r="C252" s="113"/>
      <c r="D252" s="114"/>
      <c r="E252" s="114"/>
    </row>
  </sheetData>
  <mergeCells count="4">
    <mergeCell ref="A1:F1"/>
    <mergeCell ref="E2:F2"/>
    <mergeCell ref="D252:E252"/>
    <mergeCell ref="A251:F251"/>
  </mergeCells>
  <phoneticPr fontId="1" type="noConversion"/>
  <pageMargins left="0.74803149606299213" right="0.23622047244094491" top="0.27559055118110237" bottom="0.43307086614173229" header="0.51181102362204722" footer="0.31496062992125984"/>
  <pageSetup paperSize="9" scale="59" fitToHeight="3" orientation="portrait" r:id="rId1"/>
  <headerFooter alignWithMargins="0"/>
  <rowBreaks count="3" manualBreakCount="3">
    <brk id="53" max="5" man="1"/>
    <brk id="116" max="5" man="1"/>
    <brk id="20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01.05.2022</vt:lpstr>
      <vt:lpstr>'01.05.2022'!Заголовки_для_печати</vt:lpstr>
      <vt:lpstr>'01.05.2022'!Область_печати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2022-03-02T05:10:37Z</cp:lastPrinted>
  <dcterms:created xsi:type="dcterms:W3CDTF">2006-03-13T07:15:44Z</dcterms:created>
  <dcterms:modified xsi:type="dcterms:W3CDTF">2022-07-07T07:41:59Z</dcterms:modified>
</cp:coreProperties>
</file>