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43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<sst xmlns="http://schemas.openxmlformats.org/spreadsheetml/2006/main" count="723" uniqueCount="225">
  <si>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</si>
  <si>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</si>
  <si>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</si>
  <si>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</si>
  <si>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</si>
  <si>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</si>
  <si>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</si>
  <si>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</si>
  <si>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</si>
  <si>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</si>
  <si>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</si>
  <si>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</si>
  <si>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</si>
  <si>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</si>
  <si>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</si>
  <si>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</si>
  <si>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</si>
  <si>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</si>
  <si>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</si>
  <si>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</si>
  <si>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</si>
  <si>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</si>
  <si>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</si>
  <si>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</si>
  <si>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</si>
  <si>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</si>
  <si>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</si>
  <si>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</si>
  <si>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</si>
  <si>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</si>
  <si>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</si>
  <si>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</si>
  <si>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</si>
  <si>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</si>
  <si>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</si>
  <si>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</si>
  <si>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</si>
  <si>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</si>
  <si>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</si>
  <si>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</si>
  <si>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</si>
  <si>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</si>
  <si>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</si>
  <si>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</si>
  <si>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</si>
  <si>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</si>
  <si>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</si>
  <si>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</si>
  <si>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</si>
  <si>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</si>
  <si>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</si>
  <si>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</si>
  <si>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</si>
  <si>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</si>
  <si>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</si>
  <si>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</si>
  <si>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</si>
  <si>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</si>
  <si>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</si>
  <si>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</si>
  <si>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</si>
  <si>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</si>
  <si>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</si>
  <si>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</si>
  <si>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</si>
  <si>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</si>
  <si>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</si>
  <si>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</si>
  <si>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</si>
  <si>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</si>
  <si>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</si>
  <si>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</si>
  <si>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</si>
  <si>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</si>
  <si>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</si>
  <si>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</si>
  <si>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</si>
  <si>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</si>
  <si>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</si>
  <si>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</si>
  <si>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</si>
  <si>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</si>
  <si>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</si>
  <si>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</si>
  <si>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</si>
  <si>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</si>
  <si>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</si>
  <si>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</si>
  <si>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</si>
  <si>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</si>
  <si>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</si>
  <si>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</si>
  <si>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</si>
  <si>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</si>
  <si>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</si>
  <si>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</si>
  <si>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</si>
  <si>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</si>
  <si>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</si>
  <si>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</si>
  <si>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</si>
  <si>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</si>
  <si>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</si>
  <si>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</si>
  <si>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</si>
  <si>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</si>
  <si>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</si>
  <si>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</si>
  <si>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</si>
  <si>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</si>
  <si>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</si>
  <si>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</si>
  <si>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</si>
  <si>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</si>
  <si>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</si>
  <si>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</si>
  <si>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</si>
  <si>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</si>
  <si>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</si>
  <si>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</si>
  <si>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</si>
  <si>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</si>
  <si>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</si>
  <si>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</si>
  <si>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</si>
  <si>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</si>
  <si>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</si>
  <si>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</si>
  <si>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</si>
  <si>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</si>
  <si>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</si>
  <si>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</si>
  <si>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</si>
  <si>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</si>
  <si>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</si>
  <si>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</si>
  <si>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</si>
  <si>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</si>
  <si>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</si>
  <si>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</si>
  <si>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</si>
  <si>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</si>
  <si>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</si>
  <si>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</si>
  <si>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</si>
  <si>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</si>
  <si>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</si>
  <si>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</si>
  <si>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</si>
  <si>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</si>
  <si>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</si>
  <si>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</si>
  <si>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</si>
  <si>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</si>
  <si>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</si>
  <si>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</si>
  <si>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</si>
  <si>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</si>
  <si>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</si>
  <si>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</si>
  <si>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</si>
  <si>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</si>
  <si>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</si>
  <si>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</si>
  <si>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</si>
  <si>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</si>
  <si>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</si>
  <si>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</si>
  <si>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</si>
  <si>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</si>
  <si>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</si>
  <si>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</si>
  <si>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</si>
  <si>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</si>
  <si>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</si>
  <si>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</si>
  <si>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</si>
  <si>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</si>
  <si>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</si>
  <si>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</si>
  <si>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</si>
  <si>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</si>
  <si>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</si>
  <si>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</si>
  <si>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</si>
  <si>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</si>
  <si>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</si>
  <si>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</si>
  <si>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</si>
  <si>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</si>
  <si>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</si>
  <si>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</si>
  <si>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</si>
  <si>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</si>
  <si>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</si>
  <si>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</si>
  <si>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</si>
  <si>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</si>
  <si>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</si>
  <si>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</si>
  <si>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</si>
  <si>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</si>
  <si>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</si>
  <si>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</si>
  <si>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</si>
  <si>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</si>
  <si>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Кредиторская задолженность на 01.02.2012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</si>
  <si>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</si>
  <si>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</si>
  <si>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</si>
  <si>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</si>
  <si>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</si>
  <si>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</si>
  <si>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</si>
  <si>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</si>
  <si>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</si>
  <si>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</si>
  <si>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</si>
  <si>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</si>
  <si>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</si>
  <si>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Недоимка по местным налогам на 01.02.2012</t>
  </si>
  <si>
    <t xml:space="preserve"> Результаты оценки качества управления финансами и  платежеспособности поселений Цивильского района по состоянию на 01.03.2012 г. </t>
  </si>
  <si>
    <t>Кредиторская задолженность на 01.02.12</t>
  </si>
  <si>
    <t>Кредиторская задолженность на 01.03.2012</t>
  </si>
  <si>
    <t>Недоимка по местным налогам на 01.03.2012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</si>
</sst>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M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3" sqref="R2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3" t="s">
        <v>221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0.897</v>
      </c>
      <c r="R6" s="159">
        <v>1</v>
      </c>
      <c r="S6" s="159">
        <f aca="true" t="shared" si="0" ref="S6:S22">SUM(C6:R6)</f>
        <v>10.747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0.36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0.75</v>
      </c>
      <c r="O7" s="159">
        <v>0.75</v>
      </c>
      <c r="P7" s="159">
        <v>0.75</v>
      </c>
      <c r="Q7" s="159">
        <v>1.149</v>
      </c>
      <c r="R7" s="159">
        <v>0</v>
      </c>
      <c r="S7" s="159">
        <f t="shared" si="0"/>
        <v>11.109000000000002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0.356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0.75</v>
      </c>
      <c r="N8" s="159">
        <v>0.75</v>
      </c>
      <c r="O8" s="159">
        <v>0.75</v>
      </c>
      <c r="P8" s="159">
        <v>0.75</v>
      </c>
      <c r="Q8" s="159">
        <v>1.2</v>
      </c>
      <c r="R8" s="159">
        <v>1</v>
      </c>
      <c r="S8" s="159">
        <f t="shared" si="0"/>
        <v>12.155999999999999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0.132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0.75</v>
      </c>
      <c r="N9" s="159">
        <v>0.75</v>
      </c>
      <c r="O9" s="159">
        <v>0.75</v>
      </c>
      <c r="P9" s="159">
        <v>0.75</v>
      </c>
      <c r="Q9" s="159">
        <v>1.2</v>
      </c>
      <c r="R9" s="159">
        <v>0</v>
      </c>
      <c r="S9" s="159">
        <f t="shared" si="0"/>
        <v>10.931999999999999</v>
      </c>
    </row>
    <row r="10" spans="1:19" ht="12.75">
      <c r="A10" s="157">
        <v>5</v>
      </c>
      <c r="B10" s="30" t="s">
        <v>175</v>
      </c>
      <c r="C10" s="158">
        <v>0.348</v>
      </c>
      <c r="D10" s="159">
        <v>0.257</v>
      </c>
      <c r="E10" s="159">
        <v>0.194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</v>
      </c>
      <c r="N10" s="159">
        <v>0.75</v>
      </c>
      <c r="O10" s="159">
        <v>0.75</v>
      </c>
      <c r="P10" s="159">
        <v>0.75</v>
      </c>
      <c r="Q10" s="159">
        <v>0</v>
      </c>
      <c r="R10" s="159">
        <v>1</v>
      </c>
      <c r="S10" s="159">
        <f t="shared" si="0"/>
        <v>10.649000000000001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0.413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1.2</v>
      </c>
      <c r="R11" s="159">
        <v>0.697</v>
      </c>
      <c r="S11" s="159">
        <f t="shared" si="0"/>
        <v>11.909999999999998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0.75</v>
      </c>
      <c r="O12" s="159">
        <v>0.75</v>
      </c>
      <c r="P12" s="159">
        <v>0.75</v>
      </c>
      <c r="Q12" s="159">
        <v>1.2</v>
      </c>
      <c r="R12" s="159">
        <v>1</v>
      </c>
      <c r="S12" s="159">
        <f t="shared" si="0"/>
        <v>11.799999999999999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0.299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1.2</v>
      </c>
      <c r="R13" s="159">
        <v>1</v>
      </c>
      <c r="S13" s="159">
        <f t="shared" si="0"/>
        <v>12.099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1.407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1.2</v>
      </c>
      <c r="R14" s="159">
        <v>1</v>
      </c>
      <c r="S14" s="159">
        <f t="shared" si="0"/>
        <v>13.207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0.21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0.75</v>
      </c>
      <c r="N15" s="159">
        <v>0.75</v>
      </c>
      <c r="O15" s="159">
        <v>0.75</v>
      </c>
      <c r="P15" s="159">
        <v>0.75</v>
      </c>
      <c r="Q15" s="159">
        <v>1.2</v>
      </c>
      <c r="R15" s="159">
        <v>1</v>
      </c>
      <c r="S15" s="159">
        <f t="shared" si="0"/>
        <v>12.009999999999998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0.75</v>
      </c>
      <c r="N16" s="159">
        <v>0.75</v>
      </c>
      <c r="O16" s="159">
        <v>0.75</v>
      </c>
      <c r="P16" s="159">
        <v>0.75</v>
      </c>
      <c r="Q16" s="159">
        <v>1.2</v>
      </c>
      <c r="R16" s="159">
        <v>0.799</v>
      </c>
      <c r="S16" s="159">
        <f t="shared" si="0"/>
        <v>11.598999999999998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0.019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1.2</v>
      </c>
      <c r="R17" s="159">
        <v>1</v>
      </c>
      <c r="S17" s="159">
        <f t="shared" si="0"/>
        <v>11.818999999999999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0.17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0.789</v>
      </c>
      <c r="R18" s="159">
        <v>1</v>
      </c>
      <c r="S18" s="159">
        <f t="shared" si="0"/>
        <v>10.809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0.591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0.941</v>
      </c>
      <c r="R19" s="159">
        <v>0</v>
      </c>
      <c r="S19" s="159">
        <f t="shared" si="0"/>
        <v>11.132</v>
      </c>
    </row>
    <row r="20" spans="1:19" ht="12.75">
      <c r="A20" s="157">
        <v>15</v>
      </c>
      <c r="B20" s="30" t="s">
        <v>184</v>
      </c>
      <c r="C20" s="158">
        <v>0.832</v>
      </c>
      <c r="D20" s="159">
        <v>0.5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1.092</v>
      </c>
      <c r="R20" s="159">
        <v>1</v>
      </c>
      <c r="S20" s="159">
        <f t="shared" si="0"/>
        <v>14.524000000000001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0.105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0.75</v>
      </c>
      <c r="N21" s="159">
        <v>0.75</v>
      </c>
      <c r="O21" s="159">
        <v>0.75</v>
      </c>
      <c r="P21" s="159">
        <v>0.75</v>
      </c>
      <c r="Q21" s="159">
        <v>1.2</v>
      </c>
      <c r="R21" s="159">
        <v>1</v>
      </c>
      <c r="S21" s="159">
        <f t="shared" si="0"/>
        <v>11.905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0.75</v>
      </c>
      <c r="O22" s="159">
        <v>0.75</v>
      </c>
      <c r="P22" s="159">
        <v>0.75</v>
      </c>
      <c r="Q22" s="159">
        <v>0.758</v>
      </c>
      <c r="R22" s="159">
        <v>1</v>
      </c>
      <c r="S22" s="159">
        <f t="shared" si="0"/>
        <v>10.608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D1">
      <selection activeCell="F23" sqref="F2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2" t="s">
        <v>3</v>
      </c>
      <c r="B3" s="260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54" t="s">
        <v>4</v>
      </c>
      <c r="J3" s="254" t="s">
        <v>5</v>
      </c>
      <c r="K3" s="5" t="s">
        <v>6</v>
      </c>
    </row>
    <row r="4" spans="1:11" s="10" customFormat="1" ht="37.5" customHeight="1">
      <c r="A4" s="262"/>
      <c r="B4" s="26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5"/>
      <c r="J4" s="25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3200.8</v>
      </c>
      <c r="E6" s="13">
        <v>51.1</v>
      </c>
      <c r="F6" s="45">
        <v>652.3</v>
      </c>
      <c r="G6" s="13">
        <f>D6-E6-F6</f>
        <v>2497.4000000000005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2788.6</v>
      </c>
      <c r="E7" s="13">
        <v>51</v>
      </c>
      <c r="F7" s="45">
        <v>386.7</v>
      </c>
      <c r="G7" s="13">
        <f aca="true" t="shared" si="2" ref="G7:G22">D7-E7-F7</f>
        <v>2350.9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3418.5</v>
      </c>
      <c r="E8" s="13">
        <v>127.5</v>
      </c>
      <c r="F8" s="45">
        <v>356.5</v>
      </c>
      <c r="G8" s="13">
        <f t="shared" si="2"/>
        <v>2934.5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4370.9</v>
      </c>
      <c r="E9" s="13">
        <v>1940.7</v>
      </c>
      <c r="F9" s="45">
        <v>389.4</v>
      </c>
      <c r="G9" s="13">
        <f t="shared" si="2"/>
        <v>2040.7999999999997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3624.2</v>
      </c>
      <c r="E10" s="13">
        <v>127.5</v>
      </c>
      <c r="F10" s="45">
        <v>626.9</v>
      </c>
      <c r="G10" s="13">
        <f t="shared" si="2"/>
        <v>2869.7999999999997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3183.9</v>
      </c>
      <c r="E11" s="13">
        <v>51</v>
      </c>
      <c r="F11" s="45">
        <v>801.7</v>
      </c>
      <c r="G11" s="13">
        <f t="shared" si="2"/>
        <v>2331.2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2419.5</v>
      </c>
      <c r="E12" s="13">
        <v>51</v>
      </c>
      <c r="F12" s="45">
        <v>747.6</v>
      </c>
      <c r="G12" s="13">
        <f t="shared" si="2"/>
        <v>1620.9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2883.3</v>
      </c>
      <c r="E13" s="13">
        <v>51</v>
      </c>
      <c r="F13" s="45">
        <v>680.7</v>
      </c>
      <c r="G13" s="13">
        <f t="shared" si="2"/>
        <v>2151.6000000000004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5175</v>
      </c>
      <c r="E14" s="13">
        <v>127.5</v>
      </c>
      <c r="F14" s="45">
        <v>643.9</v>
      </c>
      <c r="G14" s="13">
        <f t="shared" si="2"/>
        <v>4403.6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2200.9</v>
      </c>
      <c r="E15" s="13">
        <v>51</v>
      </c>
      <c r="F15" s="45">
        <v>317.9</v>
      </c>
      <c r="G15" s="13">
        <f t="shared" si="2"/>
        <v>1832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2689.2</v>
      </c>
      <c r="E16" s="13">
        <v>51</v>
      </c>
      <c r="F16" s="45">
        <v>610</v>
      </c>
      <c r="G16" s="13">
        <f t="shared" si="2"/>
        <v>2028.1999999999998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3347.5</v>
      </c>
      <c r="E17" s="13">
        <v>51.1</v>
      </c>
      <c r="F17" s="45">
        <v>640.8</v>
      </c>
      <c r="G17" s="13">
        <f t="shared" si="2"/>
        <v>2655.6000000000004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3329.8</v>
      </c>
      <c r="E18" s="13">
        <v>127.5</v>
      </c>
      <c r="F18" s="45">
        <v>508.8</v>
      </c>
      <c r="G18" s="13">
        <f t="shared" si="2"/>
        <v>2693.5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2385</v>
      </c>
      <c r="E19" s="13">
        <v>51</v>
      </c>
      <c r="F19" s="45">
        <v>284.2</v>
      </c>
      <c r="G19" s="13">
        <f>D19-E19-F19</f>
        <v>2049.8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24428.8</v>
      </c>
      <c r="E20" s="13">
        <v>743.1</v>
      </c>
      <c r="F20" s="45">
        <v>1453.9</v>
      </c>
      <c r="G20" s="13">
        <f>D20-E20-F20</f>
        <v>22231.8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2403.8</v>
      </c>
      <c r="E21" s="13">
        <v>51</v>
      </c>
      <c r="F21" s="45">
        <v>273.4</v>
      </c>
      <c r="G21" s="13">
        <f t="shared" si="2"/>
        <v>2079.4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5218.6</v>
      </c>
      <c r="E22" s="13">
        <v>127.5</v>
      </c>
      <c r="F22" s="45">
        <v>1093.2</v>
      </c>
      <c r="G22" s="13">
        <f t="shared" si="2"/>
        <v>3997.9000000000005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70" t="s">
        <v>39</v>
      </c>
      <c r="B24" s="271"/>
      <c r="C24" s="161">
        <f>SUM(C6:C23)</f>
        <v>0</v>
      </c>
      <c r="D24" s="161">
        <f>SUM(D6:D23)</f>
        <v>77068.3</v>
      </c>
      <c r="E24" s="165">
        <f>SUM(E6:E23)</f>
        <v>3831.5</v>
      </c>
      <c r="F24" s="161">
        <f>SUM(F6:F23)</f>
        <v>10467.9</v>
      </c>
      <c r="G24" s="166">
        <f>SUM(G6:G23)</f>
        <v>62768.90000000001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D23" sqref="D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3" t="s">
        <v>145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2" t="s">
        <v>9</v>
      </c>
      <c r="B3" s="260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54" t="s">
        <v>4</v>
      </c>
      <c r="I3" s="254" t="s">
        <v>5</v>
      </c>
      <c r="J3" s="6" t="s">
        <v>6</v>
      </c>
    </row>
    <row r="4" spans="1:10" s="10" customFormat="1" ht="42.75" customHeight="1">
      <c r="A4" s="262"/>
      <c r="B4" s="26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5"/>
      <c r="I4" s="25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362</v>
      </c>
      <c r="E6" s="152">
        <v>0</v>
      </c>
      <c r="F6" s="13">
        <f>D6+E6</f>
        <v>362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310.2</v>
      </c>
      <c r="E7" s="32">
        <v>0</v>
      </c>
      <c r="F7" s="13">
        <f aca="true" t="shared" si="1" ref="F7:F22">D7+E7</f>
        <v>310.2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698.1</v>
      </c>
      <c r="E8" s="32">
        <v>0</v>
      </c>
      <c r="F8" s="13">
        <f t="shared" si="1"/>
        <v>698.1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497.6</v>
      </c>
      <c r="E9" s="32">
        <v>0</v>
      </c>
      <c r="F9" s="13">
        <f t="shared" si="1"/>
        <v>497.6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2013.6</v>
      </c>
      <c r="E10" s="32">
        <v>0</v>
      </c>
      <c r="F10" s="13">
        <f t="shared" si="1"/>
        <v>2013.6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575.8</v>
      </c>
      <c r="E11" s="32">
        <v>0</v>
      </c>
      <c r="F11" s="13">
        <f t="shared" si="1"/>
        <v>575.8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149.9</v>
      </c>
      <c r="E12" s="32">
        <v>0</v>
      </c>
      <c r="F12" s="13">
        <f t="shared" si="1"/>
        <v>149.9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895.9</v>
      </c>
      <c r="E13" s="32">
        <v>0</v>
      </c>
      <c r="F13" s="13">
        <f t="shared" si="1"/>
        <v>895.9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1562.1</v>
      </c>
      <c r="E14" s="32">
        <v>0</v>
      </c>
      <c r="F14" s="13">
        <f t="shared" si="1"/>
        <v>1562.1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612</v>
      </c>
      <c r="E18" s="32">
        <v>0</v>
      </c>
      <c r="F18" s="13">
        <f t="shared" si="1"/>
        <v>612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18737</v>
      </c>
      <c r="E20" s="32">
        <v>0</v>
      </c>
      <c r="F20" s="13">
        <f t="shared" si="1"/>
        <v>18737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507.4</v>
      </c>
      <c r="E21" s="32">
        <v>0</v>
      </c>
      <c r="F21" s="13">
        <f t="shared" si="1"/>
        <v>507.4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1558.5</v>
      </c>
      <c r="E22" s="32">
        <v>0</v>
      </c>
      <c r="F22" s="13">
        <f t="shared" si="1"/>
        <v>1558.5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70" t="s">
        <v>39</v>
      </c>
      <c r="B24" s="271"/>
      <c r="C24" s="161">
        <f>SUM(C6:C23)</f>
        <v>0</v>
      </c>
      <c r="D24" s="161">
        <f>SUM(D6:D23)</f>
        <v>30361</v>
      </c>
      <c r="E24" s="161">
        <f>SUM(E6:E23)</f>
        <v>0</v>
      </c>
      <c r="F24" s="161">
        <f>SUM(F6:F23)</f>
        <v>30361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N6">
      <pane xSplit="14880" topLeftCell="P14" activePane="topLeft" state="split"/>
      <selection pane="topLeft" activeCell="T22" sqref="T22"/>
      <selection pane="topRight" activeCell="P10" sqref="P10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4" t="s">
        <v>146</v>
      </c>
      <c r="D2" s="274"/>
      <c r="E2" s="274"/>
      <c r="F2" s="274"/>
      <c r="G2" s="274"/>
      <c r="H2" s="274"/>
      <c r="I2" s="274"/>
      <c r="J2" s="274"/>
      <c r="K2" s="274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62" t="s">
        <v>9</v>
      </c>
      <c r="B4" s="260" t="s">
        <v>102</v>
      </c>
      <c r="C4" s="5" t="s">
        <v>222</v>
      </c>
      <c r="D4" s="5" t="s">
        <v>223</v>
      </c>
      <c r="E4" s="35" t="s">
        <v>31</v>
      </c>
      <c r="F4" s="35" t="s">
        <v>198</v>
      </c>
      <c r="G4" s="35" t="s">
        <v>207</v>
      </c>
      <c r="H4" s="70" t="s">
        <v>132</v>
      </c>
      <c r="I4" s="35" t="s">
        <v>208</v>
      </c>
      <c r="J4" s="35" t="s">
        <v>209</v>
      </c>
      <c r="K4" s="5" t="s">
        <v>210</v>
      </c>
      <c r="L4" s="6" t="s">
        <v>133</v>
      </c>
      <c r="M4" s="35" t="s">
        <v>203</v>
      </c>
      <c r="N4" s="35" t="s">
        <v>211</v>
      </c>
      <c r="O4" s="35" t="s">
        <v>212</v>
      </c>
      <c r="P4" s="29" t="s">
        <v>147</v>
      </c>
      <c r="Q4" s="5" t="s">
        <v>60</v>
      </c>
      <c r="R4" s="254" t="s">
        <v>4</v>
      </c>
      <c r="S4" s="254" t="s">
        <v>10</v>
      </c>
      <c r="T4" s="6" t="s">
        <v>6</v>
      </c>
    </row>
    <row r="5" spans="1:20" s="10" customFormat="1" ht="45.75" customHeight="1">
      <c r="A5" s="262"/>
      <c r="B5" s="26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5"/>
      <c r="S5" s="25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3232.2</v>
      </c>
      <c r="G7" s="45">
        <v>703.3</v>
      </c>
      <c r="H7" s="72">
        <f>F7-G7</f>
        <v>2528.8999999999996</v>
      </c>
      <c r="I7" s="40">
        <v>23.1</v>
      </c>
      <c r="J7" s="40">
        <v>0</v>
      </c>
      <c r="K7" s="32">
        <f>I7-J7</f>
        <v>23.1</v>
      </c>
      <c r="L7" s="12">
        <f>SUM(H7-K7)</f>
        <v>2505.7999999999997</v>
      </c>
      <c r="M7" s="45">
        <v>3200.8</v>
      </c>
      <c r="N7" s="13">
        <v>51.1</v>
      </c>
      <c r="O7" s="45">
        <v>652.3</v>
      </c>
      <c r="P7" s="13">
        <f>M7-N7-O7</f>
        <v>2497.4000000000005</v>
      </c>
      <c r="Q7" s="17">
        <f>L7/P7*100</f>
        <v>100.33634980379591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2793.6</v>
      </c>
      <c r="G8" s="45">
        <v>437.7</v>
      </c>
      <c r="H8" s="72">
        <f aca="true" t="shared" si="1" ref="H8:H23">F8-G8</f>
        <v>2355.9</v>
      </c>
      <c r="I8" s="40">
        <v>60</v>
      </c>
      <c r="J8" s="40">
        <v>0</v>
      </c>
      <c r="K8" s="32">
        <f aca="true" t="shared" si="2" ref="K8:K22">I8-J8</f>
        <v>60</v>
      </c>
      <c r="L8" s="12">
        <f aca="true" t="shared" si="3" ref="L8:L25">SUM(H8-K8)</f>
        <v>2295.9</v>
      </c>
      <c r="M8" s="45">
        <v>2788.6</v>
      </c>
      <c r="N8" s="13">
        <v>51</v>
      </c>
      <c r="O8" s="45">
        <v>386.7</v>
      </c>
      <c r="P8" s="13">
        <f aca="true" t="shared" si="4" ref="P8:P23">M8-N8-O8</f>
        <v>2350.9</v>
      </c>
      <c r="Q8" s="17">
        <f aca="true" t="shared" si="5" ref="Q8:Q23">L8/P8*100</f>
        <v>97.66047045812242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3418.4</v>
      </c>
      <c r="G9" s="45">
        <v>484</v>
      </c>
      <c r="H9" s="72">
        <f t="shared" si="1"/>
        <v>2934.4</v>
      </c>
      <c r="I9" s="40">
        <v>37</v>
      </c>
      <c r="J9" s="40">
        <v>28.2</v>
      </c>
      <c r="K9" s="32">
        <f t="shared" si="2"/>
        <v>8.8</v>
      </c>
      <c r="L9" s="12">
        <f t="shared" si="3"/>
        <v>2925.6</v>
      </c>
      <c r="M9" s="45">
        <v>3418.5</v>
      </c>
      <c r="N9" s="13">
        <v>127.5</v>
      </c>
      <c r="O9" s="45">
        <v>356.5</v>
      </c>
      <c r="P9" s="13">
        <f t="shared" si="4"/>
        <v>2934.5</v>
      </c>
      <c r="Q9" s="17">
        <f t="shared" si="5"/>
        <v>99.69671153518487</v>
      </c>
      <c r="R9" s="1">
        <v>1</v>
      </c>
      <c r="S9" s="14">
        <v>0.75</v>
      </c>
      <c r="T9" s="14">
        <v>0.75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4370.9</v>
      </c>
      <c r="G10" s="45">
        <v>2330.1</v>
      </c>
      <c r="H10" s="72">
        <f t="shared" si="1"/>
        <v>2040.7999999999997</v>
      </c>
      <c r="I10" s="40">
        <v>1895.2</v>
      </c>
      <c r="J10" s="40">
        <v>1894.7</v>
      </c>
      <c r="K10" s="32">
        <v>98</v>
      </c>
      <c r="L10" s="12">
        <f t="shared" si="3"/>
        <v>1942.7999999999997</v>
      </c>
      <c r="M10" s="45">
        <v>4370.9</v>
      </c>
      <c r="N10" s="13">
        <v>1940.7</v>
      </c>
      <c r="O10" s="45">
        <v>389.4</v>
      </c>
      <c r="P10" s="13">
        <f t="shared" si="4"/>
        <v>2040.7999999999997</v>
      </c>
      <c r="Q10" s="17">
        <f t="shared" si="5"/>
        <v>95.19796158369267</v>
      </c>
      <c r="R10" s="1">
        <v>1</v>
      </c>
      <c r="S10" s="14">
        <v>0.75</v>
      </c>
      <c r="T10" s="14">
        <v>0.75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3872.6</v>
      </c>
      <c r="G11" s="45">
        <v>754.4</v>
      </c>
      <c r="H11" s="72">
        <f t="shared" si="1"/>
        <v>3118.2</v>
      </c>
      <c r="I11" s="40">
        <v>336.4</v>
      </c>
      <c r="J11" s="40">
        <v>20</v>
      </c>
      <c r="K11" s="32">
        <v>58.3</v>
      </c>
      <c r="L11" s="12">
        <f t="shared" si="3"/>
        <v>3059.8999999999996</v>
      </c>
      <c r="M11" s="45">
        <v>3624.2</v>
      </c>
      <c r="N11" s="13">
        <v>127.5</v>
      </c>
      <c r="O11" s="45">
        <v>626.9</v>
      </c>
      <c r="P11" s="13">
        <f t="shared" si="4"/>
        <v>2869.7999999999997</v>
      </c>
      <c r="Q11" s="17">
        <f t="shared" si="5"/>
        <v>106.62415499337932</v>
      </c>
      <c r="R11" s="1">
        <v>0</v>
      </c>
      <c r="S11" s="14">
        <v>0.75</v>
      </c>
      <c r="T11" s="14">
        <f>R11*S11</f>
        <v>0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3183.9</v>
      </c>
      <c r="G12" s="45">
        <v>852.7</v>
      </c>
      <c r="H12" s="72">
        <f t="shared" si="1"/>
        <v>2331.2</v>
      </c>
      <c r="I12" s="40">
        <v>43.2</v>
      </c>
      <c r="J12" s="40">
        <v>0</v>
      </c>
      <c r="K12" s="32">
        <f t="shared" si="2"/>
        <v>43.2</v>
      </c>
      <c r="L12" s="12">
        <f t="shared" si="3"/>
        <v>2288</v>
      </c>
      <c r="M12" s="45">
        <v>3183.9</v>
      </c>
      <c r="N12" s="13">
        <v>51</v>
      </c>
      <c r="O12" s="45">
        <v>801.7</v>
      </c>
      <c r="P12" s="13">
        <f t="shared" si="4"/>
        <v>2331.2</v>
      </c>
      <c r="Q12" s="17">
        <f t="shared" si="5"/>
        <v>98.14687714481812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2419.5</v>
      </c>
      <c r="G13" s="45">
        <v>798.6</v>
      </c>
      <c r="H13" s="72">
        <f t="shared" si="1"/>
        <v>1620.9</v>
      </c>
      <c r="I13" s="40">
        <v>0</v>
      </c>
      <c r="J13" s="40">
        <v>0</v>
      </c>
      <c r="K13" s="32">
        <f t="shared" si="2"/>
        <v>0</v>
      </c>
      <c r="L13" s="12">
        <f t="shared" si="3"/>
        <v>1620.9</v>
      </c>
      <c r="M13" s="45">
        <v>2419.5</v>
      </c>
      <c r="N13" s="13">
        <v>51</v>
      </c>
      <c r="O13" s="45">
        <v>747.6</v>
      </c>
      <c r="P13" s="13">
        <f t="shared" si="4"/>
        <v>1620.9</v>
      </c>
      <c r="Q13" s="17">
        <f t="shared" si="5"/>
        <v>100</v>
      </c>
      <c r="R13" s="1">
        <v>1</v>
      </c>
      <c r="S13" s="14">
        <v>0.75</v>
      </c>
      <c r="T13" s="14"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2883.3</v>
      </c>
      <c r="G14" s="45">
        <v>731.8</v>
      </c>
      <c r="H14" s="72">
        <f t="shared" si="1"/>
        <v>2151.5</v>
      </c>
      <c r="I14" s="40">
        <v>376.9</v>
      </c>
      <c r="J14" s="40">
        <v>342.6</v>
      </c>
      <c r="K14" s="32">
        <f t="shared" si="2"/>
        <v>34.299999999999955</v>
      </c>
      <c r="L14" s="12">
        <f t="shared" si="3"/>
        <v>2117.2</v>
      </c>
      <c r="M14" s="45">
        <v>2883.3</v>
      </c>
      <c r="N14" s="13">
        <v>51</v>
      </c>
      <c r="O14" s="45">
        <v>680.7</v>
      </c>
      <c r="P14" s="13">
        <f t="shared" si="4"/>
        <v>2151.6000000000004</v>
      </c>
      <c r="Q14" s="17">
        <f t="shared" si="5"/>
        <v>98.40118981223273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5175</v>
      </c>
      <c r="G15" s="45">
        <v>771.5</v>
      </c>
      <c r="H15" s="72">
        <f t="shared" si="1"/>
        <v>4403.5</v>
      </c>
      <c r="I15" s="40">
        <v>200</v>
      </c>
      <c r="J15" s="40">
        <v>200</v>
      </c>
      <c r="K15" s="32">
        <f t="shared" si="2"/>
        <v>0</v>
      </c>
      <c r="L15" s="12">
        <f t="shared" si="3"/>
        <v>4403.5</v>
      </c>
      <c r="M15" s="45">
        <v>5175</v>
      </c>
      <c r="N15" s="13">
        <v>127.5</v>
      </c>
      <c r="O15" s="45">
        <v>643.9</v>
      </c>
      <c r="P15" s="13">
        <f t="shared" si="4"/>
        <v>4403.6</v>
      </c>
      <c r="Q15" s="17">
        <f t="shared" si="5"/>
        <v>99.99772913071124</v>
      </c>
      <c r="R15" s="1">
        <v>1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2200.9</v>
      </c>
      <c r="G16" s="45">
        <v>368.9</v>
      </c>
      <c r="H16" s="72">
        <f t="shared" si="1"/>
        <v>1832</v>
      </c>
      <c r="I16" s="40">
        <v>0</v>
      </c>
      <c r="J16" s="40">
        <v>0</v>
      </c>
      <c r="K16" s="32">
        <f t="shared" si="2"/>
        <v>0</v>
      </c>
      <c r="L16" s="12">
        <f t="shared" si="3"/>
        <v>1832</v>
      </c>
      <c r="M16" s="45">
        <v>2200.9</v>
      </c>
      <c r="N16" s="13">
        <v>51</v>
      </c>
      <c r="O16" s="45">
        <v>317.9</v>
      </c>
      <c r="P16" s="13">
        <f t="shared" si="4"/>
        <v>1832</v>
      </c>
      <c r="Q16" s="17">
        <f t="shared" si="5"/>
        <v>100</v>
      </c>
      <c r="R16" s="1">
        <v>1</v>
      </c>
      <c r="S16" s="14">
        <v>0.75</v>
      </c>
      <c r="T16" s="14">
        <v>0.75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2689.2</v>
      </c>
      <c r="G17" s="45">
        <v>661</v>
      </c>
      <c r="H17" s="72">
        <f t="shared" si="1"/>
        <v>2028.1999999999998</v>
      </c>
      <c r="I17" s="40">
        <v>0.5</v>
      </c>
      <c r="J17" s="40">
        <v>0</v>
      </c>
      <c r="K17" s="32">
        <f t="shared" si="2"/>
        <v>0.5</v>
      </c>
      <c r="L17" s="12">
        <f t="shared" si="3"/>
        <v>2027.6999999999998</v>
      </c>
      <c r="M17" s="45">
        <v>2689.2</v>
      </c>
      <c r="N17" s="13">
        <v>51</v>
      </c>
      <c r="O17" s="45">
        <v>610</v>
      </c>
      <c r="P17" s="13">
        <f t="shared" si="4"/>
        <v>2028.1999999999998</v>
      </c>
      <c r="Q17" s="17">
        <f t="shared" si="5"/>
        <v>99.97534759885612</v>
      </c>
      <c r="R17" s="1">
        <v>1</v>
      </c>
      <c r="S17" s="14">
        <v>0.75</v>
      </c>
      <c r="T17" s="14">
        <v>0.75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3347.5</v>
      </c>
      <c r="G18" s="45">
        <v>691.8</v>
      </c>
      <c r="H18" s="72">
        <f t="shared" si="1"/>
        <v>2655.7</v>
      </c>
      <c r="I18" s="40">
        <v>8.7</v>
      </c>
      <c r="J18" s="40">
        <v>0</v>
      </c>
      <c r="K18" s="32">
        <f t="shared" si="2"/>
        <v>8.7</v>
      </c>
      <c r="L18" s="12">
        <f t="shared" si="3"/>
        <v>2647</v>
      </c>
      <c r="M18" s="45">
        <v>3347.5</v>
      </c>
      <c r="N18" s="13">
        <v>51.1</v>
      </c>
      <c r="O18" s="45">
        <v>640.8</v>
      </c>
      <c r="P18" s="13">
        <f t="shared" si="4"/>
        <v>2655.6000000000004</v>
      </c>
      <c r="Q18" s="17">
        <f t="shared" si="5"/>
        <v>99.67615604759752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3375.9</v>
      </c>
      <c r="G19" s="45">
        <v>636.3</v>
      </c>
      <c r="H19" s="72">
        <f t="shared" si="1"/>
        <v>2739.6000000000004</v>
      </c>
      <c r="I19" s="40">
        <v>9</v>
      </c>
      <c r="J19" s="40">
        <v>9</v>
      </c>
      <c r="K19" s="32">
        <f t="shared" si="2"/>
        <v>0</v>
      </c>
      <c r="L19" s="12">
        <f t="shared" si="3"/>
        <v>2739.6000000000004</v>
      </c>
      <c r="M19" s="45">
        <v>3329.8</v>
      </c>
      <c r="N19" s="13">
        <v>127.5</v>
      </c>
      <c r="O19" s="45">
        <v>508.8</v>
      </c>
      <c r="P19" s="13">
        <f t="shared" si="4"/>
        <v>2693.5</v>
      </c>
      <c r="Q19" s="17">
        <f t="shared" si="5"/>
        <v>101.71152775199556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2407.1</v>
      </c>
      <c r="G20" s="45">
        <v>335.2</v>
      </c>
      <c r="H20" s="72">
        <f t="shared" si="1"/>
        <v>2071.9</v>
      </c>
      <c r="I20" s="40">
        <v>21.9</v>
      </c>
      <c r="J20" s="40">
        <v>0</v>
      </c>
      <c r="K20" s="32">
        <f t="shared" si="2"/>
        <v>21.9</v>
      </c>
      <c r="L20" s="12">
        <f t="shared" si="3"/>
        <v>2050</v>
      </c>
      <c r="M20" s="45">
        <v>2385</v>
      </c>
      <c r="N20" s="13">
        <v>51</v>
      </c>
      <c r="O20" s="45">
        <v>284.2</v>
      </c>
      <c r="P20" s="13">
        <f t="shared" si="4"/>
        <v>2049.8</v>
      </c>
      <c r="Q20" s="17">
        <f t="shared" si="5"/>
        <v>100.00975704946823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24528.8</v>
      </c>
      <c r="G21" s="45">
        <v>2197</v>
      </c>
      <c r="H21" s="72">
        <f t="shared" si="1"/>
        <v>22331.8</v>
      </c>
      <c r="I21" s="40">
        <v>6198.6</v>
      </c>
      <c r="J21" s="40">
        <v>742</v>
      </c>
      <c r="K21" s="32">
        <v>3036.2</v>
      </c>
      <c r="L21" s="12">
        <f t="shared" si="3"/>
        <v>19295.6</v>
      </c>
      <c r="M21" s="45">
        <v>24428.8</v>
      </c>
      <c r="N21" s="13">
        <v>743.1</v>
      </c>
      <c r="O21" s="45">
        <v>1453.9</v>
      </c>
      <c r="P21" s="13">
        <f t="shared" si="4"/>
        <v>22231.8</v>
      </c>
      <c r="Q21" s="17">
        <f t="shared" si="5"/>
        <v>86.79279230651589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2403.8</v>
      </c>
      <c r="G22" s="45">
        <v>324.4</v>
      </c>
      <c r="H22" s="72">
        <f t="shared" si="1"/>
        <v>2079.4</v>
      </c>
      <c r="I22" s="40">
        <v>0.6</v>
      </c>
      <c r="J22" s="40">
        <v>0</v>
      </c>
      <c r="K22" s="32">
        <f t="shared" si="2"/>
        <v>0.6</v>
      </c>
      <c r="L22" s="12">
        <f t="shared" si="3"/>
        <v>2078.8</v>
      </c>
      <c r="M22" s="45">
        <v>2403.8</v>
      </c>
      <c r="N22" s="13">
        <v>51</v>
      </c>
      <c r="O22" s="45">
        <v>273.4</v>
      </c>
      <c r="P22" s="13">
        <f t="shared" si="4"/>
        <v>2079.4</v>
      </c>
      <c r="Q22" s="17">
        <f t="shared" si="5"/>
        <v>99.97114552274695</v>
      </c>
      <c r="R22" s="1">
        <v>1</v>
      </c>
      <c r="S22" s="14">
        <v>0.75</v>
      </c>
      <c r="T22" s="14">
        <v>0.75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5292.2</v>
      </c>
      <c r="G23" s="45">
        <v>1220.7</v>
      </c>
      <c r="H23" s="72">
        <f t="shared" si="1"/>
        <v>4071.5</v>
      </c>
      <c r="I23" s="40">
        <v>79</v>
      </c>
      <c r="J23" s="40">
        <v>30</v>
      </c>
      <c r="K23" s="32">
        <v>14</v>
      </c>
      <c r="L23" s="12">
        <f t="shared" si="3"/>
        <v>4057.5</v>
      </c>
      <c r="M23" s="45">
        <v>5218.6</v>
      </c>
      <c r="N23" s="13">
        <v>127.5</v>
      </c>
      <c r="O23" s="45">
        <v>1093.2</v>
      </c>
      <c r="P23" s="13">
        <f t="shared" si="4"/>
        <v>3997.9000000000005</v>
      </c>
      <c r="Q23" s="17">
        <f t="shared" si="5"/>
        <v>101.49078266089695</v>
      </c>
      <c r="R23" s="1">
        <v>0</v>
      </c>
      <c r="S23" s="14">
        <v>0.75</v>
      </c>
      <c r="T23" s="14"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70" t="s">
        <v>39</v>
      </c>
      <c r="B25" s="271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77594.79999999999</v>
      </c>
      <c r="G25" s="160">
        <f t="shared" si="6"/>
        <v>14299.4</v>
      </c>
      <c r="H25" s="163">
        <f t="shared" si="6"/>
        <v>63295.4</v>
      </c>
      <c r="I25" s="160">
        <f t="shared" si="6"/>
        <v>9290.1</v>
      </c>
      <c r="J25" s="160">
        <f t="shared" si="6"/>
        <v>3266.5</v>
      </c>
      <c r="K25" s="160">
        <f t="shared" si="6"/>
        <v>3407.5999999999995</v>
      </c>
      <c r="L25" s="237">
        <f t="shared" si="3"/>
        <v>59887.8</v>
      </c>
      <c r="M25" s="161">
        <f>SUM(M7:M24)</f>
        <v>77068.3</v>
      </c>
      <c r="N25" s="165">
        <f>SUM(N7:N24)</f>
        <v>3831.5</v>
      </c>
      <c r="O25" s="161">
        <f>SUM(O7:O24)</f>
        <v>10467.9</v>
      </c>
      <c r="P25" s="166">
        <f>SUM(P7:P24)</f>
        <v>62768.90000000001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5">
      <selection activeCell="C20" sqref="C2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3" t="s">
        <v>134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2" t="s">
        <v>13</v>
      </c>
      <c r="B3" s="260" t="s">
        <v>102</v>
      </c>
      <c r="C3" s="28" t="s">
        <v>135</v>
      </c>
      <c r="D3" s="27"/>
      <c r="E3" s="27"/>
      <c r="F3" s="35" t="s">
        <v>214</v>
      </c>
      <c r="G3" s="35" t="s">
        <v>213</v>
      </c>
      <c r="H3" s="29" t="s">
        <v>148</v>
      </c>
      <c r="I3" s="5" t="s">
        <v>24</v>
      </c>
      <c r="J3" s="254" t="s">
        <v>11</v>
      </c>
      <c r="K3" s="254" t="s">
        <v>12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5"/>
      <c r="K4" s="25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362</v>
      </c>
      <c r="G6" s="152">
        <v>0</v>
      </c>
      <c r="H6" s="13">
        <f>F6+G6</f>
        <v>362</v>
      </c>
      <c r="I6" s="52">
        <f>C6/H6*100</f>
        <v>-8.67403314917127</v>
      </c>
      <c r="J6" s="1">
        <v>1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-5</v>
      </c>
      <c r="D7" s="13"/>
      <c r="E7" s="13"/>
      <c r="F7" s="51">
        <v>310.2</v>
      </c>
      <c r="G7" s="32">
        <v>0</v>
      </c>
      <c r="H7" s="13">
        <f aca="true" t="shared" si="0" ref="H7:H22">F7+G7</f>
        <v>310.2</v>
      </c>
      <c r="I7" s="17">
        <f aca="true" t="shared" si="1" ref="I7:I22">C7/H7*100</f>
        <v>-1.6118633139909737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51">
        <v>698.1</v>
      </c>
      <c r="G8" s="32">
        <v>0</v>
      </c>
      <c r="H8" s="13">
        <f t="shared" si="0"/>
        <v>698.1</v>
      </c>
      <c r="I8" s="17">
        <f t="shared" si="1"/>
        <v>0</v>
      </c>
      <c r="J8" s="1">
        <v>1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51">
        <v>497.6</v>
      </c>
      <c r="G9" s="32">
        <v>0</v>
      </c>
      <c r="H9" s="13">
        <f t="shared" si="0"/>
        <v>497.6</v>
      </c>
      <c r="I9" s="17">
        <f t="shared" si="1"/>
        <v>0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2013.6</v>
      </c>
      <c r="G10" s="32">
        <v>0</v>
      </c>
      <c r="H10" s="13">
        <f t="shared" si="0"/>
        <v>2013.6</v>
      </c>
      <c r="I10" s="17">
        <f t="shared" si="1"/>
        <v>-12.336114421930871</v>
      </c>
      <c r="J10" s="1">
        <v>1</v>
      </c>
      <c r="K10" s="14">
        <v>0.75</v>
      </c>
      <c r="L10" s="37">
        <f>J10*K10</f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51">
        <v>575.8</v>
      </c>
      <c r="G11" s="32">
        <v>0</v>
      </c>
      <c r="H11" s="13">
        <f t="shared" si="0"/>
        <v>575.8</v>
      </c>
      <c r="I11" s="17">
        <f t="shared" si="1"/>
        <v>0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51">
        <v>149.9</v>
      </c>
      <c r="G12" s="32">
        <v>0</v>
      </c>
      <c r="H12" s="13">
        <f t="shared" si="0"/>
        <v>149.9</v>
      </c>
      <c r="I12" s="17">
        <f t="shared" si="1"/>
        <v>0</v>
      </c>
      <c r="J12" s="1">
        <v>1</v>
      </c>
      <c r="K12" s="14">
        <v>0.75</v>
      </c>
      <c r="L12" s="14">
        <f>J12*K12</f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13">
        <f t="shared" si="0"/>
        <v>895.9</v>
      </c>
      <c r="I13" s="17">
        <f t="shared" si="1"/>
        <v>0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51">
        <v>1562.1</v>
      </c>
      <c r="G14" s="32">
        <v>0</v>
      </c>
      <c r="H14" s="13">
        <f t="shared" si="0"/>
        <v>1562.1</v>
      </c>
      <c r="I14" s="17">
        <f t="shared" si="1"/>
        <v>0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0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0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0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0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-46.1</v>
      </c>
      <c r="D18" s="13"/>
      <c r="E18" s="13"/>
      <c r="F18" s="51">
        <v>612</v>
      </c>
      <c r="G18" s="32">
        <v>0</v>
      </c>
      <c r="H18" s="13">
        <f t="shared" si="0"/>
        <v>612</v>
      </c>
      <c r="I18" s="17">
        <f t="shared" si="1"/>
        <v>-7.532679738562091</v>
      </c>
      <c r="J18" s="1">
        <v>1</v>
      </c>
      <c r="K18" s="14">
        <v>0.75</v>
      </c>
      <c r="L18" s="14">
        <v>0.75</v>
      </c>
    </row>
    <row r="19" spans="1:12" ht="22.5">
      <c r="A19" s="11">
        <v>14</v>
      </c>
      <c r="B19" s="16" t="s">
        <v>183</v>
      </c>
      <c r="C19" s="12">
        <v>-22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-5.056308894507009</v>
      </c>
      <c r="J19" s="1">
        <v>1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-100</v>
      </c>
      <c r="D20" s="13"/>
      <c r="E20" s="13"/>
      <c r="F20" s="51">
        <v>18737</v>
      </c>
      <c r="G20" s="32">
        <v>0</v>
      </c>
      <c r="H20" s="13">
        <f t="shared" si="0"/>
        <v>18737</v>
      </c>
      <c r="I20" s="17">
        <f t="shared" si="1"/>
        <v>-0.53370336766825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51">
        <v>507.4</v>
      </c>
      <c r="G21" s="32">
        <v>0</v>
      </c>
      <c r="H21" s="13">
        <f t="shared" si="0"/>
        <v>507.4</v>
      </c>
      <c r="I21" s="17">
        <f t="shared" si="1"/>
        <v>0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1558.5</v>
      </c>
      <c r="G22" s="32">
        <v>0</v>
      </c>
      <c r="H22" s="13">
        <f t="shared" si="0"/>
        <v>1558.5</v>
      </c>
      <c r="I22" s="17">
        <f t="shared" si="1"/>
        <v>-4.7224895733076675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70" t="s">
        <v>39</v>
      </c>
      <c r="B24" s="271"/>
      <c r="C24" s="161">
        <f aca="true" t="shared" si="2" ref="C24:H24">SUM(C6:C23)</f>
        <v>-526.5</v>
      </c>
      <c r="D24" s="161">
        <f t="shared" si="2"/>
        <v>0</v>
      </c>
      <c r="E24" s="161">
        <f t="shared" si="2"/>
        <v>0</v>
      </c>
      <c r="F24" s="168">
        <f t="shared" si="2"/>
        <v>30361</v>
      </c>
      <c r="G24" s="161">
        <f t="shared" si="2"/>
        <v>0</v>
      </c>
      <c r="H24" s="166">
        <f t="shared" si="2"/>
        <v>30361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49" t="s">
        <v>149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52" t="s">
        <v>14</v>
      </c>
      <c r="B3" s="260" t="s">
        <v>102</v>
      </c>
      <c r="C3" s="56" t="s">
        <v>36</v>
      </c>
      <c r="D3" s="57"/>
      <c r="E3" s="57"/>
      <c r="F3" s="47" t="s">
        <v>205</v>
      </c>
      <c r="G3" s="47" t="s">
        <v>213</v>
      </c>
      <c r="H3" s="58" t="s">
        <v>136</v>
      </c>
      <c r="I3" s="47" t="s">
        <v>24</v>
      </c>
      <c r="J3" s="275" t="s">
        <v>11</v>
      </c>
      <c r="K3" s="275" t="s">
        <v>5</v>
      </c>
      <c r="L3" s="59" t="s">
        <v>6</v>
      </c>
    </row>
    <row r="4" spans="1:12" ht="42.75" customHeight="1">
      <c r="A4" s="252"/>
      <c r="B4" s="26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48"/>
      <c r="K4" s="248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362</v>
      </c>
      <c r="G6" s="152">
        <v>0</v>
      </c>
      <c r="H6" s="152">
        <f>F6+G6</f>
        <v>362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310.2</v>
      </c>
      <c r="G7" s="32">
        <v>0</v>
      </c>
      <c r="H7" s="32">
        <f aca="true" t="shared" si="1" ref="H7:H22">F7+G7</f>
        <v>310.2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698.1</v>
      </c>
      <c r="G8" s="32">
        <v>0</v>
      </c>
      <c r="H8" s="32">
        <f t="shared" si="1"/>
        <v>698.1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497.6</v>
      </c>
      <c r="G9" s="32">
        <v>0</v>
      </c>
      <c r="H9" s="32">
        <f t="shared" si="1"/>
        <v>497.6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2013.6</v>
      </c>
      <c r="G10" s="32">
        <v>0</v>
      </c>
      <c r="H10" s="32">
        <f t="shared" si="1"/>
        <v>2013.6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575.8</v>
      </c>
      <c r="G11" s="32">
        <v>0</v>
      </c>
      <c r="H11" s="32">
        <f t="shared" si="1"/>
        <v>575.8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149.9</v>
      </c>
      <c r="G12" s="32">
        <v>0</v>
      </c>
      <c r="H12" s="32">
        <f t="shared" si="1"/>
        <v>149.9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32">
        <f t="shared" si="1"/>
        <v>895.9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1562.1</v>
      </c>
      <c r="G14" s="32">
        <v>0</v>
      </c>
      <c r="H14" s="32">
        <f t="shared" si="1"/>
        <v>1562.1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612</v>
      </c>
      <c r="G18" s="32">
        <v>0</v>
      </c>
      <c r="H18" s="32">
        <f t="shared" si="1"/>
        <v>612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18737</v>
      </c>
      <c r="G20" s="32">
        <v>0</v>
      </c>
      <c r="H20" s="32">
        <f t="shared" si="1"/>
        <v>18737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507.4</v>
      </c>
      <c r="G21" s="32">
        <v>0</v>
      </c>
      <c r="H21" s="32">
        <f t="shared" si="1"/>
        <v>507.4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1558.5</v>
      </c>
      <c r="G22" s="32">
        <v>0</v>
      </c>
      <c r="H22" s="32">
        <f t="shared" si="1"/>
        <v>1558.5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50" t="s">
        <v>39</v>
      </c>
      <c r="B24" s="251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30361</v>
      </c>
      <c r="G24" s="161">
        <f t="shared" si="3"/>
        <v>0</v>
      </c>
      <c r="H24" s="161">
        <f t="shared" si="3"/>
        <v>30361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F1">
      <selection activeCell="G6" sqref="G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2" t="s">
        <v>14</v>
      </c>
      <c r="B3" s="260" t="s">
        <v>102</v>
      </c>
      <c r="C3" s="6" t="s">
        <v>137</v>
      </c>
      <c r="D3" s="27"/>
      <c r="E3" s="27"/>
      <c r="F3" s="35" t="s">
        <v>198</v>
      </c>
      <c r="G3" s="35" t="s">
        <v>215</v>
      </c>
      <c r="H3" s="29" t="s">
        <v>138</v>
      </c>
      <c r="I3" s="5" t="s">
        <v>41</v>
      </c>
      <c r="J3" s="254" t="s">
        <v>15</v>
      </c>
      <c r="K3" s="254" t="s">
        <v>16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5"/>
      <c r="K4" s="25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3232.2</v>
      </c>
      <c r="G6" s="45">
        <v>703.3</v>
      </c>
      <c r="H6" s="32">
        <f>F6-G6</f>
        <v>2528.8999999999996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2793.6</v>
      </c>
      <c r="G7" s="45">
        <v>437.7</v>
      </c>
      <c r="H7" s="32">
        <f aca="true" t="shared" si="1" ref="H7:H22">F7-G7</f>
        <v>2355.9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3418.4</v>
      </c>
      <c r="G8" s="45">
        <v>484</v>
      </c>
      <c r="H8" s="32">
        <f t="shared" si="1"/>
        <v>2934.4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4370.9</v>
      </c>
      <c r="G9" s="45">
        <v>2330.1</v>
      </c>
      <c r="H9" s="32">
        <f t="shared" si="1"/>
        <v>2040.7999999999997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3872.6</v>
      </c>
      <c r="G10" s="45">
        <v>754.4</v>
      </c>
      <c r="H10" s="32">
        <f t="shared" si="1"/>
        <v>3118.2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3183.9</v>
      </c>
      <c r="G11" s="45">
        <v>852.7</v>
      </c>
      <c r="H11" s="32">
        <f t="shared" si="1"/>
        <v>2331.2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2419.5</v>
      </c>
      <c r="G12" s="45">
        <v>798.6</v>
      </c>
      <c r="H12" s="32">
        <f t="shared" si="1"/>
        <v>1620.9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2883.3</v>
      </c>
      <c r="G13" s="45">
        <v>731.8</v>
      </c>
      <c r="H13" s="32">
        <f t="shared" si="1"/>
        <v>2151.5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5175</v>
      </c>
      <c r="G14" s="45">
        <v>771.5</v>
      </c>
      <c r="H14" s="32">
        <f t="shared" si="1"/>
        <v>4403.5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2200.9</v>
      </c>
      <c r="G15" s="45">
        <v>368.9</v>
      </c>
      <c r="H15" s="32">
        <f t="shared" si="1"/>
        <v>1832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2689.2</v>
      </c>
      <c r="G16" s="45">
        <v>661</v>
      </c>
      <c r="H16" s="32">
        <f t="shared" si="1"/>
        <v>2028.1999999999998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3347.5</v>
      </c>
      <c r="G17" s="45">
        <v>691.8</v>
      </c>
      <c r="H17" s="32">
        <f t="shared" si="1"/>
        <v>2655.7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3375.9</v>
      </c>
      <c r="G18" s="45">
        <v>636.3</v>
      </c>
      <c r="H18" s="32">
        <f t="shared" si="1"/>
        <v>2739.6000000000004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2407.1</v>
      </c>
      <c r="G19" s="45">
        <v>335.2</v>
      </c>
      <c r="H19" s="32">
        <f t="shared" si="1"/>
        <v>2071.9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24528.8</v>
      </c>
      <c r="G20" s="45">
        <v>2197</v>
      </c>
      <c r="H20" s="32">
        <f t="shared" si="1"/>
        <v>22331.8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2403.8</v>
      </c>
      <c r="G21" s="45">
        <v>324.4</v>
      </c>
      <c r="H21" s="32">
        <f t="shared" si="1"/>
        <v>2079.4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5292.2</v>
      </c>
      <c r="G22" s="45">
        <v>1220.7</v>
      </c>
      <c r="H22" s="32">
        <f t="shared" si="1"/>
        <v>4071.5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70" t="s">
        <v>39</v>
      </c>
      <c r="B24" s="271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77594.79999999999</v>
      </c>
      <c r="G24" s="160">
        <f t="shared" si="3"/>
        <v>14299.4</v>
      </c>
      <c r="H24" s="161">
        <f t="shared" si="3"/>
        <v>63295.4</v>
      </c>
      <c r="I24" s="81" t="s">
        <v>8</v>
      </c>
      <c r="J24" s="82" t="s">
        <v>8</v>
      </c>
      <c r="K24" s="174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7">
      <selection activeCell="P21" sqref="P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3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2" t="s">
        <v>3</v>
      </c>
      <c r="B3" s="260" t="s">
        <v>102</v>
      </c>
      <c r="C3" s="35" t="s">
        <v>219</v>
      </c>
      <c r="D3" s="35" t="s">
        <v>218</v>
      </c>
      <c r="E3" s="35" t="s">
        <v>217</v>
      </c>
      <c r="F3" s="29" t="s">
        <v>1</v>
      </c>
      <c r="G3" s="27"/>
      <c r="H3" s="27"/>
      <c r="I3" s="5" t="s">
        <v>206</v>
      </c>
      <c r="J3" s="5" t="s">
        <v>223</v>
      </c>
      <c r="K3" s="35" t="s">
        <v>31</v>
      </c>
      <c r="L3" s="35" t="s">
        <v>198</v>
      </c>
      <c r="M3" s="35" t="s">
        <v>216</v>
      </c>
      <c r="N3" s="29" t="s">
        <v>2</v>
      </c>
      <c r="O3" s="5" t="s">
        <v>45</v>
      </c>
      <c r="P3" s="254" t="s">
        <v>17</v>
      </c>
      <c r="Q3" s="254" t="s">
        <v>18</v>
      </c>
      <c r="R3" s="6" t="s">
        <v>6</v>
      </c>
    </row>
    <row r="4" spans="1:18" s="10" customFormat="1" ht="75.75" customHeight="1">
      <c r="A4" s="262"/>
      <c r="B4" s="26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5"/>
      <c r="Q4" s="25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3200.8</v>
      </c>
      <c r="D6" s="13">
        <v>51.1</v>
      </c>
      <c r="E6" s="45">
        <v>652.3</v>
      </c>
      <c r="F6" s="44">
        <f>C6-D6-E6</f>
        <v>2497.4000000000005</v>
      </c>
      <c r="G6" s="13"/>
      <c r="H6" s="13"/>
      <c r="I6" s="51">
        <v>0</v>
      </c>
      <c r="J6" s="51">
        <v>0</v>
      </c>
      <c r="K6" s="32">
        <f>J6-I6</f>
        <v>0</v>
      </c>
      <c r="L6" s="32">
        <v>3232.2</v>
      </c>
      <c r="M6" s="32">
        <v>703.3</v>
      </c>
      <c r="N6" s="32">
        <f>L6-M6</f>
        <v>2528.8999999999996</v>
      </c>
      <c r="O6" s="17">
        <f>(F6-N6)/F6*100</f>
        <v>-1.2613117642347675</v>
      </c>
      <c r="P6" s="68">
        <f>SUM((O6+5)/(0+5))</f>
        <v>0.7477376471530465</v>
      </c>
      <c r="Q6" s="14">
        <v>1.2</v>
      </c>
      <c r="R6" s="14">
        <f>P6*Q6</f>
        <v>0.8972851765836557</v>
      </c>
    </row>
    <row r="7" spans="1:18" ht="22.5">
      <c r="A7" s="11">
        <v>2</v>
      </c>
      <c r="B7" s="16" t="s">
        <v>172</v>
      </c>
      <c r="C7" s="45">
        <v>2788.6</v>
      </c>
      <c r="D7" s="13">
        <v>51</v>
      </c>
      <c r="E7" s="45">
        <v>386.7</v>
      </c>
      <c r="F7" s="45">
        <f aca="true" t="shared" si="0" ref="F7:F22">C7-D7-E7</f>
        <v>2350.9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2793.6</v>
      </c>
      <c r="M7" s="32">
        <v>437.7</v>
      </c>
      <c r="N7" s="32">
        <f aca="true" t="shared" si="2" ref="N7:N22">L7-M7</f>
        <v>2355.9</v>
      </c>
      <c r="O7" s="17">
        <f aca="true" t="shared" si="3" ref="O7:O22">(F7-N7)/F7*100</f>
        <v>-0.2126845038070526</v>
      </c>
      <c r="P7" s="68">
        <f>SUM((O7+5)/(0+5))</f>
        <v>0.9574630992385895</v>
      </c>
      <c r="Q7" s="14">
        <v>1.2</v>
      </c>
      <c r="R7" s="14">
        <f aca="true" t="shared" si="4" ref="R7:R22">P7*Q7</f>
        <v>1.1489557190863073</v>
      </c>
    </row>
    <row r="8" spans="1:18" ht="22.5">
      <c r="A8" s="11">
        <v>3</v>
      </c>
      <c r="B8" s="16" t="s">
        <v>173</v>
      </c>
      <c r="C8" s="45">
        <v>3418.5</v>
      </c>
      <c r="D8" s="13">
        <v>127.5</v>
      </c>
      <c r="E8" s="45">
        <v>356.5</v>
      </c>
      <c r="F8" s="45">
        <f t="shared" si="0"/>
        <v>2934.5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3418.4</v>
      </c>
      <c r="M8" s="32">
        <v>484</v>
      </c>
      <c r="N8" s="32">
        <f t="shared" si="2"/>
        <v>2934.4</v>
      </c>
      <c r="O8" s="17">
        <f t="shared" si="3"/>
        <v>0.0034077355597174662</v>
      </c>
      <c r="P8" s="68">
        <v>1</v>
      </c>
      <c r="Q8" s="14">
        <v>1.2</v>
      </c>
      <c r="R8" s="14">
        <f t="shared" si="4"/>
        <v>1.2</v>
      </c>
    </row>
    <row r="9" spans="1:18" ht="22.5">
      <c r="A9" s="11">
        <v>4</v>
      </c>
      <c r="B9" s="16" t="s">
        <v>174</v>
      </c>
      <c r="C9" s="45">
        <v>4370.9</v>
      </c>
      <c r="D9" s="13">
        <v>1940.7</v>
      </c>
      <c r="E9" s="45">
        <v>389.4</v>
      </c>
      <c r="F9" s="45">
        <f t="shared" si="0"/>
        <v>2040.7999999999997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4370.9</v>
      </c>
      <c r="M9" s="32">
        <v>2330.1</v>
      </c>
      <c r="N9" s="32">
        <f t="shared" si="2"/>
        <v>2040.7999999999997</v>
      </c>
      <c r="O9" s="17">
        <f t="shared" si="3"/>
        <v>0</v>
      </c>
      <c r="P9" s="68">
        <f aca="true" t="shared" si="5" ref="P9:P22">SUM(O9+5)/(0+5)</f>
        <v>1</v>
      </c>
      <c r="Q9" s="14">
        <v>1.2</v>
      </c>
      <c r="R9" s="14">
        <f t="shared" si="4"/>
        <v>1.2</v>
      </c>
    </row>
    <row r="10" spans="1:18" ht="22.5">
      <c r="A10" s="11">
        <v>5</v>
      </c>
      <c r="B10" s="16" t="s">
        <v>175</v>
      </c>
      <c r="C10" s="45">
        <v>3624.2</v>
      </c>
      <c r="D10" s="13">
        <v>127.5</v>
      </c>
      <c r="E10" s="45">
        <v>626.9</v>
      </c>
      <c r="F10" s="45">
        <f t="shared" si="0"/>
        <v>2869.7999999999997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3872.6</v>
      </c>
      <c r="M10" s="32">
        <v>754.4</v>
      </c>
      <c r="N10" s="32">
        <f t="shared" si="2"/>
        <v>3118.2</v>
      </c>
      <c r="O10" s="17">
        <f t="shared" si="3"/>
        <v>-8.655655446372574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3183.9</v>
      </c>
      <c r="D11" s="13">
        <v>51</v>
      </c>
      <c r="E11" s="45">
        <v>801.7</v>
      </c>
      <c r="F11" s="45">
        <f t="shared" si="0"/>
        <v>2331.2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3183.9</v>
      </c>
      <c r="M11" s="32">
        <v>852.7</v>
      </c>
      <c r="N11" s="32">
        <f t="shared" si="2"/>
        <v>2331.2</v>
      </c>
      <c r="O11" s="17">
        <f t="shared" si="3"/>
        <v>0</v>
      </c>
      <c r="P11" s="68">
        <v>1</v>
      </c>
      <c r="Q11" s="14">
        <v>1.2</v>
      </c>
      <c r="R11" s="14">
        <f t="shared" si="4"/>
        <v>1.2</v>
      </c>
    </row>
    <row r="12" spans="1:18" ht="22.5">
      <c r="A12" s="11">
        <v>7</v>
      </c>
      <c r="B12" s="16" t="s">
        <v>177</v>
      </c>
      <c r="C12" s="45">
        <v>2419.5</v>
      </c>
      <c r="D12" s="13">
        <v>51</v>
      </c>
      <c r="E12" s="45">
        <v>747.6</v>
      </c>
      <c r="F12" s="45">
        <f t="shared" si="0"/>
        <v>1620.9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2419.5</v>
      </c>
      <c r="M12" s="32">
        <v>798.6</v>
      </c>
      <c r="N12" s="32">
        <f t="shared" si="2"/>
        <v>1620.9</v>
      </c>
      <c r="O12" s="17">
        <f t="shared" si="3"/>
        <v>0</v>
      </c>
      <c r="P12" s="68">
        <f t="shared" si="5"/>
        <v>1</v>
      </c>
      <c r="Q12" s="14">
        <v>1.2</v>
      </c>
      <c r="R12" s="14">
        <f t="shared" si="4"/>
        <v>1.2</v>
      </c>
    </row>
    <row r="13" spans="1:18" ht="22.5">
      <c r="A13" s="11">
        <v>8</v>
      </c>
      <c r="B13" s="16" t="s">
        <v>187</v>
      </c>
      <c r="C13" s="45">
        <v>2883.3</v>
      </c>
      <c r="D13" s="13">
        <v>51</v>
      </c>
      <c r="E13" s="45">
        <v>680.7</v>
      </c>
      <c r="F13" s="45">
        <f t="shared" si="0"/>
        <v>2151.6000000000004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2883.3</v>
      </c>
      <c r="M13" s="32">
        <v>731.8</v>
      </c>
      <c r="N13" s="32">
        <f t="shared" si="2"/>
        <v>2151.5</v>
      </c>
      <c r="O13" s="17">
        <f t="shared" si="3"/>
        <v>0.004647704034224009</v>
      </c>
      <c r="P13" s="68">
        <v>1</v>
      </c>
      <c r="Q13" s="14">
        <v>1.2</v>
      </c>
      <c r="R13" s="14">
        <f t="shared" si="4"/>
        <v>1.2</v>
      </c>
    </row>
    <row r="14" spans="1:18" ht="22.5">
      <c r="A14" s="11">
        <v>9</v>
      </c>
      <c r="B14" s="16" t="s">
        <v>178</v>
      </c>
      <c r="C14" s="45">
        <v>5175</v>
      </c>
      <c r="D14" s="13">
        <v>127.5</v>
      </c>
      <c r="E14" s="45">
        <v>643.9</v>
      </c>
      <c r="F14" s="45">
        <f t="shared" si="0"/>
        <v>4403.6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5175</v>
      </c>
      <c r="M14" s="32">
        <v>771.5</v>
      </c>
      <c r="N14" s="32">
        <f t="shared" si="2"/>
        <v>4403.5</v>
      </c>
      <c r="O14" s="17">
        <f t="shared" si="3"/>
        <v>0.002270869288772</v>
      </c>
      <c r="P14" s="68">
        <v>1</v>
      </c>
      <c r="Q14" s="14">
        <v>1.2</v>
      </c>
      <c r="R14" s="14">
        <f t="shared" si="4"/>
        <v>1.2</v>
      </c>
    </row>
    <row r="15" spans="1:18" ht="22.5">
      <c r="A15" s="11">
        <v>10</v>
      </c>
      <c r="B15" s="16" t="s">
        <v>179</v>
      </c>
      <c r="C15" s="45">
        <v>2200.9</v>
      </c>
      <c r="D15" s="13">
        <v>51</v>
      </c>
      <c r="E15" s="45">
        <v>317.9</v>
      </c>
      <c r="F15" s="45">
        <f t="shared" si="0"/>
        <v>1832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2200.9</v>
      </c>
      <c r="M15" s="32">
        <v>368.9</v>
      </c>
      <c r="N15" s="32">
        <f t="shared" si="2"/>
        <v>1832</v>
      </c>
      <c r="O15" s="17">
        <f t="shared" si="3"/>
        <v>0</v>
      </c>
      <c r="P15" s="68">
        <f t="shared" si="5"/>
        <v>1</v>
      </c>
      <c r="Q15" s="14">
        <v>1.2</v>
      </c>
      <c r="R15" s="14">
        <f t="shared" si="4"/>
        <v>1.2</v>
      </c>
    </row>
    <row r="16" spans="1:18" ht="22.5">
      <c r="A16" s="11">
        <v>11</v>
      </c>
      <c r="B16" s="16" t="s">
        <v>180</v>
      </c>
      <c r="C16" s="45">
        <v>2689.2</v>
      </c>
      <c r="D16" s="13">
        <v>51</v>
      </c>
      <c r="E16" s="45">
        <v>610</v>
      </c>
      <c r="F16" s="45">
        <f t="shared" si="0"/>
        <v>2028.1999999999998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2689.2</v>
      </c>
      <c r="M16" s="32">
        <v>661</v>
      </c>
      <c r="N16" s="32">
        <f t="shared" si="2"/>
        <v>2028.1999999999998</v>
      </c>
      <c r="O16" s="17">
        <f t="shared" si="3"/>
        <v>0</v>
      </c>
      <c r="P16" s="68">
        <f t="shared" si="5"/>
        <v>1</v>
      </c>
      <c r="Q16" s="14">
        <v>1.2</v>
      </c>
      <c r="R16" s="14">
        <f t="shared" si="4"/>
        <v>1.2</v>
      </c>
    </row>
    <row r="17" spans="1:18" ht="22.5">
      <c r="A17" s="11">
        <v>12</v>
      </c>
      <c r="B17" s="16" t="s">
        <v>181</v>
      </c>
      <c r="C17" s="45">
        <v>3347.5</v>
      </c>
      <c r="D17" s="13">
        <v>51.1</v>
      </c>
      <c r="E17" s="45">
        <v>640.8</v>
      </c>
      <c r="F17" s="45">
        <f t="shared" si="0"/>
        <v>2655.6000000000004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3347.5</v>
      </c>
      <c r="M17" s="32">
        <v>691.8</v>
      </c>
      <c r="N17" s="32">
        <f t="shared" si="2"/>
        <v>2655.7</v>
      </c>
      <c r="O17" s="17">
        <f t="shared" si="3"/>
        <v>-0.0037656273534965464</v>
      </c>
      <c r="P17" s="68">
        <v>1</v>
      </c>
      <c r="Q17" s="14">
        <v>1.2</v>
      </c>
      <c r="R17" s="14">
        <f t="shared" si="4"/>
        <v>1.2</v>
      </c>
    </row>
    <row r="18" spans="1:18" ht="22.5">
      <c r="A18" s="11">
        <v>13</v>
      </c>
      <c r="B18" s="16" t="s">
        <v>182</v>
      </c>
      <c r="C18" s="45">
        <v>3329.8</v>
      </c>
      <c r="D18" s="13">
        <v>127.5</v>
      </c>
      <c r="E18" s="45">
        <v>508.8</v>
      </c>
      <c r="F18" s="45">
        <f t="shared" si="0"/>
        <v>2693.5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3375.9</v>
      </c>
      <c r="M18" s="32">
        <v>636.3</v>
      </c>
      <c r="N18" s="32">
        <f t="shared" si="2"/>
        <v>2739.6000000000004</v>
      </c>
      <c r="O18" s="17">
        <f t="shared" si="3"/>
        <v>-1.7115277519955583</v>
      </c>
      <c r="P18" s="68">
        <f t="shared" si="5"/>
        <v>0.6576944496008883</v>
      </c>
      <c r="Q18" s="14">
        <v>1.2</v>
      </c>
      <c r="R18" s="14">
        <f t="shared" si="4"/>
        <v>0.7892333395210659</v>
      </c>
    </row>
    <row r="19" spans="1:18" ht="22.5">
      <c r="A19" s="11">
        <v>14</v>
      </c>
      <c r="B19" s="16" t="s">
        <v>183</v>
      </c>
      <c r="C19" s="45">
        <v>2385</v>
      </c>
      <c r="D19" s="13">
        <v>51</v>
      </c>
      <c r="E19" s="45">
        <v>284.2</v>
      </c>
      <c r="F19" s="45">
        <f t="shared" si="0"/>
        <v>2049.8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2407.1</v>
      </c>
      <c r="M19" s="32">
        <v>335.2</v>
      </c>
      <c r="N19" s="32">
        <f t="shared" si="2"/>
        <v>2071.9</v>
      </c>
      <c r="O19" s="17">
        <f t="shared" si="3"/>
        <v>-1.0781539662406043</v>
      </c>
      <c r="P19" s="68">
        <f t="shared" si="5"/>
        <v>0.7843692067518792</v>
      </c>
      <c r="Q19" s="14">
        <v>1.2</v>
      </c>
      <c r="R19" s="14">
        <f t="shared" si="4"/>
        <v>0.9412430481022549</v>
      </c>
    </row>
    <row r="20" spans="1:18" ht="22.5">
      <c r="A20" s="11">
        <v>15</v>
      </c>
      <c r="B20" s="16" t="s">
        <v>184</v>
      </c>
      <c r="C20" s="45">
        <v>24428.8</v>
      </c>
      <c r="D20" s="13">
        <v>743.1</v>
      </c>
      <c r="E20" s="45">
        <v>1453.9</v>
      </c>
      <c r="F20" s="45">
        <f t="shared" si="0"/>
        <v>22231.8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24528.8</v>
      </c>
      <c r="M20" s="32">
        <v>2197</v>
      </c>
      <c r="N20" s="32">
        <f t="shared" si="2"/>
        <v>22331.8</v>
      </c>
      <c r="O20" s="17">
        <f t="shared" si="3"/>
        <v>-0.44980613355643717</v>
      </c>
      <c r="P20" s="68">
        <f t="shared" si="5"/>
        <v>0.9100387732887125</v>
      </c>
      <c r="Q20" s="14">
        <v>1.2</v>
      </c>
      <c r="R20" s="14">
        <f t="shared" si="4"/>
        <v>1.092046527946455</v>
      </c>
    </row>
    <row r="21" spans="1:18" ht="22.5">
      <c r="A21" s="11">
        <v>16</v>
      </c>
      <c r="B21" s="16" t="s">
        <v>185</v>
      </c>
      <c r="C21" s="45">
        <v>2403.8</v>
      </c>
      <c r="D21" s="13">
        <v>51</v>
      </c>
      <c r="E21" s="45">
        <v>273.4</v>
      </c>
      <c r="F21" s="45">
        <f t="shared" si="0"/>
        <v>2079.4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2403.8</v>
      </c>
      <c r="M21" s="32">
        <v>324.4</v>
      </c>
      <c r="N21" s="32">
        <f t="shared" si="2"/>
        <v>2079.4</v>
      </c>
      <c r="O21" s="17">
        <f t="shared" si="3"/>
        <v>0</v>
      </c>
      <c r="P21" s="68">
        <f t="shared" si="5"/>
        <v>1</v>
      </c>
      <c r="Q21" s="14">
        <v>1.2</v>
      </c>
      <c r="R21" s="14">
        <f t="shared" si="4"/>
        <v>1.2</v>
      </c>
    </row>
    <row r="22" spans="1:18" ht="22.5">
      <c r="A22" s="11">
        <v>17</v>
      </c>
      <c r="B22" s="16" t="s">
        <v>186</v>
      </c>
      <c r="C22" s="45">
        <v>5218.6</v>
      </c>
      <c r="D22" s="13">
        <v>127.5</v>
      </c>
      <c r="E22" s="45">
        <v>1093.2</v>
      </c>
      <c r="F22" s="45">
        <f t="shared" si="0"/>
        <v>3997.9000000000005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5292.2</v>
      </c>
      <c r="M22" s="32">
        <v>1220.7</v>
      </c>
      <c r="N22" s="32">
        <f t="shared" si="2"/>
        <v>4071.5</v>
      </c>
      <c r="O22" s="17">
        <f t="shared" si="3"/>
        <v>-1.84096650741638</v>
      </c>
      <c r="P22" s="68">
        <f t="shared" si="5"/>
        <v>0.631806698516724</v>
      </c>
      <c r="Q22" s="14">
        <v>1.2</v>
      </c>
      <c r="R22" s="14">
        <f t="shared" si="4"/>
        <v>0.7581680382200687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70" t="s">
        <v>39</v>
      </c>
      <c r="B24" s="271"/>
      <c r="C24" s="161">
        <f aca="true" t="shared" si="6" ref="C24:N24">SUM(C6:C23)</f>
        <v>77068.3</v>
      </c>
      <c r="D24" s="165">
        <f t="shared" si="6"/>
        <v>3831.5</v>
      </c>
      <c r="E24" s="161">
        <f t="shared" si="6"/>
        <v>10467.9</v>
      </c>
      <c r="F24" s="161">
        <f t="shared" si="6"/>
        <v>62768.90000000001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77594.79999999999</v>
      </c>
      <c r="M24" s="160">
        <f t="shared" si="6"/>
        <v>14299.4</v>
      </c>
      <c r="N24" s="161">
        <f t="shared" si="6"/>
        <v>63295.4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0" sqref="J2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2" t="s">
        <v>20</v>
      </c>
      <c r="B3" s="260" t="s">
        <v>102</v>
      </c>
      <c r="C3" s="33" t="s">
        <v>51</v>
      </c>
      <c r="D3" s="33" t="s">
        <v>220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54" t="s">
        <v>21</v>
      </c>
      <c r="K3" s="254" t="s">
        <v>19</v>
      </c>
      <c r="L3" s="6" t="s">
        <v>6</v>
      </c>
    </row>
    <row r="4" spans="1:12" s="10" customFormat="1" ht="42.75" customHeight="1">
      <c r="A4" s="262"/>
      <c r="B4" s="26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5"/>
      <c r="K4" s="25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424</v>
      </c>
      <c r="E6" s="16">
        <v>207.5</v>
      </c>
      <c r="F6" s="83">
        <f>E6-D6</f>
        <v>-216.5</v>
      </c>
      <c r="G6" s="12">
        <v>0</v>
      </c>
      <c r="H6" s="13">
        <v>341.3</v>
      </c>
      <c r="I6" s="243">
        <f>F6/H6*100</f>
        <v>-63.433929094638145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44.1</v>
      </c>
      <c r="E7" s="16">
        <v>139.2</v>
      </c>
      <c r="F7" s="83">
        <f aca="true" t="shared" si="0" ref="F7:F22">E7-D7</f>
        <v>95.1</v>
      </c>
      <c r="G7" s="12">
        <v>75</v>
      </c>
      <c r="H7" s="13">
        <v>296.1</v>
      </c>
      <c r="I7" s="243">
        <f aca="true" t="shared" si="1" ref="I7:I22">F7/H7*100</f>
        <v>32.11752786220871</v>
      </c>
      <c r="J7" s="79">
        <v>0</v>
      </c>
      <c r="K7" s="241">
        <v>1</v>
      </c>
      <c r="L7" s="245">
        <v>0</v>
      </c>
    </row>
    <row r="8" spans="1:12" ht="22.5">
      <c r="A8" s="11">
        <v>3</v>
      </c>
      <c r="B8" s="16" t="s">
        <v>173</v>
      </c>
      <c r="C8" s="16">
        <v>340</v>
      </c>
      <c r="D8" s="16">
        <v>218.3</v>
      </c>
      <c r="E8" s="16">
        <v>102.2</v>
      </c>
      <c r="F8" s="83">
        <f t="shared" si="0"/>
        <v>-116.10000000000001</v>
      </c>
      <c r="G8" s="12">
        <v>1.3</v>
      </c>
      <c r="H8" s="13">
        <v>636.3</v>
      </c>
      <c r="I8" s="243">
        <f t="shared" si="1"/>
        <v>-18.24611032531825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53.3</v>
      </c>
      <c r="E9" s="16">
        <v>95.8</v>
      </c>
      <c r="F9" s="83">
        <f t="shared" si="0"/>
        <v>42.5</v>
      </c>
      <c r="G9" s="12">
        <v>-214</v>
      </c>
      <c r="H9" s="13">
        <v>430.2</v>
      </c>
      <c r="I9" s="243">
        <f t="shared" si="1"/>
        <v>9.879125987912598</v>
      </c>
      <c r="J9" s="79">
        <v>0</v>
      </c>
      <c r="K9" s="246">
        <v>1</v>
      </c>
      <c r="L9" s="245"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93.1</v>
      </c>
      <c r="E10" s="16">
        <v>43.1</v>
      </c>
      <c r="F10" s="83">
        <f t="shared" si="0"/>
        <v>-49.99999999999999</v>
      </c>
      <c r="G10" s="12">
        <v>0</v>
      </c>
      <c r="H10" s="13">
        <v>1608.4</v>
      </c>
      <c r="I10" s="243">
        <f t="shared" si="1"/>
        <v>-3.1086794329768708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85.4</v>
      </c>
      <c r="E11" s="16">
        <v>94</v>
      </c>
      <c r="F11" s="83">
        <f t="shared" si="0"/>
        <v>8.599999999999994</v>
      </c>
      <c r="G11" s="12">
        <v>-101</v>
      </c>
      <c r="H11" s="13">
        <v>567</v>
      </c>
      <c r="I11" s="243">
        <f t="shared" si="1"/>
        <v>1.5167548500881824</v>
      </c>
      <c r="J11" s="79">
        <f>SUM((I11-5)/(0-5))</f>
        <v>0.6966490299823634</v>
      </c>
      <c r="K11" s="246">
        <v>1</v>
      </c>
      <c r="L11" s="245">
        <v>0.697</v>
      </c>
    </row>
    <row r="12" spans="1:12" ht="22.5">
      <c r="A12" s="11">
        <v>7</v>
      </c>
      <c r="B12" s="16" t="s">
        <v>177</v>
      </c>
      <c r="C12" s="16">
        <v>1230</v>
      </c>
      <c r="D12" s="16">
        <v>31.9</v>
      </c>
      <c r="E12" s="16">
        <v>15.9</v>
      </c>
      <c r="F12" s="83">
        <f t="shared" si="0"/>
        <v>-15.999999999999998</v>
      </c>
      <c r="G12" s="12">
        <v>-85</v>
      </c>
      <c r="H12" s="13">
        <v>133</v>
      </c>
      <c r="I12" s="243">
        <f t="shared" si="1"/>
        <v>-12.030075187969924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754.8</v>
      </c>
      <c r="E13" s="16">
        <v>740.8</v>
      </c>
      <c r="F13" s="83">
        <f t="shared" si="0"/>
        <v>-14</v>
      </c>
      <c r="G13" s="12">
        <v>0</v>
      </c>
      <c r="H13" s="13">
        <v>891.2</v>
      </c>
      <c r="I13" s="243">
        <f t="shared" si="1"/>
        <v>-1.570915619389587</v>
      </c>
      <c r="J13" s="79">
        <v>1</v>
      </c>
      <c r="K13" s="241">
        <v>0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37.7</v>
      </c>
      <c r="E14" s="16">
        <v>16.5</v>
      </c>
      <c r="F14" s="83">
        <f t="shared" si="0"/>
        <v>-21.200000000000003</v>
      </c>
      <c r="G14" s="12">
        <v>-138</v>
      </c>
      <c r="H14" s="13">
        <v>1542</v>
      </c>
      <c r="I14" s="243">
        <f t="shared" si="1"/>
        <v>-1.3748378728923478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17.4</v>
      </c>
      <c r="E15" s="16">
        <v>9.4</v>
      </c>
      <c r="F15" s="83">
        <f t="shared" si="0"/>
        <v>-7.999999999999998</v>
      </c>
      <c r="G15" s="12">
        <v>-62</v>
      </c>
      <c r="H15" s="13">
        <v>217.9</v>
      </c>
      <c r="I15" s="243">
        <f t="shared" si="1"/>
        <v>-3.671408903166589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20.2</v>
      </c>
      <c r="E16" s="16">
        <v>21.7</v>
      </c>
      <c r="F16" s="83">
        <f t="shared" si="0"/>
        <v>1.5</v>
      </c>
      <c r="G16" s="12">
        <v>-423</v>
      </c>
      <c r="H16" s="13">
        <v>149</v>
      </c>
      <c r="I16" s="243">
        <f t="shared" si="1"/>
        <v>1.006711409395973</v>
      </c>
      <c r="J16" s="79">
        <f>SUM((I16-5)/(0-5))</f>
        <v>0.7986577181208053</v>
      </c>
      <c r="K16" s="241">
        <v>1</v>
      </c>
      <c r="L16" s="245">
        <v>0.799</v>
      </c>
    </row>
    <row r="17" spans="1:12" ht="22.5">
      <c r="A17" s="11">
        <v>12</v>
      </c>
      <c r="B17" s="16" t="s">
        <v>181</v>
      </c>
      <c r="C17" s="16">
        <v>365</v>
      </c>
      <c r="D17" s="16">
        <v>77.8</v>
      </c>
      <c r="E17" s="16">
        <v>34.2</v>
      </c>
      <c r="F17" s="83">
        <f t="shared" si="0"/>
        <v>-43.599999999999994</v>
      </c>
      <c r="G17" s="12">
        <v>-286</v>
      </c>
      <c r="H17" s="13">
        <v>341.5</v>
      </c>
      <c r="I17" s="243">
        <f t="shared" si="1"/>
        <v>-12.767203513909223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76</v>
      </c>
      <c r="E18" s="16">
        <v>67.1</v>
      </c>
      <c r="F18" s="83">
        <f t="shared" si="0"/>
        <v>-8.900000000000006</v>
      </c>
      <c r="G18" s="12">
        <v>0</v>
      </c>
      <c r="H18" s="13">
        <v>549.8</v>
      </c>
      <c r="I18" s="243">
        <f t="shared" si="1"/>
        <v>-1.618770461986178</v>
      </c>
      <c r="J18" s="79">
        <v>1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23.3</v>
      </c>
      <c r="E19" s="16">
        <v>44.7</v>
      </c>
      <c r="F19" s="83">
        <f t="shared" si="0"/>
        <v>21.400000000000002</v>
      </c>
      <c r="G19" s="12">
        <v>18.6</v>
      </c>
      <c r="H19" s="13">
        <v>423.8</v>
      </c>
      <c r="I19" s="243">
        <f t="shared" si="1"/>
        <v>5.049551675318547</v>
      </c>
      <c r="J19" s="79">
        <v>0</v>
      </c>
      <c r="K19" s="241">
        <v>1</v>
      </c>
      <c r="L19" s="245">
        <v>0</v>
      </c>
    </row>
    <row r="20" spans="1:12" ht="22.5">
      <c r="A20" s="11">
        <v>15</v>
      </c>
      <c r="B20" s="16" t="s">
        <v>184</v>
      </c>
      <c r="C20" s="16">
        <v>1591</v>
      </c>
      <c r="D20" s="16">
        <v>365.9</v>
      </c>
      <c r="E20" s="16">
        <v>355.1</v>
      </c>
      <c r="F20" s="83">
        <f t="shared" si="0"/>
        <v>-10.799999999999955</v>
      </c>
      <c r="G20" s="12">
        <v>0</v>
      </c>
      <c r="H20" s="13">
        <v>17378.6</v>
      </c>
      <c r="I20" s="243">
        <f t="shared" si="1"/>
        <v>-0.06214539721266359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27.1</v>
      </c>
      <c r="E21" s="16">
        <v>23.9</v>
      </c>
      <c r="F21" s="83">
        <f t="shared" si="0"/>
        <v>-3.200000000000003</v>
      </c>
      <c r="G21" s="12">
        <v>0</v>
      </c>
      <c r="H21" s="13">
        <v>477.5</v>
      </c>
      <c r="I21" s="243">
        <f t="shared" si="1"/>
        <v>-0.6701570680628278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37.6</v>
      </c>
      <c r="E22" s="16">
        <v>37</v>
      </c>
      <c r="F22" s="83">
        <f t="shared" si="0"/>
        <v>-0.6000000000000014</v>
      </c>
      <c r="G22" s="12">
        <v>-104</v>
      </c>
      <c r="H22" s="13">
        <v>1424.1</v>
      </c>
      <c r="I22" s="243">
        <f t="shared" si="1"/>
        <v>-0.04213187276174436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70" t="s">
        <v>39</v>
      </c>
      <c r="B24" s="271"/>
      <c r="C24" s="19">
        <f aca="true" t="shared" si="2" ref="C24:H24">SUM(C6:C23)</f>
        <v>17871</v>
      </c>
      <c r="D24" s="161">
        <f t="shared" si="2"/>
        <v>2387.9</v>
      </c>
      <c r="E24" s="161">
        <f t="shared" si="2"/>
        <v>2048.1000000000004</v>
      </c>
      <c r="F24" s="244">
        <f>SUM(F6:F23)</f>
        <v>-339.7999999999999</v>
      </c>
      <c r="G24" s="161">
        <f t="shared" si="2"/>
        <v>-1318.1000000000001</v>
      </c>
      <c r="H24" s="161">
        <f t="shared" si="2"/>
        <v>27407.699999999997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6" t="s">
        <v>101</v>
      </c>
      <c r="C1" s="256"/>
      <c r="D1" s="256"/>
      <c r="E1" s="256"/>
      <c r="F1" s="256"/>
      <c r="G1" s="256"/>
      <c r="H1" s="256"/>
      <c r="I1" s="256"/>
      <c r="J1" s="25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2" t="s">
        <v>3</v>
      </c>
      <c r="B4" s="254" t="s">
        <v>102</v>
      </c>
      <c r="C4" s="254" t="s">
        <v>103</v>
      </c>
      <c r="D4" s="254" t="s">
        <v>192</v>
      </c>
      <c r="E4" s="254" t="s">
        <v>193</v>
      </c>
      <c r="F4" s="254" t="s">
        <v>104</v>
      </c>
      <c r="G4" s="254" t="s">
        <v>99</v>
      </c>
      <c r="H4" s="254" t="s">
        <v>100</v>
      </c>
      <c r="I4" s="254" t="s">
        <v>5</v>
      </c>
      <c r="J4" s="257" t="s">
        <v>6</v>
      </c>
    </row>
    <row r="5" spans="1:10" ht="135" customHeight="1">
      <c r="A5" s="262"/>
      <c r="B5" s="259"/>
      <c r="C5" s="255"/>
      <c r="D5" s="255"/>
      <c r="E5" s="255"/>
      <c r="F5" s="255"/>
      <c r="G5" s="255"/>
      <c r="H5" s="259"/>
      <c r="I5" s="259"/>
      <c r="J5" s="258"/>
    </row>
    <row r="6" spans="1:10" s="10" customFormat="1" ht="51" customHeight="1">
      <c r="A6" s="262"/>
      <c r="B6" s="25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5"/>
      <c r="I6" s="255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2135.5</v>
      </c>
      <c r="D8" s="51">
        <v>362</v>
      </c>
      <c r="E8" s="152">
        <v>0</v>
      </c>
      <c r="F8" s="13">
        <f>D8+E8</f>
        <v>362</v>
      </c>
      <c r="G8" s="17">
        <f aca="true" t="shared" si="0" ref="G8:G24">C8/(C8+F8)*100</f>
        <v>85.50550550550551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2040.6</v>
      </c>
      <c r="D9" s="51">
        <v>310.2</v>
      </c>
      <c r="E9" s="32">
        <v>0</v>
      </c>
      <c r="F9" s="13">
        <f aca="true" t="shared" si="2" ref="F9:F24">D9+E9</f>
        <v>310.2</v>
      </c>
      <c r="G9" s="17">
        <f t="shared" si="0"/>
        <v>86.8044920877999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2046.5</v>
      </c>
      <c r="D10" s="51">
        <v>698.1</v>
      </c>
      <c r="E10" s="32">
        <v>0</v>
      </c>
      <c r="F10" s="13">
        <f t="shared" si="2"/>
        <v>698.1</v>
      </c>
      <c r="G10" s="17">
        <f t="shared" si="0"/>
        <v>74.5645995773519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1502.4</v>
      </c>
      <c r="D11" s="51">
        <v>497.6</v>
      </c>
      <c r="E11" s="32">
        <v>0</v>
      </c>
      <c r="F11" s="13">
        <f t="shared" si="2"/>
        <v>497.6</v>
      </c>
      <c r="G11" s="17">
        <f t="shared" si="0"/>
        <v>75.12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856.3</v>
      </c>
      <c r="D12" s="51">
        <v>2013.6</v>
      </c>
      <c r="E12" s="32">
        <v>0</v>
      </c>
      <c r="F12" s="13">
        <f t="shared" si="2"/>
        <v>2013.6</v>
      </c>
      <c r="G12" s="17">
        <f t="shared" si="0"/>
        <v>29.837276560158895</v>
      </c>
      <c r="H12" s="54">
        <f>SUM((G12-40)/(5-40))</f>
        <v>0.290363526852603</v>
      </c>
      <c r="I12" s="14">
        <v>1.2</v>
      </c>
      <c r="J12" s="14">
        <f t="shared" si="1"/>
        <v>0.34843623222312364</v>
      </c>
    </row>
    <row r="13" spans="1:10" ht="22.5">
      <c r="A13" s="11">
        <v>6</v>
      </c>
      <c r="B13" s="16" t="s">
        <v>176</v>
      </c>
      <c r="C13" s="40">
        <v>1755.3</v>
      </c>
      <c r="D13" s="51">
        <v>575.8</v>
      </c>
      <c r="E13" s="32">
        <v>0</v>
      </c>
      <c r="F13" s="13">
        <f t="shared" si="2"/>
        <v>575.8</v>
      </c>
      <c r="G13" s="17">
        <f t="shared" si="0"/>
        <v>75.29921496289306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1031.3</v>
      </c>
      <c r="D14" s="51">
        <v>149.9</v>
      </c>
      <c r="E14" s="32">
        <v>0</v>
      </c>
      <c r="F14" s="13">
        <f t="shared" si="2"/>
        <v>149.9</v>
      </c>
      <c r="G14" s="17">
        <f t="shared" si="0"/>
        <v>87.30951574669827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1255.6</v>
      </c>
      <c r="D15" s="51">
        <v>895.9</v>
      </c>
      <c r="E15" s="32">
        <v>0</v>
      </c>
      <c r="F15" s="13">
        <f t="shared" si="2"/>
        <v>895.9</v>
      </c>
      <c r="G15" s="17">
        <f t="shared" si="0"/>
        <v>58.3592842203114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2841.4</v>
      </c>
      <c r="D16" s="51">
        <v>1562.1</v>
      </c>
      <c r="E16" s="32">
        <v>0</v>
      </c>
      <c r="F16" s="13">
        <f t="shared" si="2"/>
        <v>1562.1</v>
      </c>
      <c r="G16" s="17">
        <f t="shared" si="0"/>
        <v>64.52594527080731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1448.1</v>
      </c>
      <c r="D17" s="51">
        <v>224</v>
      </c>
      <c r="E17" s="32">
        <v>0</v>
      </c>
      <c r="F17" s="13">
        <f t="shared" si="2"/>
        <v>224</v>
      </c>
      <c r="G17" s="17">
        <f t="shared" si="0"/>
        <v>86.60367202918485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1460.4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90.36010394753124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1589.6</v>
      </c>
      <c r="D19" s="51">
        <v>1066</v>
      </c>
      <c r="E19" s="32">
        <v>0</v>
      </c>
      <c r="F19" s="13">
        <f t="shared" si="2"/>
        <v>1066</v>
      </c>
      <c r="G19" s="17">
        <f t="shared" si="0"/>
        <v>59.85841241150776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2081.5</v>
      </c>
      <c r="D20" s="51">
        <v>612</v>
      </c>
      <c r="E20" s="32">
        <v>0</v>
      </c>
      <c r="F20" s="13">
        <f t="shared" si="2"/>
        <v>612</v>
      </c>
      <c r="G20" s="17">
        <f t="shared" si="0"/>
        <v>77.27863374791164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1263.4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74.38327936414484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3494.9</v>
      </c>
      <c r="D22" s="51">
        <v>18737</v>
      </c>
      <c r="E22" s="32">
        <v>0</v>
      </c>
      <c r="F22" s="13">
        <f t="shared" si="2"/>
        <v>18737</v>
      </c>
      <c r="G22" s="17">
        <f t="shared" si="0"/>
        <v>15.720203851222792</v>
      </c>
      <c r="H22" s="54">
        <f>SUM((G22-40)/(5-40))</f>
        <v>0.6937084613936345</v>
      </c>
      <c r="I22" s="14">
        <v>1.2</v>
      </c>
      <c r="J22" s="14">
        <f t="shared" si="1"/>
        <v>0.8324501536723614</v>
      </c>
    </row>
    <row r="23" spans="1:10" ht="22.5">
      <c r="A23" s="11">
        <v>16</v>
      </c>
      <c r="B23" s="16" t="s">
        <v>185</v>
      </c>
      <c r="C23" s="40">
        <v>1456.3</v>
      </c>
      <c r="D23" s="51">
        <v>507.4</v>
      </c>
      <c r="E23" s="32">
        <v>0</v>
      </c>
      <c r="F23" s="13">
        <f t="shared" si="2"/>
        <v>507.4</v>
      </c>
      <c r="G23" s="17">
        <f t="shared" si="0"/>
        <v>74.1610225594541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2149.7</v>
      </c>
      <c r="D24" s="51">
        <v>1558.5</v>
      </c>
      <c r="E24" s="32">
        <v>0</v>
      </c>
      <c r="F24" s="13">
        <f t="shared" si="2"/>
        <v>1558.5</v>
      </c>
      <c r="G24" s="17">
        <f t="shared" si="0"/>
        <v>57.97152257159808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60" t="s">
        <v>78</v>
      </c>
      <c r="B27" s="261"/>
      <c r="C27" s="160">
        <f>SUM(C8:C26)</f>
        <v>30408.8</v>
      </c>
      <c r="D27" s="160">
        <f>SUM(D8:D26)</f>
        <v>30361</v>
      </c>
      <c r="E27" s="161">
        <f>SUM(E8:E26)</f>
        <v>0</v>
      </c>
      <c r="F27" s="161">
        <f>SUM(F8:F26)</f>
        <v>30361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5">
      <selection activeCell="I6" sqref="I6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62" t="s">
        <v>3</v>
      </c>
      <c r="B3" s="260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54" t="s">
        <v>80</v>
      </c>
      <c r="K3" s="254" t="s">
        <v>5</v>
      </c>
      <c r="L3" s="29" t="s">
        <v>6</v>
      </c>
    </row>
    <row r="4" spans="1:12" ht="45.75" customHeight="1">
      <c r="A4" s="262"/>
      <c r="B4" s="26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5"/>
      <c r="K4" s="255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3232.2</v>
      </c>
      <c r="G6" s="32">
        <v>703.3</v>
      </c>
      <c r="H6" s="72">
        <f aca="true" t="shared" si="1" ref="H6:H22">F6-G6</f>
        <v>2528.8999999999996</v>
      </c>
      <c r="I6" s="145">
        <f aca="true" t="shared" si="2" ref="I6:I22">E6/H6*100</f>
        <v>0.9134406263592869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60</v>
      </c>
      <c r="D7" s="40">
        <v>0</v>
      </c>
      <c r="E7" s="72">
        <f t="shared" si="0"/>
        <v>60</v>
      </c>
      <c r="F7" s="32">
        <v>2793.6</v>
      </c>
      <c r="G7" s="32">
        <v>437.7</v>
      </c>
      <c r="H7" s="72">
        <f t="shared" si="1"/>
        <v>2355.9</v>
      </c>
      <c r="I7" s="145">
        <f t="shared" si="2"/>
        <v>2.5467974022666495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37</v>
      </c>
      <c r="D8" s="40">
        <v>28.2</v>
      </c>
      <c r="E8" s="72">
        <f t="shared" si="0"/>
        <v>8.8</v>
      </c>
      <c r="F8" s="32">
        <v>3418.4</v>
      </c>
      <c r="G8" s="32">
        <v>484</v>
      </c>
      <c r="H8" s="72">
        <f t="shared" si="1"/>
        <v>2934.4</v>
      </c>
      <c r="I8" s="145">
        <f t="shared" si="2"/>
        <v>0.2998909487459106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1895.2</v>
      </c>
      <c r="D9" s="40">
        <v>1894.7</v>
      </c>
      <c r="E9" s="72">
        <f t="shared" si="0"/>
        <v>0.5</v>
      </c>
      <c r="F9" s="32">
        <v>4370.9</v>
      </c>
      <c r="G9" s="32">
        <v>2330.1</v>
      </c>
      <c r="H9" s="72">
        <f t="shared" si="1"/>
        <v>2040.7999999999997</v>
      </c>
      <c r="I9" s="145">
        <f t="shared" si="2"/>
        <v>0.02450019600156801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336.4</v>
      </c>
      <c r="D10" s="40">
        <v>20</v>
      </c>
      <c r="E10" s="72">
        <f t="shared" si="0"/>
        <v>316.4</v>
      </c>
      <c r="F10" s="32">
        <v>3872.6</v>
      </c>
      <c r="G10" s="32">
        <v>754.4</v>
      </c>
      <c r="H10" s="72">
        <f t="shared" si="1"/>
        <v>3118.2</v>
      </c>
      <c r="I10" s="145">
        <f t="shared" si="2"/>
        <v>10.146879610031428</v>
      </c>
      <c r="J10" s="146">
        <f>SUM((I10-5)/(15-5))</f>
        <v>0.5146879610031428</v>
      </c>
      <c r="K10" s="147">
        <v>0.5</v>
      </c>
      <c r="L10" s="147">
        <f t="shared" si="3"/>
        <v>0.2573439805015714</v>
      </c>
    </row>
    <row r="11" spans="1:12" ht="22.5">
      <c r="A11" s="87">
        <v>6</v>
      </c>
      <c r="B11" s="16" t="s">
        <v>176</v>
      </c>
      <c r="C11" s="40">
        <v>43.2</v>
      </c>
      <c r="D11" s="40">
        <v>0</v>
      </c>
      <c r="E11" s="72">
        <f t="shared" si="0"/>
        <v>43.2</v>
      </c>
      <c r="F11" s="32">
        <v>3183.9</v>
      </c>
      <c r="G11" s="32">
        <v>852.7</v>
      </c>
      <c r="H11" s="72">
        <f t="shared" si="1"/>
        <v>2331.2</v>
      </c>
      <c r="I11" s="145">
        <f t="shared" si="2"/>
        <v>1.853122855181881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0</v>
      </c>
      <c r="D12" s="40">
        <v>0</v>
      </c>
      <c r="E12" s="72">
        <f t="shared" si="0"/>
        <v>0</v>
      </c>
      <c r="F12" s="32">
        <v>2419.5</v>
      </c>
      <c r="G12" s="32">
        <v>798.6</v>
      </c>
      <c r="H12" s="72">
        <f t="shared" si="1"/>
        <v>1620.9</v>
      </c>
      <c r="I12" s="145">
        <f t="shared" si="2"/>
        <v>0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376.9</v>
      </c>
      <c r="D13" s="40">
        <v>342.6</v>
      </c>
      <c r="E13" s="72">
        <f t="shared" si="0"/>
        <v>34.299999999999955</v>
      </c>
      <c r="F13" s="32">
        <v>2883.3</v>
      </c>
      <c r="G13" s="32">
        <v>731.8</v>
      </c>
      <c r="H13" s="72">
        <f t="shared" si="1"/>
        <v>2151.5</v>
      </c>
      <c r="I13" s="145">
        <f t="shared" si="2"/>
        <v>1.594236579130837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200</v>
      </c>
      <c r="D14" s="40">
        <v>200</v>
      </c>
      <c r="E14" s="72">
        <f t="shared" si="0"/>
        <v>0</v>
      </c>
      <c r="F14" s="32">
        <v>5175</v>
      </c>
      <c r="G14" s="32">
        <v>771.5</v>
      </c>
      <c r="H14" s="72">
        <f t="shared" si="1"/>
        <v>4403.5</v>
      </c>
      <c r="I14" s="145">
        <f t="shared" si="2"/>
        <v>0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0</v>
      </c>
      <c r="D15" s="40">
        <v>0</v>
      </c>
      <c r="E15" s="72">
        <f t="shared" si="0"/>
        <v>0</v>
      </c>
      <c r="F15" s="32">
        <v>2200.9</v>
      </c>
      <c r="G15" s="32">
        <v>368.9</v>
      </c>
      <c r="H15" s="72">
        <f t="shared" si="1"/>
        <v>1832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0.5</v>
      </c>
      <c r="D16" s="40">
        <v>0</v>
      </c>
      <c r="E16" s="72">
        <f t="shared" si="0"/>
        <v>0.5</v>
      </c>
      <c r="F16" s="32">
        <v>2689.2</v>
      </c>
      <c r="G16" s="32">
        <v>661</v>
      </c>
      <c r="H16" s="72">
        <f t="shared" si="1"/>
        <v>2028.1999999999998</v>
      </c>
      <c r="I16" s="145">
        <f t="shared" si="2"/>
        <v>0.024652401143871416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8.7</v>
      </c>
      <c r="D17" s="40">
        <v>0</v>
      </c>
      <c r="E17" s="72">
        <f t="shared" si="0"/>
        <v>8.7</v>
      </c>
      <c r="F17" s="32">
        <v>3347.5</v>
      </c>
      <c r="G17" s="32">
        <v>691.8</v>
      </c>
      <c r="H17" s="72">
        <f t="shared" si="1"/>
        <v>2655.7</v>
      </c>
      <c r="I17" s="145">
        <f t="shared" si="2"/>
        <v>0.32759724366457055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9</v>
      </c>
      <c r="D18" s="40">
        <v>9</v>
      </c>
      <c r="E18" s="72">
        <f t="shared" si="0"/>
        <v>0</v>
      </c>
      <c r="F18" s="32">
        <v>3375.9</v>
      </c>
      <c r="G18" s="32">
        <v>636.3</v>
      </c>
      <c r="H18" s="72">
        <f t="shared" si="1"/>
        <v>2739.6000000000004</v>
      </c>
      <c r="I18" s="145">
        <f t="shared" si="2"/>
        <v>0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21.9</v>
      </c>
      <c r="D19" s="40">
        <v>0</v>
      </c>
      <c r="E19" s="72">
        <f t="shared" si="0"/>
        <v>21.9</v>
      </c>
      <c r="F19" s="32">
        <v>2407.1</v>
      </c>
      <c r="G19" s="32">
        <v>335.2</v>
      </c>
      <c r="H19" s="72">
        <f t="shared" si="1"/>
        <v>2071.9</v>
      </c>
      <c r="I19" s="145">
        <f t="shared" si="2"/>
        <v>1.05700082050292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6198.6</v>
      </c>
      <c r="D20" s="40">
        <v>742</v>
      </c>
      <c r="E20" s="72">
        <f t="shared" si="0"/>
        <v>5456.6</v>
      </c>
      <c r="F20" s="32">
        <v>24528.8</v>
      </c>
      <c r="G20" s="32">
        <v>2197</v>
      </c>
      <c r="H20" s="72">
        <f t="shared" si="1"/>
        <v>22331.8</v>
      </c>
      <c r="I20" s="145">
        <f t="shared" si="2"/>
        <v>24.43421488639519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0.6</v>
      </c>
      <c r="D21" s="40">
        <v>0</v>
      </c>
      <c r="E21" s="72">
        <f t="shared" si="0"/>
        <v>0.6</v>
      </c>
      <c r="F21" s="32">
        <v>2403.8</v>
      </c>
      <c r="G21" s="32">
        <v>324.4</v>
      </c>
      <c r="H21" s="72">
        <f t="shared" si="1"/>
        <v>2079.4</v>
      </c>
      <c r="I21" s="145">
        <f t="shared" si="2"/>
        <v>0.028854477253053765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79</v>
      </c>
      <c r="D22" s="40">
        <v>30</v>
      </c>
      <c r="E22" s="72">
        <f t="shared" si="0"/>
        <v>49</v>
      </c>
      <c r="F22" s="32">
        <v>5292.2</v>
      </c>
      <c r="G22" s="32">
        <v>1220.7</v>
      </c>
      <c r="H22" s="72">
        <f t="shared" si="1"/>
        <v>4071.5</v>
      </c>
      <c r="I22" s="145">
        <f t="shared" si="2"/>
        <v>1.2034876581112612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60" t="s">
        <v>65</v>
      </c>
      <c r="B24" s="261"/>
      <c r="C24" s="160">
        <f aca="true" t="shared" si="4" ref="C24:H24">SUM(C6:C23)</f>
        <v>9290.1</v>
      </c>
      <c r="D24" s="160">
        <f t="shared" si="4"/>
        <v>3266.5</v>
      </c>
      <c r="E24" s="162">
        <f t="shared" si="4"/>
        <v>6023.6</v>
      </c>
      <c r="F24" s="162">
        <f t="shared" si="4"/>
        <v>77594.79999999999</v>
      </c>
      <c r="G24" s="162">
        <f>SUM(G6:G23)</f>
        <v>14299.4</v>
      </c>
      <c r="H24" s="163">
        <f t="shared" si="4"/>
        <v>63295.4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1" sqref="L21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65" t="s">
        <v>108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66" t="s">
        <v>3</v>
      </c>
      <c r="B3" s="268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68" t="s">
        <v>4</v>
      </c>
      <c r="M3" s="268" t="s">
        <v>5</v>
      </c>
      <c r="N3" s="193" t="s">
        <v>6</v>
      </c>
      <c r="O3" s="179"/>
    </row>
    <row r="4" spans="1:15" ht="62.25" customHeight="1">
      <c r="A4" s="267"/>
      <c r="B4" s="269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9"/>
      <c r="M4" s="269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1408.1</v>
      </c>
      <c r="D6" s="203">
        <v>39.6</v>
      </c>
      <c r="E6" s="204">
        <v>1385.1</v>
      </c>
      <c r="F6" s="205">
        <v>0</v>
      </c>
      <c r="G6" s="206">
        <v>472.4</v>
      </c>
      <c r="H6" s="240">
        <v>3232.2</v>
      </c>
      <c r="I6" s="240">
        <v>703.3</v>
      </c>
      <c r="J6" s="208">
        <f aca="true" t="shared" si="0" ref="J6:J22">H6-I6</f>
        <v>2528.8999999999996</v>
      </c>
      <c r="K6" s="209">
        <f aca="true" t="shared" si="1" ref="K6:K22">(E6+F6+G6)/J6*100</f>
        <v>73.45090750919373</v>
      </c>
      <c r="L6" s="210">
        <v>0</v>
      </c>
      <c r="M6" s="211">
        <v>1.5</v>
      </c>
      <c r="N6" s="211">
        <f aca="true" t="shared" si="2" ref="N6:N22">L6*M6</f>
        <v>0</v>
      </c>
      <c r="O6" s="179"/>
    </row>
    <row r="7" spans="1:15" ht="24">
      <c r="A7" s="212">
        <v>2</v>
      </c>
      <c r="B7" s="201" t="s">
        <v>172</v>
      </c>
      <c r="C7" s="238">
        <v>1396.9</v>
      </c>
      <c r="D7" s="203">
        <v>38.2</v>
      </c>
      <c r="E7" s="204">
        <v>1366.3</v>
      </c>
      <c r="F7" s="205">
        <v>0</v>
      </c>
      <c r="G7" s="214">
        <v>0</v>
      </c>
      <c r="H7" s="240">
        <v>2793.6</v>
      </c>
      <c r="I7" s="240">
        <v>437.7</v>
      </c>
      <c r="J7" s="208">
        <f t="shared" si="0"/>
        <v>2355.9</v>
      </c>
      <c r="K7" s="209">
        <f t="shared" si="1"/>
        <v>57.99482151194872</v>
      </c>
      <c r="L7" s="210">
        <f>SUM((K7-70)/(20-70))</f>
        <v>0.24010356976102556</v>
      </c>
      <c r="M7" s="211">
        <v>1.5</v>
      </c>
      <c r="N7" s="211">
        <f t="shared" si="2"/>
        <v>0.36015535464153836</v>
      </c>
      <c r="O7" s="179"/>
    </row>
    <row r="8" spans="1:15" ht="24">
      <c r="A8" s="212">
        <v>3</v>
      </c>
      <c r="B8" s="201" t="s">
        <v>173</v>
      </c>
      <c r="C8" s="239">
        <v>1572.3</v>
      </c>
      <c r="D8" s="203">
        <v>81.7</v>
      </c>
      <c r="E8" s="204">
        <v>1528.7</v>
      </c>
      <c r="F8" s="205">
        <v>0</v>
      </c>
      <c r="G8" s="216">
        <v>177.2</v>
      </c>
      <c r="H8" s="240">
        <v>3418.4</v>
      </c>
      <c r="I8" s="240">
        <v>484</v>
      </c>
      <c r="J8" s="208">
        <f t="shared" si="0"/>
        <v>2934.4</v>
      </c>
      <c r="K8" s="209">
        <f t="shared" si="1"/>
        <v>58.13454198473282</v>
      </c>
      <c r="L8" s="210">
        <f>SUM((K8-70)/(20-70))</f>
        <v>0.2373091603053436</v>
      </c>
      <c r="M8" s="211">
        <v>1.5</v>
      </c>
      <c r="N8" s="211">
        <f t="shared" si="2"/>
        <v>0.3559637404580154</v>
      </c>
      <c r="O8" s="179"/>
    </row>
    <row r="9" spans="1:15" ht="24">
      <c r="A9" s="212">
        <v>4</v>
      </c>
      <c r="B9" s="201" t="s">
        <v>174</v>
      </c>
      <c r="C9" s="238">
        <v>1279</v>
      </c>
      <c r="D9" s="203">
        <v>38.2</v>
      </c>
      <c r="E9" s="204">
        <v>1293</v>
      </c>
      <c r="F9" s="217">
        <v>0</v>
      </c>
      <c r="G9" s="206">
        <v>45.9</v>
      </c>
      <c r="H9" s="240">
        <v>4370.9</v>
      </c>
      <c r="I9" s="240">
        <v>2330.1</v>
      </c>
      <c r="J9" s="208">
        <f t="shared" si="0"/>
        <v>2040.7999999999997</v>
      </c>
      <c r="K9" s="209">
        <f t="shared" si="1"/>
        <v>65.60662485299883</v>
      </c>
      <c r="L9" s="210">
        <f>SUM((K9-70)/(20-70))</f>
        <v>0.08786750294002331</v>
      </c>
      <c r="M9" s="211">
        <v>1.5</v>
      </c>
      <c r="N9" s="211">
        <f t="shared" si="2"/>
        <v>0.13180125441003496</v>
      </c>
      <c r="O9" s="179"/>
    </row>
    <row r="10" spans="1:15" ht="24">
      <c r="A10" s="212">
        <v>5</v>
      </c>
      <c r="B10" s="201" t="s">
        <v>175</v>
      </c>
      <c r="C10" s="238">
        <v>1510</v>
      </c>
      <c r="D10" s="203">
        <v>85.6</v>
      </c>
      <c r="E10" s="204">
        <v>1587.6</v>
      </c>
      <c r="F10" s="205">
        <v>0</v>
      </c>
      <c r="G10" s="206">
        <v>393.7</v>
      </c>
      <c r="H10" s="240">
        <v>3872.6</v>
      </c>
      <c r="I10" s="240">
        <v>754.4</v>
      </c>
      <c r="J10" s="208">
        <f t="shared" si="0"/>
        <v>3118.2</v>
      </c>
      <c r="K10" s="209">
        <f t="shared" si="1"/>
        <v>63.53986274132512</v>
      </c>
      <c r="L10" s="210">
        <f>SUM((K10-70)/(20-70))</f>
        <v>0.12920274517349753</v>
      </c>
      <c r="M10" s="211">
        <v>1.5</v>
      </c>
      <c r="N10" s="211">
        <f t="shared" si="2"/>
        <v>0.1938041177602463</v>
      </c>
      <c r="O10" s="179"/>
    </row>
    <row r="11" spans="1:15" ht="24">
      <c r="A11" s="212">
        <v>6</v>
      </c>
      <c r="B11" s="201" t="s">
        <v>176</v>
      </c>
      <c r="C11" s="238">
        <v>1236.9</v>
      </c>
      <c r="D11" s="203">
        <v>40.8</v>
      </c>
      <c r="E11" s="204">
        <v>1215.2</v>
      </c>
      <c r="F11" s="205">
        <v>0</v>
      </c>
      <c r="G11" s="206">
        <v>96</v>
      </c>
      <c r="H11" s="240">
        <v>3183.9</v>
      </c>
      <c r="I11" s="240">
        <v>852.7</v>
      </c>
      <c r="J11" s="208">
        <f t="shared" si="0"/>
        <v>2331.2</v>
      </c>
      <c r="K11" s="209">
        <f t="shared" si="1"/>
        <v>56.24571036376116</v>
      </c>
      <c r="L11" s="210">
        <f>SUM((K11-70)/(20-70))</f>
        <v>0.27508579272477673</v>
      </c>
      <c r="M11" s="211">
        <v>1.5</v>
      </c>
      <c r="N11" s="211">
        <f t="shared" si="2"/>
        <v>0.4126286890871651</v>
      </c>
      <c r="O11" s="179"/>
    </row>
    <row r="12" spans="1:15" ht="24">
      <c r="A12" s="212">
        <v>7</v>
      </c>
      <c r="B12" s="201" t="s">
        <v>177</v>
      </c>
      <c r="C12" s="238">
        <v>990.9</v>
      </c>
      <c r="D12" s="203">
        <v>39.6</v>
      </c>
      <c r="E12" s="204">
        <v>1098.7</v>
      </c>
      <c r="F12" s="205">
        <v>0</v>
      </c>
      <c r="G12" s="206">
        <v>118.1</v>
      </c>
      <c r="H12" s="240">
        <v>2419.5</v>
      </c>
      <c r="I12" s="240">
        <v>798.6</v>
      </c>
      <c r="J12" s="208">
        <f t="shared" si="0"/>
        <v>1620.9</v>
      </c>
      <c r="K12" s="209">
        <f t="shared" si="1"/>
        <v>75.06940588561909</v>
      </c>
      <c r="L12" s="210">
        <v>0</v>
      </c>
      <c r="M12" s="211">
        <v>1.5</v>
      </c>
      <c r="N12" s="211">
        <f t="shared" si="2"/>
        <v>0</v>
      </c>
      <c r="O12" s="179"/>
    </row>
    <row r="13" spans="1:15" ht="24">
      <c r="A13" s="212">
        <v>8</v>
      </c>
      <c r="B13" s="201" t="s">
        <v>187</v>
      </c>
      <c r="C13" s="238">
        <v>1279.8</v>
      </c>
      <c r="D13" s="203">
        <v>39.6</v>
      </c>
      <c r="E13" s="204">
        <v>1291.8</v>
      </c>
      <c r="F13" s="205">
        <v>0</v>
      </c>
      <c r="G13" s="206">
        <v>0</v>
      </c>
      <c r="H13" s="240">
        <v>2883.3</v>
      </c>
      <c r="I13" s="240">
        <v>731.8</v>
      </c>
      <c r="J13" s="208">
        <f t="shared" si="0"/>
        <v>2151.5</v>
      </c>
      <c r="K13" s="209">
        <f t="shared" si="1"/>
        <v>60.04183128050198</v>
      </c>
      <c r="L13" s="210">
        <f aca="true" t="shared" si="3" ref="L13:L21">SUM((K13-70)/(20-70))</f>
        <v>0.19916337438996037</v>
      </c>
      <c r="M13" s="211">
        <v>1.5</v>
      </c>
      <c r="N13" s="211">
        <f t="shared" si="2"/>
        <v>0.2987450615849406</v>
      </c>
      <c r="O13" s="179"/>
    </row>
    <row r="14" spans="1:15" ht="24">
      <c r="A14" s="212">
        <v>9</v>
      </c>
      <c r="B14" s="201" t="s">
        <v>178</v>
      </c>
      <c r="C14" s="238">
        <v>2454.9</v>
      </c>
      <c r="D14" s="203">
        <v>123.4</v>
      </c>
      <c r="E14" s="204">
        <v>798.6</v>
      </c>
      <c r="F14" s="205">
        <v>0</v>
      </c>
      <c r="G14" s="206">
        <v>218.5</v>
      </c>
      <c r="H14" s="240">
        <v>5175</v>
      </c>
      <c r="I14" s="240">
        <v>771.5</v>
      </c>
      <c r="J14" s="208">
        <f t="shared" si="0"/>
        <v>4403.5</v>
      </c>
      <c r="K14" s="209">
        <f t="shared" si="1"/>
        <v>23.097536050868626</v>
      </c>
      <c r="L14" s="210">
        <f t="shared" si="3"/>
        <v>0.9380492789826275</v>
      </c>
      <c r="M14" s="211">
        <v>1.5</v>
      </c>
      <c r="N14" s="211">
        <f t="shared" si="2"/>
        <v>1.4070739184739411</v>
      </c>
      <c r="O14" s="179"/>
    </row>
    <row r="15" spans="1:15" ht="24">
      <c r="A15" s="212">
        <v>10</v>
      </c>
      <c r="B15" s="201" t="s">
        <v>179</v>
      </c>
      <c r="C15" s="238">
        <v>1174.8</v>
      </c>
      <c r="D15" s="203">
        <v>43.4</v>
      </c>
      <c r="E15" s="204">
        <v>1154.1</v>
      </c>
      <c r="F15" s="217">
        <v>0</v>
      </c>
      <c r="G15" s="206">
        <v>0</v>
      </c>
      <c r="H15" s="240">
        <v>2200.9</v>
      </c>
      <c r="I15" s="240">
        <v>368.9</v>
      </c>
      <c r="J15" s="208">
        <f t="shared" si="0"/>
        <v>1832</v>
      </c>
      <c r="K15" s="209">
        <f t="shared" si="1"/>
        <v>62.99672489082969</v>
      </c>
      <c r="L15" s="210">
        <f t="shared" si="3"/>
        <v>0.14006550218340622</v>
      </c>
      <c r="M15" s="211">
        <v>1.5</v>
      </c>
      <c r="N15" s="211">
        <f t="shared" si="2"/>
        <v>0.21009825327510934</v>
      </c>
      <c r="O15" s="179"/>
    </row>
    <row r="16" spans="1:15" ht="24">
      <c r="A16" s="212">
        <v>11</v>
      </c>
      <c r="B16" s="201" t="s">
        <v>180</v>
      </c>
      <c r="C16" s="238">
        <v>1140.7</v>
      </c>
      <c r="D16" s="203">
        <v>39.6</v>
      </c>
      <c r="E16" s="204">
        <v>1049.9</v>
      </c>
      <c r="F16" s="217">
        <v>0</v>
      </c>
      <c r="G16" s="206">
        <v>565.3</v>
      </c>
      <c r="H16" s="240">
        <v>2689.2</v>
      </c>
      <c r="I16" s="240">
        <v>661</v>
      </c>
      <c r="J16" s="208">
        <f t="shared" si="0"/>
        <v>2028.1999999999998</v>
      </c>
      <c r="K16" s="209">
        <f t="shared" si="1"/>
        <v>79.63711665516222</v>
      </c>
      <c r="L16" s="210">
        <v>0</v>
      </c>
      <c r="M16" s="211">
        <v>1.5</v>
      </c>
      <c r="N16" s="211">
        <f t="shared" si="2"/>
        <v>0</v>
      </c>
      <c r="O16" s="179"/>
    </row>
    <row r="17" spans="1:15" ht="24">
      <c r="A17" s="212">
        <v>12</v>
      </c>
      <c r="B17" s="201" t="s">
        <v>181</v>
      </c>
      <c r="C17" s="239">
        <v>1469.2</v>
      </c>
      <c r="D17" s="203">
        <v>39.5</v>
      </c>
      <c r="E17" s="204">
        <v>1410.5</v>
      </c>
      <c r="F17" s="205">
        <v>0</v>
      </c>
      <c r="G17" s="206">
        <v>431.8</v>
      </c>
      <c r="H17" s="240">
        <v>3347.5</v>
      </c>
      <c r="I17" s="240">
        <v>691.8</v>
      </c>
      <c r="J17" s="208">
        <f t="shared" si="0"/>
        <v>2655.7</v>
      </c>
      <c r="K17" s="209">
        <f t="shared" si="1"/>
        <v>69.37154046014233</v>
      </c>
      <c r="L17" s="210">
        <f t="shared" si="3"/>
        <v>0.012569190797153454</v>
      </c>
      <c r="M17" s="211">
        <v>1.5</v>
      </c>
      <c r="N17" s="211">
        <f t="shared" si="2"/>
        <v>0.01885378619573018</v>
      </c>
      <c r="O17" s="179"/>
    </row>
    <row r="18" spans="1:15" ht="24">
      <c r="A18" s="212">
        <v>13</v>
      </c>
      <c r="B18" s="201" t="s">
        <v>182</v>
      </c>
      <c r="C18" s="238">
        <v>1656.4</v>
      </c>
      <c r="D18" s="203">
        <v>86.9</v>
      </c>
      <c r="E18" s="204">
        <v>1716.8</v>
      </c>
      <c r="F18" s="205">
        <v>0</v>
      </c>
      <c r="G18" s="206">
        <v>45.9</v>
      </c>
      <c r="H18" s="240">
        <v>3375.9</v>
      </c>
      <c r="I18" s="240">
        <v>636.3</v>
      </c>
      <c r="J18" s="208">
        <f t="shared" si="0"/>
        <v>2739.6000000000004</v>
      </c>
      <c r="K18" s="209">
        <f t="shared" si="1"/>
        <v>64.34150970944663</v>
      </c>
      <c r="L18" s="210">
        <f t="shared" si="3"/>
        <v>0.11316980581106748</v>
      </c>
      <c r="M18" s="211">
        <v>1.5</v>
      </c>
      <c r="N18" s="211">
        <f t="shared" si="2"/>
        <v>0.1697547087166012</v>
      </c>
      <c r="O18" s="179"/>
    </row>
    <row r="19" spans="1:15" ht="24">
      <c r="A19" s="212">
        <v>14</v>
      </c>
      <c r="B19" s="201" t="s">
        <v>183</v>
      </c>
      <c r="C19" s="238">
        <v>1052.2</v>
      </c>
      <c r="D19" s="203">
        <v>39.5</v>
      </c>
      <c r="E19" s="204">
        <v>996.3</v>
      </c>
      <c r="F19" s="217">
        <v>0</v>
      </c>
      <c r="G19" s="204">
        <v>45.9</v>
      </c>
      <c r="H19" s="240">
        <v>2407.1</v>
      </c>
      <c r="I19" s="240">
        <v>335.2</v>
      </c>
      <c r="J19" s="208">
        <f t="shared" si="0"/>
        <v>2071.9</v>
      </c>
      <c r="K19" s="209">
        <f t="shared" si="1"/>
        <v>50.30165548530334</v>
      </c>
      <c r="L19" s="210">
        <f t="shared" si="3"/>
        <v>0.39396689029393317</v>
      </c>
      <c r="M19" s="211">
        <v>1.5</v>
      </c>
      <c r="N19" s="211">
        <f t="shared" si="2"/>
        <v>0.5909503354408998</v>
      </c>
      <c r="O19" s="179"/>
    </row>
    <row r="20" spans="1:15" ht="24">
      <c r="A20" s="212">
        <v>15</v>
      </c>
      <c r="B20" s="201" t="s">
        <v>184</v>
      </c>
      <c r="C20" s="239">
        <v>2747.5</v>
      </c>
      <c r="D20" s="203">
        <v>0</v>
      </c>
      <c r="E20" s="204">
        <f>C20-D20</f>
        <v>2747.5</v>
      </c>
      <c r="F20" s="218">
        <v>0</v>
      </c>
      <c r="G20" s="219">
        <v>610.1</v>
      </c>
      <c r="H20" s="240">
        <v>24528.8</v>
      </c>
      <c r="I20" s="240">
        <v>2197</v>
      </c>
      <c r="J20" s="208">
        <f t="shared" si="0"/>
        <v>22331.8</v>
      </c>
      <c r="K20" s="209">
        <f t="shared" si="1"/>
        <v>15.035062108741796</v>
      </c>
      <c r="L20" s="210">
        <v>1</v>
      </c>
      <c r="M20" s="211">
        <v>1.5</v>
      </c>
      <c r="N20" s="211">
        <f t="shared" si="2"/>
        <v>1.5</v>
      </c>
      <c r="O20" s="179"/>
    </row>
    <row r="21" spans="1:15" ht="24">
      <c r="A21" s="212">
        <v>16</v>
      </c>
      <c r="B21" s="201" t="s">
        <v>185</v>
      </c>
      <c r="C21" s="238">
        <v>1247</v>
      </c>
      <c r="D21" s="203">
        <v>39.5</v>
      </c>
      <c r="E21" s="204">
        <v>1266</v>
      </c>
      <c r="F21" s="217">
        <v>0</v>
      </c>
      <c r="G21" s="219">
        <v>116.6</v>
      </c>
      <c r="H21" s="240">
        <v>2403.8</v>
      </c>
      <c r="I21" s="240">
        <v>324.4</v>
      </c>
      <c r="J21" s="208">
        <f t="shared" si="0"/>
        <v>2079.4</v>
      </c>
      <c r="K21" s="209">
        <f t="shared" si="1"/>
        <v>66.49033375012023</v>
      </c>
      <c r="L21" s="210">
        <f t="shared" si="3"/>
        <v>0.07019332499759542</v>
      </c>
      <c r="M21" s="211">
        <v>1.5</v>
      </c>
      <c r="N21" s="211">
        <f t="shared" si="2"/>
        <v>0.10528998749639314</v>
      </c>
      <c r="O21" s="179"/>
    </row>
    <row r="22" spans="1:15" ht="24">
      <c r="A22" s="212">
        <v>17</v>
      </c>
      <c r="B22" s="201" t="s">
        <v>186</v>
      </c>
      <c r="C22" s="238">
        <v>1903.3</v>
      </c>
      <c r="D22" s="203">
        <v>86.9</v>
      </c>
      <c r="E22" s="204">
        <v>1703.6</v>
      </c>
      <c r="F22" s="217">
        <v>0</v>
      </c>
      <c r="G22" s="214">
        <v>1507.2</v>
      </c>
      <c r="H22" s="240">
        <v>5292.2</v>
      </c>
      <c r="I22" s="240">
        <v>1220.7</v>
      </c>
      <c r="J22" s="208">
        <f t="shared" si="0"/>
        <v>4071.5</v>
      </c>
      <c r="K22" s="209">
        <f t="shared" si="1"/>
        <v>78.86037087068648</v>
      </c>
      <c r="L22" s="210">
        <v>0</v>
      </c>
      <c r="M22" s="211">
        <v>1.5</v>
      </c>
      <c r="N22" s="211">
        <f t="shared" si="2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63" t="s">
        <v>78</v>
      </c>
      <c r="B24" s="264"/>
      <c r="C24" s="221">
        <f>SUM(C6:C23)</f>
        <v>25519.9</v>
      </c>
      <c r="D24" s="221">
        <f>SUM(D6:D23)</f>
        <v>902</v>
      </c>
      <c r="E24" s="222">
        <f>C24-D24</f>
        <v>24617.9</v>
      </c>
      <c r="F24" s="223">
        <f>SUM(F6:F23)</f>
        <v>0</v>
      </c>
      <c r="G24" s="224">
        <f>SUM(G6:G23)</f>
        <v>4844.599999999999</v>
      </c>
      <c r="H24" s="224">
        <f>SUM(H6:H23)</f>
        <v>77594.79999999999</v>
      </c>
      <c r="I24" s="224">
        <f>SUM(I6:I23)</f>
        <v>14299.4</v>
      </c>
      <c r="J24" s="224">
        <f>SUM(J6:J23)</f>
        <v>63295.4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" sqref="E8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2" ht="11.25">
      <c r="A2" s="100"/>
      <c r="B2" s="101"/>
    </row>
    <row r="3" spans="1:10" ht="143.25" customHeight="1">
      <c r="A3" s="262" t="s">
        <v>3</v>
      </c>
      <c r="B3" s="260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54" t="s">
        <v>80</v>
      </c>
      <c r="I3" s="254" t="s">
        <v>19</v>
      </c>
      <c r="J3" s="29" t="s">
        <v>6</v>
      </c>
    </row>
    <row r="4" spans="1:10" ht="49.5" customHeight="1">
      <c r="A4" s="262"/>
      <c r="B4" s="260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5"/>
      <c r="I4" s="255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3232.2</v>
      </c>
      <c r="E6" s="32">
        <v>703.3</v>
      </c>
      <c r="F6" s="72">
        <f aca="true" t="shared" si="0" ref="F6:F22">D6-E6</f>
        <v>2528.8999999999996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2793.6</v>
      </c>
      <c r="E7" s="32">
        <v>437.7</v>
      </c>
      <c r="F7" s="72">
        <f t="shared" si="0"/>
        <v>2355.9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3418.4</v>
      </c>
      <c r="E8" s="32">
        <v>484</v>
      </c>
      <c r="F8" s="72">
        <f t="shared" si="0"/>
        <v>2934.4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4370.9</v>
      </c>
      <c r="E9" s="32">
        <v>2330.1</v>
      </c>
      <c r="F9" s="72">
        <f t="shared" si="0"/>
        <v>2040.7999999999997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3872.6</v>
      </c>
      <c r="E10" s="32">
        <v>754.4</v>
      </c>
      <c r="F10" s="72">
        <f t="shared" si="0"/>
        <v>3118.2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3183.9</v>
      </c>
      <c r="E11" s="32">
        <v>852.7</v>
      </c>
      <c r="F11" s="72">
        <f t="shared" si="0"/>
        <v>2331.2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2419.5</v>
      </c>
      <c r="E12" s="32">
        <v>798.6</v>
      </c>
      <c r="F12" s="72">
        <f t="shared" si="0"/>
        <v>1620.9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2883.3</v>
      </c>
      <c r="E13" s="32">
        <v>731.8</v>
      </c>
      <c r="F13" s="72">
        <f t="shared" si="0"/>
        <v>2151.5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5175</v>
      </c>
      <c r="E14" s="32">
        <v>771.5</v>
      </c>
      <c r="F14" s="72">
        <f t="shared" si="0"/>
        <v>4403.5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2200.9</v>
      </c>
      <c r="E15" s="32">
        <v>368.9</v>
      </c>
      <c r="F15" s="72">
        <f t="shared" si="0"/>
        <v>1832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2689.2</v>
      </c>
      <c r="E16" s="32">
        <v>661</v>
      </c>
      <c r="F16" s="72">
        <f t="shared" si="0"/>
        <v>2028.1999999999998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3347.5</v>
      </c>
      <c r="E17" s="32">
        <v>691.8</v>
      </c>
      <c r="F17" s="72">
        <f t="shared" si="0"/>
        <v>2655.7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3375.9</v>
      </c>
      <c r="E18" s="32">
        <v>636.3</v>
      </c>
      <c r="F18" s="72">
        <f t="shared" si="0"/>
        <v>2739.6000000000004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2407.1</v>
      </c>
      <c r="E19" s="32">
        <v>335.2</v>
      </c>
      <c r="F19" s="72">
        <f t="shared" si="0"/>
        <v>2071.9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24528.8</v>
      </c>
      <c r="E20" s="32">
        <v>2197</v>
      </c>
      <c r="F20" s="72">
        <f t="shared" si="0"/>
        <v>22331.8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2403.8</v>
      </c>
      <c r="E21" s="32">
        <v>324.4</v>
      </c>
      <c r="F21" s="72">
        <f t="shared" si="0"/>
        <v>2079.4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5292.2</v>
      </c>
      <c r="E22" s="32">
        <v>1220.7</v>
      </c>
      <c r="F22" s="72">
        <f t="shared" si="0"/>
        <v>4071.5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60" t="s">
        <v>78</v>
      </c>
      <c r="B24" s="261"/>
      <c r="C24" s="163">
        <f>SUM(C6:C23)</f>
        <v>0</v>
      </c>
      <c r="D24" s="164">
        <f>SUM(D6:D23)</f>
        <v>77594.79999999999</v>
      </c>
      <c r="E24" s="164">
        <f>SUM(E6:E23)</f>
        <v>14299.4</v>
      </c>
      <c r="F24" s="162">
        <f>SUM(F6:F23)</f>
        <v>63295.4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6" t="s">
        <v>79</v>
      </c>
      <c r="B1" s="256"/>
      <c r="C1" s="256"/>
      <c r="D1" s="256"/>
      <c r="E1" s="256"/>
      <c r="F1" s="256"/>
      <c r="G1" s="256"/>
      <c r="H1" s="256"/>
      <c r="I1" s="129"/>
      <c r="J1" s="129"/>
      <c r="K1" s="129"/>
    </row>
    <row r="2" spans="1:2" ht="11.25">
      <c r="A2" s="100"/>
      <c r="B2" s="101"/>
    </row>
    <row r="3" spans="1:8" ht="72" customHeight="1">
      <c r="A3" s="262" t="s">
        <v>3</v>
      </c>
      <c r="B3" s="260" t="s">
        <v>102</v>
      </c>
      <c r="C3" s="85" t="s">
        <v>112</v>
      </c>
      <c r="D3" s="70" t="s">
        <v>142</v>
      </c>
      <c r="E3" s="85" t="s">
        <v>24</v>
      </c>
      <c r="F3" s="254" t="s">
        <v>80</v>
      </c>
      <c r="G3" s="254" t="s">
        <v>5</v>
      </c>
      <c r="H3" s="29" t="s">
        <v>6</v>
      </c>
    </row>
    <row r="4" spans="1:8" ht="38.25" customHeight="1">
      <c r="A4" s="272"/>
      <c r="B4" s="260"/>
      <c r="C4" s="121" t="s">
        <v>81</v>
      </c>
      <c r="D4" s="121" t="s">
        <v>76</v>
      </c>
      <c r="E4" s="130" t="s">
        <v>77</v>
      </c>
      <c r="F4" s="255"/>
      <c r="G4" s="255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1408.1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1396.9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1572.3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1279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1510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1236.9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990.9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1279.8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2454.9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1174.8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1140.7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1469.2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1656.4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1052.2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2747.5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1247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1903.3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70" t="s">
        <v>78</v>
      </c>
      <c r="B24" s="271"/>
      <c r="C24" s="172">
        <f>SUM(C6:C23)</f>
        <v>0</v>
      </c>
      <c r="D24" s="162">
        <f>SUM(D6:D23)</f>
        <v>25519.9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6" t="s">
        <v>72</v>
      </c>
      <c r="B1" s="256"/>
      <c r="C1" s="256"/>
      <c r="D1" s="256"/>
      <c r="E1" s="256"/>
      <c r="F1" s="256"/>
      <c r="G1" s="256"/>
      <c r="H1" s="256"/>
      <c r="I1" s="120"/>
      <c r="J1" s="120"/>
      <c r="K1" s="120"/>
    </row>
    <row r="2" spans="1:2" ht="11.25">
      <c r="A2" s="100"/>
      <c r="B2" s="101"/>
    </row>
    <row r="3" spans="1:8" ht="78.75" customHeight="1">
      <c r="A3" s="262" t="s">
        <v>73</v>
      </c>
      <c r="B3" s="260" t="s">
        <v>102</v>
      </c>
      <c r="C3" s="85" t="s">
        <v>113</v>
      </c>
      <c r="D3" s="85" t="s">
        <v>114</v>
      </c>
      <c r="E3" s="85" t="s">
        <v>24</v>
      </c>
      <c r="F3" s="254" t="s">
        <v>74</v>
      </c>
      <c r="G3" s="254" t="s">
        <v>5</v>
      </c>
      <c r="H3" s="29" t="s">
        <v>6</v>
      </c>
    </row>
    <row r="4" spans="1:8" ht="45" customHeight="1">
      <c r="A4" s="272"/>
      <c r="B4" s="260"/>
      <c r="C4" s="121" t="s">
        <v>75</v>
      </c>
      <c r="D4" s="121" t="s">
        <v>76</v>
      </c>
      <c r="E4" s="122" t="s">
        <v>77</v>
      </c>
      <c r="F4" s="255"/>
      <c r="G4" s="255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407.5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354.6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482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374.9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442.8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273.3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289.8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470.9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209.7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406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600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70" t="s">
        <v>78</v>
      </c>
      <c r="B24" s="271"/>
      <c r="C24" s="163">
        <f>SUM(C6:C23)</f>
        <v>0</v>
      </c>
      <c r="D24" s="162">
        <f>SUM(D6:D23)</f>
        <v>6994.2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6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62" t="s">
        <v>3</v>
      </c>
      <c r="B3" s="260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54" t="s">
        <v>67</v>
      </c>
      <c r="L3" s="254" t="s">
        <v>5</v>
      </c>
      <c r="M3" s="29" t="s">
        <v>6</v>
      </c>
    </row>
    <row r="4" spans="1:13" ht="43.5" customHeight="1">
      <c r="A4" s="262"/>
      <c r="B4" s="26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5"/>
      <c r="L4" s="255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3200.8</v>
      </c>
      <c r="G6" s="13">
        <v>51.1</v>
      </c>
      <c r="H6" s="45">
        <v>652.3</v>
      </c>
      <c r="I6" s="109">
        <f aca="true" t="shared" si="1" ref="I6:I22">F6-G6-H6</f>
        <v>2497.4000000000005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2788.6</v>
      </c>
      <c r="G7" s="13">
        <v>51</v>
      </c>
      <c r="H7" s="45">
        <v>386.7</v>
      </c>
      <c r="I7" s="109">
        <f t="shared" si="1"/>
        <v>2350.9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3418.5</v>
      </c>
      <c r="G8" s="13">
        <v>127.5</v>
      </c>
      <c r="H8" s="45">
        <v>356.5</v>
      </c>
      <c r="I8" s="109">
        <f t="shared" si="1"/>
        <v>2934.5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4370.9</v>
      </c>
      <c r="G9" s="13">
        <v>1940.7</v>
      </c>
      <c r="H9" s="45">
        <v>389.4</v>
      </c>
      <c r="I9" s="109">
        <f t="shared" si="1"/>
        <v>2040.7999999999997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3624.2</v>
      </c>
      <c r="G10" s="13">
        <v>127.5</v>
      </c>
      <c r="H10" s="45">
        <v>626.9</v>
      </c>
      <c r="I10" s="109">
        <f t="shared" si="1"/>
        <v>2869.7999999999997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3183.9</v>
      </c>
      <c r="G11" s="13">
        <v>51</v>
      </c>
      <c r="H11" s="45">
        <v>801.7</v>
      </c>
      <c r="I11" s="109">
        <f t="shared" si="1"/>
        <v>2331.2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2419.5</v>
      </c>
      <c r="G12" s="13">
        <v>51</v>
      </c>
      <c r="H12" s="45">
        <v>747.6</v>
      </c>
      <c r="I12" s="109">
        <f t="shared" si="1"/>
        <v>1620.9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2883.3</v>
      </c>
      <c r="G13" s="13">
        <v>51</v>
      </c>
      <c r="H13" s="45">
        <v>680.7</v>
      </c>
      <c r="I13" s="109">
        <f t="shared" si="1"/>
        <v>2151.6000000000004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5175</v>
      </c>
      <c r="G14" s="13">
        <v>127.5</v>
      </c>
      <c r="H14" s="45">
        <v>643.9</v>
      </c>
      <c r="I14" s="109">
        <f t="shared" si="1"/>
        <v>4403.6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2200.9</v>
      </c>
      <c r="G15" s="13">
        <v>51</v>
      </c>
      <c r="H15" s="45">
        <v>317.9</v>
      </c>
      <c r="I15" s="109">
        <f t="shared" si="1"/>
        <v>1832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2689.2</v>
      </c>
      <c r="G16" s="13">
        <v>51</v>
      </c>
      <c r="H16" s="45">
        <v>610</v>
      </c>
      <c r="I16" s="109">
        <f t="shared" si="1"/>
        <v>2028.1999999999998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3347.5</v>
      </c>
      <c r="G17" s="13">
        <v>51.1</v>
      </c>
      <c r="H17" s="45">
        <v>640.8</v>
      </c>
      <c r="I17" s="109">
        <f t="shared" si="1"/>
        <v>2655.6000000000004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3329.8</v>
      </c>
      <c r="G18" s="13">
        <v>127.5</v>
      </c>
      <c r="H18" s="45">
        <v>508.8</v>
      </c>
      <c r="I18" s="109">
        <f t="shared" si="1"/>
        <v>2693.5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2385</v>
      </c>
      <c r="G19" s="13">
        <v>51</v>
      </c>
      <c r="H19" s="45">
        <v>284.2</v>
      </c>
      <c r="I19" s="109">
        <f t="shared" si="1"/>
        <v>2049.8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24428.8</v>
      </c>
      <c r="G20" s="13">
        <v>743.1</v>
      </c>
      <c r="H20" s="45">
        <v>1453.9</v>
      </c>
      <c r="I20" s="109">
        <f t="shared" si="1"/>
        <v>22231.8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2403.8</v>
      </c>
      <c r="G21" s="13">
        <v>51</v>
      </c>
      <c r="H21" s="45">
        <v>273.4</v>
      </c>
      <c r="I21" s="109">
        <f t="shared" si="1"/>
        <v>2079.4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5218.6</v>
      </c>
      <c r="G22" s="13">
        <v>127.5</v>
      </c>
      <c r="H22" s="45">
        <v>1093.2</v>
      </c>
      <c r="I22" s="109">
        <f t="shared" si="1"/>
        <v>3997.9000000000005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60" t="s">
        <v>65</v>
      </c>
      <c r="B24" s="261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77068.3</v>
      </c>
      <c r="G24" s="163">
        <f t="shared" si="4"/>
        <v>3831.5</v>
      </c>
      <c r="H24" s="163">
        <f t="shared" si="4"/>
        <v>10467.9</v>
      </c>
      <c r="I24" s="163">
        <f t="shared" si="4"/>
        <v>62768.90000000001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2" t="s">
        <v>3</v>
      </c>
      <c r="B3" s="260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54" t="s">
        <v>15</v>
      </c>
      <c r="L3" s="254" t="s">
        <v>63</v>
      </c>
      <c r="M3" s="6" t="s">
        <v>6</v>
      </c>
    </row>
    <row r="4" spans="1:13" s="10" customFormat="1" ht="56.25" customHeight="1">
      <c r="A4" s="262"/>
      <c r="B4" s="26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5"/>
      <c r="L4" s="25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3200.8</v>
      </c>
      <c r="G6" s="13">
        <v>51.1</v>
      </c>
      <c r="H6" s="45">
        <v>652.3</v>
      </c>
      <c r="I6" s="90">
        <f aca="true" t="shared" si="0" ref="I6:I22">F6-G6-H6</f>
        <v>2497.4000000000005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2788.6</v>
      </c>
      <c r="G7" s="13">
        <v>51</v>
      </c>
      <c r="H7" s="45">
        <v>386.7</v>
      </c>
      <c r="I7" s="90">
        <f t="shared" si="0"/>
        <v>2350.9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3418.5</v>
      </c>
      <c r="G8" s="13">
        <v>127.5</v>
      </c>
      <c r="H8" s="45">
        <v>356.5</v>
      </c>
      <c r="I8" s="90">
        <f t="shared" si="0"/>
        <v>2934.5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4370.9</v>
      </c>
      <c r="G9" s="13">
        <v>1940.7</v>
      </c>
      <c r="H9" s="45">
        <v>389.4</v>
      </c>
      <c r="I9" s="90">
        <f t="shared" si="0"/>
        <v>2040.7999999999997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3624.2</v>
      </c>
      <c r="G10" s="13">
        <v>127.5</v>
      </c>
      <c r="H10" s="45">
        <v>626.9</v>
      </c>
      <c r="I10" s="90">
        <f t="shared" si="0"/>
        <v>2869.7999999999997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3183.9</v>
      </c>
      <c r="G11" s="13">
        <v>51</v>
      </c>
      <c r="H11" s="45">
        <v>801.7</v>
      </c>
      <c r="I11" s="90">
        <f t="shared" si="0"/>
        <v>2331.2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2419.5</v>
      </c>
      <c r="G12" s="13">
        <v>51</v>
      </c>
      <c r="H12" s="45">
        <v>747.6</v>
      </c>
      <c r="I12" s="90">
        <f t="shared" si="0"/>
        <v>1620.9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2883.3</v>
      </c>
      <c r="G13" s="13">
        <v>51</v>
      </c>
      <c r="H13" s="45">
        <v>680.7</v>
      </c>
      <c r="I13" s="90">
        <f t="shared" si="0"/>
        <v>2151.6000000000004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5175</v>
      </c>
      <c r="G14" s="13">
        <v>127.5</v>
      </c>
      <c r="H14" s="45">
        <v>643.9</v>
      </c>
      <c r="I14" s="90">
        <f t="shared" si="0"/>
        <v>4403.6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2200.9</v>
      </c>
      <c r="G15" s="13">
        <v>51</v>
      </c>
      <c r="H15" s="45">
        <v>317.9</v>
      </c>
      <c r="I15" s="90">
        <f t="shared" si="0"/>
        <v>1832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2689.2</v>
      </c>
      <c r="G16" s="13">
        <v>51</v>
      </c>
      <c r="H16" s="45">
        <v>610</v>
      </c>
      <c r="I16" s="90">
        <f t="shared" si="0"/>
        <v>2028.1999999999998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3347.5</v>
      </c>
      <c r="G17" s="13">
        <v>51.1</v>
      </c>
      <c r="H17" s="45">
        <v>640.8</v>
      </c>
      <c r="I17" s="90">
        <f t="shared" si="0"/>
        <v>2655.6000000000004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3329.8</v>
      </c>
      <c r="G18" s="13">
        <v>127.5</v>
      </c>
      <c r="H18" s="45">
        <v>508.8</v>
      </c>
      <c r="I18" s="90">
        <f t="shared" si="0"/>
        <v>2693.5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2385</v>
      </c>
      <c r="G19" s="13">
        <v>51</v>
      </c>
      <c r="H19" s="45">
        <v>284.2</v>
      </c>
      <c r="I19" s="90">
        <f t="shared" si="0"/>
        <v>2049.8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24428.8</v>
      </c>
      <c r="G20" s="13">
        <v>743.1</v>
      </c>
      <c r="H20" s="45">
        <v>1453.9</v>
      </c>
      <c r="I20" s="90">
        <f t="shared" si="0"/>
        <v>22231.8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2403.8</v>
      </c>
      <c r="G21" s="13">
        <v>51</v>
      </c>
      <c r="H21" s="45">
        <v>273.4</v>
      </c>
      <c r="I21" s="90">
        <f t="shared" si="0"/>
        <v>2079.4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5218.6</v>
      </c>
      <c r="G22" s="13">
        <v>127.5</v>
      </c>
      <c r="H22" s="45">
        <v>1093.2</v>
      </c>
      <c r="I22" s="90">
        <f t="shared" si="0"/>
        <v>3997.9000000000005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70" t="s">
        <v>65</v>
      </c>
      <c r="B24" s="271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77068.3</v>
      </c>
      <c r="G24" s="163">
        <f t="shared" si="3"/>
        <v>3831.5</v>
      </c>
      <c r="H24" s="163">
        <f t="shared" si="3"/>
        <v>10467.9</v>
      </c>
      <c r="I24" s="161">
        <f t="shared" si="3"/>
        <v>62768.90000000001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2012-03-11T07:06:41Z</cp:lastPrinted>
  <dcterms:created xsi:type="dcterms:W3CDTF">2007-07-17T04:31:37Z</dcterms:created>
  <dcterms:modified xsi:type="dcterms:W3CDTF">2012-03-16T07:05:13Z</dcterms:modified>
  <cp:category/>
  <cp:version/>
  <cp:contentType/>
  <cp:contentStatus/>
</cp:coreProperties>
</file>