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1000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<sst xmlns="http://schemas.openxmlformats.org/spreadsheetml/2006/main" count="722" uniqueCount="225">
  <si>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</si>
  <si>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</si>
  <si>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</si>
  <si>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</si>
  <si>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</si>
  <si>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</si>
  <si>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</si>
  <si>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</si>
  <si>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</si>
  <si>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</si>
  <si>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</si>
  <si>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</si>
  <si>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</si>
  <si>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</si>
  <si>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</si>
  <si>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</si>
  <si>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</si>
  <si>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</si>
  <si>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</si>
  <si>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</si>
  <si>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</si>
  <si>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</si>
  <si>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</si>
  <si>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</si>
  <si>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</si>
  <si>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</si>
  <si>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</si>
  <si>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</si>
  <si>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</si>
  <si>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</si>
  <si>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</si>
  <si>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</si>
  <si>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</si>
  <si>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</si>
  <si>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</si>
  <si>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</si>
  <si>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</si>
  <si>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</si>
  <si>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</si>
  <si>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</si>
  <si>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</si>
  <si>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</si>
  <si>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</si>
  <si>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</si>
  <si>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</si>
  <si>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</si>
  <si>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</si>
  <si>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</si>
  <si>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</si>
  <si>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</si>
  <si>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</si>
  <si>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</si>
  <si>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</si>
  <si>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</si>
  <si>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</si>
  <si>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</si>
  <si>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</si>
  <si>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</si>
  <si>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</si>
  <si>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</si>
  <si>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</si>
  <si>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</si>
  <si>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</si>
  <si>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</si>
  <si>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</si>
  <si>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</si>
  <si>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</si>
  <si>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</si>
  <si>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</si>
  <si>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</si>
  <si>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</si>
  <si>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</si>
  <si>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</si>
  <si>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</si>
  <si>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</si>
  <si>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</si>
  <si>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</si>
  <si>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</si>
  <si>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</si>
  <si>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</si>
  <si>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</si>
  <si>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</si>
  <si>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</si>
  <si>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</si>
  <si>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</si>
  <si>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</si>
  <si>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</si>
  <si>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</si>
  <si>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</si>
  <si>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</si>
  <si>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</si>
  <si>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</si>
  <si>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</si>
  <si>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</si>
  <si>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</si>
  <si>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</si>
  <si>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</si>
  <si>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</si>
  <si>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</si>
  <si>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</si>
  <si>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</si>
  <si>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</si>
  <si>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</si>
  <si>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</si>
  <si>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</si>
  <si>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</si>
  <si>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</si>
  <si>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</si>
  <si>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</si>
  <si>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</si>
  <si>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</si>
  <si>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</si>
  <si>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</si>
  <si>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</si>
  <si>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</si>
  <si>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</si>
  <si>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</si>
  <si>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</si>
  <si>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</si>
  <si>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</si>
  <si>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</si>
  <si>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</si>
  <si>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</si>
  <si>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</si>
  <si>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</si>
  <si>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</si>
  <si>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</si>
  <si>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</si>
  <si>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</si>
  <si>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</si>
  <si>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</si>
  <si>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</si>
  <si>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</si>
  <si>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</si>
  <si>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</si>
  <si>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</si>
  <si>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</si>
  <si>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</si>
  <si>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</si>
  <si>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</si>
  <si>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</si>
  <si>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</si>
  <si>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</si>
  <si>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</si>
  <si>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</si>
  <si>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</si>
  <si>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</si>
  <si>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</si>
  <si>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</si>
  <si>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</si>
  <si>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</si>
  <si>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</si>
  <si>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</si>
  <si>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</si>
  <si>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</si>
  <si>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</si>
  <si>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</si>
  <si>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</si>
  <si>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</si>
  <si>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</si>
  <si>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</si>
  <si>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</si>
  <si>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</si>
  <si>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</si>
  <si>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</si>
  <si>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</si>
  <si>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</si>
  <si>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</si>
  <si>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</si>
  <si>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</si>
  <si>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</si>
  <si>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</si>
  <si>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</si>
  <si>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</si>
  <si>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</si>
  <si>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</si>
  <si>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</si>
  <si>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</si>
  <si>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</si>
  <si>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</si>
  <si>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</si>
  <si>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</si>
  <si>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</si>
  <si>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</si>
  <si>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</si>
  <si>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</si>
  <si>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</si>
  <si>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</si>
  <si>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</si>
  <si>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</si>
  <si>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</si>
  <si>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</si>
  <si>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</si>
  <si>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</si>
  <si>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</si>
  <si>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</si>
  <si>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</si>
  <si>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</si>
  <si>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доходов в бюджет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</si>
  <si>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</si>
  <si>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Прогноз поступления налоговых и неналоговых доходов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</si>
  <si>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</si>
  <si>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</si>
  <si>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</si>
  <si>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</si>
  <si>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</si>
  <si>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</si>
  <si>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 поселений на  2011 год</t>
  </si>
  <si>
    <t>Прогноз поступления доходов от предпринимательской и иной приносящей доход деятельности в бюджет поселений на 2011 г.</t>
  </si>
  <si>
    <t>Плановые показатели объема расходов бюджета  поселений  на 2011 год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</si>
  <si>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</si>
  <si>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</si>
  <si>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</si>
  <si>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Прогноз поступления налоговых и неналоговых доходов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</si>
  <si>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</si>
  <si>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</si>
  <si>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</si>
  <si>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</si>
  <si>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доходов в бюджет поселений на 2011год</t>
  </si>
  <si>
    <t>Кредиторская задолженность на 01.04.2011</t>
  </si>
  <si>
    <t>Недоимка по местным налогам на 01.04.2011</t>
  </si>
  <si>
    <t xml:space="preserve"> Результаты оценки качества управления финансами и  платежеспособности поселений Цивильского района по состоянию на 01.05.2011 г. </t>
  </si>
  <si>
    <t>Кредиторская задолженность на 01.05.2011</t>
  </si>
  <si>
    <t>Кредиторская задолженность на 01.04.2010</t>
  </si>
  <si>
    <t>Недоимка по местным налогам на 01.05.2011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</si>
</sst>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5" topLeftCell="I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4" sqref="P1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2" t="s">
        <v>221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1.2</v>
      </c>
      <c r="R6" s="159">
        <v>1</v>
      </c>
      <c r="S6" s="159">
        <f aca="true" t="shared" si="0" ref="S6:S22">SUM(C6:R6)</f>
        <v>11.049999999999999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</v>
      </c>
      <c r="O7" s="159">
        <v>0.75</v>
      </c>
      <c r="P7" s="159">
        <v>0.75</v>
      </c>
      <c r="Q7" s="159">
        <v>1.145</v>
      </c>
      <c r="R7" s="159">
        <v>1</v>
      </c>
      <c r="S7" s="159">
        <f t="shared" si="0"/>
        <v>10.995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0.75</v>
      </c>
      <c r="N8" s="159">
        <v>0</v>
      </c>
      <c r="O8" s="159">
        <v>0.75</v>
      </c>
      <c r="P8" s="159">
        <v>0.75</v>
      </c>
      <c r="Q8" s="159">
        <v>1.181</v>
      </c>
      <c r="R8" s="159">
        <v>1</v>
      </c>
      <c r="S8" s="159">
        <f t="shared" si="0"/>
        <v>11.030999999999999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0.03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</v>
      </c>
      <c r="R9" s="159">
        <v>1</v>
      </c>
      <c r="S9" s="159">
        <f t="shared" si="0"/>
        <v>9.879999999999999</v>
      </c>
    </row>
    <row r="10" spans="1:19" ht="12.75">
      <c r="A10" s="157">
        <v>5</v>
      </c>
      <c r="B10" s="30" t="s">
        <v>175</v>
      </c>
      <c r="C10" s="158">
        <v>0.071</v>
      </c>
      <c r="D10" s="159">
        <v>0</v>
      </c>
      <c r="E10" s="159">
        <v>0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0.075</v>
      </c>
      <c r="O10" s="159">
        <v>0.75</v>
      </c>
      <c r="P10" s="159">
        <v>0.75</v>
      </c>
      <c r="Q10" s="159">
        <v>1.036</v>
      </c>
      <c r="R10" s="159">
        <v>1</v>
      </c>
      <c r="S10" s="159">
        <f t="shared" si="0"/>
        <v>11.032</v>
      </c>
    </row>
    <row r="11" spans="1:19" ht="22.5">
      <c r="A11" s="157">
        <v>6</v>
      </c>
      <c r="B11" s="30" t="s">
        <v>176</v>
      </c>
      <c r="C11" s="158">
        <v>0</v>
      </c>
      <c r="D11" s="159">
        <v>0.057</v>
      </c>
      <c r="E11" s="159">
        <v>0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0.75</v>
      </c>
      <c r="O11" s="159">
        <v>0.75</v>
      </c>
      <c r="P11" s="159">
        <v>0.75</v>
      </c>
      <c r="Q11" s="159">
        <v>0</v>
      </c>
      <c r="R11" s="159">
        <v>1</v>
      </c>
      <c r="S11" s="159">
        <f t="shared" si="0"/>
        <v>10.657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0.75</v>
      </c>
      <c r="N12" s="159">
        <v>0.03</v>
      </c>
      <c r="O12" s="159">
        <v>0.75</v>
      </c>
      <c r="P12" s="159">
        <v>0.75</v>
      </c>
      <c r="Q12" s="159">
        <v>1.183</v>
      </c>
      <c r="R12" s="159">
        <v>1</v>
      </c>
      <c r="S12" s="159">
        <f t="shared" si="0"/>
        <v>11.062999999999999</v>
      </c>
    </row>
    <row r="13" spans="1:19" ht="22.5">
      <c r="A13" s="157">
        <v>8</v>
      </c>
      <c r="B13" s="30" t="s">
        <v>187</v>
      </c>
      <c r="C13" s="158">
        <v>0</v>
      </c>
      <c r="D13" s="159">
        <v>0</v>
      </c>
      <c r="E13" s="159">
        <v>0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</v>
      </c>
      <c r="N13" s="159">
        <v>0.328</v>
      </c>
      <c r="O13" s="159">
        <v>0.75</v>
      </c>
      <c r="P13" s="159">
        <v>0.75</v>
      </c>
      <c r="Q13" s="159">
        <v>0.652</v>
      </c>
      <c r="R13" s="159">
        <v>1</v>
      </c>
      <c r="S13" s="159">
        <f t="shared" si="0"/>
        <v>10.08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0.235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</v>
      </c>
      <c r="N14" s="159">
        <v>0</v>
      </c>
      <c r="O14" s="159">
        <v>0.75</v>
      </c>
      <c r="P14" s="159">
        <v>0.75</v>
      </c>
      <c r="Q14" s="159">
        <v>1.064</v>
      </c>
      <c r="R14" s="159">
        <v>1</v>
      </c>
      <c r="S14" s="159">
        <f t="shared" si="0"/>
        <v>10.399000000000001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0.134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0.377</v>
      </c>
      <c r="O15" s="159">
        <v>0.75</v>
      </c>
      <c r="P15" s="159">
        <v>0.75</v>
      </c>
      <c r="Q15" s="159">
        <v>0.873</v>
      </c>
      <c r="R15" s="159">
        <v>1</v>
      </c>
      <c r="S15" s="159">
        <f t="shared" si="0"/>
        <v>10.484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0.382</v>
      </c>
      <c r="O16" s="159">
        <v>0.75</v>
      </c>
      <c r="P16" s="159">
        <v>0.75</v>
      </c>
      <c r="Q16" s="159">
        <v>1.2</v>
      </c>
      <c r="R16" s="159">
        <v>1</v>
      </c>
      <c r="S16" s="159">
        <f t="shared" si="0"/>
        <v>10.681999999999999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</v>
      </c>
      <c r="N17" s="159">
        <v>0.589</v>
      </c>
      <c r="O17" s="159">
        <v>0.75</v>
      </c>
      <c r="P17" s="159">
        <v>0.75</v>
      </c>
      <c r="Q17" s="159">
        <v>0.28</v>
      </c>
      <c r="R17" s="159">
        <v>1</v>
      </c>
      <c r="S17" s="159">
        <f t="shared" si="0"/>
        <v>9.969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0.75</v>
      </c>
      <c r="O18" s="159">
        <v>0.75</v>
      </c>
      <c r="P18" s="159">
        <v>0.75</v>
      </c>
      <c r="Q18" s="159">
        <v>0.232</v>
      </c>
      <c r="R18" s="159">
        <v>1</v>
      </c>
      <c r="S18" s="159">
        <f t="shared" si="0"/>
        <v>10.081999999999999</v>
      </c>
    </row>
    <row r="19" spans="1:19" ht="12.75">
      <c r="A19" s="157">
        <v>14</v>
      </c>
      <c r="B19" s="30" t="s">
        <v>183</v>
      </c>
      <c r="C19" s="158">
        <v>0</v>
      </c>
      <c r="D19" s="159">
        <v>0.408</v>
      </c>
      <c r="E19" s="159">
        <v>0.604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0.396</v>
      </c>
      <c r="O19" s="159">
        <v>0.75</v>
      </c>
      <c r="P19" s="159">
        <v>0.75</v>
      </c>
      <c r="Q19" s="159">
        <v>1.2</v>
      </c>
      <c r="R19" s="159">
        <v>1</v>
      </c>
      <c r="S19" s="159">
        <f t="shared" si="0"/>
        <v>12.458</v>
      </c>
    </row>
    <row r="20" spans="1:19" ht="12.75">
      <c r="A20" s="157">
        <v>15</v>
      </c>
      <c r="B20" s="30" t="s">
        <v>184</v>
      </c>
      <c r="C20" s="158">
        <v>0.624</v>
      </c>
      <c r="D20" s="159">
        <v>0.436</v>
      </c>
      <c r="E20" s="159">
        <v>1.116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</v>
      </c>
      <c r="O20" s="159">
        <v>0.75</v>
      </c>
      <c r="P20" s="159">
        <v>0.75</v>
      </c>
      <c r="Q20" s="159">
        <v>0.964</v>
      </c>
      <c r="R20" s="159">
        <v>1</v>
      </c>
      <c r="S20" s="159">
        <f t="shared" si="0"/>
        <v>12.99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0.292</v>
      </c>
      <c r="R21" s="159">
        <v>1</v>
      </c>
      <c r="S21" s="159">
        <f t="shared" si="0"/>
        <v>10.142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</v>
      </c>
      <c r="N22" s="159">
        <v>0.75</v>
      </c>
      <c r="O22" s="159">
        <v>0.75</v>
      </c>
      <c r="P22" s="159">
        <v>0.75</v>
      </c>
      <c r="Q22" s="159">
        <v>0</v>
      </c>
      <c r="R22" s="159">
        <v>1</v>
      </c>
      <c r="S22" s="159">
        <f t="shared" si="0"/>
        <v>9.85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E1">
      <selection activeCell="K11" sqref="K1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72" t="s">
        <v>144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55" t="s">
        <v>3</v>
      </c>
      <c r="B3" s="253" t="s">
        <v>102</v>
      </c>
      <c r="C3" s="28" t="s">
        <v>120</v>
      </c>
      <c r="D3" s="35" t="s">
        <v>198</v>
      </c>
      <c r="E3" s="35" t="s">
        <v>195</v>
      </c>
      <c r="F3" s="35" t="s">
        <v>196</v>
      </c>
      <c r="G3" s="85" t="s">
        <v>131</v>
      </c>
      <c r="H3" s="5" t="s">
        <v>24</v>
      </c>
      <c r="I3" s="256" t="s">
        <v>4</v>
      </c>
      <c r="J3" s="256" t="s">
        <v>5</v>
      </c>
      <c r="K3" s="5" t="s">
        <v>6</v>
      </c>
    </row>
    <row r="4" spans="1:11" s="10" customFormat="1" ht="37.5" customHeight="1">
      <c r="A4" s="255"/>
      <c r="B4" s="253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58"/>
      <c r="J4" s="258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5168.3</v>
      </c>
      <c r="E6" s="13">
        <v>1996.1</v>
      </c>
      <c r="F6" s="45">
        <v>467.1</v>
      </c>
      <c r="G6" s="13">
        <f>D6-E6-F6</f>
        <v>2705.1000000000004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2771.3</v>
      </c>
      <c r="E7" s="13">
        <v>46</v>
      </c>
      <c r="F7" s="45">
        <v>462.9</v>
      </c>
      <c r="G7" s="13">
        <f aca="true" t="shared" si="2" ref="G7:G22">D7-E7-F7</f>
        <v>2262.4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4445.4</v>
      </c>
      <c r="E8" s="13">
        <v>114.9</v>
      </c>
      <c r="F8" s="45">
        <v>1081.1</v>
      </c>
      <c r="G8" s="13">
        <f t="shared" si="2"/>
        <v>3249.4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2551</v>
      </c>
      <c r="E9" s="13">
        <v>46</v>
      </c>
      <c r="F9" s="45">
        <v>431.3</v>
      </c>
      <c r="G9" s="13">
        <f t="shared" si="2"/>
        <v>2073.7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2990.6</v>
      </c>
      <c r="E10" s="13">
        <v>114.9</v>
      </c>
      <c r="F10" s="45">
        <v>475.5</v>
      </c>
      <c r="G10" s="13">
        <f t="shared" si="2"/>
        <v>2400.2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2928.6</v>
      </c>
      <c r="E11" s="13">
        <v>46</v>
      </c>
      <c r="F11" s="45">
        <v>802.7</v>
      </c>
      <c r="G11" s="13">
        <f t="shared" si="2"/>
        <v>2079.8999999999996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1785.6</v>
      </c>
      <c r="E12" s="13">
        <v>46</v>
      </c>
      <c r="F12" s="45">
        <v>215.1</v>
      </c>
      <c r="G12" s="13">
        <f t="shared" si="2"/>
        <v>1524.5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3804.5</v>
      </c>
      <c r="E13" s="13">
        <v>1046</v>
      </c>
      <c r="F13" s="45">
        <v>202</v>
      </c>
      <c r="G13" s="13">
        <f t="shared" si="2"/>
        <v>2556.5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5792.1</v>
      </c>
      <c r="E14" s="13">
        <v>115</v>
      </c>
      <c r="F14" s="45">
        <v>1652</v>
      </c>
      <c r="G14" s="13">
        <f t="shared" si="2"/>
        <v>4025.1000000000004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1903</v>
      </c>
      <c r="E15" s="13">
        <v>46</v>
      </c>
      <c r="F15" s="45">
        <v>151.7</v>
      </c>
      <c r="G15" s="13">
        <f t="shared" si="2"/>
        <v>1705.3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2419.3</v>
      </c>
      <c r="E16" s="13">
        <v>46</v>
      </c>
      <c r="F16" s="45">
        <v>431.1</v>
      </c>
      <c r="G16" s="13">
        <f t="shared" si="2"/>
        <v>1942.2000000000003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5101.7</v>
      </c>
      <c r="E17" s="13">
        <v>1146</v>
      </c>
      <c r="F17" s="45">
        <v>1530.5</v>
      </c>
      <c r="G17" s="13">
        <f t="shared" si="2"/>
        <v>2425.2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4634.2</v>
      </c>
      <c r="E18" s="13">
        <v>1114.9</v>
      </c>
      <c r="F18" s="45">
        <v>589.9</v>
      </c>
      <c r="G18" s="13">
        <f t="shared" si="2"/>
        <v>2929.3999999999996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2130.5</v>
      </c>
      <c r="E19" s="13">
        <v>46</v>
      </c>
      <c r="F19" s="45">
        <v>136.8</v>
      </c>
      <c r="G19" s="13">
        <f t="shared" si="2"/>
        <v>1947.7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24462.2</v>
      </c>
      <c r="E20" s="13">
        <v>2861</v>
      </c>
      <c r="F20" s="45">
        <v>894.2</v>
      </c>
      <c r="G20" s="13">
        <f t="shared" si="2"/>
        <v>20707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5516.4</v>
      </c>
      <c r="E21" s="13">
        <v>2880.8</v>
      </c>
      <c r="F21" s="45">
        <v>779.2</v>
      </c>
      <c r="G21" s="13">
        <f t="shared" si="2"/>
        <v>1856.3999999999994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9032.3</v>
      </c>
      <c r="E22" s="13">
        <v>1115</v>
      </c>
      <c r="F22" s="45">
        <v>4976.5</v>
      </c>
      <c r="G22" s="13">
        <f t="shared" si="2"/>
        <v>2940.7999999999993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69" t="s">
        <v>39</v>
      </c>
      <c r="B24" s="270"/>
      <c r="C24" s="161">
        <f>SUM(C6:C23)</f>
        <v>0</v>
      </c>
      <c r="D24" s="161">
        <f>SUM(D6:D23)</f>
        <v>87436.99999999999</v>
      </c>
      <c r="E24" s="165">
        <f>SUM(E6:E23)</f>
        <v>12826.599999999999</v>
      </c>
      <c r="F24" s="161">
        <f>SUM(F6:F23)</f>
        <v>15279.600000000002</v>
      </c>
      <c r="G24" s="166">
        <f>SUM(G6:G23)</f>
        <v>59330.79999999999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A1">
      <selection activeCell="E23" sqref="E2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72" t="s">
        <v>145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55" t="s">
        <v>9</v>
      </c>
      <c r="B3" s="253" t="s">
        <v>102</v>
      </c>
      <c r="C3" s="28" t="s">
        <v>121</v>
      </c>
      <c r="D3" s="35" t="s">
        <v>200</v>
      </c>
      <c r="E3" s="35" t="s">
        <v>199</v>
      </c>
      <c r="F3" s="29" t="s">
        <v>122</v>
      </c>
      <c r="G3" s="5" t="s">
        <v>24</v>
      </c>
      <c r="H3" s="256" t="s">
        <v>4</v>
      </c>
      <c r="I3" s="256" t="s">
        <v>5</v>
      </c>
      <c r="J3" s="6" t="s">
        <v>6</v>
      </c>
    </row>
    <row r="4" spans="1:10" s="10" customFormat="1" ht="42.75" customHeight="1">
      <c r="A4" s="255"/>
      <c r="B4" s="253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58"/>
      <c r="I4" s="258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381.8</v>
      </c>
      <c r="E6" s="152">
        <v>126</v>
      </c>
      <c r="F6" s="13">
        <f>D6+E6</f>
        <v>507.8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312</v>
      </c>
      <c r="E7" s="32">
        <v>430</v>
      </c>
      <c r="F7" s="13">
        <f aca="true" t="shared" si="1" ref="F7:F22">D7+E7</f>
        <v>742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743.8</v>
      </c>
      <c r="E8" s="32">
        <v>123</v>
      </c>
      <c r="F8" s="13">
        <f t="shared" si="1"/>
        <v>866.8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441.9</v>
      </c>
      <c r="E9" s="32">
        <v>650</v>
      </c>
      <c r="F9" s="13">
        <f t="shared" si="1"/>
        <v>1091.9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1440</v>
      </c>
      <c r="E10" s="32">
        <v>132</v>
      </c>
      <c r="F10" s="13">
        <f t="shared" si="1"/>
        <v>1572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566.2</v>
      </c>
      <c r="E11" s="32">
        <v>86</v>
      </c>
      <c r="F11" s="13">
        <f t="shared" si="1"/>
        <v>652.2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231.4</v>
      </c>
      <c r="E12" s="32">
        <v>45.4</v>
      </c>
      <c r="F12" s="13">
        <f t="shared" si="1"/>
        <v>276.8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998.3</v>
      </c>
      <c r="E13" s="32">
        <v>157</v>
      </c>
      <c r="F13" s="13">
        <f t="shared" si="1"/>
        <v>1155.3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1423.8</v>
      </c>
      <c r="E14" s="32">
        <v>743.3</v>
      </c>
      <c r="F14" s="13">
        <f t="shared" si="1"/>
        <v>2167.1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261</v>
      </c>
      <c r="E15" s="32">
        <v>200</v>
      </c>
      <c r="F15" s="13">
        <f t="shared" si="1"/>
        <v>461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170.2</v>
      </c>
      <c r="E16" s="32">
        <v>232</v>
      </c>
      <c r="F16" s="13">
        <f t="shared" si="1"/>
        <v>402.2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968.7</v>
      </c>
      <c r="E17" s="32">
        <v>205</v>
      </c>
      <c r="F17" s="13">
        <f t="shared" si="1"/>
        <v>1173.7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580.8</v>
      </c>
      <c r="E18" s="32">
        <v>155</v>
      </c>
      <c r="F18" s="13">
        <f t="shared" si="1"/>
        <v>735.8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442.1</v>
      </c>
      <c r="E19" s="32">
        <v>300</v>
      </c>
      <c r="F19" s="13">
        <f t="shared" si="1"/>
        <v>742.1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15215.8</v>
      </c>
      <c r="E20" s="32">
        <v>10</v>
      </c>
      <c r="F20" s="13">
        <f t="shared" si="1"/>
        <v>15225.8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666.9</v>
      </c>
      <c r="E21" s="32">
        <v>146.5</v>
      </c>
      <c r="F21" s="13">
        <f t="shared" si="1"/>
        <v>813.4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1229.2</v>
      </c>
      <c r="E22" s="32">
        <v>19.5</v>
      </c>
      <c r="F22" s="13">
        <f t="shared" si="1"/>
        <v>1248.7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69" t="s">
        <v>39</v>
      </c>
      <c r="B24" s="270"/>
      <c r="C24" s="161">
        <f>SUM(C6:C23)</f>
        <v>0</v>
      </c>
      <c r="D24" s="161">
        <f>SUM(D6:D23)</f>
        <v>26073.9</v>
      </c>
      <c r="E24" s="161">
        <f>SUM(E6:E23)</f>
        <v>3760.7</v>
      </c>
      <c r="F24" s="161">
        <f>SUM(F6:F23)</f>
        <v>29834.600000000002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A6">
      <pane xSplit="14910" topLeftCell="P1" activePane="topLeft" state="split"/>
      <selection pane="topLeft" activeCell="T8" sqref="T8"/>
      <selection pane="topRight" activeCell="P6" sqref="P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3" t="s">
        <v>146</v>
      </c>
      <c r="D2" s="273"/>
      <c r="E2" s="273"/>
      <c r="F2" s="273"/>
      <c r="G2" s="273"/>
      <c r="H2" s="273"/>
      <c r="I2" s="273"/>
      <c r="J2" s="273"/>
      <c r="K2" s="273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55" t="s">
        <v>9</v>
      </c>
      <c r="B4" s="253" t="s">
        <v>102</v>
      </c>
      <c r="C4" s="5" t="s">
        <v>219</v>
      </c>
      <c r="D4" s="5" t="s">
        <v>222</v>
      </c>
      <c r="E4" s="35" t="s">
        <v>31</v>
      </c>
      <c r="F4" s="35" t="s">
        <v>192</v>
      </c>
      <c r="G4" s="35" t="s">
        <v>201</v>
      </c>
      <c r="H4" s="70" t="s">
        <v>132</v>
      </c>
      <c r="I4" s="35" t="s">
        <v>202</v>
      </c>
      <c r="J4" s="35" t="s">
        <v>203</v>
      </c>
      <c r="K4" s="5" t="s">
        <v>204</v>
      </c>
      <c r="L4" s="6" t="s">
        <v>133</v>
      </c>
      <c r="M4" s="35" t="s">
        <v>198</v>
      </c>
      <c r="N4" s="35" t="s">
        <v>205</v>
      </c>
      <c r="O4" s="35" t="s">
        <v>206</v>
      </c>
      <c r="P4" s="29" t="s">
        <v>147</v>
      </c>
      <c r="Q4" s="5" t="s">
        <v>60</v>
      </c>
      <c r="R4" s="256" t="s">
        <v>4</v>
      </c>
      <c r="S4" s="256" t="s">
        <v>10</v>
      </c>
      <c r="T4" s="6" t="s">
        <v>6</v>
      </c>
    </row>
    <row r="5" spans="1:20" s="10" customFormat="1" ht="45.75" customHeight="1">
      <c r="A5" s="255"/>
      <c r="B5" s="253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58"/>
      <c r="S5" s="258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5243.5</v>
      </c>
      <c r="G7" s="45">
        <v>2463.1</v>
      </c>
      <c r="H7" s="72">
        <f>F7-G7</f>
        <v>2780.4</v>
      </c>
      <c r="I7" s="40">
        <v>1990.4</v>
      </c>
      <c r="J7" s="40">
        <v>1950</v>
      </c>
      <c r="K7" s="32">
        <f>I7-J7</f>
        <v>40.40000000000009</v>
      </c>
      <c r="L7" s="12">
        <f>SUM(H7-K7)</f>
        <v>2740</v>
      </c>
      <c r="M7" s="45">
        <v>5168.3</v>
      </c>
      <c r="N7" s="13">
        <v>1996.1</v>
      </c>
      <c r="O7" s="45">
        <v>467.1</v>
      </c>
      <c r="P7" s="13">
        <f>M7-N7-O7</f>
        <v>2705.1000000000004</v>
      </c>
      <c r="Q7" s="17">
        <f>L7/P7*100</f>
        <v>101.29015563195445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2776.6</v>
      </c>
      <c r="G8" s="45">
        <v>509</v>
      </c>
      <c r="H8" s="72">
        <f aca="true" t="shared" si="1" ref="H8:H23">F8-G8</f>
        <v>2267.6</v>
      </c>
      <c r="I8" s="40">
        <v>13.5</v>
      </c>
      <c r="J8" s="40">
        <v>0</v>
      </c>
      <c r="K8" s="32">
        <f aca="true" t="shared" si="2" ref="K8:K23">I8-J8</f>
        <v>13.5</v>
      </c>
      <c r="L8" s="12">
        <f aca="true" t="shared" si="3" ref="L8:L25">SUM(H8-K8)</f>
        <v>2254.1</v>
      </c>
      <c r="M8" s="45">
        <v>2771.3</v>
      </c>
      <c r="N8" s="13">
        <v>46</v>
      </c>
      <c r="O8" s="45">
        <v>462.9</v>
      </c>
      <c r="P8" s="13">
        <f aca="true" t="shared" si="4" ref="P8:P23">M8-N8-O8</f>
        <v>2262.4</v>
      </c>
      <c r="Q8" s="17">
        <f aca="true" t="shared" si="5" ref="Q8:Q23">L8/P8*100</f>
        <v>99.63313295615275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4540.7</v>
      </c>
      <c r="G9" s="45">
        <v>1196</v>
      </c>
      <c r="H9" s="72">
        <f t="shared" si="1"/>
        <v>3344.7</v>
      </c>
      <c r="I9" s="40">
        <v>23.7</v>
      </c>
      <c r="J9" s="40">
        <v>0</v>
      </c>
      <c r="K9" s="32">
        <f t="shared" si="2"/>
        <v>23.7</v>
      </c>
      <c r="L9" s="12">
        <f t="shared" si="3"/>
        <v>3321</v>
      </c>
      <c r="M9" s="45">
        <v>4445.4</v>
      </c>
      <c r="N9" s="13">
        <v>114.9</v>
      </c>
      <c r="O9" s="45">
        <v>1081.1</v>
      </c>
      <c r="P9" s="13">
        <f t="shared" si="4"/>
        <v>3249.4</v>
      </c>
      <c r="Q9" s="17">
        <f t="shared" si="5"/>
        <v>102.2034837200714</v>
      </c>
      <c r="R9" s="1">
        <v>0</v>
      </c>
      <c r="S9" s="14">
        <v>0.75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2659.4</v>
      </c>
      <c r="G10" s="45">
        <v>477.4</v>
      </c>
      <c r="H10" s="72">
        <f t="shared" si="1"/>
        <v>2182</v>
      </c>
      <c r="I10" s="40">
        <v>7.1</v>
      </c>
      <c r="J10" s="40">
        <v>6.5</v>
      </c>
      <c r="K10" s="32">
        <f t="shared" si="2"/>
        <v>0.5999999999999996</v>
      </c>
      <c r="L10" s="12">
        <f t="shared" si="3"/>
        <v>2181.4</v>
      </c>
      <c r="M10" s="45">
        <v>2551</v>
      </c>
      <c r="N10" s="13">
        <v>46</v>
      </c>
      <c r="O10" s="45">
        <v>431.3</v>
      </c>
      <c r="P10" s="13">
        <f t="shared" si="4"/>
        <v>2073.7</v>
      </c>
      <c r="Q10" s="17">
        <f t="shared" si="5"/>
        <v>105.19361527704105</v>
      </c>
      <c r="R10" s="1">
        <v>0</v>
      </c>
      <c r="S10" s="14">
        <v>0.75</v>
      </c>
      <c r="T10" s="14">
        <f>R10*S10</f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3006.4</v>
      </c>
      <c r="G11" s="45">
        <v>590.4</v>
      </c>
      <c r="H11" s="72">
        <f t="shared" si="1"/>
        <v>2416</v>
      </c>
      <c r="I11" s="40">
        <v>62</v>
      </c>
      <c r="J11" s="40">
        <v>0</v>
      </c>
      <c r="K11" s="32">
        <f t="shared" si="2"/>
        <v>62</v>
      </c>
      <c r="L11" s="12">
        <f t="shared" si="3"/>
        <v>2354</v>
      </c>
      <c r="M11" s="45">
        <v>2990.6</v>
      </c>
      <c r="N11" s="13">
        <v>114.9</v>
      </c>
      <c r="O11" s="45">
        <v>475.5</v>
      </c>
      <c r="P11" s="13">
        <f t="shared" si="4"/>
        <v>2400.2</v>
      </c>
      <c r="Q11" s="17">
        <f t="shared" si="5"/>
        <v>98.07516040329973</v>
      </c>
      <c r="R11" s="1">
        <v>1</v>
      </c>
      <c r="S11" s="14">
        <v>0.75</v>
      </c>
      <c r="T11" s="14">
        <f>R11*S11</f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3036.2</v>
      </c>
      <c r="G12" s="45">
        <v>848.7</v>
      </c>
      <c r="H12" s="72">
        <f t="shared" si="1"/>
        <v>2187.5</v>
      </c>
      <c r="I12" s="40">
        <v>134.3</v>
      </c>
      <c r="J12" s="40">
        <v>0</v>
      </c>
      <c r="K12" s="32">
        <f t="shared" si="2"/>
        <v>134.3</v>
      </c>
      <c r="L12" s="12">
        <f t="shared" si="3"/>
        <v>2053.2</v>
      </c>
      <c r="M12" s="45">
        <v>2928.6</v>
      </c>
      <c r="N12" s="13">
        <v>46</v>
      </c>
      <c r="O12" s="45">
        <v>802.7</v>
      </c>
      <c r="P12" s="13">
        <f t="shared" si="4"/>
        <v>2079.8999999999996</v>
      </c>
      <c r="Q12" s="17">
        <f t="shared" si="5"/>
        <v>98.71628443675178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1786.7</v>
      </c>
      <c r="G13" s="45">
        <v>261.1</v>
      </c>
      <c r="H13" s="72">
        <f t="shared" si="1"/>
        <v>1525.6</v>
      </c>
      <c r="I13" s="40">
        <v>0.4</v>
      </c>
      <c r="J13" s="40">
        <v>0</v>
      </c>
      <c r="K13" s="32">
        <f t="shared" si="2"/>
        <v>0.4</v>
      </c>
      <c r="L13" s="12">
        <f t="shared" si="3"/>
        <v>1525.1999999999998</v>
      </c>
      <c r="M13" s="45">
        <v>1785.6</v>
      </c>
      <c r="N13" s="13">
        <v>46</v>
      </c>
      <c r="O13" s="45">
        <v>215.1</v>
      </c>
      <c r="P13" s="13">
        <f t="shared" si="4"/>
        <v>1524.5</v>
      </c>
      <c r="Q13" s="17">
        <f t="shared" si="5"/>
        <v>100.04591669399802</v>
      </c>
      <c r="R13" s="1">
        <v>1</v>
      </c>
      <c r="S13" s="14">
        <v>0.75</v>
      </c>
      <c r="T13" s="14"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3855.2</v>
      </c>
      <c r="G14" s="45">
        <v>1248</v>
      </c>
      <c r="H14" s="72">
        <f t="shared" si="1"/>
        <v>2607.2</v>
      </c>
      <c r="I14" s="40">
        <v>1367.3</v>
      </c>
      <c r="J14" s="40">
        <v>1000</v>
      </c>
      <c r="K14" s="32">
        <f t="shared" si="2"/>
        <v>367.29999999999995</v>
      </c>
      <c r="L14" s="12">
        <f t="shared" si="3"/>
        <v>2239.8999999999996</v>
      </c>
      <c r="M14" s="45">
        <v>3804.5</v>
      </c>
      <c r="N14" s="13">
        <v>1046</v>
      </c>
      <c r="O14" s="45">
        <v>202</v>
      </c>
      <c r="P14" s="13">
        <f t="shared" si="4"/>
        <v>2556.5</v>
      </c>
      <c r="Q14" s="17">
        <f t="shared" si="5"/>
        <v>87.6158810874242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5799.4</v>
      </c>
      <c r="G15" s="45">
        <v>1767</v>
      </c>
      <c r="H15" s="72">
        <f t="shared" si="1"/>
        <v>4032.3999999999996</v>
      </c>
      <c r="I15" s="40">
        <v>1.1</v>
      </c>
      <c r="J15" s="40">
        <v>0</v>
      </c>
      <c r="K15" s="32">
        <f t="shared" si="2"/>
        <v>1.1</v>
      </c>
      <c r="L15" s="12">
        <f t="shared" si="3"/>
        <v>4031.2999999999997</v>
      </c>
      <c r="M15" s="45">
        <v>5792.1</v>
      </c>
      <c r="N15" s="13">
        <v>115</v>
      </c>
      <c r="O15" s="45">
        <v>1652</v>
      </c>
      <c r="P15" s="13">
        <f t="shared" si="4"/>
        <v>4025.1000000000004</v>
      </c>
      <c r="Q15" s="17">
        <f t="shared" si="5"/>
        <v>100.15403344016296</v>
      </c>
      <c r="R15" s="1">
        <v>0</v>
      </c>
      <c r="S15" s="14">
        <v>0.75</v>
      </c>
      <c r="T15" s="14">
        <v>0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1926.2</v>
      </c>
      <c r="G16" s="45">
        <v>197.7</v>
      </c>
      <c r="H16" s="72">
        <f t="shared" si="1"/>
        <v>1728.5</v>
      </c>
      <c r="I16" s="40">
        <v>8</v>
      </c>
      <c r="J16" s="40">
        <v>0</v>
      </c>
      <c r="K16" s="32">
        <f t="shared" si="2"/>
        <v>8</v>
      </c>
      <c r="L16" s="12">
        <f t="shared" si="3"/>
        <v>1720.5</v>
      </c>
      <c r="M16" s="45">
        <v>1903</v>
      </c>
      <c r="N16" s="13">
        <v>46</v>
      </c>
      <c r="O16" s="45">
        <v>151.7</v>
      </c>
      <c r="P16" s="13">
        <f t="shared" si="4"/>
        <v>1705.3</v>
      </c>
      <c r="Q16" s="17">
        <f t="shared" si="5"/>
        <v>100.8913387673723</v>
      </c>
      <c r="R16" s="1">
        <v>0</v>
      </c>
      <c r="S16" s="14">
        <v>0.75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2439.9</v>
      </c>
      <c r="G17" s="45">
        <v>477</v>
      </c>
      <c r="H17" s="72">
        <f t="shared" si="1"/>
        <v>1962.9</v>
      </c>
      <c r="I17" s="40">
        <v>0</v>
      </c>
      <c r="J17" s="40">
        <v>0</v>
      </c>
      <c r="K17" s="32">
        <f t="shared" si="2"/>
        <v>0</v>
      </c>
      <c r="L17" s="12">
        <f t="shared" si="3"/>
        <v>1962.9</v>
      </c>
      <c r="M17" s="45">
        <v>2419.3</v>
      </c>
      <c r="N17" s="13">
        <v>46</v>
      </c>
      <c r="O17" s="45">
        <v>431.1</v>
      </c>
      <c r="P17" s="13">
        <f t="shared" si="4"/>
        <v>1942.2000000000003</v>
      </c>
      <c r="Q17" s="17">
        <f t="shared" si="5"/>
        <v>101.06580166821131</v>
      </c>
      <c r="R17" s="1">
        <v>0</v>
      </c>
      <c r="S17" s="14">
        <v>0.75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5193.8</v>
      </c>
      <c r="G18" s="45">
        <v>2676.5</v>
      </c>
      <c r="H18" s="72">
        <f t="shared" si="1"/>
        <v>2517.3</v>
      </c>
      <c r="I18" s="40">
        <v>1101.1</v>
      </c>
      <c r="J18" s="40">
        <v>1100</v>
      </c>
      <c r="K18" s="32">
        <f t="shared" si="2"/>
        <v>1.099999999999909</v>
      </c>
      <c r="L18" s="12">
        <f t="shared" si="3"/>
        <v>2516.2000000000003</v>
      </c>
      <c r="M18" s="45">
        <v>5101.7</v>
      </c>
      <c r="N18" s="13">
        <v>1146</v>
      </c>
      <c r="O18" s="45">
        <v>1530.5</v>
      </c>
      <c r="P18" s="13">
        <f t="shared" si="4"/>
        <v>2425.2</v>
      </c>
      <c r="Q18" s="17">
        <f t="shared" si="5"/>
        <v>103.75226785419763</v>
      </c>
      <c r="R18" s="1">
        <v>0</v>
      </c>
      <c r="S18" s="14">
        <v>0.75</v>
      </c>
      <c r="T18" s="14"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4742.5</v>
      </c>
      <c r="G19" s="45">
        <v>1704.8</v>
      </c>
      <c r="H19" s="72">
        <f t="shared" si="1"/>
        <v>3037.7</v>
      </c>
      <c r="I19" s="40">
        <v>1011.1</v>
      </c>
      <c r="J19" s="40">
        <v>1000</v>
      </c>
      <c r="K19" s="32">
        <f t="shared" si="2"/>
        <v>11.100000000000023</v>
      </c>
      <c r="L19" s="12">
        <f t="shared" si="3"/>
        <v>3026.6</v>
      </c>
      <c r="M19" s="45">
        <v>4634.2</v>
      </c>
      <c r="N19" s="13">
        <v>1114.9</v>
      </c>
      <c r="O19" s="45">
        <v>589.9</v>
      </c>
      <c r="P19" s="13">
        <f t="shared" si="4"/>
        <v>2929.3999999999996</v>
      </c>
      <c r="Q19" s="17">
        <f t="shared" si="5"/>
        <v>103.31808561480167</v>
      </c>
      <c r="R19" s="1">
        <v>0</v>
      </c>
      <c r="S19" s="14">
        <v>0.75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2169.7</v>
      </c>
      <c r="G20" s="45">
        <v>182.8</v>
      </c>
      <c r="H20" s="72">
        <f t="shared" si="1"/>
        <v>1986.8999999999999</v>
      </c>
      <c r="I20" s="40">
        <v>261.4</v>
      </c>
      <c r="J20" s="40">
        <v>0</v>
      </c>
      <c r="K20" s="32">
        <f t="shared" si="2"/>
        <v>261.4</v>
      </c>
      <c r="L20" s="12">
        <f t="shared" si="3"/>
        <v>1725.5</v>
      </c>
      <c r="M20" s="45">
        <v>2130.5</v>
      </c>
      <c r="N20" s="13">
        <v>46</v>
      </c>
      <c r="O20" s="45">
        <v>136.8</v>
      </c>
      <c r="P20" s="13">
        <f t="shared" si="4"/>
        <v>1947.7</v>
      </c>
      <c r="Q20" s="17">
        <f t="shared" si="5"/>
        <v>88.59167222878267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25654.7</v>
      </c>
      <c r="G21" s="45">
        <v>3755.2</v>
      </c>
      <c r="H21" s="72">
        <v>23241.1</v>
      </c>
      <c r="I21" s="40">
        <v>5738.8</v>
      </c>
      <c r="J21" s="40">
        <v>2859.9</v>
      </c>
      <c r="K21" s="32">
        <f t="shared" si="2"/>
        <v>2878.9</v>
      </c>
      <c r="L21" s="12">
        <f t="shared" si="3"/>
        <v>20362.199999999997</v>
      </c>
      <c r="M21" s="45">
        <v>24462.2</v>
      </c>
      <c r="N21" s="13">
        <v>2861</v>
      </c>
      <c r="O21" s="45">
        <v>894.2</v>
      </c>
      <c r="P21" s="13">
        <f t="shared" si="4"/>
        <v>20707</v>
      </c>
      <c r="Q21" s="17">
        <f t="shared" si="5"/>
        <v>98.33486260684792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5581.6</v>
      </c>
      <c r="G22" s="45">
        <v>3660</v>
      </c>
      <c r="H22" s="72">
        <f t="shared" si="1"/>
        <v>1921.6000000000004</v>
      </c>
      <c r="I22" s="40">
        <v>2847.8</v>
      </c>
      <c r="J22" s="40">
        <v>2834.8</v>
      </c>
      <c r="K22" s="32">
        <f t="shared" si="2"/>
        <v>13</v>
      </c>
      <c r="L22" s="12">
        <f t="shared" si="3"/>
        <v>1908.6000000000004</v>
      </c>
      <c r="M22" s="45">
        <v>5516.4</v>
      </c>
      <c r="N22" s="13">
        <v>2880.8</v>
      </c>
      <c r="O22" s="45">
        <v>779.2</v>
      </c>
      <c r="P22" s="13">
        <f t="shared" si="4"/>
        <v>1856.3999999999994</v>
      </c>
      <c r="Q22" s="17">
        <f t="shared" si="5"/>
        <v>102.81189398836463</v>
      </c>
      <c r="R22" s="1">
        <v>0</v>
      </c>
      <c r="S22" s="14">
        <v>0.75</v>
      </c>
      <c r="T22" s="14"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9226.6</v>
      </c>
      <c r="G23" s="45">
        <v>6091.5</v>
      </c>
      <c r="H23" s="72">
        <f t="shared" si="1"/>
        <v>3135.1000000000004</v>
      </c>
      <c r="I23" s="40">
        <v>1006</v>
      </c>
      <c r="J23" s="40">
        <v>1000</v>
      </c>
      <c r="K23" s="32">
        <f t="shared" si="2"/>
        <v>6</v>
      </c>
      <c r="L23" s="12">
        <f t="shared" si="3"/>
        <v>3129.1000000000004</v>
      </c>
      <c r="M23" s="45">
        <v>9032.3</v>
      </c>
      <c r="N23" s="13">
        <v>1115</v>
      </c>
      <c r="O23" s="45">
        <v>4976.5</v>
      </c>
      <c r="P23" s="13">
        <f t="shared" si="4"/>
        <v>2940.7999999999993</v>
      </c>
      <c r="Q23" s="17">
        <f t="shared" si="5"/>
        <v>106.40301958650711</v>
      </c>
      <c r="R23" s="1">
        <v>0</v>
      </c>
      <c r="S23" s="14">
        <v>0.75</v>
      </c>
      <c r="T23" s="14">
        <f>R23*S23</f>
        <v>0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69" t="s">
        <v>39</v>
      </c>
      <c r="B25" s="270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89639.1</v>
      </c>
      <c r="G25" s="160">
        <f t="shared" si="6"/>
        <v>28106.2</v>
      </c>
      <c r="H25" s="163">
        <f t="shared" si="6"/>
        <v>62874.5</v>
      </c>
      <c r="I25" s="160">
        <f t="shared" si="6"/>
        <v>15574</v>
      </c>
      <c r="J25" s="160">
        <f t="shared" si="6"/>
        <v>11751.2</v>
      </c>
      <c r="K25" s="160">
        <f t="shared" si="6"/>
        <v>3822.8</v>
      </c>
      <c r="L25" s="237">
        <f t="shared" si="3"/>
        <v>59051.7</v>
      </c>
      <c r="M25" s="161">
        <f>SUM(M7:M24)</f>
        <v>87436.99999999999</v>
      </c>
      <c r="N25" s="165">
        <f>SUM(N7:N24)</f>
        <v>12826.599999999999</v>
      </c>
      <c r="O25" s="161">
        <f>SUM(O7:O24)</f>
        <v>15279.600000000002</v>
      </c>
      <c r="P25" s="166">
        <f>SUM(P7:P24)</f>
        <v>59330.79999999999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F6">
      <selection activeCell="L23" sqref="L2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72" t="s">
        <v>134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5" t="s">
        <v>13</v>
      </c>
      <c r="B3" s="253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56" t="s">
        <v>11</v>
      </c>
      <c r="K3" s="256" t="s">
        <v>12</v>
      </c>
      <c r="L3" s="6" t="s">
        <v>6</v>
      </c>
    </row>
    <row r="4" spans="1:12" s="10" customFormat="1" ht="42.75" customHeight="1">
      <c r="A4" s="255"/>
      <c r="B4" s="253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58"/>
      <c r="K4" s="258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-75.2</v>
      </c>
      <c r="D6" s="13"/>
      <c r="E6" s="13"/>
      <c r="F6" s="51">
        <v>381.8</v>
      </c>
      <c r="G6" s="152">
        <v>126</v>
      </c>
      <c r="H6" s="13">
        <f>F6+G6</f>
        <v>507.8</v>
      </c>
      <c r="I6" s="52">
        <f>C6/H6*100</f>
        <v>-14.808979913351713</v>
      </c>
      <c r="J6" s="1">
        <v>0</v>
      </c>
      <c r="K6" s="14">
        <v>0.75</v>
      </c>
      <c r="L6" s="37">
        <v>0</v>
      </c>
    </row>
    <row r="7" spans="1:12" ht="22.5">
      <c r="A7" s="11">
        <v>2</v>
      </c>
      <c r="B7" s="16" t="s">
        <v>172</v>
      </c>
      <c r="C7" s="12">
        <v>-5.3</v>
      </c>
      <c r="D7" s="13"/>
      <c r="E7" s="13"/>
      <c r="F7" s="51">
        <v>312</v>
      </c>
      <c r="G7" s="32">
        <v>430</v>
      </c>
      <c r="H7" s="13">
        <f aca="true" t="shared" si="0" ref="H7:H22">F7+G7</f>
        <v>742</v>
      </c>
      <c r="I7" s="17">
        <f aca="true" t="shared" si="1" ref="I7:I22">C7/H7*100</f>
        <v>-0.7142857142857143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-95.3</v>
      </c>
      <c r="D8" s="13"/>
      <c r="E8" s="13"/>
      <c r="F8" s="51">
        <v>743.8</v>
      </c>
      <c r="G8" s="32">
        <v>123</v>
      </c>
      <c r="H8" s="13">
        <f t="shared" si="0"/>
        <v>866.8</v>
      </c>
      <c r="I8" s="17">
        <f t="shared" si="1"/>
        <v>-10.994462390401477</v>
      </c>
      <c r="J8" s="1">
        <v>0</v>
      </c>
      <c r="K8" s="14">
        <v>0.75</v>
      </c>
      <c r="L8" s="37">
        <v>0</v>
      </c>
    </row>
    <row r="9" spans="1:12" ht="22.5">
      <c r="A9" s="11">
        <v>4</v>
      </c>
      <c r="B9" s="16" t="s">
        <v>174</v>
      </c>
      <c r="C9" s="12">
        <v>-108.4</v>
      </c>
      <c r="D9" s="13"/>
      <c r="E9" s="13"/>
      <c r="F9" s="51">
        <v>441.9</v>
      </c>
      <c r="G9" s="32">
        <v>650</v>
      </c>
      <c r="H9" s="13">
        <f t="shared" si="0"/>
        <v>1091.9</v>
      </c>
      <c r="I9" s="17">
        <f t="shared" si="1"/>
        <v>-9.927649052110999</v>
      </c>
      <c r="J9" s="1">
        <f>SUM((I9-0)/(-10))</f>
        <v>0.9927649052110998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-15.8</v>
      </c>
      <c r="D10" s="13"/>
      <c r="E10" s="13"/>
      <c r="F10" s="51">
        <v>1440</v>
      </c>
      <c r="G10" s="32">
        <v>132</v>
      </c>
      <c r="H10" s="13">
        <f t="shared" si="0"/>
        <v>1572</v>
      </c>
      <c r="I10" s="17">
        <f t="shared" si="1"/>
        <v>-1.005089058524173</v>
      </c>
      <c r="J10" s="1">
        <v>1</v>
      </c>
      <c r="K10" s="14">
        <v>0.75</v>
      </c>
      <c r="L10" s="37">
        <f>J10*K10</f>
        <v>0.75</v>
      </c>
    </row>
    <row r="11" spans="1:12" ht="22.5">
      <c r="A11" s="11">
        <v>6</v>
      </c>
      <c r="B11" s="16" t="s">
        <v>176</v>
      </c>
      <c r="C11" s="12">
        <v>-107.6</v>
      </c>
      <c r="D11" s="13"/>
      <c r="E11" s="13"/>
      <c r="F11" s="51">
        <v>566.2</v>
      </c>
      <c r="G11" s="32">
        <v>86</v>
      </c>
      <c r="H11" s="13">
        <f t="shared" si="0"/>
        <v>652.2</v>
      </c>
      <c r="I11" s="17">
        <f t="shared" si="1"/>
        <v>-16.49800674639681</v>
      </c>
      <c r="J11" s="1">
        <v>0</v>
      </c>
      <c r="K11" s="14">
        <v>0.75</v>
      </c>
      <c r="L11" s="14">
        <f>J11*K11</f>
        <v>0</v>
      </c>
    </row>
    <row r="12" spans="1:12" ht="22.5">
      <c r="A12" s="11">
        <v>7</v>
      </c>
      <c r="B12" s="16" t="s">
        <v>177</v>
      </c>
      <c r="C12" s="12">
        <v>-1.1</v>
      </c>
      <c r="D12" s="13"/>
      <c r="E12" s="13"/>
      <c r="F12" s="51">
        <v>231.4</v>
      </c>
      <c r="G12" s="32">
        <v>45.4</v>
      </c>
      <c r="H12" s="13">
        <f t="shared" si="0"/>
        <v>276.8</v>
      </c>
      <c r="I12" s="17">
        <f t="shared" si="1"/>
        <v>-0.3973988439306358</v>
      </c>
      <c r="J12" s="1">
        <v>1</v>
      </c>
      <c r="K12" s="14">
        <v>0.75</v>
      </c>
      <c r="L12" s="14">
        <f>J12*K12</f>
        <v>0.75</v>
      </c>
    </row>
    <row r="13" spans="1:12" ht="22.5">
      <c r="A13" s="11">
        <v>8</v>
      </c>
      <c r="B13" s="16" t="s">
        <v>187</v>
      </c>
      <c r="C13" s="12">
        <v>-50.6</v>
      </c>
      <c r="D13" s="13"/>
      <c r="E13" s="13"/>
      <c r="F13" s="51">
        <v>998.3</v>
      </c>
      <c r="G13" s="32">
        <v>157</v>
      </c>
      <c r="H13" s="13">
        <f t="shared" si="0"/>
        <v>1155.3</v>
      </c>
      <c r="I13" s="17">
        <f t="shared" si="1"/>
        <v>-4.379814766727257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-7.3</v>
      </c>
      <c r="D14" s="13"/>
      <c r="E14" s="13"/>
      <c r="F14" s="51">
        <v>1423.8</v>
      </c>
      <c r="G14" s="32">
        <v>743.3</v>
      </c>
      <c r="H14" s="13">
        <f t="shared" si="0"/>
        <v>2167.1</v>
      </c>
      <c r="I14" s="17">
        <f t="shared" si="1"/>
        <v>-0.33685570578192053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-23.2</v>
      </c>
      <c r="D15" s="13"/>
      <c r="E15" s="13"/>
      <c r="F15" s="51">
        <v>261</v>
      </c>
      <c r="G15" s="32">
        <v>200</v>
      </c>
      <c r="H15" s="13">
        <f t="shared" si="0"/>
        <v>461</v>
      </c>
      <c r="I15" s="17">
        <f t="shared" si="1"/>
        <v>-5.032537960954446</v>
      </c>
      <c r="J15" s="1">
        <f>SUM((I15-0)/(-10))</f>
        <v>0.5032537960954446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-20.6</v>
      </c>
      <c r="D16" s="13"/>
      <c r="E16" s="13"/>
      <c r="F16" s="51">
        <v>170.2</v>
      </c>
      <c r="G16" s="32">
        <v>232</v>
      </c>
      <c r="H16" s="13">
        <f t="shared" si="0"/>
        <v>402.2</v>
      </c>
      <c r="I16" s="17">
        <f t="shared" si="1"/>
        <v>-5.121829935355545</v>
      </c>
      <c r="J16" s="1">
        <f>SUM((I16-0)/(-10))</f>
        <v>0.5121829935355545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-92.1</v>
      </c>
      <c r="D17" s="13"/>
      <c r="E17" s="13"/>
      <c r="F17" s="51">
        <v>968.7</v>
      </c>
      <c r="G17" s="32">
        <v>205</v>
      </c>
      <c r="H17" s="13">
        <f t="shared" si="0"/>
        <v>1173.7</v>
      </c>
      <c r="I17" s="17">
        <f t="shared" si="1"/>
        <v>-7.846979637045242</v>
      </c>
      <c r="J17" s="1">
        <f>SUM((I17-0)/(-10))</f>
        <v>0.7846979637045242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-108.3</v>
      </c>
      <c r="D18" s="13"/>
      <c r="E18" s="13"/>
      <c r="F18" s="51">
        <v>580.8</v>
      </c>
      <c r="G18" s="32">
        <v>155</v>
      </c>
      <c r="H18" s="13">
        <f t="shared" si="0"/>
        <v>735.8</v>
      </c>
      <c r="I18" s="17">
        <f t="shared" si="1"/>
        <v>-14.718673552595815</v>
      </c>
      <c r="J18" s="1">
        <v>0</v>
      </c>
      <c r="K18" s="14">
        <v>0.75</v>
      </c>
      <c r="L18" s="14">
        <v>0</v>
      </c>
    </row>
    <row r="19" spans="1:12" ht="22.5">
      <c r="A19" s="11">
        <v>14</v>
      </c>
      <c r="B19" s="16" t="s">
        <v>183</v>
      </c>
      <c r="C19" s="12">
        <v>-39.2</v>
      </c>
      <c r="D19" s="13"/>
      <c r="E19" s="13"/>
      <c r="F19" s="51">
        <v>442.1</v>
      </c>
      <c r="G19" s="32">
        <v>300</v>
      </c>
      <c r="H19" s="13">
        <f t="shared" si="0"/>
        <v>742.1</v>
      </c>
      <c r="I19" s="17">
        <f t="shared" si="1"/>
        <v>-5.282306966716076</v>
      </c>
      <c r="J19" s="1">
        <f>SUM((I19-0)/(-10))</f>
        <v>0.5282306966716076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-1192.5</v>
      </c>
      <c r="D20" s="13"/>
      <c r="E20" s="13"/>
      <c r="F20" s="51">
        <v>15215.8</v>
      </c>
      <c r="G20" s="32">
        <v>10</v>
      </c>
      <c r="H20" s="13">
        <f t="shared" si="0"/>
        <v>15225.8</v>
      </c>
      <c r="I20" s="17">
        <f t="shared" si="1"/>
        <v>-7.832100776313888</v>
      </c>
      <c r="J20" s="1">
        <f>SUM((I20-0)/(-10))</f>
        <v>0.7832100776313888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-65.2</v>
      </c>
      <c r="D21" s="13"/>
      <c r="E21" s="13"/>
      <c r="F21" s="51">
        <v>666.9</v>
      </c>
      <c r="G21" s="32">
        <v>146.5</v>
      </c>
      <c r="H21" s="13">
        <f t="shared" si="0"/>
        <v>813.4</v>
      </c>
      <c r="I21" s="17">
        <f t="shared" si="1"/>
        <v>-8.015736415047947</v>
      </c>
      <c r="J21" s="1">
        <f>SUM((I21-0)/(-10))</f>
        <v>0.8015736415047947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-194.4</v>
      </c>
      <c r="D22" s="13"/>
      <c r="E22" s="13"/>
      <c r="F22" s="51">
        <v>1229.2</v>
      </c>
      <c r="G22" s="32">
        <v>19.5</v>
      </c>
      <c r="H22" s="13">
        <f t="shared" si="0"/>
        <v>1248.7</v>
      </c>
      <c r="I22" s="17">
        <f t="shared" si="1"/>
        <v>-15.568190918555297</v>
      </c>
      <c r="J22" s="1">
        <v>0</v>
      </c>
      <c r="K22" s="14">
        <v>0.75</v>
      </c>
      <c r="L22" s="14">
        <f>J22*K22</f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69" t="s">
        <v>39</v>
      </c>
      <c r="B24" s="270"/>
      <c r="C24" s="161">
        <f aca="true" t="shared" si="2" ref="C24:H24">SUM(C6:C23)</f>
        <v>-2202.1</v>
      </c>
      <c r="D24" s="161">
        <f t="shared" si="2"/>
        <v>0</v>
      </c>
      <c r="E24" s="161">
        <f t="shared" si="2"/>
        <v>0</v>
      </c>
      <c r="F24" s="168">
        <f t="shared" si="2"/>
        <v>26073.9</v>
      </c>
      <c r="G24" s="161">
        <f t="shared" si="2"/>
        <v>3760.7</v>
      </c>
      <c r="H24" s="166">
        <f t="shared" si="2"/>
        <v>29834.600000000002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8" sqref="M28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48" t="s">
        <v>149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51" t="s">
        <v>14</v>
      </c>
      <c r="B3" s="253" t="s">
        <v>102</v>
      </c>
      <c r="C3" s="56" t="s">
        <v>36</v>
      </c>
      <c r="D3" s="57"/>
      <c r="E3" s="57"/>
      <c r="F3" s="47" t="s">
        <v>200</v>
      </c>
      <c r="G3" s="47" t="s">
        <v>212</v>
      </c>
      <c r="H3" s="58" t="s">
        <v>136</v>
      </c>
      <c r="I3" s="47" t="s">
        <v>24</v>
      </c>
      <c r="J3" s="274" t="s">
        <v>11</v>
      </c>
      <c r="K3" s="274" t="s">
        <v>5</v>
      </c>
      <c r="L3" s="59" t="s">
        <v>6</v>
      </c>
    </row>
    <row r="4" spans="1:12" ht="42.75" customHeight="1">
      <c r="A4" s="251"/>
      <c r="B4" s="253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75"/>
      <c r="K4" s="275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381.8</v>
      </c>
      <c r="G6" s="152">
        <v>126</v>
      </c>
      <c r="H6" s="152">
        <f>F6+G6</f>
        <v>507.8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312</v>
      </c>
      <c r="G7" s="32">
        <v>430</v>
      </c>
      <c r="H7" s="32">
        <f aca="true" t="shared" si="1" ref="H7:H22">F7+G7</f>
        <v>742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743.8</v>
      </c>
      <c r="G8" s="32">
        <v>123</v>
      </c>
      <c r="H8" s="32">
        <f t="shared" si="1"/>
        <v>866.8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441.9</v>
      </c>
      <c r="G9" s="32">
        <v>650</v>
      </c>
      <c r="H9" s="32">
        <f t="shared" si="1"/>
        <v>1091.9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1440</v>
      </c>
      <c r="G10" s="32">
        <v>132</v>
      </c>
      <c r="H10" s="32">
        <f t="shared" si="1"/>
        <v>1572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566.2</v>
      </c>
      <c r="G11" s="32">
        <v>86</v>
      </c>
      <c r="H11" s="32">
        <f t="shared" si="1"/>
        <v>652.2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231.4</v>
      </c>
      <c r="G12" s="32">
        <v>45.4</v>
      </c>
      <c r="H12" s="32">
        <f t="shared" si="1"/>
        <v>276.8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998.3</v>
      </c>
      <c r="G13" s="32">
        <v>157</v>
      </c>
      <c r="H13" s="32">
        <f t="shared" si="1"/>
        <v>1155.3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1423.8</v>
      </c>
      <c r="G14" s="32">
        <v>743.3</v>
      </c>
      <c r="H14" s="32">
        <f t="shared" si="1"/>
        <v>2167.1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261</v>
      </c>
      <c r="G15" s="32">
        <v>200</v>
      </c>
      <c r="H15" s="32">
        <f t="shared" si="1"/>
        <v>461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170.2</v>
      </c>
      <c r="G16" s="32">
        <v>232</v>
      </c>
      <c r="H16" s="32">
        <f t="shared" si="1"/>
        <v>402.2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968.7</v>
      </c>
      <c r="G17" s="32">
        <v>205</v>
      </c>
      <c r="H17" s="32">
        <f t="shared" si="1"/>
        <v>1173.7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580.8</v>
      </c>
      <c r="G18" s="32">
        <v>155</v>
      </c>
      <c r="H18" s="32">
        <f t="shared" si="1"/>
        <v>735.8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442.1</v>
      </c>
      <c r="G19" s="32">
        <v>300</v>
      </c>
      <c r="H19" s="32">
        <f t="shared" si="1"/>
        <v>742.1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15215.8</v>
      </c>
      <c r="G20" s="32">
        <v>10</v>
      </c>
      <c r="H20" s="32">
        <f t="shared" si="1"/>
        <v>15225.8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666.9</v>
      </c>
      <c r="G21" s="32">
        <v>146.5</v>
      </c>
      <c r="H21" s="32">
        <f t="shared" si="1"/>
        <v>813.4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1229.2</v>
      </c>
      <c r="G22" s="32">
        <v>19.5</v>
      </c>
      <c r="H22" s="32">
        <f t="shared" si="1"/>
        <v>1248.7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49" t="s">
        <v>39</v>
      </c>
      <c r="B24" s="250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26073.9</v>
      </c>
      <c r="G24" s="161">
        <f t="shared" si="3"/>
        <v>3760.7</v>
      </c>
      <c r="H24" s="161">
        <f t="shared" si="3"/>
        <v>29834.600000000002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F1">
      <selection activeCell="L9" sqref="L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72" t="s">
        <v>150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5" t="s">
        <v>14</v>
      </c>
      <c r="B3" s="253" t="s">
        <v>102</v>
      </c>
      <c r="C3" s="6" t="s">
        <v>137</v>
      </c>
      <c r="D3" s="27"/>
      <c r="E3" s="27"/>
      <c r="F3" s="35" t="s">
        <v>192</v>
      </c>
      <c r="G3" s="35" t="s">
        <v>214</v>
      </c>
      <c r="H3" s="29" t="s">
        <v>138</v>
      </c>
      <c r="I3" s="5" t="s">
        <v>41</v>
      </c>
      <c r="J3" s="256" t="s">
        <v>15</v>
      </c>
      <c r="K3" s="256" t="s">
        <v>16</v>
      </c>
      <c r="L3" s="6" t="s">
        <v>6</v>
      </c>
    </row>
    <row r="4" spans="1:12" s="10" customFormat="1" ht="42.75" customHeight="1">
      <c r="A4" s="255"/>
      <c r="B4" s="253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58"/>
      <c r="K4" s="258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5243.5</v>
      </c>
      <c r="G6" s="45">
        <v>2463.1</v>
      </c>
      <c r="H6" s="32">
        <f>F6-G6</f>
        <v>2780.4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2776.6</v>
      </c>
      <c r="G7" s="45">
        <v>509</v>
      </c>
      <c r="H7" s="32">
        <f aca="true" t="shared" si="1" ref="H7:H22">F7-G7</f>
        <v>2267.6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4540.7</v>
      </c>
      <c r="G8" s="45">
        <v>1196</v>
      </c>
      <c r="H8" s="32">
        <f t="shared" si="1"/>
        <v>3344.7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2659.4</v>
      </c>
      <c r="G9" s="45">
        <v>477.4</v>
      </c>
      <c r="H9" s="32">
        <f t="shared" si="1"/>
        <v>2182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3006.4</v>
      </c>
      <c r="G10" s="45">
        <v>590.4</v>
      </c>
      <c r="H10" s="32">
        <f t="shared" si="1"/>
        <v>2416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3036.2</v>
      </c>
      <c r="G11" s="45">
        <v>848.7</v>
      </c>
      <c r="H11" s="32">
        <f t="shared" si="1"/>
        <v>2187.5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1786.7</v>
      </c>
      <c r="G12" s="45">
        <v>261.1</v>
      </c>
      <c r="H12" s="32">
        <f t="shared" si="1"/>
        <v>1525.6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3855.2</v>
      </c>
      <c r="G13" s="45">
        <v>1248</v>
      </c>
      <c r="H13" s="32">
        <f t="shared" si="1"/>
        <v>2607.2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5799.4</v>
      </c>
      <c r="G14" s="45">
        <v>1767</v>
      </c>
      <c r="H14" s="32">
        <f t="shared" si="1"/>
        <v>4032.3999999999996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1926.2</v>
      </c>
      <c r="G15" s="45">
        <v>197.7</v>
      </c>
      <c r="H15" s="32">
        <f t="shared" si="1"/>
        <v>1728.5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2439.9</v>
      </c>
      <c r="G16" s="45">
        <v>477</v>
      </c>
      <c r="H16" s="32">
        <f t="shared" si="1"/>
        <v>1962.9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5193.8</v>
      </c>
      <c r="G17" s="45">
        <v>2676.5</v>
      </c>
      <c r="H17" s="32">
        <f t="shared" si="1"/>
        <v>2517.3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4742.5</v>
      </c>
      <c r="G18" s="45">
        <v>1704.8</v>
      </c>
      <c r="H18" s="32">
        <f t="shared" si="1"/>
        <v>3037.7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2169.7</v>
      </c>
      <c r="G19" s="45">
        <v>182.8</v>
      </c>
      <c r="H19" s="32">
        <f t="shared" si="1"/>
        <v>1986.8999999999999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25654.7</v>
      </c>
      <c r="G20" s="45">
        <v>3755.2</v>
      </c>
      <c r="H20" s="32">
        <f t="shared" si="1"/>
        <v>21899.5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5581.6</v>
      </c>
      <c r="G21" s="45">
        <v>3660</v>
      </c>
      <c r="H21" s="32">
        <f t="shared" si="1"/>
        <v>1921.6000000000004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9226.6</v>
      </c>
      <c r="G22" s="45">
        <v>6091.5</v>
      </c>
      <c r="H22" s="32">
        <f t="shared" si="1"/>
        <v>3135.1000000000004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69" t="s">
        <v>39</v>
      </c>
      <c r="B24" s="270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89639.1</v>
      </c>
      <c r="G24" s="160">
        <f t="shared" si="3"/>
        <v>28106.2</v>
      </c>
      <c r="H24" s="161">
        <f t="shared" si="3"/>
        <v>61532.9</v>
      </c>
      <c r="I24" s="81" t="s">
        <v>8</v>
      </c>
      <c r="J24" s="82" t="s">
        <v>8</v>
      </c>
      <c r="K24" s="174">
        <v>0.75</v>
      </c>
      <c r="L24" s="50" t="s">
        <v>8</v>
      </c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4"/>
      <c r="D32" s="23"/>
      <c r="E32" s="23"/>
      <c r="H32" s="23"/>
      <c r="J32" s="24"/>
    </row>
    <row r="33" spans="1:10" s="25" customFormat="1" ht="11.25">
      <c r="A33" s="24"/>
      <c r="D33" s="23"/>
      <c r="E33" s="23"/>
      <c r="H33" s="23"/>
      <c r="J33" s="24"/>
    </row>
    <row r="34" spans="1:10" s="25" customFormat="1" ht="11.25">
      <c r="A34" s="24"/>
      <c r="D34" s="23"/>
      <c r="E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B5">
      <pane xSplit="14895" topLeftCell="M2" activePane="topLeft" state="split"/>
      <selection pane="topLeft" activeCell="R7" sqref="R7"/>
      <selection pane="topRight" activeCell="M5" sqref="M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72" t="s">
        <v>151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5" t="s">
        <v>3</v>
      </c>
      <c r="B3" s="253" t="s">
        <v>102</v>
      </c>
      <c r="C3" s="35" t="s">
        <v>218</v>
      </c>
      <c r="D3" s="35" t="s">
        <v>216</v>
      </c>
      <c r="E3" s="35" t="s">
        <v>217</v>
      </c>
      <c r="F3" s="29" t="s">
        <v>1</v>
      </c>
      <c r="G3" s="27"/>
      <c r="H3" s="27"/>
      <c r="I3" s="5" t="s">
        <v>223</v>
      </c>
      <c r="J3" s="5" t="s">
        <v>222</v>
      </c>
      <c r="K3" s="35" t="s">
        <v>31</v>
      </c>
      <c r="L3" s="35" t="s">
        <v>192</v>
      </c>
      <c r="M3" s="35" t="s">
        <v>215</v>
      </c>
      <c r="N3" s="29" t="s">
        <v>2</v>
      </c>
      <c r="O3" s="5" t="s">
        <v>45</v>
      </c>
      <c r="P3" s="256" t="s">
        <v>17</v>
      </c>
      <c r="Q3" s="256" t="s">
        <v>18</v>
      </c>
      <c r="R3" s="6" t="s">
        <v>6</v>
      </c>
    </row>
    <row r="4" spans="1:18" s="10" customFormat="1" ht="75.75" customHeight="1">
      <c r="A4" s="255"/>
      <c r="B4" s="253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58"/>
      <c r="Q4" s="258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5168.3</v>
      </c>
      <c r="D6" s="13">
        <v>1996.1</v>
      </c>
      <c r="E6" s="45">
        <v>467.1</v>
      </c>
      <c r="F6" s="44">
        <f>C6-D6-E6</f>
        <v>2705.1000000000004</v>
      </c>
      <c r="G6" s="13"/>
      <c r="H6" s="13"/>
      <c r="I6" s="51">
        <v>0</v>
      </c>
      <c r="J6" s="51">
        <v>0</v>
      </c>
      <c r="K6" s="32">
        <f>J6-I6</f>
        <v>0</v>
      </c>
      <c r="L6" s="32">
        <v>5243.5</v>
      </c>
      <c r="M6" s="32">
        <v>2463.1</v>
      </c>
      <c r="N6" s="32">
        <f>L6-M6</f>
        <v>2780.4</v>
      </c>
      <c r="O6" s="17">
        <f>(F6-N6)/F6*100</f>
        <v>-2.7836309193745046</v>
      </c>
      <c r="P6" s="68">
        <f>SUM(O6+5)/(0+5)</f>
        <v>0.4432738161250991</v>
      </c>
      <c r="Q6" s="14">
        <v>1.2</v>
      </c>
      <c r="R6" s="14">
        <f>P6*Q6</f>
        <v>0.5319285793501188</v>
      </c>
    </row>
    <row r="7" spans="1:18" ht="22.5">
      <c r="A7" s="11">
        <v>2</v>
      </c>
      <c r="B7" s="16" t="s">
        <v>172</v>
      </c>
      <c r="C7" s="45">
        <v>2771.3</v>
      </c>
      <c r="D7" s="13">
        <v>46</v>
      </c>
      <c r="E7" s="45">
        <v>462.9</v>
      </c>
      <c r="F7" s="45">
        <f aca="true" t="shared" si="0" ref="F7:F22">C7-D7-E7</f>
        <v>2262.4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2776.6</v>
      </c>
      <c r="M7" s="32">
        <v>509</v>
      </c>
      <c r="N7" s="32">
        <f aca="true" t="shared" si="2" ref="N7:N22">L7-M7</f>
        <v>2267.6</v>
      </c>
      <c r="O7" s="17">
        <f aca="true" t="shared" si="3" ref="O7:O22">(F7-N7)/F7*100</f>
        <v>-0.22984441301272177</v>
      </c>
      <c r="P7" s="68">
        <f>SUM(O7+5)/(0+5)</f>
        <v>0.9540311173974556</v>
      </c>
      <c r="Q7" s="14">
        <v>1.2</v>
      </c>
      <c r="R7" s="14">
        <f aca="true" t="shared" si="4" ref="R7:R22">P7*Q7</f>
        <v>1.1448373408769468</v>
      </c>
    </row>
    <row r="8" spans="1:18" ht="22.5">
      <c r="A8" s="11">
        <v>3</v>
      </c>
      <c r="B8" s="16" t="s">
        <v>173</v>
      </c>
      <c r="C8" s="45">
        <v>4445.4</v>
      </c>
      <c r="D8" s="13">
        <v>114.9</v>
      </c>
      <c r="E8" s="45">
        <v>1081.1</v>
      </c>
      <c r="F8" s="45">
        <f t="shared" si="0"/>
        <v>3249.4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4540.7</v>
      </c>
      <c r="M8" s="32">
        <v>1196</v>
      </c>
      <c r="N8" s="32">
        <f t="shared" si="2"/>
        <v>3344.7</v>
      </c>
      <c r="O8" s="17">
        <f t="shared" si="3"/>
        <v>-2.9328491413799385</v>
      </c>
      <c r="P8" s="68">
        <f aca="true" t="shared" si="5" ref="P8:P21">SUM(O8+5)/(0+5)</f>
        <v>0.4134301717240123</v>
      </c>
      <c r="Q8" s="14">
        <v>1.2</v>
      </c>
      <c r="R8" s="14">
        <f t="shared" si="4"/>
        <v>0.49611620606881474</v>
      </c>
    </row>
    <row r="9" spans="1:18" ht="22.5">
      <c r="A9" s="11">
        <v>4</v>
      </c>
      <c r="B9" s="16" t="s">
        <v>174</v>
      </c>
      <c r="C9" s="45">
        <v>2551</v>
      </c>
      <c r="D9" s="13">
        <v>46</v>
      </c>
      <c r="E9" s="45">
        <v>431.3</v>
      </c>
      <c r="F9" s="45">
        <f t="shared" si="0"/>
        <v>2073.7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2659.4</v>
      </c>
      <c r="M9" s="32">
        <v>477.4</v>
      </c>
      <c r="N9" s="32">
        <f t="shared" si="2"/>
        <v>2182</v>
      </c>
      <c r="O9" s="17">
        <f t="shared" si="3"/>
        <v>-5.2225490668852865</v>
      </c>
      <c r="P9" s="68">
        <v>0</v>
      </c>
      <c r="Q9" s="14">
        <v>1.2</v>
      </c>
      <c r="R9" s="14">
        <f t="shared" si="4"/>
        <v>0</v>
      </c>
    </row>
    <row r="10" spans="1:18" ht="22.5">
      <c r="A10" s="11">
        <v>5</v>
      </c>
      <c r="B10" s="16" t="s">
        <v>175</v>
      </c>
      <c r="C10" s="45">
        <v>2990.6</v>
      </c>
      <c r="D10" s="13">
        <v>114.9</v>
      </c>
      <c r="E10" s="45">
        <v>475.5</v>
      </c>
      <c r="F10" s="45">
        <f t="shared" si="0"/>
        <v>2400.2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3006.4</v>
      </c>
      <c r="M10" s="32">
        <v>590.4</v>
      </c>
      <c r="N10" s="32">
        <f t="shared" si="2"/>
        <v>2416</v>
      </c>
      <c r="O10" s="17">
        <f t="shared" si="3"/>
        <v>-0.6582784767936082</v>
      </c>
      <c r="P10" s="68">
        <f t="shared" si="5"/>
        <v>0.8683443046412783</v>
      </c>
      <c r="Q10" s="14">
        <v>1.2</v>
      </c>
      <c r="R10" s="14">
        <f t="shared" si="4"/>
        <v>1.042013165569534</v>
      </c>
    </row>
    <row r="11" spans="1:18" ht="22.5">
      <c r="A11" s="11">
        <v>6</v>
      </c>
      <c r="B11" s="16" t="s">
        <v>176</v>
      </c>
      <c r="C11" s="45">
        <v>2928.6</v>
      </c>
      <c r="D11" s="13">
        <v>46</v>
      </c>
      <c r="E11" s="45">
        <v>802.7</v>
      </c>
      <c r="F11" s="45">
        <f t="shared" si="0"/>
        <v>2079.8999999999996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3036.2</v>
      </c>
      <c r="M11" s="32">
        <v>848.7</v>
      </c>
      <c r="N11" s="32">
        <f t="shared" si="2"/>
        <v>2187.5</v>
      </c>
      <c r="O11" s="17">
        <f t="shared" si="3"/>
        <v>-5.173325640655819</v>
      </c>
      <c r="P11" s="68">
        <v>0</v>
      </c>
      <c r="Q11" s="14">
        <v>1.2</v>
      </c>
      <c r="R11" s="14">
        <f t="shared" si="4"/>
        <v>0</v>
      </c>
    </row>
    <row r="12" spans="1:18" ht="22.5">
      <c r="A12" s="11">
        <v>7</v>
      </c>
      <c r="B12" s="16" t="s">
        <v>177</v>
      </c>
      <c r="C12" s="45">
        <v>1785.6</v>
      </c>
      <c r="D12" s="13">
        <v>46</v>
      </c>
      <c r="E12" s="45">
        <v>215.1</v>
      </c>
      <c r="F12" s="45">
        <f t="shared" si="0"/>
        <v>1524.5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1786.7</v>
      </c>
      <c r="M12" s="32">
        <v>261.1</v>
      </c>
      <c r="N12" s="32">
        <f t="shared" si="2"/>
        <v>1525.6</v>
      </c>
      <c r="O12" s="17">
        <f t="shared" si="3"/>
        <v>-0.07215480485404455</v>
      </c>
      <c r="P12" s="68">
        <f t="shared" si="5"/>
        <v>0.9855690390291911</v>
      </c>
      <c r="Q12" s="14">
        <v>1.2</v>
      </c>
      <c r="R12" s="14">
        <f t="shared" si="4"/>
        <v>1.1826828468350292</v>
      </c>
    </row>
    <row r="13" spans="1:18" ht="22.5">
      <c r="A13" s="11">
        <v>8</v>
      </c>
      <c r="B13" s="16" t="s">
        <v>187</v>
      </c>
      <c r="C13" s="45">
        <v>3804.5</v>
      </c>
      <c r="D13" s="13">
        <v>1046</v>
      </c>
      <c r="E13" s="45">
        <v>202</v>
      </c>
      <c r="F13" s="45">
        <f t="shared" si="0"/>
        <v>2556.5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3855.2</v>
      </c>
      <c r="M13" s="32">
        <v>1248</v>
      </c>
      <c r="N13" s="32">
        <f t="shared" si="2"/>
        <v>2607.2</v>
      </c>
      <c r="O13" s="17">
        <f t="shared" si="3"/>
        <v>-1.9831801290827233</v>
      </c>
      <c r="P13" s="68">
        <f t="shared" si="5"/>
        <v>0.6033639741834553</v>
      </c>
      <c r="Q13" s="14">
        <v>1.2</v>
      </c>
      <c r="R13" s="14">
        <f t="shared" si="4"/>
        <v>0.7240367690201464</v>
      </c>
    </row>
    <row r="14" spans="1:18" ht="22.5">
      <c r="A14" s="11">
        <v>9</v>
      </c>
      <c r="B14" s="16" t="s">
        <v>178</v>
      </c>
      <c r="C14" s="45">
        <v>5792.1</v>
      </c>
      <c r="D14" s="13">
        <v>115</v>
      </c>
      <c r="E14" s="45">
        <v>1652</v>
      </c>
      <c r="F14" s="45">
        <f t="shared" si="0"/>
        <v>4025.1000000000004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5799.4</v>
      </c>
      <c r="M14" s="32">
        <v>1767</v>
      </c>
      <c r="N14" s="32">
        <f t="shared" si="2"/>
        <v>4032.3999999999996</v>
      </c>
      <c r="O14" s="17">
        <f t="shared" si="3"/>
        <v>-0.18136195374026165</v>
      </c>
      <c r="P14" s="68">
        <f t="shared" si="5"/>
        <v>0.9637276092519477</v>
      </c>
      <c r="Q14" s="14">
        <v>1.2</v>
      </c>
      <c r="R14" s="14">
        <f t="shared" si="4"/>
        <v>1.156473131102337</v>
      </c>
    </row>
    <row r="15" spans="1:18" ht="22.5">
      <c r="A15" s="11">
        <v>10</v>
      </c>
      <c r="B15" s="16" t="s">
        <v>179</v>
      </c>
      <c r="C15" s="45">
        <v>1903</v>
      </c>
      <c r="D15" s="13">
        <v>46</v>
      </c>
      <c r="E15" s="45">
        <v>151.7</v>
      </c>
      <c r="F15" s="45">
        <f t="shared" si="0"/>
        <v>1705.3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1926.2</v>
      </c>
      <c r="M15" s="32">
        <v>197.7</v>
      </c>
      <c r="N15" s="32">
        <f t="shared" si="2"/>
        <v>1728.5</v>
      </c>
      <c r="O15" s="17">
        <f t="shared" si="3"/>
        <v>-1.3604644344103702</v>
      </c>
      <c r="P15" s="68">
        <f t="shared" si="5"/>
        <v>0.727907113117926</v>
      </c>
      <c r="Q15" s="14">
        <v>1.2</v>
      </c>
      <c r="R15" s="14">
        <f t="shared" si="4"/>
        <v>0.8734885357415112</v>
      </c>
    </row>
    <row r="16" spans="1:18" ht="22.5">
      <c r="A16" s="11">
        <v>11</v>
      </c>
      <c r="B16" s="16" t="s">
        <v>180</v>
      </c>
      <c r="C16" s="45">
        <v>2419.3</v>
      </c>
      <c r="D16" s="13">
        <v>46</v>
      </c>
      <c r="E16" s="45">
        <v>431.1</v>
      </c>
      <c r="F16" s="45">
        <f t="shared" si="0"/>
        <v>1942.2000000000003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2439.9</v>
      </c>
      <c r="M16" s="32">
        <v>477</v>
      </c>
      <c r="N16" s="32">
        <f t="shared" si="2"/>
        <v>1962.9</v>
      </c>
      <c r="O16" s="17">
        <f t="shared" si="3"/>
        <v>-1.0658016682112974</v>
      </c>
      <c r="P16" s="68">
        <v>1</v>
      </c>
      <c r="Q16" s="14">
        <v>1.2</v>
      </c>
      <c r="R16" s="14">
        <f t="shared" si="4"/>
        <v>1.2</v>
      </c>
    </row>
    <row r="17" spans="1:18" ht="22.5">
      <c r="A17" s="11">
        <v>12</v>
      </c>
      <c r="B17" s="16" t="s">
        <v>181</v>
      </c>
      <c r="C17" s="45">
        <v>5101.7</v>
      </c>
      <c r="D17" s="13">
        <v>1146</v>
      </c>
      <c r="E17" s="45">
        <v>1530.5</v>
      </c>
      <c r="F17" s="45">
        <f t="shared" si="0"/>
        <v>2425.2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5193.8</v>
      </c>
      <c r="M17" s="32">
        <v>2676.5</v>
      </c>
      <c r="N17" s="32">
        <f t="shared" si="2"/>
        <v>2517.3</v>
      </c>
      <c r="O17" s="17">
        <f t="shared" si="3"/>
        <v>-3.7976249381494465</v>
      </c>
      <c r="P17" s="68">
        <f t="shared" si="5"/>
        <v>0.2404750123701107</v>
      </c>
      <c r="Q17" s="14">
        <v>1.2</v>
      </c>
      <c r="R17" s="14">
        <f t="shared" si="4"/>
        <v>0.28857001484413286</v>
      </c>
    </row>
    <row r="18" spans="1:18" ht="22.5">
      <c r="A18" s="11">
        <v>13</v>
      </c>
      <c r="B18" s="16" t="s">
        <v>182</v>
      </c>
      <c r="C18" s="45">
        <v>4634.2</v>
      </c>
      <c r="D18" s="13">
        <v>1114.9</v>
      </c>
      <c r="E18" s="45">
        <v>589.9</v>
      </c>
      <c r="F18" s="45">
        <f t="shared" si="0"/>
        <v>2929.3999999999996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4742.5</v>
      </c>
      <c r="M18" s="32">
        <v>1704.8</v>
      </c>
      <c r="N18" s="32">
        <f t="shared" si="2"/>
        <v>3037.7</v>
      </c>
      <c r="O18" s="17">
        <f t="shared" si="3"/>
        <v>-3.6970027992080357</v>
      </c>
      <c r="P18" s="68">
        <f t="shared" si="5"/>
        <v>0.26059944015839287</v>
      </c>
      <c r="Q18" s="14">
        <v>1.2</v>
      </c>
      <c r="R18" s="14">
        <f t="shared" si="4"/>
        <v>0.3127193281900714</v>
      </c>
    </row>
    <row r="19" spans="1:18" ht="22.5">
      <c r="A19" s="11">
        <v>14</v>
      </c>
      <c r="B19" s="16" t="s">
        <v>183</v>
      </c>
      <c r="C19" s="45">
        <v>2130.5</v>
      </c>
      <c r="D19" s="13">
        <v>46</v>
      </c>
      <c r="E19" s="45">
        <v>136.8</v>
      </c>
      <c r="F19" s="45">
        <f t="shared" si="0"/>
        <v>1947.7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2169.7</v>
      </c>
      <c r="M19" s="32">
        <v>182.8</v>
      </c>
      <c r="N19" s="32">
        <f t="shared" si="2"/>
        <v>1986.8999999999999</v>
      </c>
      <c r="O19" s="17">
        <f t="shared" si="3"/>
        <v>-2.012630281870915</v>
      </c>
      <c r="P19" s="68">
        <f t="shared" si="5"/>
        <v>0.597473943625817</v>
      </c>
      <c r="Q19" s="14">
        <v>1.2</v>
      </c>
      <c r="R19" s="14">
        <f t="shared" si="4"/>
        <v>0.7169687323509804</v>
      </c>
    </row>
    <row r="20" spans="1:18" ht="22.5">
      <c r="A20" s="11">
        <v>15</v>
      </c>
      <c r="B20" s="16" t="s">
        <v>184</v>
      </c>
      <c r="C20" s="45">
        <v>24462.2</v>
      </c>
      <c r="D20" s="13">
        <v>2861</v>
      </c>
      <c r="E20" s="45">
        <v>894.2</v>
      </c>
      <c r="F20" s="45">
        <f t="shared" si="0"/>
        <v>20707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25654.7</v>
      </c>
      <c r="M20" s="32">
        <v>3755.2</v>
      </c>
      <c r="N20" s="32">
        <f t="shared" si="2"/>
        <v>21899.5</v>
      </c>
      <c r="O20" s="17">
        <f t="shared" si="3"/>
        <v>-5.7589221036364515</v>
      </c>
      <c r="P20" s="68">
        <v>0</v>
      </c>
      <c r="Q20" s="14">
        <v>1.2</v>
      </c>
      <c r="R20" s="14">
        <f t="shared" si="4"/>
        <v>0</v>
      </c>
    </row>
    <row r="21" spans="1:18" ht="22.5">
      <c r="A21" s="11">
        <v>16</v>
      </c>
      <c r="B21" s="16" t="s">
        <v>185</v>
      </c>
      <c r="C21" s="45">
        <v>5516.4</v>
      </c>
      <c r="D21" s="13">
        <v>2880.8</v>
      </c>
      <c r="E21" s="45">
        <v>779.2</v>
      </c>
      <c r="F21" s="45">
        <f t="shared" si="0"/>
        <v>1856.3999999999994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5581.6</v>
      </c>
      <c r="M21" s="32">
        <v>3660</v>
      </c>
      <c r="N21" s="32">
        <f t="shared" si="2"/>
        <v>1921.6000000000004</v>
      </c>
      <c r="O21" s="17">
        <f t="shared" si="3"/>
        <v>-3.5121741004094473</v>
      </c>
      <c r="P21" s="68">
        <f t="shared" si="5"/>
        <v>0.29756517991811055</v>
      </c>
      <c r="Q21" s="14">
        <v>1.2</v>
      </c>
      <c r="R21" s="14">
        <f t="shared" si="4"/>
        <v>0.35707821590173267</v>
      </c>
    </row>
    <row r="22" spans="1:18" ht="22.5">
      <c r="A22" s="11">
        <v>17</v>
      </c>
      <c r="B22" s="16" t="s">
        <v>186</v>
      </c>
      <c r="C22" s="45">
        <v>9032.3</v>
      </c>
      <c r="D22" s="13">
        <v>1115</v>
      </c>
      <c r="E22" s="45">
        <v>4976.5</v>
      </c>
      <c r="F22" s="45">
        <f t="shared" si="0"/>
        <v>2940.7999999999993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9226.6</v>
      </c>
      <c r="M22" s="32">
        <v>6091.5</v>
      </c>
      <c r="N22" s="32">
        <f t="shared" si="2"/>
        <v>3135.1000000000004</v>
      </c>
      <c r="O22" s="17">
        <f t="shared" si="3"/>
        <v>-6.607045701849875</v>
      </c>
      <c r="P22" s="68">
        <v>0</v>
      </c>
      <c r="Q22" s="14">
        <v>1.2</v>
      </c>
      <c r="R22" s="14">
        <f t="shared" si="4"/>
        <v>0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69" t="s">
        <v>39</v>
      </c>
      <c r="B24" s="270"/>
      <c r="C24" s="161">
        <f aca="true" t="shared" si="6" ref="C24:N24">SUM(C6:C23)</f>
        <v>87436.99999999999</v>
      </c>
      <c r="D24" s="165">
        <f t="shared" si="6"/>
        <v>12826.599999999999</v>
      </c>
      <c r="E24" s="161">
        <f t="shared" si="6"/>
        <v>15279.600000000002</v>
      </c>
      <c r="F24" s="161">
        <f t="shared" si="6"/>
        <v>59330.79999999999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89639.1</v>
      </c>
      <c r="M24" s="160">
        <f t="shared" si="6"/>
        <v>28106.2</v>
      </c>
      <c r="N24" s="161">
        <f t="shared" si="6"/>
        <v>61532.9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55" t="s">
        <v>20</v>
      </c>
      <c r="B3" s="253" t="s">
        <v>102</v>
      </c>
      <c r="C3" s="33" t="s">
        <v>51</v>
      </c>
      <c r="D3" s="33" t="s">
        <v>220</v>
      </c>
      <c r="E3" s="33" t="s">
        <v>224</v>
      </c>
      <c r="F3" s="33" t="s">
        <v>49</v>
      </c>
      <c r="G3" s="33" t="s">
        <v>49</v>
      </c>
      <c r="H3" s="33" t="s">
        <v>140</v>
      </c>
      <c r="I3" s="5" t="s">
        <v>48</v>
      </c>
      <c r="J3" s="256" t="s">
        <v>21</v>
      </c>
      <c r="K3" s="256" t="s">
        <v>19</v>
      </c>
      <c r="L3" s="6" t="s">
        <v>6</v>
      </c>
    </row>
    <row r="4" spans="1:12" s="10" customFormat="1" ht="42.75" customHeight="1">
      <c r="A4" s="255"/>
      <c r="B4" s="253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58"/>
      <c r="K4" s="258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25.3</v>
      </c>
      <c r="E6" s="16">
        <v>23.9</v>
      </c>
      <c r="F6" s="83">
        <f>E6-D6</f>
        <v>-1.4000000000000021</v>
      </c>
      <c r="G6" s="12">
        <v>0</v>
      </c>
      <c r="H6" s="13">
        <v>335.7</v>
      </c>
      <c r="I6" s="243">
        <f>F6/H6*100</f>
        <v>-0.4170390229371469</v>
      </c>
      <c r="J6" s="79">
        <f>SUM((I6-5)/(0-5))</f>
        <v>1.0834078045874294</v>
      </c>
      <c r="K6" s="245">
        <v>1</v>
      </c>
      <c r="L6" s="37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23.1</v>
      </c>
      <c r="E7" s="16">
        <v>22.1</v>
      </c>
      <c r="F7" s="83">
        <f aca="true" t="shared" si="0" ref="F7:F24">E7-D7</f>
        <v>-1</v>
      </c>
      <c r="G7" s="12">
        <v>75</v>
      </c>
      <c r="H7" s="13">
        <v>289.9</v>
      </c>
      <c r="I7" s="243">
        <f aca="true" t="shared" si="1" ref="I7:I22">F7/H7*100</f>
        <v>-0.3449465332873405</v>
      </c>
      <c r="J7" s="79">
        <f aca="true" t="shared" si="2" ref="J7:J22">SUM((I7-5)/(0-5))</f>
        <v>1.068989306657468</v>
      </c>
      <c r="K7" s="241">
        <v>1</v>
      </c>
      <c r="L7" s="37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43</v>
      </c>
      <c r="E8" s="16">
        <v>41.4</v>
      </c>
      <c r="F8" s="83">
        <f t="shared" si="0"/>
        <v>-1.6000000000000014</v>
      </c>
      <c r="G8" s="12">
        <v>1.3</v>
      </c>
      <c r="H8" s="13">
        <v>624.8</v>
      </c>
      <c r="I8" s="243">
        <f t="shared" si="1"/>
        <v>-0.25608194622279157</v>
      </c>
      <c r="J8" s="79">
        <f t="shared" si="2"/>
        <v>1.0512163892445583</v>
      </c>
      <c r="K8" s="241">
        <v>1</v>
      </c>
      <c r="L8" s="37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87.2</v>
      </c>
      <c r="E9" s="16">
        <v>35.5</v>
      </c>
      <c r="F9" s="83">
        <f t="shared" si="0"/>
        <v>-51.7</v>
      </c>
      <c r="G9" s="12">
        <v>-214</v>
      </c>
      <c r="H9" s="13">
        <v>329.3</v>
      </c>
      <c r="I9" s="243">
        <f t="shared" si="1"/>
        <v>-15.699969632553904</v>
      </c>
      <c r="J9" s="79">
        <f t="shared" si="2"/>
        <v>4.139993926510781</v>
      </c>
      <c r="K9" s="246">
        <v>1</v>
      </c>
      <c r="L9" s="37"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45</v>
      </c>
      <c r="E10" s="16">
        <v>60.8</v>
      </c>
      <c r="F10" s="83">
        <f t="shared" si="0"/>
        <v>15.799999999999997</v>
      </c>
      <c r="G10" s="12">
        <v>0</v>
      </c>
      <c r="H10" s="13">
        <v>1302.3</v>
      </c>
      <c r="I10" s="243">
        <f t="shared" si="1"/>
        <v>1.2132381171773015</v>
      </c>
      <c r="J10" s="79">
        <f t="shared" si="2"/>
        <v>0.7573523765645398</v>
      </c>
      <c r="K10" s="246">
        <v>1</v>
      </c>
      <c r="L10" s="37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77.3</v>
      </c>
      <c r="E11" s="16">
        <v>42.5</v>
      </c>
      <c r="F11" s="83">
        <f t="shared" si="0"/>
        <v>-34.8</v>
      </c>
      <c r="G11" s="12">
        <v>-101</v>
      </c>
      <c r="H11" s="13">
        <v>547.1</v>
      </c>
      <c r="I11" s="243">
        <f t="shared" si="1"/>
        <v>-6.36081155181868</v>
      </c>
      <c r="J11" s="79">
        <f t="shared" si="2"/>
        <v>2.272162310363736</v>
      </c>
      <c r="K11" s="246">
        <v>1</v>
      </c>
      <c r="L11" s="37"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10.1</v>
      </c>
      <c r="E12" s="16">
        <v>9.8</v>
      </c>
      <c r="F12" s="83">
        <f t="shared" si="0"/>
        <v>-0.29999999999999893</v>
      </c>
      <c r="G12" s="12">
        <v>-85</v>
      </c>
      <c r="H12" s="13">
        <v>156.6</v>
      </c>
      <c r="I12" s="243">
        <f t="shared" si="1"/>
        <v>-0.19157088122605295</v>
      </c>
      <c r="J12" s="79">
        <f t="shared" si="2"/>
        <v>1.0383141762452106</v>
      </c>
      <c r="K12" s="241">
        <v>1</v>
      </c>
      <c r="L12" s="37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310.6</v>
      </c>
      <c r="E13" s="16">
        <v>296.5</v>
      </c>
      <c r="F13" s="83">
        <f t="shared" si="0"/>
        <v>-14.100000000000023</v>
      </c>
      <c r="G13" s="12">
        <v>0</v>
      </c>
      <c r="H13" s="13">
        <v>967.7</v>
      </c>
      <c r="I13" s="243">
        <f t="shared" si="1"/>
        <v>-1.4570631394027098</v>
      </c>
      <c r="J13" s="79">
        <f t="shared" si="2"/>
        <v>1.291412627880542</v>
      </c>
      <c r="K13" s="241">
        <v>1</v>
      </c>
      <c r="L13" s="37">
        <v>1</v>
      </c>
    </row>
    <row r="14" spans="1:12" ht="22.5">
      <c r="A14" s="11">
        <v>9</v>
      </c>
      <c r="B14" s="16" t="s">
        <v>178</v>
      </c>
      <c r="C14" s="16">
        <v>919</v>
      </c>
      <c r="D14" s="16">
        <v>17.3</v>
      </c>
      <c r="E14" s="16">
        <v>14.4</v>
      </c>
      <c r="F14" s="83">
        <f t="shared" si="0"/>
        <v>-2.9000000000000004</v>
      </c>
      <c r="G14" s="12">
        <v>-138</v>
      </c>
      <c r="H14" s="13">
        <v>1393</v>
      </c>
      <c r="I14" s="243">
        <f t="shared" si="1"/>
        <v>-0.20818377602297203</v>
      </c>
      <c r="J14" s="79">
        <f t="shared" si="2"/>
        <v>1.0416367552045944</v>
      </c>
      <c r="K14" s="241">
        <v>1</v>
      </c>
      <c r="L14" s="37">
        <v>1</v>
      </c>
    </row>
    <row r="15" spans="1:12" ht="22.5">
      <c r="A15" s="11">
        <v>10</v>
      </c>
      <c r="B15" s="16" t="s">
        <v>179</v>
      </c>
      <c r="C15" s="16">
        <v>319</v>
      </c>
      <c r="D15" s="16">
        <v>4.9</v>
      </c>
      <c r="E15" s="16">
        <v>4.7</v>
      </c>
      <c r="F15" s="83">
        <f t="shared" si="0"/>
        <v>-0.20000000000000018</v>
      </c>
      <c r="G15" s="12">
        <v>-62</v>
      </c>
      <c r="H15" s="13">
        <v>246.9</v>
      </c>
      <c r="I15" s="243">
        <f t="shared" si="1"/>
        <v>-0.08100445524503855</v>
      </c>
      <c r="J15" s="79">
        <f t="shared" si="2"/>
        <v>1.0162008910490077</v>
      </c>
      <c r="K15" s="241">
        <v>1</v>
      </c>
      <c r="L15" s="37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31.5</v>
      </c>
      <c r="E16" s="16">
        <v>31.2</v>
      </c>
      <c r="F16" s="83">
        <f t="shared" si="0"/>
        <v>-0.3000000000000007</v>
      </c>
      <c r="G16" s="12">
        <v>-423</v>
      </c>
      <c r="H16" s="13">
        <v>154</v>
      </c>
      <c r="I16" s="243">
        <f t="shared" si="1"/>
        <v>-0.19480519480519526</v>
      </c>
      <c r="J16" s="79">
        <f t="shared" si="2"/>
        <v>1.038961038961039</v>
      </c>
      <c r="K16" s="241">
        <v>1</v>
      </c>
      <c r="L16" s="37"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22.3</v>
      </c>
      <c r="E17" s="16">
        <v>22</v>
      </c>
      <c r="F17" s="83">
        <f t="shared" si="0"/>
        <v>-0.3000000000000007</v>
      </c>
      <c r="G17" s="12">
        <v>-286</v>
      </c>
      <c r="H17" s="13">
        <v>385</v>
      </c>
      <c r="I17" s="243">
        <f t="shared" si="1"/>
        <v>-0.0779220779220781</v>
      </c>
      <c r="J17" s="79">
        <f t="shared" si="2"/>
        <v>1.0155844155844156</v>
      </c>
      <c r="K17" s="241">
        <v>1</v>
      </c>
      <c r="L17" s="37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160.2</v>
      </c>
      <c r="E18" s="16">
        <v>111.3</v>
      </c>
      <c r="F18" s="83">
        <f t="shared" si="0"/>
        <v>-48.89999999999999</v>
      </c>
      <c r="G18" s="12">
        <v>0</v>
      </c>
      <c r="H18" s="13">
        <v>490.2</v>
      </c>
      <c r="I18" s="243">
        <f t="shared" si="1"/>
        <v>-9.975520195838431</v>
      </c>
      <c r="J18" s="79">
        <f t="shared" si="2"/>
        <v>2.9951040391676864</v>
      </c>
      <c r="K18" s="241">
        <v>1</v>
      </c>
      <c r="L18" s="37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3.4</v>
      </c>
      <c r="E19" s="16">
        <v>6.7</v>
      </c>
      <c r="F19" s="83">
        <f t="shared" si="0"/>
        <v>3.3000000000000003</v>
      </c>
      <c r="G19" s="12">
        <v>18.6</v>
      </c>
      <c r="H19" s="13">
        <v>418.1</v>
      </c>
      <c r="I19" s="243">
        <f t="shared" si="1"/>
        <v>0.7892848600813203</v>
      </c>
      <c r="J19" s="79">
        <f t="shared" si="2"/>
        <v>0.842143027983736</v>
      </c>
      <c r="K19" s="241">
        <v>1</v>
      </c>
      <c r="L19" s="37"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241.6</v>
      </c>
      <c r="E20" s="16">
        <v>182.8</v>
      </c>
      <c r="F20" s="83">
        <f t="shared" si="0"/>
        <v>-58.79999999999998</v>
      </c>
      <c r="G20" s="12">
        <v>0</v>
      </c>
      <c r="H20" s="13">
        <v>14330.5</v>
      </c>
      <c r="I20" s="243">
        <f t="shared" si="1"/>
        <v>-0.4103136666550364</v>
      </c>
      <c r="J20" s="79">
        <f t="shared" si="2"/>
        <v>1.0820627333310073</v>
      </c>
      <c r="K20" s="241">
        <v>1</v>
      </c>
      <c r="L20" s="37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9.4</v>
      </c>
      <c r="E21" s="16">
        <v>17.6</v>
      </c>
      <c r="F21" s="83">
        <f t="shared" si="0"/>
        <v>8.200000000000001</v>
      </c>
      <c r="G21" s="12">
        <v>0</v>
      </c>
      <c r="H21" s="13">
        <v>549.3</v>
      </c>
      <c r="I21" s="243">
        <f t="shared" si="1"/>
        <v>1.492809029674131</v>
      </c>
      <c r="J21" s="79">
        <f t="shared" si="2"/>
        <v>0.7014381940651738</v>
      </c>
      <c r="K21" s="241">
        <v>1</v>
      </c>
      <c r="L21" s="37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22</v>
      </c>
      <c r="E22" s="16">
        <v>40.8</v>
      </c>
      <c r="F22" s="83">
        <f t="shared" si="0"/>
        <v>18.799999999999997</v>
      </c>
      <c r="G22" s="12">
        <v>-104</v>
      </c>
      <c r="H22" s="13">
        <v>1109.5</v>
      </c>
      <c r="I22" s="243">
        <f t="shared" si="1"/>
        <v>1.6944569625957635</v>
      </c>
      <c r="J22" s="79">
        <f t="shared" si="2"/>
        <v>0.6611086074808472</v>
      </c>
      <c r="K22" s="241">
        <v>1</v>
      </c>
      <c r="L22" s="37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69" t="s">
        <v>39</v>
      </c>
      <c r="B24" s="270"/>
      <c r="C24" s="19">
        <f aca="true" t="shared" si="3" ref="C24:H24">SUM(C6:C23)</f>
        <v>17871</v>
      </c>
      <c r="D24" s="161">
        <f t="shared" si="3"/>
        <v>1134.2</v>
      </c>
      <c r="E24" s="161">
        <f t="shared" si="3"/>
        <v>964.0000000000001</v>
      </c>
      <c r="F24" s="244">
        <f t="shared" si="0"/>
        <v>-170.19999999999993</v>
      </c>
      <c r="G24" s="161">
        <f t="shared" si="3"/>
        <v>-1318.1000000000001</v>
      </c>
      <c r="H24" s="161">
        <f t="shared" si="3"/>
        <v>23629.899999999998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E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" sqref="K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59" t="s">
        <v>101</v>
      </c>
      <c r="C1" s="259"/>
      <c r="D1" s="259"/>
      <c r="E1" s="259"/>
      <c r="F1" s="259"/>
      <c r="G1" s="259"/>
      <c r="H1" s="259"/>
      <c r="I1" s="259"/>
      <c r="J1" s="259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55" t="s">
        <v>3</v>
      </c>
      <c r="B4" s="256" t="s">
        <v>102</v>
      </c>
      <c r="C4" s="256" t="s">
        <v>103</v>
      </c>
      <c r="D4" s="256" t="s">
        <v>207</v>
      </c>
      <c r="E4" s="256" t="s">
        <v>208</v>
      </c>
      <c r="F4" s="256" t="s">
        <v>104</v>
      </c>
      <c r="G4" s="256" t="s">
        <v>99</v>
      </c>
      <c r="H4" s="256" t="s">
        <v>100</v>
      </c>
      <c r="I4" s="256" t="s">
        <v>5</v>
      </c>
      <c r="J4" s="260" t="s">
        <v>6</v>
      </c>
    </row>
    <row r="5" spans="1:10" ht="135" customHeight="1">
      <c r="A5" s="255"/>
      <c r="B5" s="257"/>
      <c r="C5" s="258"/>
      <c r="D5" s="258"/>
      <c r="E5" s="258"/>
      <c r="F5" s="258"/>
      <c r="G5" s="258"/>
      <c r="H5" s="257"/>
      <c r="I5" s="257"/>
      <c r="J5" s="261"/>
    </row>
    <row r="6" spans="1:10" s="10" customFormat="1" ht="51" customHeight="1">
      <c r="A6" s="255"/>
      <c r="B6" s="258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58"/>
      <c r="I6" s="258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2273.5</v>
      </c>
      <c r="D8" s="51">
        <v>381.8</v>
      </c>
      <c r="E8" s="152">
        <v>126</v>
      </c>
      <c r="F8" s="13">
        <f>D8+E8</f>
        <v>507.8</v>
      </c>
      <c r="G8" s="17">
        <f aca="true" t="shared" si="0" ref="G8:G24">C8/(C8+F8)*100</f>
        <v>81.74235069931328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1950.4</v>
      </c>
      <c r="D9" s="51">
        <v>312</v>
      </c>
      <c r="E9" s="32">
        <v>430</v>
      </c>
      <c r="F9" s="13">
        <f aca="true" t="shared" si="2" ref="F9:F24">D9+E9</f>
        <v>742</v>
      </c>
      <c r="G9" s="17">
        <f t="shared" si="0"/>
        <v>72.44094488188976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1796.4</v>
      </c>
      <c r="D10" s="51">
        <v>743.8</v>
      </c>
      <c r="E10" s="32">
        <v>123</v>
      </c>
      <c r="F10" s="13">
        <f t="shared" si="2"/>
        <v>866.8</v>
      </c>
      <c r="G10" s="17">
        <f t="shared" si="0"/>
        <v>67.45268849504356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1478.8</v>
      </c>
      <c r="D11" s="51">
        <v>441.9</v>
      </c>
      <c r="E11" s="32">
        <v>650</v>
      </c>
      <c r="F11" s="13">
        <f t="shared" si="2"/>
        <v>1091.9</v>
      </c>
      <c r="G11" s="17">
        <f t="shared" si="0"/>
        <v>57.525187692068315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960.1</v>
      </c>
      <c r="D12" s="51">
        <v>1440</v>
      </c>
      <c r="E12" s="32">
        <v>132</v>
      </c>
      <c r="F12" s="13">
        <f t="shared" si="2"/>
        <v>1572</v>
      </c>
      <c r="G12" s="17">
        <f t="shared" si="0"/>
        <v>37.917143872674856</v>
      </c>
      <c r="H12" s="54">
        <f>SUM((G12-40)/(5-40))</f>
        <v>0.05951017506643268</v>
      </c>
      <c r="I12" s="14">
        <v>1.2</v>
      </c>
      <c r="J12" s="14">
        <f t="shared" si="1"/>
        <v>0.07141221007971921</v>
      </c>
    </row>
    <row r="13" spans="1:10" ht="22.5">
      <c r="A13" s="11">
        <v>6</v>
      </c>
      <c r="B13" s="16" t="s">
        <v>176</v>
      </c>
      <c r="C13" s="40">
        <v>1513.6</v>
      </c>
      <c r="D13" s="51">
        <v>566.2</v>
      </c>
      <c r="E13" s="32">
        <v>86</v>
      </c>
      <c r="F13" s="13">
        <f t="shared" si="2"/>
        <v>652.2</v>
      </c>
      <c r="G13" s="17">
        <f t="shared" si="0"/>
        <v>69.88641610490349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1063</v>
      </c>
      <c r="D14" s="51">
        <v>231.4</v>
      </c>
      <c r="E14" s="32">
        <v>45.4</v>
      </c>
      <c r="F14" s="13">
        <f t="shared" si="2"/>
        <v>276.8</v>
      </c>
      <c r="G14" s="17">
        <f t="shared" si="0"/>
        <v>79.3402000298552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1215.9</v>
      </c>
      <c r="D15" s="51">
        <v>998.3</v>
      </c>
      <c r="E15" s="32">
        <v>157</v>
      </c>
      <c r="F15" s="13">
        <f t="shared" si="2"/>
        <v>1155.3</v>
      </c>
      <c r="G15" s="17">
        <f t="shared" si="0"/>
        <v>51.27783400809718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2425.6</v>
      </c>
      <c r="D16" s="51">
        <v>1423.8</v>
      </c>
      <c r="E16" s="32">
        <v>743.3</v>
      </c>
      <c r="F16" s="13">
        <f t="shared" si="2"/>
        <v>2167.1</v>
      </c>
      <c r="G16" s="17">
        <f t="shared" si="0"/>
        <v>52.81424869902236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1400.6</v>
      </c>
      <c r="D17" s="51">
        <v>261</v>
      </c>
      <c r="E17" s="32">
        <v>200</v>
      </c>
      <c r="F17" s="13">
        <f t="shared" si="2"/>
        <v>461</v>
      </c>
      <c r="G17" s="17">
        <f t="shared" si="0"/>
        <v>75.236355822948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1380.8</v>
      </c>
      <c r="D18" s="51">
        <v>170.2</v>
      </c>
      <c r="E18" s="32">
        <v>232</v>
      </c>
      <c r="F18" s="13">
        <f t="shared" si="2"/>
        <v>402.2</v>
      </c>
      <c r="G18" s="17">
        <f t="shared" si="0"/>
        <v>77.44251261918114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1456.6</v>
      </c>
      <c r="D19" s="51">
        <v>968.7</v>
      </c>
      <c r="E19" s="32">
        <v>205</v>
      </c>
      <c r="F19" s="13">
        <f t="shared" si="2"/>
        <v>1173.7</v>
      </c>
      <c r="G19" s="17">
        <f t="shared" si="0"/>
        <v>55.37771356879443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2136.4</v>
      </c>
      <c r="D20" s="51">
        <v>580.8</v>
      </c>
      <c r="E20" s="32">
        <v>155</v>
      </c>
      <c r="F20" s="13">
        <f t="shared" si="2"/>
        <v>735.8</v>
      </c>
      <c r="G20" s="17">
        <f t="shared" si="0"/>
        <v>74.38200682403733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1062.2</v>
      </c>
      <c r="D21" s="51">
        <v>442.1</v>
      </c>
      <c r="E21" s="32">
        <v>300</v>
      </c>
      <c r="F21" s="13">
        <f t="shared" si="2"/>
        <v>742.1</v>
      </c>
      <c r="G21" s="17">
        <f t="shared" si="0"/>
        <v>58.870476084908276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4245.1</v>
      </c>
      <c r="D22" s="51">
        <v>15215.8</v>
      </c>
      <c r="E22" s="32">
        <v>10</v>
      </c>
      <c r="F22" s="13">
        <f t="shared" si="2"/>
        <v>15225.8</v>
      </c>
      <c r="G22" s="17">
        <f t="shared" si="0"/>
        <v>21.802279298851108</v>
      </c>
      <c r="H22" s="54">
        <f>SUM((G22-40)/(5-40))</f>
        <v>0.5199348771756827</v>
      </c>
      <c r="I22" s="14">
        <v>1.2</v>
      </c>
      <c r="J22" s="14">
        <f t="shared" si="1"/>
        <v>0.6239218526108191</v>
      </c>
    </row>
    <row r="23" spans="1:10" ht="22.5">
      <c r="A23" s="11">
        <v>16</v>
      </c>
      <c r="B23" s="16" t="s">
        <v>185</v>
      </c>
      <c r="C23" s="40">
        <v>1211.4</v>
      </c>
      <c r="D23" s="51">
        <v>666.9</v>
      </c>
      <c r="E23" s="32">
        <v>146.5</v>
      </c>
      <c r="F23" s="13">
        <f t="shared" si="2"/>
        <v>813.4</v>
      </c>
      <c r="G23" s="17">
        <f t="shared" si="0"/>
        <v>59.82813117344923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2394.6</v>
      </c>
      <c r="D24" s="51">
        <v>1229.2</v>
      </c>
      <c r="E24" s="32">
        <v>19.5</v>
      </c>
      <c r="F24" s="13">
        <f t="shared" si="2"/>
        <v>1248.7</v>
      </c>
      <c r="G24" s="17">
        <f t="shared" si="0"/>
        <v>65.72612741196167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53" t="s">
        <v>78</v>
      </c>
      <c r="B27" s="254"/>
      <c r="C27" s="160">
        <f>SUM(C8:C26)</f>
        <v>29965</v>
      </c>
      <c r="D27" s="160">
        <f>SUM(D8:D26)</f>
        <v>26073.9</v>
      </c>
      <c r="E27" s="161">
        <f>SUM(E8:E26)</f>
        <v>3760.7</v>
      </c>
      <c r="F27" s="161">
        <f>SUM(F8:F26)</f>
        <v>29834.600000000002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27:B27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6">
      <selection activeCell="J13" sqref="J13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59" t="s">
        <v>105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55" t="s">
        <v>3</v>
      </c>
      <c r="B3" s="253" t="s">
        <v>102</v>
      </c>
      <c r="C3" s="35" t="s">
        <v>210</v>
      </c>
      <c r="D3" s="33" t="s">
        <v>123</v>
      </c>
      <c r="E3" s="85" t="s">
        <v>106</v>
      </c>
      <c r="F3" s="35" t="s">
        <v>209</v>
      </c>
      <c r="G3" s="142" t="s">
        <v>124</v>
      </c>
      <c r="H3" s="85" t="s">
        <v>125</v>
      </c>
      <c r="I3" s="28" t="s">
        <v>24</v>
      </c>
      <c r="J3" s="256" t="s">
        <v>80</v>
      </c>
      <c r="K3" s="256" t="s">
        <v>5</v>
      </c>
      <c r="L3" s="29" t="s">
        <v>6</v>
      </c>
    </row>
    <row r="4" spans="1:12" ht="45.75" customHeight="1">
      <c r="A4" s="255"/>
      <c r="B4" s="253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58"/>
      <c r="K4" s="258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1990.4</v>
      </c>
      <c r="D6" s="40">
        <v>1950</v>
      </c>
      <c r="E6" s="72">
        <f aca="true" t="shared" si="0" ref="E6:E22">C6-D6</f>
        <v>40.40000000000009</v>
      </c>
      <c r="F6" s="32">
        <v>5243.5</v>
      </c>
      <c r="G6" s="32">
        <v>2463.1</v>
      </c>
      <c r="H6" s="72">
        <f aca="true" t="shared" si="1" ref="H6:H22">F6-G6</f>
        <v>2780.4</v>
      </c>
      <c r="I6" s="145">
        <f aca="true" t="shared" si="2" ref="I6:I22">E6/H6*100</f>
        <v>1.453028341245867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13.5</v>
      </c>
      <c r="D7" s="40">
        <v>0</v>
      </c>
      <c r="E7" s="72">
        <f t="shared" si="0"/>
        <v>13.5</v>
      </c>
      <c r="F7" s="32">
        <v>2776.6</v>
      </c>
      <c r="G7" s="32">
        <v>509</v>
      </c>
      <c r="H7" s="72">
        <f t="shared" si="1"/>
        <v>2267.6</v>
      </c>
      <c r="I7" s="145">
        <f t="shared" si="2"/>
        <v>0.5953430940201094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23.7</v>
      </c>
      <c r="D8" s="40">
        <v>0</v>
      </c>
      <c r="E8" s="72">
        <f t="shared" si="0"/>
        <v>23.7</v>
      </c>
      <c r="F8" s="32">
        <v>4540.7</v>
      </c>
      <c r="G8" s="32">
        <v>1196</v>
      </c>
      <c r="H8" s="72">
        <f t="shared" si="1"/>
        <v>3344.7</v>
      </c>
      <c r="I8" s="145">
        <f t="shared" si="2"/>
        <v>0.7085837294824648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7.1</v>
      </c>
      <c r="D9" s="40">
        <v>6.5</v>
      </c>
      <c r="E9" s="72">
        <f t="shared" si="0"/>
        <v>0.5999999999999996</v>
      </c>
      <c r="F9" s="32">
        <v>2659.4</v>
      </c>
      <c r="G9" s="32">
        <v>477.4</v>
      </c>
      <c r="H9" s="72">
        <f t="shared" si="1"/>
        <v>2182</v>
      </c>
      <c r="I9" s="145">
        <f t="shared" si="2"/>
        <v>0.027497708524289628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62</v>
      </c>
      <c r="D10" s="40">
        <v>0</v>
      </c>
      <c r="E10" s="72">
        <f t="shared" si="0"/>
        <v>62</v>
      </c>
      <c r="F10" s="32">
        <v>3006.4</v>
      </c>
      <c r="G10" s="32">
        <v>590.4</v>
      </c>
      <c r="H10" s="72">
        <f t="shared" si="1"/>
        <v>2416</v>
      </c>
      <c r="I10" s="145">
        <f t="shared" si="2"/>
        <v>2.566225165562914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87">
        <v>6</v>
      </c>
      <c r="B11" s="16" t="s">
        <v>176</v>
      </c>
      <c r="C11" s="40">
        <v>134.3</v>
      </c>
      <c r="D11" s="40">
        <v>0</v>
      </c>
      <c r="E11" s="72">
        <f t="shared" si="0"/>
        <v>134.3</v>
      </c>
      <c r="F11" s="32">
        <v>3036.2</v>
      </c>
      <c r="G11" s="32">
        <v>848.7</v>
      </c>
      <c r="H11" s="72">
        <f t="shared" si="1"/>
        <v>2187.5</v>
      </c>
      <c r="I11" s="145">
        <f t="shared" si="2"/>
        <v>6.139428571428572</v>
      </c>
      <c r="J11" s="146">
        <f>SUM((I11-5)/(15-5))</f>
        <v>0.11394285714285717</v>
      </c>
      <c r="K11" s="147">
        <v>0.5</v>
      </c>
      <c r="L11" s="147">
        <f t="shared" si="3"/>
        <v>0.05697142857142858</v>
      </c>
    </row>
    <row r="12" spans="1:12" ht="22.5">
      <c r="A12" s="87">
        <v>7</v>
      </c>
      <c r="B12" s="16" t="s">
        <v>177</v>
      </c>
      <c r="C12" s="40">
        <v>0.4</v>
      </c>
      <c r="D12" s="40">
        <v>0</v>
      </c>
      <c r="E12" s="72">
        <f t="shared" si="0"/>
        <v>0.4</v>
      </c>
      <c r="F12" s="32">
        <v>1786.7</v>
      </c>
      <c r="G12" s="32">
        <v>261.1</v>
      </c>
      <c r="H12" s="72">
        <f t="shared" si="1"/>
        <v>1525.6</v>
      </c>
      <c r="I12" s="145">
        <f t="shared" si="2"/>
        <v>0.026219192448872573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1367.3</v>
      </c>
      <c r="D13" s="40">
        <v>1000</v>
      </c>
      <c r="E13" s="72">
        <f t="shared" si="0"/>
        <v>367.29999999999995</v>
      </c>
      <c r="F13" s="32">
        <v>3855.2</v>
      </c>
      <c r="G13" s="32">
        <v>1248</v>
      </c>
      <c r="H13" s="72">
        <f t="shared" si="1"/>
        <v>2607.2</v>
      </c>
      <c r="I13" s="145">
        <f t="shared" si="2"/>
        <v>14.087910401963791</v>
      </c>
      <c r="J13" s="146">
        <f>SUM((I13-5)/(15-5))</f>
        <v>0.9087910401963791</v>
      </c>
      <c r="K13" s="147">
        <v>0.5</v>
      </c>
      <c r="L13" s="147">
        <f t="shared" si="3"/>
        <v>0.45439552009818956</v>
      </c>
    </row>
    <row r="14" spans="1:12" ht="22.5">
      <c r="A14" s="87">
        <v>9</v>
      </c>
      <c r="B14" s="16" t="s">
        <v>178</v>
      </c>
      <c r="C14" s="40">
        <v>1.1</v>
      </c>
      <c r="D14" s="40">
        <v>0</v>
      </c>
      <c r="E14" s="72">
        <f t="shared" si="0"/>
        <v>1.1</v>
      </c>
      <c r="F14" s="32">
        <v>5799.4</v>
      </c>
      <c r="G14" s="32">
        <v>1767</v>
      </c>
      <c r="H14" s="72">
        <f t="shared" si="1"/>
        <v>4032.3999999999996</v>
      </c>
      <c r="I14" s="145">
        <f t="shared" si="2"/>
        <v>0.02727903977779983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8</v>
      </c>
      <c r="D15" s="40">
        <v>0</v>
      </c>
      <c r="E15" s="72">
        <f t="shared" si="0"/>
        <v>8</v>
      </c>
      <c r="F15" s="32">
        <v>1926.2</v>
      </c>
      <c r="G15" s="32">
        <v>197.7</v>
      </c>
      <c r="H15" s="72">
        <f t="shared" si="1"/>
        <v>1728.5</v>
      </c>
      <c r="I15" s="145">
        <f t="shared" si="2"/>
        <v>0.46282904252241824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0</v>
      </c>
      <c r="D16" s="40">
        <v>0</v>
      </c>
      <c r="E16" s="72">
        <f t="shared" si="0"/>
        <v>0</v>
      </c>
      <c r="F16" s="32">
        <v>2439.9</v>
      </c>
      <c r="G16" s="32">
        <v>477</v>
      </c>
      <c r="H16" s="72">
        <f t="shared" si="1"/>
        <v>1962.9</v>
      </c>
      <c r="I16" s="145">
        <f t="shared" si="2"/>
        <v>0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1101.1</v>
      </c>
      <c r="D17" s="40">
        <v>1100</v>
      </c>
      <c r="E17" s="72">
        <f t="shared" si="0"/>
        <v>1.099999999999909</v>
      </c>
      <c r="F17" s="32">
        <v>5193.8</v>
      </c>
      <c r="G17" s="32">
        <v>2676.5</v>
      </c>
      <c r="H17" s="72">
        <f t="shared" si="1"/>
        <v>2517.3</v>
      </c>
      <c r="I17" s="145">
        <f t="shared" si="2"/>
        <v>0.04369761252134863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1011.1</v>
      </c>
      <c r="D18" s="40">
        <v>1000</v>
      </c>
      <c r="E18" s="72">
        <f t="shared" si="0"/>
        <v>11.100000000000023</v>
      </c>
      <c r="F18" s="32">
        <v>4742.5</v>
      </c>
      <c r="G18" s="32">
        <v>1704.8</v>
      </c>
      <c r="H18" s="72">
        <f t="shared" si="1"/>
        <v>3037.7</v>
      </c>
      <c r="I18" s="145">
        <f t="shared" si="2"/>
        <v>0.36540803897685825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261.4</v>
      </c>
      <c r="D19" s="40">
        <v>0</v>
      </c>
      <c r="E19" s="72">
        <f t="shared" si="0"/>
        <v>261.4</v>
      </c>
      <c r="F19" s="32">
        <v>2169.7</v>
      </c>
      <c r="G19" s="32">
        <v>182.8</v>
      </c>
      <c r="H19" s="72">
        <f t="shared" si="1"/>
        <v>1986.8999999999999</v>
      </c>
      <c r="I19" s="145">
        <f t="shared" si="2"/>
        <v>13.156172932709245</v>
      </c>
      <c r="J19" s="146">
        <f>SUM((I19-5)/(15-5))</f>
        <v>0.8156172932709245</v>
      </c>
      <c r="K19" s="147">
        <v>0.5</v>
      </c>
      <c r="L19" s="147">
        <f t="shared" si="3"/>
        <v>0.40780864663546224</v>
      </c>
    </row>
    <row r="20" spans="1:12" ht="22.5">
      <c r="A20" s="87">
        <v>15</v>
      </c>
      <c r="B20" s="16" t="s">
        <v>184</v>
      </c>
      <c r="C20" s="40">
        <v>5738.8</v>
      </c>
      <c r="D20" s="40">
        <v>2859.9</v>
      </c>
      <c r="E20" s="72">
        <f t="shared" si="0"/>
        <v>2878.9</v>
      </c>
      <c r="F20" s="32">
        <v>25654.7</v>
      </c>
      <c r="G20" s="32">
        <v>3755.2</v>
      </c>
      <c r="H20" s="72">
        <f t="shared" si="1"/>
        <v>21899.5</v>
      </c>
      <c r="I20" s="145">
        <f t="shared" si="2"/>
        <v>13.145962236580743</v>
      </c>
      <c r="J20" s="146">
        <f>SUM((I20-5)/(15-5))</f>
        <v>0.8145962236580744</v>
      </c>
      <c r="K20" s="147">
        <v>0.5</v>
      </c>
      <c r="L20" s="147">
        <f t="shared" si="3"/>
        <v>0.4072981118290372</v>
      </c>
    </row>
    <row r="21" spans="1:12" ht="22.5">
      <c r="A21" s="87">
        <v>16</v>
      </c>
      <c r="B21" s="16" t="s">
        <v>185</v>
      </c>
      <c r="C21" s="40">
        <v>2847.8</v>
      </c>
      <c r="D21" s="40">
        <v>2834.8</v>
      </c>
      <c r="E21" s="72">
        <f t="shared" si="0"/>
        <v>13</v>
      </c>
      <c r="F21" s="32">
        <v>5581.6</v>
      </c>
      <c r="G21" s="32">
        <v>3660</v>
      </c>
      <c r="H21" s="72">
        <f t="shared" si="1"/>
        <v>1921.6000000000004</v>
      </c>
      <c r="I21" s="145">
        <f t="shared" si="2"/>
        <v>0.676519567027477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1006</v>
      </c>
      <c r="D22" s="40">
        <v>1000</v>
      </c>
      <c r="E22" s="72">
        <f t="shared" si="0"/>
        <v>6</v>
      </c>
      <c r="F22" s="32">
        <v>9226.6</v>
      </c>
      <c r="G22" s="32">
        <v>6091.5</v>
      </c>
      <c r="H22" s="72">
        <f t="shared" si="1"/>
        <v>3135.1000000000004</v>
      </c>
      <c r="I22" s="145">
        <f t="shared" si="2"/>
        <v>0.1913814551369972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53" t="s">
        <v>65</v>
      </c>
      <c r="B24" s="254"/>
      <c r="C24" s="160">
        <f aca="true" t="shared" si="4" ref="C24:H24">SUM(C6:C23)</f>
        <v>15574</v>
      </c>
      <c r="D24" s="160">
        <f t="shared" si="4"/>
        <v>11751.2</v>
      </c>
      <c r="E24" s="162">
        <f t="shared" si="4"/>
        <v>3822.8</v>
      </c>
      <c r="F24" s="162">
        <f t="shared" si="4"/>
        <v>89639.1</v>
      </c>
      <c r="G24" s="162">
        <f>SUM(G6:G23)</f>
        <v>28106.2</v>
      </c>
      <c r="H24" s="163">
        <f t="shared" si="4"/>
        <v>61532.9</v>
      </c>
      <c r="I24" s="148" t="s">
        <v>8</v>
      </c>
      <c r="J24" s="49" t="s">
        <v>8</v>
      </c>
      <c r="K24" s="116">
        <v>0.5</v>
      </c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2" sqref="K22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64" t="s">
        <v>108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65" t="s">
        <v>3</v>
      </c>
      <c r="B3" s="267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211</v>
      </c>
      <c r="I3" s="191" t="s">
        <v>127</v>
      </c>
      <c r="J3" s="188" t="s">
        <v>128</v>
      </c>
      <c r="K3" s="192" t="s">
        <v>83</v>
      </c>
      <c r="L3" s="267" t="s">
        <v>4</v>
      </c>
      <c r="M3" s="267" t="s">
        <v>5</v>
      </c>
      <c r="N3" s="193" t="s">
        <v>6</v>
      </c>
      <c r="O3" s="179"/>
    </row>
    <row r="4" spans="1:15" ht="53.25" customHeight="1">
      <c r="A4" s="266"/>
      <c r="B4" s="268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68"/>
      <c r="M4" s="268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1356.7</v>
      </c>
      <c r="D6" s="203">
        <v>39.4</v>
      </c>
      <c r="E6" s="204">
        <f aca="true" t="shared" si="0" ref="E6:E11">C6-D6</f>
        <v>1317.3</v>
      </c>
      <c r="F6" s="205">
        <v>0</v>
      </c>
      <c r="G6" s="206">
        <v>2198.4</v>
      </c>
      <c r="H6" s="240">
        <v>5243.5</v>
      </c>
      <c r="I6" s="240">
        <v>2463.1</v>
      </c>
      <c r="J6" s="208">
        <f aca="true" t="shared" si="1" ref="J6:J22">H6-I6</f>
        <v>2780.4</v>
      </c>
      <c r="K6" s="209">
        <f aca="true" t="shared" si="2" ref="K6:K22">(E6+F6+G6)/J6*100</f>
        <v>126.44583513163572</v>
      </c>
      <c r="L6" s="210">
        <v>0</v>
      </c>
      <c r="M6" s="211">
        <v>1.5</v>
      </c>
      <c r="N6" s="211">
        <f aca="true" t="shared" si="3" ref="N6:N22">L6*M6</f>
        <v>0</v>
      </c>
      <c r="O6" s="179"/>
    </row>
    <row r="7" spans="1:15" ht="24">
      <c r="A7" s="212">
        <v>2</v>
      </c>
      <c r="B7" s="201" t="s">
        <v>172</v>
      </c>
      <c r="C7" s="238">
        <v>1372.3</v>
      </c>
      <c r="D7" s="203">
        <v>39.4</v>
      </c>
      <c r="E7" s="204">
        <f>C7-D7</f>
        <v>1332.8999999999999</v>
      </c>
      <c r="F7" s="205">
        <v>0</v>
      </c>
      <c r="G7" s="214">
        <v>420.5</v>
      </c>
      <c r="H7" s="240">
        <v>2776.6</v>
      </c>
      <c r="I7" s="240">
        <v>509</v>
      </c>
      <c r="J7" s="208">
        <f t="shared" si="1"/>
        <v>2267.6</v>
      </c>
      <c r="K7" s="209">
        <f t="shared" si="2"/>
        <v>77.32404304110072</v>
      </c>
      <c r="L7" s="210">
        <v>0</v>
      </c>
      <c r="M7" s="211">
        <v>1.5</v>
      </c>
      <c r="N7" s="211">
        <f t="shared" si="3"/>
        <v>0</v>
      </c>
      <c r="O7" s="179"/>
    </row>
    <row r="8" spans="1:15" ht="24">
      <c r="A8" s="212">
        <v>3</v>
      </c>
      <c r="B8" s="201" t="s">
        <v>173</v>
      </c>
      <c r="C8" s="239">
        <v>1514.8</v>
      </c>
      <c r="D8" s="203">
        <v>89.1</v>
      </c>
      <c r="E8" s="204">
        <f t="shared" si="0"/>
        <v>1425.7</v>
      </c>
      <c r="F8" s="205">
        <v>0</v>
      </c>
      <c r="G8" s="216">
        <v>912.5</v>
      </c>
      <c r="H8" s="240">
        <v>4540.7</v>
      </c>
      <c r="I8" s="240">
        <v>1196</v>
      </c>
      <c r="J8" s="208">
        <f t="shared" si="1"/>
        <v>3344.7</v>
      </c>
      <c r="K8" s="209">
        <f t="shared" si="2"/>
        <v>69.90761503273836</v>
      </c>
      <c r="L8" s="210">
        <v>0</v>
      </c>
      <c r="M8" s="211">
        <v>1.5</v>
      </c>
      <c r="N8" s="211">
        <f t="shared" si="3"/>
        <v>0</v>
      </c>
      <c r="O8" s="179"/>
    </row>
    <row r="9" spans="1:15" ht="24">
      <c r="A9" s="212">
        <v>4</v>
      </c>
      <c r="B9" s="201" t="s">
        <v>174</v>
      </c>
      <c r="C9" s="238">
        <v>1257.4</v>
      </c>
      <c r="D9" s="203">
        <v>39.5</v>
      </c>
      <c r="E9" s="204">
        <f t="shared" si="0"/>
        <v>1217.9</v>
      </c>
      <c r="F9" s="217">
        <v>0</v>
      </c>
      <c r="G9" s="206">
        <v>288</v>
      </c>
      <c r="H9" s="240">
        <v>2659.4</v>
      </c>
      <c r="I9" s="240">
        <v>477.4</v>
      </c>
      <c r="J9" s="208">
        <f t="shared" si="1"/>
        <v>2182</v>
      </c>
      <c r="K9" s="209">
        <f t="shared" si="2"/>
        <v>69.0146654445463</v>
      </c>
      <c r="L9" s="210">
        <f>SUM((K9-70)/(20-70))</f>
        <v>0.019706691109074085</v>
      </c>
      <c r="M9" s="211">
        <v>1.5</v>
      </c>
      <c r="N9" s="211">
        <f t="shared" si="3"/>
        <v>0.02956003666361113</v>
      </c>
      <c r="O9" s="179"/>
    </row>
    <row r="10" spans="1:15" ht="24">
      <c r="A10" s="212">
        <v>5</v>
      </c>
      <c r="B10" s="201" t="s">
        <v>175</v>
      </c>
      <c r="C10" s="238">
        <v>1472.5</v>
      </c>
      <c r="D10" s="203">
        <v>93.4</v>
      </c>
      <c r="E10" s="204">
        <f t="shared" si="0"/>
        <v>1379.1</v>
      </c>
      <c r="F10" s="205">
        <v>0</v>
      </c>
      <c r="G10" s="206">
        <v>460.3</v>
      </c>
      <c r="H10" s="240">
        <v>3006.4</v>
      </c>
      <c r="I10" s="240">
        <v>590.4</v>
      </c>
      <c r="J10" s="208">
        <f t="shared" si="1"/>
        <v>2416</v>
      </c>
      <c r="K10" s="209">
        <f t="shared" si="2"/>
        <v>76.1341059602649</v>
      </c>
      <c r="L10" s="210">
        <v>0</v>
      </c>
      <c r="M10" s="211">
        <v>1.5</v>
      </c>
      <c r="N10" s="211">
        <f t="shared" si="3"/>
        <v>0</v>
      </c>
      <c r="O10" s="179"/>
    </row>
    <row r="11" spans="1:15" ht="24">
      <c r="A11" s="212">
        <v>6</v>
      </c>
      <c r="B11" s="201" t="s">
        <v>176</v>
      </c>
      <c r="C11" s="238">
        <v>1203</v>
      </c>
      <c r="D11" s="203">
        <v>39.5</v>
      </c>
      <c r="E11" s="204">
        <f t="shared" si="0"/>
        <v>1163.5</v>
      </c>
      <c r="F11" s="205">
        <v>0</v>
      </c>
      <c r="G11" s="206">
        <v>613</v>
      </c>
      <c r="H11" s="240">
        <v>3036.2</v>
      </c>
      <c r="I11" s="240">
        <v>848.7</v>
      </c>
      <c r="J11" s="208">
        <f t="shared" si="1"/>
        <v>2187.5</v>
      </c>
      <c r="K11" s="209">
        <f t="shared" si="2"/>
        <v>81.21142857142857</v>
      </c>
      <c r="L11" s="210">
        <v>0</v>
      </c>
      <c r="M11" s="211">
        <v>1.5</v>
      </c>
      <c r="N11" s="211">
        <f t="shared" si="3"/>
        <v>0</v>
      </c>
      <c r="O11" s="179"/>
    </row>
    <row r="12" spans="1:15" ht="24">
      <c r="A12" s="212">
        <v>7</v>
      </c>
      <c r="B12" s="201" t="s">
        <v>177</v>
      </c>
      <c r="C12" s="238">
        <v>1050.3</v>
      </c>
      <c r="D12" s="203">
        <v>39.4</v>
      </c>
      <c r="E12" s="204">
        <f aca="true" t="shared" si="4" ref="E12:E22">C12-D12</f>
        <v>1010.9</v>
      </c>
      <c r="F12" s="205">
        <v>0</v>
      </c>
      <c r="G12" s="206">
        <v>144.7</v>
      </c>
      <c r="H12" s="240">
        <v>1786.7</v>
      </c>
      <c r="I12" s="240">
        <v>261.1</v>
      </c>
      <c r="J12" s="208">
        <f t="shared" si="1"/>
        <v>1525.6</v>
      </c>
      <c r="K12" s="209">
        <f t="shared" si="2"/>
        <v>75.74724698479287</v>
      </c>
      <c r="L12" s="210">
        <v>0</v>
      </c>
      <c r="M12" s="211">
        <v>1.5</v>
      </c>
      <c r="N12" s="211">
        <f t="shared" si="3"/>
        <v>0</v>
      </c>
      <c r="O12" s="179"/>
    </row>
    <row r="13" spans="1:15" ht="24">
      <c r="A13" s="212">
        <v>8</v>
      </c>
      <c r="B13" s="201" t="s">
        <v>187</v>
      </c>
      <c r="C13" s="238">
        <v>1249.8</v>
      </c>
      <c r="D13" s="203">
        <v>39.4</v>
      </c>
      <c r="E13" s="204">
        <f t="shared" si="4"/>
        <v>1210.3999999999999</v>
      </c>
      <c r="F13" s="205">
        <v>0</v>
      </c>
      <c r="G13" s="206">
        <v>1000</v>
      </c>
      <c r="H13" s="240">
        <v>3855.2</v>
      </c>
      <c r="I13" s="240">
        <v>1248</v>
      </c>
      <c r="J13" s="208">
        <f t="shared" si="1"/>
        <v>2607.2</v>
      </c>
      <c r="K13" s="209">
        <f t="shared" si="2"/>
        <v>84.78060754832771</v>
      </c>
      <c r="L13" s="210">
        <v>0</v>
      </c>
      <c r="M13" s="211">
        <v>1.5</v>
      </c>
      <c r="N13" s="211">
        <f t="shared" si="3"/>
        <v>0</v>
      </c>
      <c r="O13" s="179"/>
    </row>
    <row r="14" spans="1:15" ht="24">
      <c r="A14" s="212">
        <v>9</v>
      </c>
      <c r="B14" s="201" t="s">
        <v>178</v>
      </c>
      <c r="C14" s="238">
        <v>800.6</v>
      </c>
      <c r="D14" s="203">
        <v>112.5</v>
      </c>
      <c r="E14" s="204">
        <f t="shared" si="4"/>
        <v>688.1</v>
      </c>
      <c r="F14" s="205">
        <v>0</v>
      </c>
      <c r="G14" s="206">
        <v>1819.2</v>
      </c>
      <c r="H14" s="240">
        <v>5799.4</v>
      </c>
      <c r="I14" s="240">
        <v>1767</v>
      </c>
      <c r="J14" s="208">
        <f t="shared" si="1"/>
        <v>4032.3999999999996</v>
      </c>
      <c r="K14" s="209">
        <f t="shared" si="2"/>
        <v>62.17885130443409</v>
      </c>
      <c r="L14" s="210">
        <f>((K14-70)/(20-70))</f>
        <v>0.1564229739113182</v>
      </c>
      <c r="M14" s="211">
        <v>1.5</v>
      </c>
      <c r="N14" s="211">
        <f t="shared" si="3"/>
        <v>0.2346344608669773</v>
      </c>
      <c r="O14" s="179"/>
    </row>
    <row r="15" spans="1:15" ht="24">
      <c r="A15" s="212">
        <v>10</v>
      </c>
      <c r="B15" s="201" t="s">
        <v>179</v>
      </c>
      <c r="C15" s="238">
        <v>1172.5</v>
      </c>
      <c r="D15" s="203">
        <v>39.5</v>
      </c>
      <c r="E15" s="204">
        <f t="shared" si="4"/>
        <v>1133</v>
      </c>
      <c r="F15" s="217">
        <v>0</v>
      </c>
      <c r="G15" s="206">
        <v>0</v>
      </c>
      <c r="H15" s="240">
        <v>1926.2</v>
      </c>
      <c r="I15" s="240">
        <v>197.7</v>
      </c>
      <c r="J15" s="208">
        <f t="shared" si="1"/>
        <v>1728.5</v>
      </c>
      <c r="K15" s="209">
        <f t="shared" si="2"/>
        <v>65.54816314723749</v>
      </c>
      <c r="L15" s="210">
        <f>((K15-70)/(20-70))</f>
        <v>0.08903673705525023</v>
      </c>
      <c r="M15" s="211">
        <v>1.5</v>
      </c>
      <c r="N15" s="211">
        <f t="shared" si="3"/>
        <v>0.13355510558287534</v>
      </c>
      <c r="O15" s="179"/>
    </row>
    <row r="16" spans="1:15" ht="24">
      <c r="A16" s="212">
        <v>11</v>
      </c>
      <c r="B16" s="201" t="s">
        <v>180</v>
      </c>
      <c r="C16" s="238">
        <v>1086.2</v>
      </c>
      <c r="D16" s="203">
        <v>39.4</v>
      </c>
      <c r="E16" s="204">
        <f t="shared" si="4"/>
        <v>1046.8</v>
      </c>
      <c r="F16" s="217">
        <v>0</v>
      </c>
      <c r="G16" s="206">
        <v>545.1</v>
      </c>
      <c r="H16" s="240">
        <v>2439.9</v>
      </c>
      <c r="I16" s="240">
        <v>477</v>
      </c>
      <c r="J16" s="208">
        <f t="shared" si="1"/>
        <v>1962.9</v>
      </c>
      <c r="K16" s="209">
        <f t="shared" si="2"/>
        <v>81.09939375413929</v>
      </c>
      <c r="L16" s="210">
        <v>0</v>
      </c>
      <c r="M16" s="211">
        <v>1.5</v>
      </c>
      <c r="N16" s="211">
        <f t="shared" si="3"/>
        <v>0</v>
      </c>
      <c r="O16" s="179"/>
    </row>
    <row r="17" spans="1:15" ht="24">
      <c r="A17" s="212">
        <v>12</v>
      </c>
      <c r="B17" s="201" t="s">
        <v>181</v>
      </c>
      <c r="C17" s="239">
        <v>1415.3</v>
      </c>
      <c r="D17" s="203">
        <v>39.4</v>
      </c>
      <c r="E17" s="204">
        <f t="shared" si="4"/>
        <v>1375.8999999999999</v>
      </c>
      <c r="F17" s="205">
        <v>0</v>
      </c>
      <c r="G17" s="206">
        <v>2591.2</v>
      </c>
      <c r="H17" s="240">
        <v>5193.8</v>
      </c>
      <c r="I17" s="240">
        <v>2676.5</v>
      </c>
      <c r="J17" s="208">
        <f t="shared" si="1"/>
        <v>2517.3</v>
      </c>
      <c r="K17" s="209">
        <f t="shared" si="2"/>
        <v>157.59345330314224</v>
      </c>
      <c r="L17" s="210">
        <v>0</v>
      </c>
      <c r="M17" s="211">
        <v>1.5</v>
      </c>
      <c r="N17" s="211">
        <v>0</v>
      </c>
      <c r="O17" s="179"/>
    </row>
    <row r="18" spans="1:15" ht="24">
      <c r="A18" s="212">
        <v>13</v>
      </c>
      <c r="B18" s="201" t="s">
        <v>182</v>
      </c>
      <c r="C18" s="238">
        <v>1666.3</v>
      </c>
      <c r="D18" s="203">
        <v>105.8</v>
      </c>
      <c r="E18" s="204">
        <f t="shared" si="4"/>
        <v>1560.5</v>
      </c>
      <c r="F18" s="205">
        <v>0</v>
      </c>
      <c r="G18" s="206">
        <v>1567.5</v>
      </c>
      <c r="H18" s="240">
        <v>4742.5</v>
      </c>
      <c r="I18" s="240">
        <v>1704.8</v>
      </c>
      <c r="J18" s="208">
        <f t="shared" si="1"/>
        <v>3037.7</v>
      </c>
      <c r="K18" s="209">
        <f t="shared" si="2"/>
        <v>102.97264377654147</v>
      </c>
      <c r="L18" s="210">
        <v>0</v>
      </c>
      <c r="M18" s="211">
        <v>1.5</v>
      </c>
      <c r="N18" s="211">
        <f t="shared" si="3"/>
        <v>0</v>
      </c>
      <c r="O18" s="179"/>
    </row>
    <row r="19" spans="1:15" ht="24">
      <c r="A19" s="212">
        <v>14</v>
      </c>
      <c r="B19" s="201" t="s">
        <v>183</v>
      </c>
      <c r="C19" s="238">
        <v>1030</v>
      </c>
      <c r="D19" s="203">
        <v>39.5</v>
      </c>
      <c r="E19" s="204">
        <f t="shared" si="4"/>
        <v>990.5</v>
      </c>
      <c r="F19" s="217">
        <v>0</v>
      </c>
      <c r="G19" s="204">
        <v>0</v>
      </c>
      <c r="H19" s="240">
        <v>2169.7</v>
      </c>
      <c r="I19" s="240">
        <v>182.8</v>
      </c>
      <c r="J19" s="208">
        <f t="shared" si="1"/>
        <v>1986.8999999999999</v>
      </c>
      <c r="K19" s="209">
        <f t="shared" si="2"/>
        <v>49.85152750515879</v>
      </c>
      <c r="L19" s="210">
        <f>((K19-70)/(20-70))</f>
        <v>0.40296944989682415</v>
      </c>
      <c r="M19" s="211">
        <v>1.5</v>
      </c>
      <c r="N19" s="211">
        <f t="shared" si="3"/>
        <v>0.6044541748452362</v>
      </c>
      <c r="O19" s="179"/>
    </row>
    <row r="20" spans="1:15" ht="24">
      <c r="A20" s="212">
        <v>15</v>
      </c>
      <c r="B20" s="201" t="s">
        <v>184</v>
      </c>
      <c r="C20" s="239">
        <v>2715.5</v>
      </c>
      <c r="D20" s="203">
        <v>0</v>
      </c>
      <c r="E20" s="204">
        <f t="shared" si="4"/>
        <v>2715.5</v>
      </c>
      <c r="F20" s="218">
        <v>0</v>
      </c>
      <c r="G20" s="219">
        <v>4094.2</v>
      </c>
      <c r="H20" s="240">
        <v>25654.7</v>
      </c>
      <c r="I20" s="240">
        <v>3755.2</v>
      </c>
      <c r="J20" s="208">
        <f t="shared" si="1"/>
        <v>21899.5</v>
      </c>
      <c r="K20" s="209">
        <f t="shared" si="2"/>
        <v>31.095230484714264</v>
      </c>
      <c r="L20" s="210">
        <f>((K20-70)/(20-70))</f>
        <v>0.7780953903057147</v>
      </c>
      <c r="M20" s="211">
        <v>1.5</v>
      </c>
      <c r="N20" s="211">
        <f t="shared" si="3"/>
        <v>1.167143085458572</v>
      </c>
      <c r="O20" s="179"/>
    </row>
    <row r="21" spans="1:15" ht="24">
      <c r="A21" s="212">
        <v>16</v>
      </c>
      <c r="B21" s="201" t="s">
        <v>185</v>
      </c>
      <c r="C21" s="238">
        <v>1258.9</v>
      </c>
      <c r="D21" s="203">
        <v>39.5</v>
      </c>
      <c r="E21" s="204">
        <f t="shared" si="4"/>
        <v>1219.4</v>
      </c>
      <c r="F21" s="217">
        <v>0</v>
      </c>
      <c r="G21" s="219">
        <v>3502.1</v>
      </c>
      <c r="H21" s="240">
        <v>5581.6</v>
      </c>
      <c r="I21" s="240">
        <v>3660</v>
      </c>
      <c r="J21" s="208">
        <f t="shared" si="1"/>
        <v>1921.6000000000004</v>
      </c>
      <c r="K21" s="209">
        <f t="shared" si="2"/>
        <v>245.70670274771018</v>
      </c>
      <c r="L21" s="210">
        <v>0</v>
      </c>
      <c r="M21" s="211">
        <v>1.5</v>
      </c>
      <c r="N21" s="211">
        <f t="shared" si="3"/>
        <v>0</v>
      </c>
      <c r="O21" s="179"/>
    </row>
    <row r="22" spans="1:15" ht="24">
      <c r="A22" s="212">
        <v>17</v>
      </c>
      <c r="B22" s="201" t="s">
        <v>186</v>
      </c>
      <c r="C22" s="238">
        <v>1942.9</v>
      </c>
      <c r="D22" s="203">
        <v>95</v>
      </c>
      <c r="E22" s="204">
        <f t="shared" si="4"/>
        <v>1847.9</v>
      </c>
      <c r="F22" s="217">
        <v>0</v>
      </c>
      <c r="G22" s="214">
        <v>6472.3</v>
      </c>
      <c r="H22" s="240">
        <v>9226.6</v>
      </c>
      <c r="I22" s="240">
        <v>6091.5</v>
      </c>
      <c r="J22" s="208">
        <f t="shared" si="1"/>
        <v>3135.1000000000004</v>
      </c>
      <c r="K22" s="209">
        <f t="shared" si="2"/>
        <v>265.38866383847403</v>
      </c>
      <c r="L22" s="210">
        <v>0</v>
      </c>
      <c r="M22" s="211">
        <v>1.5</v>
      </c>
      <c r="N22" s="211">
        <f t="shared" si="3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62" t="s">
        <v>78</v>
      </c>
      <c r="B24" s="263"/>
      <c r="C24" s="221">
        <f>SUM(C6:C23)</f>
        <v>23565.000000000004</v>
      </c>
      <c r="D24" s="221">
        <f>SUM(D6:D23)</f>
        <v>929.6999999999998</v>
      </c>
      <c r="E24" s="222">
        <f>C24-D24</f>
        <v>22635.300000000003</v>
      </c>
      <c r="F24" s="223">
        <f>SUM(F6:F23)</f>
        <v>0</v>
      </c>
      <c r="G24" s="224">
        <f>SUM(G6:G23)</f>
        <v>26628.999999999996</v>
      </c>
      <c r="H24" s="224">
        <f>SUM(H6:H23)</f>
        <v>89639.1</v>
      </c>
      <c r="I24" s="224">
        <f>SUM(I6:I23)</f>
        <v>28106.2</v>
      </c>
      <c r="J24" s="224">
        <f>SUM(J6:J23)</f>
        <v>61532.9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4" sqref="J24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59" t="s">
        <v>82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2" ht="11.25">
      <c r="A2" s="100"/>
      <c r="B2" s="101"/>
    </row>
    <row r="3" spans="1:10" ht="143.25" customHeight="1">
      <c r="A3" s="255" t="s">
        <v>3</v>
      </c>
      <c r="B3" s="253" t="s">
        <v>102</v>
      </c>
      <c r="C3" s="85" t="s">
        <v>111</v>
      </c>
      <c r="D3" s="35" t="s">
        <v>192</v>
      </c>
      <c r="E3" s="35" t="s">
        <v>193</v>
      </c>
      <c r="F3" s="28" t="s">
        <v>129</v>
      </c>
      <c r="G3" s="28" t="s">
        <v>24</v>
      </c>
      <c r="H3" s="256" t="s">
        <v>80</v>
      </c>
      <c r="I3" s="256" t="s">
        <v>19</v>
      </c>
      <c r="J3" s="29" t="s">
        <v>6</v>
      </c>
    </row>
    <row r="4" spans="1:10" ht="49.5" customHeight="1">
      <c r="A4" s="255"/>
      <c r="B4" s="253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58"/>
      <c r="I4" s="258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5243.5</v>
      </c>
      <c r="E6" s="32">
        <v>2463.1</v>
      </c>
      <c r="F6" s="72">
        <f aca="true" t="shared" si="0" ref="F6:F22">D6-E6</f>
        <v>2780.4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2776.6</v>
      </c>
      <c r="E7" s="32">
        <v>509</v>
      </c>
      <c r="F7" s="72">
        <f t="shared" si="0"/>
        <v>2267.6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4540.7</v>
      </c>
      <c r="E8" s="32">
        <v>1196</v>
      </c>
      <c r="F8" s="72">
        <f t="shared" si="0"/>
        <v>3344.7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2659.4</v>
      </c>
      <c r="E9" s="32">
        <v>477.4</v>
      </c>
      <c r="F9" s="72">
        <f t="shared" si="0"/>
        <v>2182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3006.4</v>
      </c>
      <c r="E10" s="32">
        <v>590.4</v>
      </c>
      <c r="F10" s="72">
        <f t="shared" si="0"/>
        <v>2416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3036.2</v>
      </c>
      <c r="E11" s="32">
        <v>848.7</v>
      </c>
      <c r="F11" s="72">
        <f t="shared" si="0"/>
        <v>2187.5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1786.7</v>
      </c>
      <c r="E12" s="32">
        <v>261.1</v>
      </c>
      <c r="F12" s="72">
        <f t="shared" si="0"/>
        <v>1525.6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3855.2</v>
      </c>
      <c r="E13" s="32">
        <v>1248</v>
      </c>
      <c r="F13" s="72">
        <f t="shared" si="0"/>
        <v>2607.2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5799.4</v>
      </c>
      <c r="E14" s="32">
        <v>1767</v>
      </c>
      <c r="F14" s="72">
        <f t="shared" si="0"/>
        <v>4032.3999999999996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1926.2</v>
      </c>
      <c r="E15" s="32">
        <v>197.7</v>
      </c>
      <c r="F15" s="72">
        <f t="shared" si="0"/>
        <v>1728.5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2439.9</v>
      </c>
      <c r="E16" s="32">
        <v>477</v>
      </c>
      <c r="F16" s="72">
        <f t="shared" si="0"/>
        <v>1962.9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5193.8</v>
      </c>
      <c r="E17" s="32">
        <v>2676.5</v>
      </c>
      <c r="F17" s="72">
        <f t="shared" si="0"/>
        <v>2517.3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4742.5</v>
      </c>
      <c r="E18" s="32">
        <v>1704.8</v>
      </c>
      <c r="F18" s="72">
        <f t="shared" si="0"/>
        <v>3037.7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2169.7</v>
      </c>
      <c r="E19" s="32">
        <v>182.8</v>
      </c>
      <c r="F19" s="72">
        <f t="shared" si="0"/>
        <v>1986.8999999999999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25654.7</v>
      </c>
      <c r="E20" s="32">
        <v>3755.2</v>
      </c>
      <c r="F20" s="72">
        <f t="shared" si="0"/>
        <v>21899.5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5581.6</v>
      </c>
      <c r="E21" s="32">
        <v>3660</v>
      </c>
      <c r="F21" s="72">
        <f t="shared" si="0"/>
        <v>1921.6000000000004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9226.6</v>
      </c>
      <c r="E22" s="32">
        <v>6091.5</v>
      </c>
      <c r="F22" s="72">
        <f t="shared" si="0"/>
        <v>3135.1000000000004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53" t="s">
        <v>78</v>
      </c>
      <c r="B24" s="254"/>
      <c r="C24" s="163">
        <f>SUM(C6:C23)</f>
        <v>0</v>
      </c>
      <c r="D24" s="164">
        <f>SUM(D6:D23)</f>
        <v>89639.1</v>
      </c>
      <c r="E24" s="164">
        <f>SUM(E6:E23)</f>
        <v>28106.2</v>
      </c>
      <c r="F24" s="162">
        <f>SUM(F6:F23)</f>
        <v>61532.9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" sqref="I15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59" t="s">
        <v>79</v>
      </c>
      <c r="B1" s="259"/>
      <c r="C1" s="259"/>
      <c r="D1" s="259"/>
      <c r="E1" s="259"/>
      <c r="F1" s="259"/>
      <c r="G1" s="259"/>
      <c r="H1" s="259"/>
      <c r="I1" s="129"/>
      <c r="J1" s="129"/>
      <c r="K1" s="129"/>
    </row>
    <row r="2" spans="1:2" ht="11.25">
      <c r="A2" s="100"/>
      <c r="B2" s="101"/>
    </row>
    <row r="3" spans="1:8" ht="72" customHeight="1">
      <c r="A3" s="255" t="s">
        <v>3</v>
      </c>
      <c r="B3" s="253" t="s">
        <v>102</v>
      </c>
      <c r="C3" s="85" t="s">
        <v>112</v>
      </c>
      <c r="D3" s="70" t="s">
        <v>142</v>
      </c>
      <c r="E3" s="85" t="s">
        <v>24</v>
      </c>
      <c r="F3" s="256" t="s">
        <v>80</v>
      </c>
      <c r="G3" s="256" t="s">
        <v>5</v>
      </c>
      <c r="H3" s="29" t="s">
        <v>6</v>
      </c>
    </row>
    <row r="4" spans="1:8" ht="38.25" customHeight="1">
      <c r="A4" s="271"/>
      <c r="B4" s="253"/>
      <c r="C4" s="121" t="s">
        <v>81</v>
      </c>
      <c r="D4" s="121" t="s">
        <v>76</v>
      </c>
      <c r="E4" s="130" t="s">
        <v>77</v>
      </c>
      <c r="F4" s="258"/>
      <c r="G4" s="258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1356.6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1372.3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1514.8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1257.4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1472.5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1203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1050.3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1249.8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800.6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1172.5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1086.2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1415.3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1666.3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1030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2542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1258.9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1787.9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69" t="s">
        <v>78</v>
      </c>
      <c r="B24" s="270"/>
      <c r="C24" s="172">
        <f>SUM(C6:C23)</f>
        <v>0</v>
      </c>
      <c r="D24" s="162">
        <f>SUM(D6:D23)</f>
        <v>23236.4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59" t="s">
        <v>72</v>
      </c>
      <c r="B1" s="259"/>
      <c r="C1" s="259"/>
      <c r="D1" s="259"/>
      <c r="E1" s="259"/>
      <c r="F1" s="259"/>
      <c r="G1" s="259"/>
      <c r="H1" s="259"/>
      <c r="I1" s="120"/>
      <c r="J1" s="120"/>
      <c r="K1" s="120"/>
    </row>
    <row r="2" spans="1:2" ht="11.25">
      <c r="A2" s="100"/>
      <c r="B2" s="101"/>
    </row>
    <row r="3" spans="1:8" ht="78.75" customHeight="1">
      <c r="A3" s="255" t="s">
        <v>73</v>
      </c>
      <c r="B3" s="253" t="s">
        <v>102</v>
      </c>
      <c r="C3" s="85" t="s">
        <v>113</v>
      </c>
      <c r="D3" s="85" t="s">
        <v>114</v>
      </c>
      <c r="E3" s="85" t="s">
        <v>24</v>
      </c>
      <c r="F3" s="256" t="s">
        <v>74</v>
      </c>
      <c r="G3" s="256" t="s">
        <v>5</v>
      </c>
      <c r="H3" s="29" t="s">
        <v>6</v>
      </c>
    </row>
    <row r="4" spans="1:8" ht="45" customHeight="1">
      <c r="A4" s="271"/>
      <c r="B4" s="253"/>
      <c r="C4" s="121" t="s">
        <v>75</v>
      </c>
      <c r="D4" s="121" t="s">
        <v>76</v>
      </c>
      <c r="E4" s="122" t="s">
        <v>77</v>
      </c>
      <c r="F4" s="258"/>
      <c r="G4" s="258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593.2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300.9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535.2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407.8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277.8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350.2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258.4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203.9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285.9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216.5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414.9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557.3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342.8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1030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385.5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575.9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69" t="s">
        <v>78</v>
      </c>
      <c r="B24" s="270"/>
      <c r="C24" s="163">
        <f>SUM(C6:C23)</f>
        <v>0</v>
      </c>
      <c r="D24" s="162">
        <f>SUM(D6:D23)</f>
        <v>6736.2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4" sqref="L24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59" t="s">
        <v>115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55" t="s">
        <v>3</v>
      </c>
      <c r="B3" s="253" t="s">
        <v>102</v>
      </c>
      <c r="C3" s="56" t="s">
        <v>66</v>
      </c>
      <c r="D3" s="28" t="s">
        <v>143</v>
      </c>
      <c r="E3" s="28" t="s">
        <v>116</v>
      </c>
      <c r="F3" s="35" t="s">
        <v>194</v>
      </c>
      <c r="G3" s="35" t="s">
        <v>195</v>
      </c>
      <c r="H3" s="35" t="s">
        <v>196</v>
      </c>
      <c r="I3" s="85" t="s">
        <v>130</v>
      </c>
      <c r="J3" s="85" t="s">
        <v>24</v>
      </c>
      <c r="K3" s="256" t="s">
        <v>67</v>
      </c>
      <c r="L3" s="256" t="s">
        <v>5</v>
      </c>
      <c r="M3" s="29" t="s">
        <v>6</v>
      </c>
    </row>
    <row r="4" spans="1:13" ht="43.5" customHeight="1">
      <c r="A4" s="255"/>
      <c r="B4" s="253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58"/>
      <c r="L4" s="258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5168.3</v>
      </c>
      <c r="G6" s="13">
        <v>1996.1</v>
      </c>
      <c r="H6" s="45">
        <v>467.1</v>
      </c>
      <c r="I6" s="109">
        <f aca="true" t="shared" si="1" ref="I6:I22">F6-G6-H6</f>
        <v>2705.1000000000004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2771.3</v>
      </c>
      <c r="G7" s="13">
        <v>46</v>
      </c>
      <c r="H7" s="45">
        <v>462.9</v>
      </c>
      <c r="I7" s="109">
        <f t="shared" si="1"/>
        <v>2262.4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4445.4</v>
      </c>
      <c r="G8" s="13">
        <v>114.9</v>
      </c>
      <c r="H8" s="45">
        <v>1081.1</v>
      </c>
      <c r="I8" s="109">
        <f t="shared" si="1"/>
        <v>3249.4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2551</v>
      </c>
      <c r="G9" s="13">
        <v>46</v>
      </c>
      <c r="H9" s="45">
        <v>431.3</v>
      </c>
      <c r="I9" s="109">
        <f t="shared" si="1"/>
        <v>2073.7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2990.6</v>
      </c>
      <c r="G10" s="13">
        <v>114.9</v>
      </c>
      <c r="H10" s="45">
        <v>475.5</v>
      </c>
      <c r="I10" s="109">
        <f t="shared" si="1"/>
        <v>2400.2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2928.6</v>
      </c>
      <c r="G11" s="13">
        <v>46</v>
      </c>
      <c r="H11" s="45">
        <v>802.7</v>
      </c>
      <c r="I11" s="109">
        <f t="shared" si="1"/>
        <v>2079.8999999999996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1785.6</v>
      </c>
      <c r="G12" s="13">
        <v>46</v>
      </c>
      <c r="H12" s="45">
        <v>215.1</v>
      </c>
      <c r="I12" s="109">
        <f t="shared" si="1"/>
        <v>1524.5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3804.5</v>
      </c>
      <c r="G13" s="13">
        <v>1046</v>
      </c>
      <c r="H13" s="45">
        <v>202</v>
      </c>
      <c r="I13" s="109">
        <f t="shared" si="1"/>
        <v>2556.5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5792.1</v>
      </c>
      <c r="G14" s="13">
        <v>115</v>
      </c>
      <c r="H14" s="45">
        <v>1652</v>
      </c>
      <c r="I14" s="109">
        <f t="shared" si="1"/>
        <v>4025.1000000000004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1903</v>
      </c>
      <c r="G15" s="13">
        <v>46</v>
      </c>
      <c r="H15" s="45">
        <v>151.7</v>
      </c>
      <c r="I15" s="109">
        <f t="shared" si="1"/>
        <v>1705.3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/>
      <c r="E16" s="108">
        <f t="shared" si="0"/>
        <v>0</v>
      </c>
      <c r="F16" s="45">
        <v>2419.3</v>
      </c>
      <c r="G16" s="13">
        <v>46</v>
      </c>
      <c r="H16" s="45">
        <v>431.1</v>
      </c>
      <c r="I16" s="109">
        <f t="shared" si="1"/>
        <v>1942.2000000000003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5101.7</v>
      </c>
      <c r="G17" s="13">
        <v>1146</v>
      </c>
      <c r="H17" s="45">
        <v>1530.5</v>
      </c>
      <c r="I17" s="109">
        <f t="shared" si="1"/>
        <v>2425.2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4634.2</v>
      </c>
      <c r="G18" s="13">
        <v>1114.9</v>
      </c>
      <c r="H18" s="45">
        <v>589.9</v>
      </c>
      <c r="I18" s="109">
        <f t="shared" si="1"/>
        <v>2929.3999999999996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2130.5</v>
      </c>
      <c r="G19" s="13">
        <v>46</v>
      </c>
      <c r="H19" s="45">
        <v>136.8</v>
      </c>
      <c r="I19" s="109">
        <f t="shared" si="1"/>
        <v>1947.7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24462.2</v>
      </c>
      <c r="G20" s="13">
        <v>2861</v>
      </c>
      <c r="H20" s="45">
        <v>894.2</v>
      </c>
      <c r="I20" s="109">
        <f t="shared" si="1"/>
        <v>20707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5516.4</v>
      </c>
      <c r="G21" s="13">
        <v>2880.8</v>
      </c>
      <c r="H21" s="45">
        <v>779.2</v>
      </c>
      <c r="I21" s="109">
        <f t="shared" si="1"/>
        <v>1856.3999999999994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9032.3</v>
      </c>
      <c r="G22" s="13">
        <v>1115</v>
      </c>
      <c r="H22" s="45">
        <v>4976.5</v>
      </c>
      <c r="I22" s="109">
        <f t="shared" si="1"/>
        <v>2940.7999999999993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53" t="s">
        <v>65</v>
      </c>
      <c r="B24" s="254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87436.99999999999</v>
      </c>
      <c r="G24" s="163">
        <f t="shared" si="4"/>
        <v>12826.599999999999</v>
      </c>
      <c r="H24" s="163">
        <f t="shared" si="4"/>
        <v>15279.600000000002</v>
      </c>
      <c r="I24" s="163">
        <f t="shared" si="4"/>
        <v>59330.79999999999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H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1" sqref="N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59" t="s">
        <v>117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5" t="s">
        <v>3</v>
      </c>
      <c r="B3" s="253" t="s">
        <v>102</v>
      </c>
      <c r="C3" s="28" t="s">
        <v>118</v>
      </c>
      <c r="D3" s="27"/>
      <c r="E3" s="27"/>
      <c r="F3" s="35" t="s">
        <v>198</v>
      </c>
      <c r="G3" s="35" t="s">
        <v>197</v>
      </c>
      <c r="H3" s="35" t="s">
        <v>196</v>
      </c>
      <c r="I3" s="85" t="s">
        <v>131</v>
      </c>
      <c r="J3" s="85" t="s">
        <v>24</v>
      </c>
      <c r="K3" s="256" t="s">
        <v>15</v>
      </c>
      <c r="L3" s="256" t="s">
        <v>63</v>
      </c>
      <c r="M3" s="6" t="s">
        <v>6</v>
      </c>
    </row>
    <row r="4" spans="1:13" s="10" customFormat="1" ht="56.25" customHeight="1">
      <c r="A4" s="255"/>
      <c r="B4" s="253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58"/>
      <c r="L4" s="258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5168.3</v>
      </c>
      <c r="G6" s="13">
        <v>1996.1</v>
      </c>
      <c r="H6" s="45">
        <v>467.1</v>
      </c>
      <c r="I6" s="90">
        <f aca="true" t="shared" si="0" ref="I6:I22">F6-G6-H6</f>
        <v>2705.1000000000004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2771.3</v>
      </c>
      <c r="G7" s="13">
        <v>46</v>
      </c>
      <c r="H7" s="45">
        <v>462.9</v>
      </c>
      <c r="I7" s="90">
        <f t="shared" si="0"/>
        <v>2262.4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4445.4</v>
      </c>
      <c r="G8" s="13">
        <v>114.9</v>
      </c>
      <c r="H8" s="45">
        <v>1081.1</v>
      </c>
      <c r="I8" s="90">
        <f t="shared" si="0"/>
        <v>3249.4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2551</v>
      </c>
      <c r="G9" s="13">
        <v>46</v>
      </c>
      <c r="H9" s="45">
        <v>431.3</v>
      </c>
      <c r="I9" s="90">
        <f t="shared" si="0"/>
        <v>2073.7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2990.6</v>
      </c>
      <c r="G10" s="13">
        <v>114.9</v>
      </c>
      <c r="H10" s="45">
        <v>475.5</v>
      </c>
      <c r="I10" s="90">
        <f t="shared" si="0"/>
        <v>2400.2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2928.6</v>
      </c>
      <c r="G11" s="13">
        <v>46</v>
      </c>
      <c r="H11" s="45">
        <v>802.7</v>
      </c>
      <c r="I11" s="90">
        <f t="shared" si="0"/>
        <v>2079.8999999999996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1785.6</v>
      </c>
      <c r="G12" s="13">
        <v>46</v>
      </c>
      <c r="H12" s="45">
        <v>215.1</v>
      </c>
      <c r="I12" s="90">
        <f t="shared" si="0"/>
        <v>1524.5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3804.5</v>
      </c>
      <c r="G13" s="13">
        <v>1046</v>
      </c>
      <c r="H13" s="45">
        <v>202</v>
      </c>
      <c r="I13" s="90">
        <f t="shared" si="0"/>
        <v>2556.5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5792.1</v>
      </c>
      <c r="G14" s="13">
        <v>115</v>
      </c>
      <c r="H14" s="45">
        <v>1652</v>
      </c>
      <c r="I14" s="90">
        <f t="shared" si="0"/>
        <v>4025.1000000000004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1903</v>
      </c>
      <c r="G15" s="13">
        <v>46</v>
      </c>
      <c r="H15" s="45">
        <v>151.7</v>
      </c>
      <c r="I15" s="90">
        <f t="shared" si="0"/>
        <v>1705.3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2419.3</v>
      </c>
      <c r="G16" s="13">
        <v>46</v>
      </c>
      <c r="H16" s="45">
        <v>431.1</v>
      </c>
      <c r="I16" s="90">
        <f t="shared" si="0"/>
        <v>1942.2000000000003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5101.7</v>
      </c>
      <c r="G17" s="13">
        <v>1146</v>
      </c>
      <c r="H17" s="45">
        <v>1530.5</v>
      </c>
      <c r="I17" s="90">
        <f t="shared" si="0"/>
        <v>2425.2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4634.2</v>
      </c>
      <c r="G18" s="13">
        <v>1114.9</v>
      </c>
      <c r="H18" s="45">
        <v>589.9</v>
      </c>
      <c r="I18" s="90">
        <f t="shared" si="0"/>
        <v>2929.3999999999996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2130.5</v>
      </c>
      <c r="G19" s="13">
        <v>46</v>
      </c>
      <c r="H19" s="45">
        <v>136.8</v>
      </c>
      <c r="I19" s="90">
        <f t="shared" si="0"/>
        <v>1947.7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24462.2</v>
      </c>
      <c r="G20" s="13">
        <v>2861</v>
      </c>
      <c r="H20" s="45">
        <v>894.2</v>
      </c>
      <c r="I20" s="90">
        <f t="shared" si="0"/>
        <v>20707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5516.4</v>
      </c>
      <c r="G21" s="13">
        <v>2880.8</v>
      </c>
      <c r="H21" s="45">
        <v>779.2</v>
      </c>
      <c r="I21" s="90">
        <f t="shared" si="0"/>
        <v>1856.3999999999994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9032.3</v>
      </c>
      <c r="G22" s="13">
        <v>1115</v>
      </c>
      <c r="H22" s="45">
        <v>4976.5</v>
      </c>
      <c r="I22" s="90">
        <f t="shared" si="0"/>
        <v>2940.7999999999993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69" t="s">
        <v>65</v>
      </c>
      <c r="B24" s="270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87436.99999999999</v>
      </c>
      <c r="G24" s="163">
        <f t="shared" si="3"/>
        <v>12826.599999999999</v>
      </c>
      <c r="H24" s="163">
        <f t="shared" si="3"/>
        <v>15279.600000000002</v>
      </c>
      <c r="I24" s="161">
        <f t="shared" si="3"/>
        <v>59330.79999999999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2011-05-05T04:34:11Z</cp:lastPrinted>
  <dcterms:created xsi:type="dcterms:W3CDTF">2007-07-17T04:31:37Z</dcterms:created>
  <dcterms:modified xsi:type="dcterms:W3CDTF">2011-05-17T07:44:41Z</dcterms:modified>
  <cp:category/>
  <cp:version/>
  <cp:contentType/>
  <cp:contentStatus/>
</cp:coreProperties>
</file>