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743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Субсидии" sheetId="17" r:id="rId17"/>
    <sheet name="О16" sheetId="18" r:id="rId18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7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<sst xmlns="http://schemas.openxmlformats.org/spreadsheetml/2006/main" count="783" uniqueCount="275">
  <si>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</si>
  <si>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</si>
  <si>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</si>
  <si>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</si>
  <si>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</si>
  <si>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</si>
  <si>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</si>
  <si>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</si>
  <si>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</si>
  <si>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</si>
  <si>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</si>
  <si>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</si>
  <si>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</si>
  <si>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</si>
  <si>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</si>
  <si>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</si>
  <si>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</si>
  <si>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</si>
  <si>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</si>
  <si>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</si>
  <si>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</si>
  <si>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</si>
  <si>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</si>
  <si>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</si>
  <si>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</si>
  <si>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</si>
  <si>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</si>
  <si>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</si>
  <si>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</si>
  <si>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</si>
  <si>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</si>
  <si>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</si>
  <si>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</si>
  <si>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</si>
  <si>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</si>
  <si>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</si>
  <si>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</si>
  <si>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</si>
  <si>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</si>
  <si>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</si>
  <si>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</si>
  <si>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</si>
  <si>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</si>
  <si>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</si>
  <si>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</si>
  <si>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</si>
  <si>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</si>
  <si>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</si>
  <si>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</si>
  <si>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</si>
  <si>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</si>
  <si>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</si>
  <si>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</si>
  <si>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</si>
  <si>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</si>
  <si>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</si>
  <si>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</si>
  <si>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</si>
  <si>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</si>
  <si>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</si>
  <si>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</si>
  <si>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</si>
  <si>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</si>
  <si>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</si>
  <si>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</si>
  <si>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</si>
  <si>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</si>
  <si>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</si>
  <si>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</si>
  <si>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</si>
  <si>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</si>
  <si>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</si>
  <si>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</si>
  <si>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</si>
  <si>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</si>
  <si>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</si>
  <si>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</si>
  <si>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</si>
  <si>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</si>
  <si>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</si>
  <si>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</si>
  <si>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</si>
  <si>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</si>
  <si>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</si>
  <si>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</si>
  <si>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</si>
  <si>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</si>
  <si>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</si>
  <si>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</si>
  <si>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</si>
  <si>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</si>
  <si>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</si>
  <si>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</si>
  <si>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</si>
  <si>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</si>
  <si>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</si>
  <si>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</si>
  <si>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</si>
  <si>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</si>
  <si>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</si>
  <si>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</si>
  <si>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</si>
  <si>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</si>
  <si>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</si>
  <si>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</si>
  <si>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</si>
  <si>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</si>
  <si>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</si>
  <si>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</si>
  <si>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</si>
  <si>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</si>
  <si>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</si>
  <si>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</si>
  <si>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</si>
  <si>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</si>
  <si>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</si>
  <si>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</si>
  <si>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</si>
  <si>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</si>
  <si>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</si>
  <si>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</si>
  <si>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</si>
  <si>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</si>
  <si>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</si>
  <si>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</si>
  <si>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</si>
  <si>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</si>
  <si>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</si>
  <si>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</si>
  <si>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</si>
  <si>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</si>
  <si>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</si>
  <si>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</si>
  <si>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</si>
  <si>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</si>
  <si>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</si>
  <si>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</si>
  <si>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</si>
  <si>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</si>
  <si>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</si>
  <si>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</si>
  <si>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</si>
  <si>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</si>
  <si>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</si>
  <si>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</si>
  <si>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</si>
  <si>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</si>
  <si>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</si>
  <si>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</si>
  <si>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</si>
  <si>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</si>
  <si>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</si>
  <si>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</si>
  <si>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</si>
  <si>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</si>
  <si>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</si>
  <si>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</si>
  <si>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</si>
  <si>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</si>
  <si>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</si>
  <si>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</si>
  <si>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</si>
  <si>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</si>
  <si>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</si>
  <si>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</si>
  <si>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</si>
  <si>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</si>
  <si>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</si>
  <si>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</si>
  <si>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</si>
  <si>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</si>
  <si>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</si>
  <si>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</si>
  <si>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</si>
  <si>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</si>
  <si>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</si>
  <si>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</si>
  <si>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</si>
  <si>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</si>
  <si>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</si>
  <si>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</si>
  <si>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</si>
  <si>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</si>
  <si>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</si>
  <si>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</si>
  <si>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</si>
  <si>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</si>
  <si>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</si>
  <si>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</si>
  <si>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</si>
  <si>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</si>
  <si>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</si>
  <si>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Прогноз поступления налоговых и неналоговых доходов в бюджет поселений на 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</si>
  <si>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</si>
  <si>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</si>
  <si>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</si>
  <si>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</si>
  <si>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</si>
  <si>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Плановые показатели объема расходов бюджета поселений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</si>
  <si>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</si>
  <si>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</si>
  <si>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</si>
  <si>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>Прогноз поступления субвенций из бюджета муниципального района  в бюджет поселений на 2012 год"</t>
  </si>
  <si>
    <t>Прогноз поступления доходов в бюджет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</si>
  <si>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</si>
  <si>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Прогноз поступления налоговых и неналоговых доходов в бюджеты поселений  на 2012 год</t>
  </si>
  <si>
    <t>Плановые показатели объема расходов бюджета поселений  за счет субвенций и субсидий
из бюджета муниципального района на 2012 год</t>
  </si>
  <si>
    <t xml:space="preserve">Плановые показатели объема капитальных расходов бюджета поселений  на 2012 год (ЭК 310) 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</si>
  <si>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</si>
  <si>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</si>
  <si>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</si>
  <si>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</si>
  <si>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</si>
  <si>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Прогноз поступления налоговых и неналоговых доходов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</si>
  <si>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</si>
  <si>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</si>
  <si>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Прогноз поступления субсидий из  бюджета муниципального района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</si>
  <si>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</si>
  <si>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доходов в бюджет поселений на 2012год</t>
  </si>
  <si>
    <t>Кредиторская задолженность на 01.04.2012</t>
  </si>
  <si>
    <t>Недоимка по местным налогам на 01.04.2012</t>
  </si>
  <si>
    <t xml:space="preserve"> Результаты оценки качества управления финансами и  платежеспособности поселений Цивильского района по состоянию на 01.05.2012 г. </t>
  </si>
  <si>
    <t>воинский учет</t>
  </si>
  <si>
    <t>учет граждан</t>
  </si>
  <si>
    <t>дети-сироты</t>
  </si>
  <si>
    <t>многодетные</t>
  </si>
  <si>
    <t>Богатыревское поселение</t>
  </si>
  <si>
    <t>Булдеевское  поселение</t>
  </si>
  <si>
    <t>Игорварское  поселение</t>
  </si>
  <si>
    <t>Конарское  поселение</t>
  </si>
  <si>
    <t>Второвурманкасинское  поселение</t>
  </si>
  <si>
    <t>Малоянгорчинское  поселение</t>
  </si>
  <si>
    <t>Михайловское  поселение</t>
  </si>
  <si>
    <t>Опытное  поселение</t>
  </si>
  <si>
    <t>Первостепановское  поселение</t>
  </si>
  <si>
    <t>Медикасинское  поселение</t>
  </si>
  <si>
    <t>Поваркасинское  поселение</t>
  </si>
  <si>
    <t>Чурачикское  поселение</t>
  </si>
  <si>
    <t>Чиричкасинское  поселение</t>
  </si>
  <si>
    <t>Тувсинское  поселение</t>
  </si>
  <si>
    <t>Таушкасинское  поселение</t>
  </si>
  <si>
    <t>Рындинское  поселение</t>
  </si>
  <si>
    <t>Цивильское  поселение</t>
  </si>
  <si>
    <t>Безвозмездные поступления на 01.05.2012г.</t>
  </si>
  <si>
    <t>Субвенции</t>
  </si>
  <si>
    <t>Итого</t>
  </si>
  <si>
    <t>субвенции</t>
  </si>
  <si>
    <t>содержание дорог</t>
  </si>
  <si>
    <t>респ</t>
  </si>
  <si>
    <t>собств</t>
  </si>
  <si>
    <t>капремонт дорог респ</t>
  </si>
  <si>
    <t>капрем дорог местн</t>
  </si>
  <si>
    <t>Молодая семья по прогр"Жилище"</t>
  </si>
  <si>
    <t>федер</t>
  </si>
  <si>
    <t>республ</t>
  </si>
  <si>
    <t>местный</t>
  </si>
  <si>
    <t>Граждане села (099)</t>
  </si>
  <si>
    <t>Специалисты села (021)</t>
  </si>
  <si>
    <t>Капитальный ремонт учрежд соцкультсф</t>
  </si>
  <si>
    <t xml:space="preserve"> республ</t>
  </si>
  <si>
    <t xml:space="preserve"> районные</t>
  </si>
  <si>
    <t>Итого субсидии (федер+ респ)</t>
  </si>
  <si>
    <t xml:space="preserve"> питьевая вода</t>
  </si>
  <si>
    <t>энергосбережение</t>
  </si>
  <si>
    <t xml:space="preserve"> изыскат работы</t>
  </si>
  <si>
    <t>строит модульной  кот</t>
  </si>
  <si>
    <t>строит улич газопров</t>
  </si>
  <si>
    <t>прсмет док по энергосб</t>
  </si>
  <si>
    <t>энергосбережению</t>
  </si>
  <si>
    <t>489547 рекон кот №2, 1600000-обесп пит водой</t>
  </si>
  <si>
    <t xml:space="preserve">субсидии из местного бюджета </t>
  </si>
  <si>
    <t>Всего субсидии и  субвенции</t>
  </si>
  <si>
    <t>Кредиторская задолженность на 01.04.12</t>
  </si>
  <si>
    <t>Кредиторская задолженность на 01.05.2012</t>
  </si>
  <si>
    <t>Недоимка по местным налогам на 01.05.2012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</si>
</sst>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vertical="center" wrapText="1"/>
      <protection/>
    </xf>
    <xf numFmtId="3" fontId="6" fillId="0" borderId="6" xfId="18" applyNumberFormat="1" applyFont="1" applyFill="1" applyBorder="1" applyAlignment="1">
      <alignment vertical="center" wrapText="1"/>
      <protection/>
    </xf>
    <xf numFmtId="3" fontId="8" fillId="0" borderId="1" xfId="18" applyNumberFormat="1" applyFont="1" applyFill="1" applyBorder="1" applyAlignment="1">
      <alignment horizontal="right" vertical="center" wrapText="1"/>
      <protection/>
    </xf>
    <xf numFmtId="4" fontId="6" fillId="0" borderId="1" xfId="18" applyNumberFormat="1" applyFont="1" applyFill="1" applyBorder="1" applyAlignment="1">
      <alignment vertical="center" wrapText="1"/>
      <protection/>
    </xf>
    <xf numFmtId="4" fontId="6" fillId="0" borderId="6" xfId="18" applyNumberFormat="1" applyFont="1" applyFill="1" applyBorder="1" applyAlignment="1">
      <alignment vertical="center" wrapText="1"/>
      <protection/>
    </xf>
    <xf numFmtId="4" fontId="8" fillId="0" borderId="1" xfId="18" applyNumberFormat="1" applyFont="1" applyFill="1" applyBorder="1" applyAlignment="1">
      <alignment horizontal="right" vertical="center" wrapText="1"/>
      <protection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4" fontId="10" fillId="0" borderId="1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8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2" fontId="4" fillId="0" borderId="6" xfId="18" applyNumberFormat="1" applyFont="1" applyFill="1" applyBorder="1" applyAlignment="1">
      <alignment vertical="center" wrapText="1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/>
    </xf>
    <xf numFmtId="1" fontId="8" fillId="0" borderId="1" xfId="18" applyNumberFormat="1" applyFont="1" applyFill="1" applyBorder="1" applyAlignment="1">
      <alignment horizontal="right" vertical="center" wrapText="1"/>
      <protection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169" fontId="4" fillId="0" borderId="1" xfId="0" applyNumberFormat="1" applyFont="1" applyFill="1" applyBorder="1" applyAlignment="1">
      <alignment vertical="center" wrapText="1"/>
    </xf>
    <xf numFmtId="169" fontId="8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K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6" sqref="Q16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82" t="s">
        <v>221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0.015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0.75</v>
      </c>
      <c r="O6" s="159">
        <v>0.75</v>
      </c>
      <c r="P6" s="159">
        <v>0.75</v>
      </c>
      <c r="Q6" s="159">
        <v>0.897</v>
      </c>
      <c r="R6" s="159">
        <v>1</v>
      </c>
      <c r="S6" s="159">
        <f aca="true" t="shared" si="0" ref="S6:S22">SUM(C6:R6)</f>
        <v>10.762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0.488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</v>
      </c>
      <c r="N7" s="159">
        <v>0.75</v>
      </c>
      <c r="O7" s="159">
        <v>0.75</v>
      </c>
      <c r="P7" s="159">
        <v>0.75</v>
      </c>
      <c r="Q7" s="159">
        <v>0.915</v>
      </c>
      <c r="R7" s="159">
        <v>1</v>
      </c>
      <c r="S7" s="159">
        <f t="shared" si="0"/>
        <v>11.253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0.555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0.75</v>
      </c>
      <c r="N8" s="159">
        <v>0.75</v>
      </c>
      <c r="O8" s="159">
        <v>0.75</v>
      </c>
      <c r="P8" s="159">
        <v>0.75</v>
      </c>
      <c r="Q8" s="159">
        <v>0.75</v>
      </c>
      <c r="R8" s="159">
        <v>1</v>
      </c>
      <c r="S8" s="159">
        <f t="shared" si="0"/>
        <v>11.905000000000001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0.085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0.75</v>
      </c>
      <c r="N9" s="159">
        <v>0.75</v>
      </c>
      <c r="O9" s="159">
        <v>0.75</v>
      </c>
      <c r="P9" s="159">
        <v>0.75</v>
      </c>
      <c r="Q9" s="159">
        <v>0</v>
      </c>
      <c r="R9" s="159">
        <v>1</v>
      </c>
      <c r="S9" s="159">
        <f t="shared" si="0"/>
        <v>10.684999999999999</v>
      </c>
    </row>
    <row r="10" spans="1:19" ht="12.75">
      <c r="A10" s="157">
        <v>5</v>
      </c>
      <c r="B10" s="30" t="s">
        <v>175</v>
      </c>
      <c r="C10" s="158">
        <v>0.232</v>
      </c>
      <c r="D10" s="159">
        <v>0.235</v>
      </c>
      <c r="E10" s="159">
        <v>0.279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0.75</v>
      </c>
      <c r="N10" s="159">
        <v>0.75</v>
      </c>
      <c r="O10" s="159">
        <v>0.75</v>
      </c>
      <c r="P10" s="159">
        <v>0.75</v>
      </c>
      <c r="Q10" s="159">
        <v>1.2</v>
      </c>
      <c r="R10" s="159">
        <v>0</v>
      </c>
      <c r="S10" s="159">
        <f t="shared" si="0"/>
        <v>11.546</v>
      </c>
    </row>
    <row r="11" spans="1:19" ht="22.5">
      <c r="A11" s="157">
        <v>6</v>
      </c>
      <c r="B11" s="30" t="s">
        <v>176</v>
      </c>
      <c r="C11" s="158">
        <v>0</v>
      </c>
      <c r="D11" s="159">
        <v>0</v>
      </c>
      <c r="E11" s="159">
        <v>0.399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</v>
      </c>
      <c r="N11" s="159">
        <v>0.75</v>
      </c>
      <c r="O11" s="159">
        <v>0.75</v>
      </c>
      <c r="P11" s="159">
        <v>0.75</v>
      </c>
      <c r="Q11" s="159">
        <v>0</v>
      </c>
      <c r="R11" s="159">
        <v>1</v>
      </c>
      <c r="S11" s="159">
        <f t="shared" si="0"/>
        <v>10.248999999999999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0.75</v>
      </c>
      <c r="N12" s="159">
        <v>0.75</v>
      </c>
      <c r="O12" s="159">
        <v>0.75</v>
      </c>
      <c r="P12" s="159">
        <v>0.75</v>
      </c>
      <c r="Q12" s="159">
        <v>1.2</v>
      </c>
      <c r="R12" s="159">
        <v>1</v>
      </c>
      <c r="S12" s="159">
        <f t="shared" si="0"/>
        <v>11.799999999999999</v>
      </c>
    </row>
    <row r="13" spans="1:19" ht="22.5">
      <c r="A13" s="157">
        <v>8</v>
      </c>
      <c r="B13" s="30" t="s">
        <v>187</v>
      </c>
      <c r="C13" s="158">
        <v>0</v>
      </c>
      <c r="D13" s="159">
        <v>0</v>
      </c>
      <c r="E13" s="159">
        <v>0.397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0.75</v>
      </c>
      <c r="N13" s="159">
        <v>0.75</v>
      </c>
      <c r="O13" s="159">
        <v>0.75</v>
      </c>
      <c r="P13" s="159">
        <v>0.75</v>
      </c>
      <c r="Q13" s="159">
        <v>1.2</v>
      </c>
      <c r="R13" s="159">
        <v>1</v>
      </c>
      <c r="S13" s="159">
        <f t="shared" si="0"/>
        <v>12.197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1.445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0.75</v>
      </c>
      <c r="N14" s="159">
        <v>0.75</v>
      </c>
      <c r="O14" s="159">
        <v>0.75</v>
      </c>
      <c r="P14" s="159">
        <v>0.75</v>
      </c>
      <c r="Q14" s="159">
        <v>1.2</v>
      </c>
      <c r="R14" s="159">
        <v>1</v>
      </c>
      <c r="S14" s="159">
        <f t="shared" si="0"/>
        <v>13.245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0.304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0.75</v>
      </c>
      <c r="N15" s="159">
        <v>0.75</v>
      </c>
      <c r="O15" s="159">
        <v>0.75</v>
      </c>
      <c r="P15" s="159">
        <v>0.75</v>
      </c>
      <c r="Q15" s="159">
        <v>1.2</v>
      </c>
      <c r="R15" s="159">
        <v>1</v>
      </c>
      <c r="S15" s="159">
        <f t="shared" si="0"/>
        <v>12.104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0.75</v>
      </c>
      <c r="N16" s="159">
        <v>0.75</v>
      </c>
      <c r="O16" s="159">
        <v>0.75</v>
      </c>
      <c r="P16" s="159">
        <v>0.75</v>
      </c>
      <c r="Q16" s="159">
        <v>1.2</v>
      </c>
      <c r="R16" s="159">
        <v>1</v>
      </c>
      <c r="S16" s="159">
        <f t="shared" si="0"/>
        <v>11.799999999999999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0.132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0.75</v>
      </c>
      <c r="N17" s="159">
        <v>0.75</v>
      </c>
      <c r="O17" s="159">
        <v>0.75</v>
      </c>
      <c r="P17" s="159">
        <v>0.75</v>
      </c>
      <c r="Q17" s="159">
        <v>1.2</v>
      </c>
      <c r="R17" s="159">
        <v>1</v>
      </c>
      <c r="S17" s="159">
        <f t="shared" si="0"/>
        <v>11.931999999999999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0.086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</v>
      </c>
      <c r="N18" s="159">
        <v>0.75</v>
      </c>
      <c r="O18" s="159">
        <v>0.75</v>
      </c>
      <c r="P18" s="159">
        <v>0.75</v>
      </c>
      <c r="Q18" s="159">
        <v>0.813</v>
      </c>
      <c r="R18" s="159">
        <v>0</v>
      </c>
      <c r="S18" s="159">
        <f t="shared" si="0"/>
        <v>9.749</v>
      </c>
    </row>
    <row r="19" spans="1:19" ht="12.75">
      <c r="A19" s="157">
        <v>14</v>
      </c>
      <c r="B19" s="30" t="s">
        <v>183</v>
      </c>
      <c r="C19" s="158">
        <v>0</v>
      </c>
      <c r="D19" s="159">
        <v>0</v>
      </c>
      <c r="E19" s="159">
        <v>0.659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0.75</v>
      </c>
      <c r="O19" s="159">
        <v>0.75</v>
      </c>
      <c r="P19" s="159">
        <v>0.75</v>
      </c>
      <c r="Q19" s="159">
        <v>0.854</v>
      </c>
      <c r="R19" s="159">
        <v>1</v>
      </c>
      <c r="S19" s="159">
        <f t="shared" si="0"/>
        <v>12.113</v>
      </c>
    </row>
    <row r="20" spans="1:19" ht="12.75">
      <c r="A20" s="157">
        <v>15</v>
      </c>
      <c r="B20" s="30" t="s">
        <v>184</v>
      </c>
      <c r="C20" s="158">
        <v>0.675</v>
      </c>
      <c r="D20" s="159">
        <v>0.5</v>
      </c>
      <c r="E20" s="159">
        <v>1.5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0.75</v>
      </c>
      <c r="O20" s="159">
        <v>0.75</v>
      </c>
      <c r="P20" s="159">
        <v>0.75</v>
      </c>
      <c r="Q20" s="159">
        <v>1.098</v>
      </c>
      <c r="R20" s="159">
        <v>1</v>
      </c>
      <c r="S20" s="159">
        <f t="shared" si="0"/>
        <v>14.373000000000001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0.208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0.75</v>
      </c>
      <c r="N21" s="159">
        <v>0.75</v>
      </c>
      <c r="O21" s="159">
        <v>0.75</v>
      </c>
      <c r="P21" s="159">
        <v>0.75</v>
      </c>
      <c r="Q21" s="159">
        <v>1.2</v>
      </c>
      <c r="R21" s="159">
        <v>1</v>
      </c>
      <c r="S21" s="159">
        <f t="shared" si="0"/>
        <v>12.008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0.072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</v>
      </c>
      <c r="N22" s="159">
        <v>0.75</v>
      </c>
      <c r="O22" s="159">
        <v>0.75</v>
      </c>
      <c r="P22" s="159">
        <v>0.75</v>
      </c>
      <c r="Q22" s="159">
        <v>0.781</v>
      </c>
      <c r="R22" s="159">
        <v>1</v>
      </c>
      <c r="S22" s="159">
        <f t="shared" si="0"/>
        <v>10.703000000000001</v>
      </c>
    </row>
    <row r="23" spans="1:19" ht="12.75">
      <c r="A23" s="157">
        <v>18</v>
      </c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>
        <v>19</v>
      </c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>
        <v>20</v>
      </c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>
        <v>21</v>
      </c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>
        <v>22</v>
      </c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>
        <v>23</v>
      </c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>
        <v>24</v>
      </c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E6" sqref="E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97" t="s">
        <v>144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91" t="s">
        <v>3</v>
      </c>
      <c r="B3" s="289" t="s">
        <v>102</v>
      </c>
      <c r="C3" s="28" t="s">
        <v>120</v>
      </c>
      <c r="D3" s="35" t="s">
        <v>203</v>
      </c>
      <c r="E3" s="35" t="s">
        <v>200</v>
      </c>
      <c r="F3" s="35" t="s">
        <v>201</v>
      </c>
      <c r="G3" s="85" t="s">
        <v>131</v>
      </c>
      <c r="H3" s="5" t="s">
        <v>24</v>
      </c>
      <c r="I3" s="283" t="s">
        <v>4</v>
      </c>
      <c r="J3" s="283" t="s">
        <v>5</v>
      </c>
      <c r="K3" s="5" t="s">
        <v>6</v>
      </c>
    </row>
    <row r="4" spans="1:11" s="10" customFormat="1" ht="37.5" customHeight="1">
      <c r="A4" s="291"/>
      <c r="B4" s="28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84"/>
      <c r="J4" s="284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3530.9</v>
      </c>
      <c r="E6" s="13">
        <v>57.7</v>
      </c>
      <c r="F6" s="45">
        <v>832.2</v>
      </c>
      <c r="G6" s="13">
        <f>D6-E6-F6</f>
        <v>2641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3205.9</v>
      </c>
      <c r="E7" s="13">
        <v>57.7</v>
      </c>
      <c r="F7" s="45">
        <v>537.2</v>
      </c>
      <c r="G7" s="13">
        <f aca="true" t="shared" si="2" ref="G7:G22">D7-E7-F7</f>
        <v>2611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4530</v>
      </c>
      <c r="E8" s="13">
        <v>857.7</v>
      </c>
      <c r="F8" s="45">
        <v>576</v>
      </c>
      <c r="G8" s="13">
        <f t="shared" si="2"/>
        <v>3096.3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5725.1</v>
      </c>
      <c r="E9" s="13">
        <v>2014.8</v>
      </c>
      <c r="F9" s="45">
        <v>1547.9</v>
      </c>
      <c r="G9" s="13">
        <f t="shared" si="2"/>
        <v>2162.4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4031.5</v>
      </c>
      <c r="E10" s="13">
        <v>115.2</v>
      </c>
      <c r="F10" s="45">
        <v>900</v>
      </c>
      <c r="G10" s="13">
        <f t="shared" si="2"/>
        <v>3016.3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4890.3</v>
      </c>
      <c r="E11" s="13">
        <v>57.7</v>
      </c>
      <c r="F11" s="45">
        <v>2318.7</v>
      </c>
      <c r="G11" s="13">
        <f t="shared" si="2"/>
        <v>2513.9000000000005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3057.4</v>
      </c>
      <c r="E12" s="13">
        <v>57.6</v>
      </c>
      <c r="F12" s="45">
        <v>1300.7</v>
      </c>
      <c r="G12" s="13">
        <f t="shared" si="2"/>
        <v>1699.1000000000001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3913.5</v>
      </c>
      <c r="E13" s="13">
        <v>800.2</v>
      </c>
      <c r="F13" s="45">
        <v>838.2</v>
      </c>
      <c r="G13" s="13">
        <f t="shared" si="2"/>
        <v>2275.1000000000004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6893.1</v>
      </c>
      <c r="E14" s="13">
        <v>115.3</v>
      </c>
      <c r="F14" s="45">
        <v>2114.9</v>
      </c>
      <c r="G14" s="13">
        <f t="shared" si="2"/>
        <v>4662.9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2495.2</v>
      </c>
      <c r="E15" s="13">
        <v>57.6</v>
      </c>
      <c r="F15" s="45">
        <v>509.5</v>
      </c>
      <c r="G15" s="13">
        <f t="shared" si="2"/>
        <v>1928.1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3478.5</v>
      </c>
      <c r="E16" s="13">
        <v>57.6</v>
      </c>
      <c r="F16" s="45">
        <v>1299.8</v>
      </c>
      <c r="G16" s="13">
        <f t="shared" si="2"/>
        <v>2121.1000000000004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4132.5</v>
      </c>
      <c r="E17" s="13">
        <v>57.7</v>
      </c>
      <c r="F17" s="45">
        <v>1266.5</v>
      </c>
      <c r="G17" s="13">
        <f t="shared" si="2"/>
        <v>2808.3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3873.4</v>
      </c>
      <c r="E18" s="13">
        <v>115.2</v>
      </c>
      <c r="F18" s="45">
        <v>894.5</v>
      </c>
      <c r="G18" s="13">
        <f t="shared" si="2"/>
        <v>2863.7000000000003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4510.1</v>
      </c>
      <c r="E19" s="13">
        <v>1542.6</v>
      </c>
      <c r="F19" s="45">
        <v>820</v>
      </c>
      <c r="G19" s="13">
        <f>D19-E19-F19</f>
        <v>2147.5000000000005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32773.9</v>
      </c>
      <c r="E20" s="13">
        <v>2439.8</v>
      </c>
      <c r="F20" s="45">
        <v>6814.1</v>
      </c>
      <c r="G20" s="13">
        <f>D20-E20-F20</f>
        <v>23520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4572</v>
      </c>
      <c r="E21" s="13">
        <v>1939.8</v>
      </c>
      <c r="F21" s="45">
        <v>436</v>
      </c>
      <c r="G21" s="13">
        <f t="shared" si="2"/>
        <v>2196.2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7779.3</v>
      </c>
      <c r="E22" s="13">
        <v>115.3</v>
      </c>
      <c r="F22" s="45">
        <v>3453.9</v>
      </c>
      <c r="G22" s="13">
        <f t="shared" si="2"/>
        <v>4210.1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94" t="s">
        <v>39</v>
      </c>
      <c r="B24" s="295"/>
      <c r="C24" s="161">
        <f>SUM(C6:C23)</f>
        <v>0</v>
      </c>
      <c r="D24" s="161">
        <f>SUM(D6:D23)</f>
        <v>103392.6</v>
      </c>
      <c r="E24" s="165">
        <f>SUM(E6:E23)</f>
        <v>10459.5</v>
      </c>
      <c r="F24" s="161">
        <f>SUM(F6:F23)</f>
        <v>26460.1</v>
      </c>
      <c r="G24" s="166">
        <f>SUM(G6:G23)</f>
        <v>66473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D1">
      <selection activeCell="F6" sqref="F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97" t="s">
        <v>145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91" t="s">
        <v>9</v>
      </c>
      <c r="B3" s="289" t="s">
        <v>102</v>
      </c>
      <c r="C3" s="28" t="s">
        <v>121</v>
      </c>
      <c r="D3" s="35" t="s">
        <v>205</v>
      </c>
      <c r="E3" s="35" t="s">
        <v>204</v>
      </c>
      <c r="F3" s="29" t="s">
        <v>122</v>
      </c>
      <c r="G3" s="5" t="s">
        <v>24</v>
      </c>
      <c r="H3" s="283" t="s">
        <v>4</v>
      </c>
      <c r="I3" s="283" t="s">
        <v>5</v>
      </c>
      <c r="J3" s="6" t="s">
        <v>6</v>
      </c>
    </row>
    <row r="4" spans="1:10" s="10" customFormat="1" ht="42.75" customHeight="1">
      <c r="A4" s="291"/>
      <c r="B4" s="28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84"/>
      <c r="I4" s="284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362</v>
      </c>
      <c r="E6" s="152">
        <v>0</v>
      </c>
      <c r="F6" s="13">
        <f>D6+E6</f>
        <v>362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435.2</v>
      </c>
      <c r="E7" s="32">
        <v>0</v>
      </c>
      <c r="F7" s="13">
        <f aca="true" t="shared" si="1" ref="F7:F22">D7+E7</f>
        <v>435.2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702.1</v>
      </c>
      <c r="E8" s="32">
        <v>0</v>
      </c>
      <c r="F8" s="13">
        <f t="shared" si="1"/>
        <v>702.1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504.1</v>
      </c>
      <c r="E9" s="32">
        <v>0</v>
      </c>
      <c r="F9" s="13">
        <f t="shared" si="1"/>
        <v>504.1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2013.6</v>
      </c>
      <c r="E10" s="32">
        <v>0</v>
      </c>
      <c r="F10" s="13">
        <f t="shared" si="1"/>
        <v>2013.6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624.6</v>
      </c>
      <c r="E11" s="32">
        <v>0</v>
      </c>
      <c r="F11" s="13">
        <f t="shared" si="1"/>
        <v>624.6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160.1</v>
      </c>
      <c r="E12" s="32">
        <v>0</v>
      </c>
      <c r="F12" s="13">
        <f t="shared" si="1"/>
        <v>160.1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895.9</v>
      </c>
      <c r="E13" s="32">
        <v>0</v>
      </c>
      <c r="F13" s="13">
        <f t="shared" si="1"/>
        <v>895.9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1568.2</v>
      </c>
      <c r="E14" s="32">
        <v>0</v>
      </c>
      <c r="F14" s="13">
        <f t="shared" si="1"/>
        <v>1568.2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224</v>
      </c>
      <c r="E15" s="32">
        <v>0</v>
      </c>
      <c r="F15" s="13">
        <f t="shared" si="1"/>
        <v>224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155.8</v>
      </c>
      <c r="E16" s="32">
        <v>0</v>
      </c>
      <c r="F16" s="13">
        <f t="shared" si="1"/>
        <v>155.8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1066</v>
      </c>
      <c r="E17" s="32">
        <v>0</v>
      </c>
      <c r="F17" s="13">
        <f t="shared" si="1"/>
        <v>1066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622</v>
      </c>
      <c r="E18" s="32">
        <v>0</v>
      </c>
      <c r="F18" s="13">
        <f t="shared" si="1"/>
        <v>622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435.1</v>
      </c>
      <c r="E19" s="32">
        <v>0</v>
      </c>
      <c r="F19" s="13">
        <f t="shared" si="1"/>
        <v>435.1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18747</v>
      </c>
      <c r="E20" s="32">
        <v>0</v>
      </c>
      <c r="F20" s="13">
        <f t="shared" si="1"/>
        <v>18747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511.4</v>
      </c>
      <c r="E21" s="32">
        <v>0</v>
      </c>
      <c r="F21" s="13">
        <f t="shared" si="1"/>
        <v>511.4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1558.5</v>
      </c>
      <c r="E22" s="32">
        <v>0</v>
      </c>
      <c r="F22" s="13">
        <f t="shared" si="1"/>
        <v>1558.5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94" t="s">
        <v>39</v>
      </c>
      <c r="B24" s="295"/>
      <c r="C24" s="161">
        <f>SUM(C6:C23)</f>
        <v>0</v>
      </c>
      <c r="D24" s="161">
        <f>SUM(D6:D23)</f>
        <v>30585.600000000002</v>
      </c>
      <c r="E24" s="161">
        <f>SUM(E6:E23)</f>
        <v>0</v>
      </c>
      <c r="F24" s="161">
        <f>SUM(F6:F23)</f>
        <v>30585.600000000002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A6">
      <pane xSplit="3360" topLeftCell="O1" activePane="topRight" state="split"/>
      <selection pane="topLeft" activeCell="E4" sqref="E4"/>
      <selection pane="topRight" activeCell="S23" sqref="S23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98" t="s">
        <v>146</v>
      </c>
      <c r="D2" s="298"/>
      <c r="E2" s="298"/>
      <c r="F2" s="298"/>
      <c r="G2" s="298"/>
      <c r="H2" s="298"/>
      <c r="I2" s="298"/>
      <c r="J2" s="298"/>
      <c r="K2" s="298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91" t="s">
        <v>9</v>
      </c>
      <c r="B4" s="289" t="s">
        <v>102</v>
      </c>
      <c r="C4" s="5" t="s">
        <v>272</v>
      </c>
      <c r="D4" s="5" t="s">
        <v>273</v>
      </c>
      <c r="E4" s="35" t="s">
        <v>31</v>
      </c>
      <c r="F4" s="35" t="s">
        <v>198</v>
      </c>
      <c r="G4" s="35" t="s">
        <v>206</v>
      </c>
      <c r="H4" s="70" t="s">
        <v>132</v>
      </c>
      <c r="I4" s="35" t="s">
        <v>207</v>
      </c>
      <c r="J4" s="35" t="s">
        <v>208</v>
      </c>
      <c r="K4" s="5" t="s">
        <v>209</v>
      </c>
      <c r="L4" s="6" t="s">
        <v>133</v>
      </c>
      <c r="M4" s="35" t="s">
        <v>203</v>
      </c>
      <c r="N4" s="35" t="s">
        <v>210</v>
      </c>
      <c r="O4" s="35" t="s">
        <v>211</v>
      </c>
      <c r="P4" s="29" t="s">
        <v>147</v>
      </c>
      <c r="Q4" s="5" t="s">
        <v>60</v>
      </c>
      <c r="R4" s="283" t="s">
        <v>4</v>
      </c>
      <c r="S4" s="283" t="s">
        <v>10</v>
      </c>
      <c r="T4" s="6" t="s">
        <v>6</v>
      </c>
    </row>
    <row r="5" spans="1:20" s="10" customFormat="1" ht="45.75" customHeight="1">
      <c r="A5" s="291"/>
      <c r="B5" s="289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84"/>
      <c r="S5" s="284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3562.3</v>
      </c>
      <c r="G7" s="45">
        <v>889.9</v>
      </c>
      <c r="H7" s="72">
        <f>F7-G7</f>
        <v>2672.4</v>
      </c>
      <c r="I7" s="40">
        <v>23.1</v>
      </c>
      <c r="J7" s="40">
        <v>0</v>
      </c>
      <c r="K7" s="32">
        <f>I7-J7</f>
        <v>23.1</v>
      </c>
      <c r="L7" s="12">
        <f>SUM(H7-K7)</f>
        <v>2649.3</v>
      </c>
      <c r="M7" s="45">
        <v>3530.9</v>
      </c>
      <c r="N7" s="13">
        <v>57.7</v>
      </c>
      <c r="O7" s="45">
        <v>832.2</v>
      </c>
      <c r="P7" s="13">
        <f>M7-N7-O7</f>
        <v>2641</v>
      </c>
      <c r="Q7" s="17">
        <f>L7/P7*100</f>
        <v>100.31427489587279</v>
      </c>
      <c r="R7" s="1">
        <v>0</v>
      </c>
      <c r="S7" s="14">
        <v>0.75</v>
      </c>
      <c r="T7" s="14"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3252.7</v>
      </c>
      <c r="G8" s="45">
        <v>594.9</v>
      </c>
      <c r="H8" s="72">
        <f aca="true" t="shared" si="1" ref="H8:H23">F8-G8</f>
        <v>2657.7999999999997</v>
      </c>
      <c r="I8" s="40">
        <v>50.3</v>
      </c>
      <c r="J8" s="40">
        <v>0</v>
      </c>
      <c r="K8" s="32">
        <f aca="true" t="shared" si="2" ref="K8:K24">I8-J8</f>
        <v>50.3</v>
      </c>
      <c r="L8" s="12">
        <f aca="true" t="shared" si="3" ref="L8:L25">SUM(H8-K8)</f>
        <v>2607.4999999999995</v>
      </c>
      <c r="M8" s="45">
        <v>3205.9</v>
      </c>
      <c r="N8" s="13">
        <v>57.7</v>
      </c>
      <c r="O8" s="45">
        <v>537.2</v>
      </c>
      <c r="P8" s="13">
        <f aca="true" t="shared" si="4" ref="P8:P23">M8-N8-O8</f>
        <v>2611</v>
      </c>
      <c r="Q8" s="17">
        <f aca="true" t="shared" si="5" ref="Q8:Q23">L8/P8*100</f>
        <v>99.86595174262732</v>
      </c>
      <c r="R8" s="1">
        <v>1</v>
      </c>
      <c r="S8" s="14">
        <v>0.75</v>
      </c>
      <c r="T8" s="14">
        <f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4745.8</v>
      </c>
      <c r="G9" s="45">
        <v>1433.7</v>
      </c>
      <c r="H9" s="72">
        <f t="shared" si="1"/>
        <v>3312.1000000000004</v>
      </c>
      <c r="I9" s="40">
        <v>751.3</v>
      </c>
      <c r="J9" s="40">
        <v>742.5</v>
      </c>
      <c r="K9" s="32">
        <f t="shared" si="2"/>
        <v>8.799999999999955</v>
      </c>
      <c r="L9" s="12">
        <f t="shared" si="3"/>
        <v>3303.3</v>
      </c>
      <c r="M9" s="45">
        <v>4530</v>
      </c>
      <c r="N9" s="13">
        <v>857.7</v>
      </c>
      <c r="O9" s="45">
        <v>576</v>
      </c>
      <c r="P9" s="13">
        <f t="shared" si="4"/>
        <v>3096.3</v>
      </c>
      <c r="Q9" s="17">
        <f t="shared" si="5"/>
        <v>106.68539870167619</v>
      </c>
      <c r="R9" s="1">
        <v>0</v>
      </c>
      <c r="S9" s="14">
        <v>0.75</v>
      </c>
      <c r="T9" s="14"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5762.6</v>
      </c>
      <c r="G10" s="45">
        <v>3562.8</v>
      </c>
      <c r="H10" s="72">
        <f t="shared" si="1"/>
        <v>2199.8</v>
      </c>
      <c r="I10" s="40">
        <v>1958</v>
      </c>
      <c r="J10" s="40">
        <v>1957.4</v>
      </c>
      <c r="K10" s="32">
        <f t="shared" si="2"/>
        <v>0.599999999999909</v>
      </c>
      <c r="L10" s="12">
        <f t="shared" si="3"/>
        <v>2199.2000000000003</v>
      </c>
      <c r="M10" s="45">
        <v>5725.1</v>
      </c>
      <c r="N10" s="13">
        <v>2014.8</v>
      </c>
      <c r="O10" s="45">
        <v>1547.9</v>
      </c>
      <c r="P10" s="13">
        <f t="shared" si="4"/>
        <v>2162.4</v>
      </c>
      <c r="Q10" s="17">
        <f t="shared" si="5"/>
        <v>101.70181280059194</v>
      </c>
      <c r="R10" s="1">
        <v>0</v>
      </c>
      <c r="S10" s="14">
        <v>0.75</v>
      </c>
      <c r="T10" s="14"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4279.9</v>
      </c>
      <c r="G11" s="45">
        <v>1015.2</v>
      </c>
      <c r="H11" s="72">
        <f t="shared" si="1"/>
        <v>3264.7</v>
      </c>
      <c r="I11" s="40">
        <v>316.4</v>
      </c>
      <c r="J11" s="40">
        <v>0</v>
      </c>
      <c r="K11" s="32">
        <f t="shared" si="2"/>
        <v>316.4</v>
      </c>
      <c r="L11" s="12">
        <f t="shared" si="3"/>
        <v>2948.2999999999997</v>
      </c>
      <c r="M11" s="45">
        <v>4031.5</v>
      </c>
      <c r="N11" s="13">
        <v>115.2</v>
      </c>
      <c r="O11" s="45">
        <v>900</v>
      </c>
      <c r="P11" s="13">
        <f t="shared" si="4"/>
        <v>3016.3</v>
      </c>
      <c r="Q11" s="17">
        <f t="shared" si="5"/>
        <v>97.74558233597452</v>
      </c>
      <c r="R11" s="1">
        <v>1</v>
      </c>
      <c r="S11" s="14">
        <v>0.75</v>
      </c>
      <c r="T11" s="14"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4878</v>
      </c>
      <c r="G12" s="45">
        <v>2376.4</v>
      </c>
      <c r="H12" s="72">
        <f t="shared" si="1"/>
        <v>2501.6</v>
      </c>
      <c r="I12" s="40">
        <v>43.2</v>
      </c>
      <c r="J12" s="40">
        <v>0</v>
      </c>
      <c r="K12" s="32">
        <f t="shared" si="2"/>
        <v>43.2</v>
      </c>
      <c r="L12" s="12">
        <f t="shared" si="3"/>
        <v>2458.4</v>
      </c>
      <c r="M12" s="45">
        <v>4890.3</v>
      </c>
      <c r="N12" s="13">
        <v>57.7</v>
      </c>
      <c r="O12" s="45">
        <v>2318.7</v>
      </c>
      <c r="P12" s="13">
        <f t="shared" si="4"/>
        <v>2513.9000000000005</v>
      </c>
      <c r="Q12" s="17">
        <f t="shared" si="5"/>
        <v>97.79227495127091</v>
      </c>
      <c r="R12" s="1">
        <v>1</v>
      </c>
      <c r="S12" s="14">
        <v>0.75</v>
      </c>
      <c r="T12" s="14">
        <f>R12*S12</f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3096.7</v>
      </c>
      <c r="G13" s="45">
        <v>1358.3</v>
      </c>
      <c r="H13" s="72">
        <f t="shared" si="1"/>
        <v>1738.3999999999999</v>
      </c>
      <c r="I13" s="40">
        <v>5</v>
      </c>
      <c r="J13" s="40">
        <v>0</v>
      </c>
      <c r="K13" s="32">
        <f t="shared" si="2"/>
        <v>5</v>
      </c>
      <c r="L13" s="12">
        <f t="shared" si="3"/>
        <v>1733.3999999999999</v>
      </c>
      <c r="M13" s="45">
        <v>3057.4</v>
      </c>
      <c r="N13" s="13">
        <v>57.6</v>
      </c>
      <c r="O13" s="45">
        <v>1300.7</v>
      </c>
      <c r="P13" s="13">
        <f t="shared" si="4"/>
        <v>1699.1000000000001</v>
      </c>
      <c r="Q13" s="17">
        <f t="shared" si="5"/>
        <v>102.0187157907127</v>
      </c>
      <c r="R13" s="1">
        <v>0</v>
      </c>
      <c r="S13" s="14">
        <v>0.75</v>
      </c>
      <c r="T13" s="14">
        <v>0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3997.2</v>
      </c>
      <c r="G14" s="45">
        <v>1638.3</v>
      </c>
      <c r="H14" s="72">
        <f t="shared" si="1"/>
        <v>2358.8999999999996</v>
      </c>
      <c r="I14" s="40">
        <v>1119.4</v>
      </c>
      <c r="J14" s="40">
        <v>1085.1</v>
      </c>
      <c r="K14" s="32">
        <f t="shared" si="2"/>
        <v>34.30000000000018</v>
      </c>
      <c r="L14" s="12">
        <f t="shared" si="3"/>
        <v>2324.5999999999995</v>
      </c>
      <c r="M14" s="45">
        <v>3913.5</v>
      </c>
      <c r="N14" s="13">
        <v>800.2</v>
      </c>
      <c r="O14" s="45">
        <v>838.2</v>
      </c>
      <c r="P14" s="13">
        <f t="shared" si="4"/>
        <v>2275.1000000000004</v>
      </c>
      <c r="Q14" s="17">
        <f t="shared" si="5"/>
        <v>102.17572853940482</v>
      </c>
      <c r="R14" s="1">
        <v>0</v>
      </c>
      <c r="S14" s="14">
        <v>0.75</v>
      </c>
      <c r="T14" s="14">
        <v>0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6946.4</v>
      </c>
      <c r="G15" s="45">
        <v>2230.2</v>
      </c>
      <c r="H15" s="72">
        <f t="shared" si="1"/>
        <v>4716.2</v>
      </c>
      <c r="I15" s="40">
        <v>145.2</v>
      </c>
      <c r="J15" s="40">
        <v>142</v>
      </c>
      <c r="K15" s="32">
        <f t="shared" si="2"/>
        <v>3.1999999999999886</v>
      </c>
      <c r="L15" s="12">
        <f t="shared" si="3"/>
        <v>4713</v>
      </c>
      <c r="M15" s="45">
        <v>6893.1</v>
      </c>
      <c r="N15" s="13">
        <v>115.3</v>
      </c>
      <c r="O15" s="45">
        <v>2114.9</v>
      </c>
      <c r="P15" s="13">
        <f t="shared" si="4"/>
        <v>4662.9</v>
      </c>
      <c r="Q15" s="17">
        <f t="shared" si="5"/>
        <v>101.0744386540565</v>
      </c>
      <c r="R15" s="1">
        <v>0</v>
      </c>
      <c r="S15" s="14">
        <v>0.75</v>
      </c>
      <c r="T15" s="14">
        <v>0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2497.5</v>
      </c>
      <c r="G16" s="45">
        <v>567.1</v>
      </c>
      <c r="H16" s="72">
        <f t="shared" si="1"/>
        <v>1930.4</v>
      </c>
      <c r="I16" s="40">
        <v>100</v>
      </c>
      <c r="J16" s="40">
        <v>100</v>
      </c>
      <c r="K16" s="32">
        <f t="shared" si="2"/>
        <v>0</v>
      </c>
      <c r="L16" s="12">
        <f t="shared" si="3"/>
        <v>1930.4</v>
      </c>
      <c r="M16" s="45">
        <v>2495.2</v>
      </c>
      <c r="N16" s="13">
        <v>57.6</v>
      </c>
      <c r="O16" s="45">
        <v>509.5</v>
      </c>
      <c r="P16" s="13">
        <f t="shared" si="4"/>
        <v>1928.1</v>
      </c>
      <c r="Q16" s="17">
        <f t="shared" si="5"/>
        <v>100.1192884186505</v>
      </c>
      <c r="R16" s="1">
        <v>0</v>
      </c>
      <c r="S16" s="14">
        <v>0.75</v>
      </c>
      <c r="T16" s="14"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3492.8</v>
      </c>
      <c r="G17" s="45">
        <v>1357.5</v>
      </c>
      <c r="H17" s="72">
        <f t="shared" si="1"/>
        <v>2135.3</v>
      </c>
      <c r="I17" s="40">
        <v>0.5</v>
      </c>
      <c r="J17" s="40">
        <v>0</v>
      </c>
      <c r="K17" s="32">
        <f t="shared" si="2"/>
        <v>0.5</v>
      </c>
      <c r="L17" s="12">
        <f t="shared" si="3"/>
        <v>2134.8</v>
      </c>
      <c r="M17" s="45">
        <v>3478.5</v>
      </c>
      <c r="N17" s="13">
        <v>57.6</v>
      </c>
      <c r="O17" s="45">
        <v>1299.8</v>
      </c>
      <c r="P17" s="13">
        <f t="shared" si="4"/>
        <v>2121.1000000000004</v>
      </c>
      <c r="Q17" s="17">
        <f t="shared" si="5"/>
        <v>100.64589128282495</v>
      </c>
      <c r="R17" s="1">
        <v>0</v>
      </c>
      <c r="S17" s="14">
        <v>0.75</v>
      </c>
      <c r="T17" s="14"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4132.5</v>
      </c>
      <c r="G18" s="45">
        <v>1324.1</v>
      </c>
      <c r="H18" s="72">
        <f t="shared" si="1"/>
        <v>2808.4</v>
      </c>
      <c r="I18" s="40">
        <v>3</v>
      </c>
      <c r="J18" s="40">
        <v>0</v>
      </c>
      <c r="K18" s="32">
        <f t="shared" si="2"/>
        <v>3</v>
      </c>
      <c r="L18" s="12">
        <f t="shared" si="3"/>
        <v>2805.4</v>
      </c>
      <c r="M18" s="45">
        <v>4132.5</v>
      </c>
      <c r="N18" s="13">
        <v>57.7</v>
      </c>
      <c r="O18" s="45">
        <v>1266.5</v>
      </c>
      <c r="P18" s="13">
        <f t="shared" si="4"/>
        <v>2808.3</v>
      </c>
      <c r="Q18" s="17">
        <f t="shared" si="5"/>
        <v>99.89673467934337</v>
      </c>
      <c r="R18" s="1">
        <v>1</v>
      </c>
      <c r="S18" s="14">
        <v>0.75</v>
      </c>
      <c r="T18" s="14">
        <v>0.75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3919.4</v>
      </c>
      <c r="G19" s="45">
        <v>1009.7</v>
      </c>
      <c r="H19" s="72">
        <f t="shared" si="1"/>
        <v>2909.7</v>
      </c>
      <c r="I19" s="40">
        <v>0</v>
      </c>
      <c r="J19" s="40">
        <v>0</v>
      </c>
      <c r="K19" s="32">
        <f t="shared" si="2"/>
        <v>0</v>
      </c>
      <c r="L19" s="12">
        <f t="shared" si="3"/>
        <v>2909.7</v>
      </c>
      <c r="M19" s="45">
        <v>3873.4</v>
      </c>
      <c r="N19" s="13">
        <v>115.2</v>
      </c>
      <c r="O19" s="45">
        <v>894.5</v>
      </c>
      <c r="P19" s="13">
        <f t="shared" si="4"/>
        <v>2863.7000000000003</v>
      </c>
      <c r="Q19" s="17">
        <f t="shared" si="5"/>
        <v>101.60631351049341</v>
      </c>
      <c r="R19" s="1">
        <v>0</v>
      </c>
      <c r="S19" s="14">
        <v>0.75</v>
      </c>
      <c r="T19" s="14"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4532.2</v>
      </c>
      <c r="G20" s="45">
        <v>2362.7</v>
      </c>
      <c r="H20" s="72">
        <f t="shared" si="1"/>
        <v>2169.5</v>
      </c>
      <c r="I20" s="40">
        <v>1527.4</v>
      </c>
      <c r="J20" s="40">
        <v>1485</v>
      </c>
      <c r="K20" s="32">
        <f t="shared" si="2"/>
        <v>42.40000000000009</v>
      </c>
      <c r="L20" s="12">
        <f t="shared" si="3"/>
        <v>2127.1</v>
      </c>
      <c r="M20" s="45">
        <v>4510.1</v>
      </c>
      <c r="N20" s="13">
        <v>1542.6</v>
      </c>
      <c r="O20" s="45">
        <v>820</v>
      </c>
      <c r="P20" s="13">
        <f t="shared" si="4"/>
        <v>2147.5000000000005</v>
      </c>
      <c r="Q20" s="17">
        <f t="shared" si="5"/>
        <v>99.05005820721767</v>
      </c>
      <c r="R20" s="1">
        <v>1</v>
      </c>
      <c r="S20" s="14">
        <v>0.75</v>
      </c>
      <c r="T20" s="14"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33900.6</v>
      </c>
      <c r="G21" s="45">
        <v>9253.9</v>
      </c>
      <c r="H21" s="72">
        <f t="shared" si="1"/>
        <v>24646.699999999997</v>
      </c>
      <c r="I21" s="40">
        <v>9511.6</v>
      </c>
      <c r="J21" s="40">
        <v>4438.7</v>
      </c>
      <c r="K21" s="32">
        <f t="shared" si="2"/>
        <v>5072.900000000001</v>
      </c>
      <c r="L21" s="12">
        <f t="shared" si="3"/>
        <v>19573.799999999996</v>
      </c>
      <c r="M21" s="45">
        <v>32773.9</v>
      </c>
      <c r="N21" s="13">
        <v>2439.8</v>
      </c>
      <c r="O21" s="45">
        <v>6814.1</v>
      </c>
      <c r="P21" s="13">
        <f t="shared" si="4"/>
        <v>23520</v>
      </c>
      <c r="Q21" s="17">
        <f t="shared" si="5"/>
        <v>83.22193877551018</v>
      </c>
      <c r="R21" s="1">
        <v>1</v>
      </c>
      <c r="S21" s="14">
        <v>0.75</v>
      </c>
      <c r="T21" s="14"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4609.8</v>
      </c>
      <c r="G22" s="45">
        <v>2375.8</v>
      </c>
      <c r="H22" s="72">
        <f t="shared" si="1"/>
        <v>2234</v>
      </c>
      <c r="I22" s="40">
        <v>1882.7</v>
      </c>
      <c r="J22" s="40">
        <v>1882.1</v>
      </c>
      <c r="K22" s="32">
        <f t="shared" si="2"/>
        <v>0.6000000000001364</v>
      </c>
      <c r="L22" s="12">
        <f t="shared" si="3"/>
        <v>2233.3999999999996</v>
      </c>
      <c r="M22" s="45">
        <v>4572</v>
      </c>
      <c r="N22" s="13">
        <v>1939.8</v>
      </c>
      <c r="O22" s="45">
        <v>436</v>
      </c>
      <c r="P22" s="13">
        <f t="shared" si="4"/>
        <v>2196.2</v>
      </c>
      <c r="Q22" s="17">
        <f t="shared" si="5"/>
        <v>101.69383480557326</v>
      </c>
      <c r="R22" s="1">
        <v>0</v>
      </c>
      <c r="S22" s="14">
        <v>0.75</v>
      </c>
      <c r="T22" s="14"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7852.9</v>
      </c>
      <c r="G23" s="45">
        <v>3569.2</v>
      </c>
      <c r="H23" s="72">
        <f t="shared" si="1"/>
        <v>4283.7</v>
      </c>
      <c r="I23" s="40">
        <v>150.4</v>
      </c>
      <c r="J23" s="40">
        <v>5.5</v>
      </c>
      <c r="K23" s="32">
        <f t="shared" si="2"/>
        <v>144.9</v>
      </c>
      <c r="L23" s="12">
        <f t="shared" si="3"/>
        <v>4138.8</v>
      </c>
      <c r="M23" s="45">
        <v>7779.3</v>
      </c>
      <c r="N23" s="13">
        <v>115.3</v>
      </c>
      <c r="O23" s="45">
        <v>3453.9</v>
      </c>
      <c r="P23" s="13">
        <f t="shared" si="4"/>
        <v>4210.1</v>
      </c>
      <c r="Q23" s="17">
        <f t="shared" si="5"/>
        <v>98.30645352841975</v>
      </c>
      <c r="R23" s="1">
        <v>1</v>
      </c>
      <c r="S23" s="14">
        <v>0.75</v>
      </c>
      <c r="T23" s="14">
        <v>0.75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>
        <f t="shared" si="2"/>
        <v>0</v>
      </c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94" t="s">
        <v>39</v>
      </c>
      <c r="B25" s="295"/>
      <c r="C25" s="160">
        <f aca="true" t="shared" si="6" ref="C25:K25">SUM(C7:C24)</f>
        <v>0</v>
      </c>
      <c r="D25" s="160">
        <f t="shared" si="6"/>
        <v>0</v>
      </c>
      <c r="E25" s="160">
        <f t="shared" si="6"/>
        <v>0</v>
      </c>
      <c r="F25" s="160">
        <f t="shared" si="6"/>
        <v>105459.3</v>
      </c>
      <c r="G25" s="160">
        <f t="shared" si="6"/>
        <v>36919.7</v>
      </c>
      <c r="H25" s="163">
        <f t="shared" si="6"/>
        <v>68539.59999999999</v>
      </c>
      <c r="I25" s="160">
        <f t="shared" si="6"/>
        <v>17587.5</v>
      </c>
      <c r="J25" s="160">
        <f t="shared" si="6"/>
        <v>11838.300000000001</v>
      </c>
      <c r="K25" s="160">
        <f t="shared" si="6"/>
        <v>5749.200000000001</v>
      </c>
      <c r="L25" s="237">
        <f t="shared" si="3"/>
        <v>62790.399999999994</v>
      </c>
      <c r="M25" s="161">
        <f>SUM(M7:M24)</f>
        <v>103392.6</v>
      </c>
      <c r="N25" s="165">
        <f>SUM(N7:N24)</f>
        <v>10459.5</v>
      </c>
      <c r="O25" s="161">
        <f>SUM(O7:O24)</f>
        <v>26460.1</v>
      </c>
      <c r="P25" s="166">
        <f>SUM(P7:P24)</f>
        <v>66473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F5">
      <selection activeCell="J17" sqref="J1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97" t="s">
        <v>134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91" t="s">
        <v>13</v>
      </c>
      <c r="B3" s="289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83" t="s">
        <v>11</v>
      </c>
      <c r="K3" s="283" t="s">
        <v>12</v>
      </c>
      <c r="L3" s="6" t="s">
        <v>6</v>
      </c>
    </row>
    <row r="4" spans="1:12" s="10" customFormat="1" ht="42.75" customHeight="1">
      <c r="A4" s="291"/>
      <c r="B4" s="28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84"/>
      <c r="K4" s="284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-31.4</v>
      </c>
      <c r="D6" s="13"/>
      <c r="E6" s="13"/>
      <c r="F6" s="51">
        <v>362</v>
      </c>
      <c r="G6" s="152">
        <v>0</v>
      </c>
      <c r="H6" s="13">
        <f>F6+G6</f>
        <v>362</v>
      </c>
      <c r="I6" s="52">
        <f>C6/H6*100</f>
        <v>-8.67403314917127</v>
      </c>
      <c r="J6" s="1">
        <f>SUM((I6-0)/(-10))</f>
        <v>0.8674033149171271</v>
      </c>
      <c r="K6" s="14">
        <v>0.75</v>
      </c>
      <c r="L6" s="37">
        <v>0.75</v>
      </c>
    </row>
    <row r="7" spans="1:12" ht="22.5">
      <c r="A7" s="11">
        <v>2</v>
      </c>
      <c r="B7" s="16" t="s">
        <v>172</v>
      </c>
      <c r="C7" s="12">
        <v>-46.8</v>
      </c>
      <c r="D7" s="13"/>
      <c r="E7" s="13"/>
      <c r="F7" s="51">
        <v>435.2</v>
      </c>
      <c r="G7" s="32">
        <v>0</v>
      </c>
      <c r="H7" s="13">
        <f aca="true" t="shared" si="0" ref="H7:H22">F7+G7</f>
        <v>435.2</v>
      </c>
      <c r="I7" s="17">
        <f aca="true" t="shared" si="1" ref="I7:I22">C7/H7*100</f>
        <v>-10.753676470588234</v>
      </c>
      <c r="J7" s="1">
        <v>0</v>
      </c>
      <c r="K7" s="14">
        <v>0.75</v>
      </c>
      <c r="L7" s="37">
        <v>0.75</v>
      </c>
    </row>
    <row r="8" spans="1:12" ht="22.5">
      <c r="A8" s="11">
        <v>3</v>
      </c>
      <c r="B8" s="16" t="s">
        <v>173</v>
      </c>
      <c r="C8" s="12">
        <v>-215.8</v>
      </c>
      <c r="D8" s="13"/>
      <c r="E8" s="13"/>
      <c r="F8" s="51">
        <v>702.1</v>
      </c>
      <c r="G8" s="32">
        <v>0</v>
      </c>
      <c r="H8" s="13">
        <f t="shared" si="0"/>
        <v>702.1</v>
      </c>
      <c r="I8" s="17">
        <f t="shared" si="1"/>
        <v>-30.73636234154679</v>
      </c>
      <c r="J8" s="1">
        <v>0</v>
      </c>
      <c r="K8" s="14">
        <v>0.75</v>
      </c>
      <c r="L8" s="37">
        <v>0.75</v>
      </c>
    </row>
    <row r="9" spans="1:12" ht="22.5">
      <c r="A9" s="11">
        <v>4</v>
      </c>
      <c r="B9" s="16" t="s">
        <v>174</v>
      </c>
      <c r="C9" s="12">
        <v>-37.5</v>
      </c>
      <c r="D9" s="13"/>
      <c r="E9" s="13"/>
      <c r="F9" s="51">
        <v>504.1</v>
      </c>
      <c r="G9" s="32">
        <v>0</v>
      </c>
      <c r="H9" s="13">
        <f t="shared" si="0"/>
        <v>504.1</v>
      </c>
      <c r="I9" s="17">
        <f t="shared" si="1"/>
        <v>-7.439000198373338</v>
      </c>
      <c r="J9" s="1">
        <v>1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-248.4</v>
      </c>
      <c r="D10" s="13"/>
      <c r="E10" s="13"/>
      <c r="F10" s="51">
        <v>2013.6</v>
      </c>
      <c r="G10" s="32">
        <v>0</v>
      </c>
      <c r="H10" s="13">
        <f t="shared" si="0"/>
        <v>2013.6</v>
      </c>
      <c r="I10" s="17">
        <f t="shared" si="1"/>
        <v>-12.336114421930871</v>
      </c>
      <c r="J10" s="1">
        <v>0</v>
      </c>
      <c r="K10" s="14">
        <v>0.75</v>
      </c>
      <c r="L10" s="37">
        <f>J10*K10</f>
        <v>0</v>
      </c>
    </row>
    <row r="11" spans="1:12" ht="22.5">
      <c r="A11" s="11">
        <v>6</v>
      </c>
      <c r="B11" s="16" t="s">
        <v>176</v>
      </c>
      <c r="C11" s="12">
        <v>12.3</v>
      </c>
      <c r="D11" s="13"/>
      <c r="E11" s="13"/>
      <c r="F11" s="51">
        <v>624.6</v>
      </c>
      <c r="G11" s="32">
        <v>0</v>
      </c>
      <c r="H11" s="13">
        <f t="shared" si="0"/>
        <v>624.6</v>
      </c>
      <c r="I11" s="17">
        <f t="shared" si="1"/>
        <v>1.9692603266090298</v>
      </c>
      <c r="J11" s="1">
        <v>1</v>
      </c>
      <c r="K11" s="14">
        <v>0.75</v>
      </c>
      <c r="L11" s="14">
        <f>J11*K11</f>
        <v>0.75</v>
      </c>
    </row>
    <row r="12" spans="1:12" ht="22.5">
      <c r="A12" s="11">
        <v>7</v>
      </c>
      <c r="B12" s="16" t="s">
        <v>177</v>
      </c>
      <c r="C12" s="12">
        <v>-39.3</v>
      </c>
      <c r="D12" s="13"/>
      <c r="E12" s="13"/>
      <c r="F12" s="51">
        <v>160.1</v>
      </c>
      <c r="G12" s="32">
        <v>0</v>
      </c>
      <c r="H12" s="13">
        <f t="shared" si="0"/>
        <v>160.1</v>
      </c>
      <c r="I12" s="17">
        <f t="shared" si="1"/>
        <v>-24.547158026233603</v>
      </c>
      <c r="J12" s="1">
        <v>0</v>
      </c>
      <c r="K12" s="14">
        <v>0.75</v>
      </c>
      <c r="L12" s="14">
        <f>J12*K12</f>
        <v>0</v>
      </c>
    </row>
    <row r="13" spans="1:12" ht="22.5">
      <c r="A13" s="11">
        <v>8</v>
      </c>
      <c r="B13" s="16" t="s">
        <v>187</v>
      </c>
      <c r="C13" s="12">
        <v>-83.7</v>
      </c>
      <c r="D13" s="13"/>
      <c r="E13" s="13"/>
      <c r="F13" s="51">
        <v>895.9</v>
      </c>
      <c r="G13" s="32">
        <v>0</v>
      </c>
      <c r="H13" s="13">
        <f t="shared" si="0"/>
        <v>895.9</v>
      </c>
      <c r="I13" s="17">
        <f t="shared" si="1"/>
        <v>-9.342560553633218</v>
      </c>
      <c r="J13" s="1">
        <v>1</v>
      </c>
      <c r="K13" s="14">
        <v>0.75</v>
      </c>
      <c r="L13" s="14">
        <v>0.75</v>
      </c>
    </row>
    <row r="14" spans="1:12" ht="11.25">
      <c r="A14" s="11">
        <v>9</v>
      </c>
      <c r="B14" s="16" t="s">
        <v>178</v>
      </c>
      <c r="C14" s="12">
        <v>-53.3</v>
      </c>
      <c r="D14" s="13"/>
      <c r="E14" s="13"/>
      <c r="F14" s="51">
        <v>1568.2</v>
      </c>
      <c r="G14" s="32">
        <v>0</v>
      </c>
      <c r="H14" s="13">
        <f t="shared" si="0"/>
        <v>1568.2</v>
      </c>
      <c r="I14" s="17">
        <f t="shared" si="1"/>
        <v>-3.3988011733197294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-2.3</v>
      </c>
      <c r="D15" s="13"/>
      <c r="E15" s="13"/>
      <c r="F15" s="51">
        <v>224</v>
      </c>
      <c r="G15" s="32">
        <v>0</v>
      </c>
      <c r="H15" s="13">
        <f t="shared" si="0"/>
        <v>224</v>
      </c>
      <c r="I15" s="17">
        <f t="shared" si="1"/>
        <v>-1.0267857142857142</v>
      </c>
      <c r="J15" s="1">
        <v>1</v>
      </c>
      <c r="K15" s="14">
        <v>0.75</v>
      </c>
      <c r="L15" s="14">
        <v>0.75</v>
      </c>
    </row>
    <row r="16" spans="1:12" ht="22.5">
      <c r="A16" s="11">
        <v>11</v>
      </c>
      <c r="B16" s="16" t="s">
        <v>180</v>
      </c>
      <c r="C16" s="12">
        <v>-14.3</v>
      </c>
      <c r="D16" s="13"/>
      <c r="E16" s="13"/>
      <c r="F16" s="51">
        <v>155.8</v>
      </c>
      <c r="G16" s="32">
        <v>0</v>
      </c>
      <c r="H16" s="13">
        <f t="shared" si="0"/>
        <v>155.8</v>
      </c>
      <c r="I16" s="17">
        <f t="shared" si="1"/>
        <v>-9.178433889602054</v>
      </c>
      <c r="J16" s="1">
        <v>1</v>
      </c>
      <c r="K16" s="14">
        <v>0.75</v>
      </c>
      <c r="L16" s="14"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13">
        <f t="shared" si="0"/>
        <v>1066</v>
      </c>
      <c r="I17" s="17">
        <f t="shared" si="1"/>
        <v>0</v>
      </c>
      <c r="J17" s="1">
        <v>1</v>
      </c>
      <c r="K17" s="14">
        <v>0.75</v>
      </c>
      <c r="L17" s="14">
        <v>0.75</v>
      </c>
    </row>
    <row r="18" spans="1:12" ht="22.5">
      <c r="A18" s="11">
        <v>13</v>
      </c>
      <c r="B18" s="16" t="s">
        <v>182</v>
      </c>
      <c r="C18" s="12">
        <v>-46</v>
      </c>
      <c r="D18" s="13"/>
      <c r="E18" s="13"/>
      <c r="F18" s="51">
        <v>622</v>
      </c>
      <c r="G18" s="32">
        <v>0</v>
      </c>
      <c r="H18" s="13">
        <f t="shared" si="0"/>
        <v>622</v>
      </c>
      <c r="I18" s="17">
        <f t="shared" si="1"/>
        <v>-7.395498392282958</v>
      </c>
      <c r="J18" s="1">
        <f>SUM((I18-0)/(-10))</f>
        <v>0.7395498392282958</v>
      </c>
      <c r="K18" s="14">
        <v>0.75</v>
      </c>
      <c r="L18" s="14">
        <v>0.75</v>
      </c>
    </row>
    <row r="19" spans="1:12" ht="22.5">
      <c r="A19" s="11">
        <v>14</v>
      </c>
      <c r="B19" s="16" t="s">
        <v>183</v>
      </c>
      <c r="C19" s="12">
        <v>-22.1</v>
      </c>
      <c r="D19" s="13"/>
      <c r="E19" s="13"/>
      <c r="F19" s="51">
        <v>435.1</v>
      </c>
      <c r="G19" s="32">
        <v>0</v>
      </c>
      <c r="H19" s="13">
        <f t="shared" si="0"/>
        <v>435.1</v>
      </c>
      <c r="I19" s="17">
        <f t="shared" si="1"/>
        <v>-5.079292116754769</v>
      </c>
      <c r="J19" s="1">
        <f>SUM((I19-0)/(-10))</f>
        <v>0.5079292116754769</v>
      </c>
      <c r="K19" s="14">
        <v>0.75</v>
      </c>
      <c r="L19" s="14">
        <v>0.75</v>
      </c>
    </row>
    <row r="20" spans="1:12" ht="22.5">
      <c r="A20" s="11">
        <v>15</v>
      </c>
      <c r="B20" s="16" t="s">
        <v>184</v>
      </c>
      <c r="C20" s="12">
        <v>-1126.7</v>
      </c>
      <c r="D20" s="13"/>
      <c r="E20" s="13"/>
      <c r="F20" s="51">
        <v>18747</v>
      </c>
      <c r="G20" s="32">
        <v>0</v>
      </c>
      <c r="H20" s="13">
        <f t="shared" si="0"/>
        <v>18747</v>
      </c>
      <c r="I20" s="17">
        <f t="shared" si="1"/>
        <v>-6.010028271190057</v>
      </c>
      <c r="J20" s="1">
        <v>1</v>
      </c>
      <c r="K20" s="14">
        <v>0.75</v>
      </c>
      <c r="L20" s="14">
        <v>0.75</v>
      </c>
    </row>
    <row r="21" spans="1:12" ht="22.5">
      <c r="A21" s="11">
        <v>16</v>
      </c>
      <c r="B21" s="16" t="s">
        <v>185</v>
      </c>
      <c r="C21" s="12">
        <v>-37.8</v>
      </c>
      <c r="D21" s="13"/>
      <c r="E21" s="13"/>
      <c r="F21" s="51">
        <v>511.4</v>
      </c>
      <c r="G21" s="32">
        <v>0</v>
      </c>
      <c r="H21" s="13">
        <f t="shared" si="0"/>
        <v>511.4</v>
      </c>
      <c r="I21" s="17">
        <f t="shared" si="1"/>
        <v>-7.391474384043802</v>
      </c>
      <c r="J21" s="1">
        <v>1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-73.6</v>
      </c>
      <c r="D22" s="13"/>
      <c r="E22" s="13"/>
      <c r="F22" s="51">
        <v>1558.5</v>
      </c>
      <c r="G22" s="32">
        <v>0</v>
      </c>
      <c r="H22" s="13">
        <f t="shared" si="0"/>
        <v>1558.5</v>
      </c>
      <c r="I22" s="17">
        <f t="shared" si="1"/>
        <v>-4.7224895733076675</v>
      </c>
      <c r="J22" s="1">
        <v>1</v>
      </c>
      <c r="K22" s="14">
        <v>0.75</v>
      </c>
      <c r="L22" s="14">
        <f>J22*K22</f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94" t="s">
        <v>39</v>
      </c>
      <c r="B24" s="295"/>
      <c r="C24" s="161">
        <f aca="true" t="shared" si="2" ref="C24:H24">SUM(C6:C23)</f>
        <v>-2066.7</v>
      </c>
      <c r="D24" s="161">
        <f t="shared" si="2"/>
        <v>0</v>
      </c>
      <c r="E24" s="161">
        <f t="shared" si="2"/>
        <v>0</v>
      </c>
      <c r="F24" s="168">
        <f t="shared" si="2"/>
        <v>30585.600000000002</v>
      </c>
      <c r="G24" s="161">
        <f t="shared" si="2"/>
        <v>0</v>
      </c>
      <c r="H24" s="166">
        <f t="shared" si="2"/>
        <v>30585.600000000002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304" t="s">
        <v>14</v>
      </c>
      <c r="B3" s="289" t="s">
        <v>102</v>
      </c>
      <c r="C3" s="56" t="s">
        <v>36</v>
      </c>
      <c r="D3" s="57"/>
      <c r="E3" s="57"/>
      <c r="F3" s="47" t="s">
        <v>205</v>
      </c>
      <c r="G3" s="47" t="s">
        <v>212</v>
      </c>
      <c r="H3" s="58" t="s">
        <v>136</v>
      </c>
      <c r="I3" s="47" t="s">
        <v>24</v>
      </c>
      <c r="J3" s="299" t="s">
        <v>11</v>
      </c>
      <c r="K3" s="299" t="s">
        <v>5</v>
      </c>
      <c r="L3" s="59" t="s">
        <v>6</v>
      </c>
    </row>
    <row r="4" spans="1:12" ht="42.75" customHeight="1">
      <c r="A4" s="304"/>
      <c r="B4" s="289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300"/>
      <c r="K4" s="300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362</v>
      </c>
      <c r="G6" s="152">
        <v>0</v>
      </c>
      <c r="H6" s="152">
        <f>F6+G6</f>
        <v>362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435.2</v>
      </c>
      <c r="G7" s="32">
        <v>0</v>
      </c>
      <c r="H7" s="32">
        <f aca="true" t="shared" si="1" ref="H7:H22">F7+G7</f>
        <v>435.2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702.1</v>
      </c>
      <c r="G8" s="32">
        <v>0</v>
      </c>
      <c r="H8" s="32">
        <f t="shared" si="1"/>
        <v>702.1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504.1</v>
      </c>
      <c r="G9" s="32">
        <v>0</v>
      </c>
      <c r="H9" s="32">
        <f t="shared" si="1"/>
        <v>504.1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2013.6</v>
      </c>
      <c r="G10" s="32">
        <v>0</v>
      </c>
      <c r="H10" s="32">
        <f t="shared" si="1"/>
        <v>2013.6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624.6</v>
      </c>
      <c r="G11" s="32">
        <v>0</v>
      </c>
      <c r="H11" s="32">
        <f t="shared" si="1"/>
        <v>624.6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160.1</v>
      </c>
      <c r="G12" s="32">
        <v>0</v>
      </c>
      <c r="H12" s="32">
        <f t="shared" si="1"/>
        <v>160.1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895.9</v>
      </c>
      <c r="G13" s="32">
        <v>0</v>
      </c>
      <c r="H13" s="32">
        <f t="shared" si="1"/>
        <v>895.9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1568.2</v>
      </c>
      <c r="G14" s="32">
        <v>0</v>
      </c>
      <c r="H14" s="32">
        <f t="shared" si="1"/>
        <v>1568.2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224</v>
      </c>
      <c r="G15" s="32">
        <v>0</v>
      </c>
      <c r="H15" s="32">
        <f t="shared" si="1"/>
        <v>224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155.8</v>
      </c>
      <c r="G16" s="32">
        <v>0</v>
      </c>
      <c r="H16" s="32">
        <f t="shared" si="1"/>
        <v>155.8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1066</v>
      </c>
      <c r="G17" s="32">
        <v>0</v>
      </c>
      <c r="H17" s="32">
        <f t="shared" si="1"/>
        <v>1066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622</v>
      </c>
      <c r="G18" s="32">
        <v>0</v>
      </c>
      <c r="H18" s="32">
        <f t="shared" si="1"/>
        <v>622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435.1</v>
      </c>
      <c r="G19" s="32">
        <v>0</v>
      </c>
      <c r="H19" s="32">
        <f t="shared" si="1"/>
        <v>435.1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18747</v>
      </c>
      <c r="G20" s="32">
        <v>0</v>
      </c>
      <c r="H20" s="32">
        <f t="shared" si="1"/>
        <v>18747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511.4</v>
      </c>
      <c r="G21" s="32">
        <v>0</v>
      </c>
      <c r="H21" s="32">
        <f t="shared" si="1"/>
        <v>511.4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1558.5</v>
      </c>
      <c r="G22" s="32">
        <v>0</v>
      </c>
      <c r="H22" s="32">
        <f t="shared" si="1"/>
        <v>1558.5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302" t="s">
        <v>39</v>
      </c>
      <c r="B24" s="303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30585.600000000002</v>
      </c>
      <c r="G24" s="161">
        <f t="shared" si="3"/>
        <v>0</v>
      </c>
      <c r="H24" s="161">
        <f t="shared" si="3"/>
        <v>30585.600000000002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F1">
      <selection activeCell="G23" sqref="G23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97" t="s">
        <v>150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91" t="s">
        <v>14</v>
      </c>
      <c r="B3" s="289" t="s">
        <v>102</v>
      </c>
      <c r="C3" s="6" t="s">
        <v>137</v>
      </c>
      <c r="D3" s="27"/>
      <c r="E3" s="27"/>
      <c r="F3" s="35" t="s">
        <v>198</v>
      </c>
      <c r="G3" s="35" t="s">
        <v>214</v>
      </c>
      <c r="H3" s="29" t="s">
        <v>138</v>
      </c>
      <c r="I3" s="5" t="s">
        <v>41</v>
      </c>
      <c r="J3" s="283" t="s">
        <v>15</v>
      </c>
      <c r="K3" s="283" t="s">
        <v>16</v>
      </c>
      <c r="L3" s="6" t="s">
        <v>6</v>
      </c>
    </row>
    <row r="4" spans="1:12" s="10" customFormat="1" ht="42.75" customHeight="1">
      <c r="A4" s="291"/>
      <c r="B4" s="289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84"/>
      <c r="K4" s="284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3562.3</v>
      </c>
      <c r="G6" s="45">
        <v>889.9</v>
      </c>
      <c r="H6" s="32">
        <f>F6-G6</f>
        <v>2672.4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3252.7</v>
      </c>
      <c r="G7" s="45">
        <v>594.9</v>
      </c>
      <c r="H7" s="32">
        <f aca="true" t="shared" si="1" ref="H7:H22">F7-G7</f>
        <v>2657.7999999999997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4745.8</v>
      </c>
      <c r="G8" s="45">
        <v>1433.7</v>
      </c>
      <c r="H8" s="32">
        <f t="shared" si="1"/>
        <v>3312.1000000000004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5762.6</v>
      </c>
      <c r="G9" s="45">
        <v>3562.8</v>
      </c>
      <c r="H9" s="32">
        <f t="shared" si="1"/>
        <v>2199.8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4279.9</v>
      </c>
      <c r="G10" s="45">
        <v>1015.2</v>
      </c>
      <c r="H10" s="32">
        <f t="shared" si="1"/>
        <v>3264.7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4878</v>
      </c>
      <c r="G11" s="45">
        <v>2376.4</v>
      </c>
      <c r="H11" s="32">
        <f t="shared" si="1"/>
        <v>2501.6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3096.7</v>
      </c>
      <c r="G12" s="45">
        <v>1358.3</v>
      </c>
      <c r="H12" s="32">
        <f t="shared" si="1"/>
        <v>1738.3999999999999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3997.2</v>
      </c>
      <c r="G13" s="45">
        <v>1638.3</v>
      </c>
      <c r="H13" s="32">
        <f t="shared" si="1"/>
        <v>2358.8999999999996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6946.4</v>
      </c>
      <c r="G14" s="45">
        <v>2230.2</v>
      </c>
      <c r="H14" s="32">
        <f t="shared" si="1"/>
        <v>4716.2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2497.5</v>
      </c>
      <c r="G15" s="45">
        <v>567.1</v>
      </c>
      <c r="H15" s="32">
        <f t="shared" si="1"/>
        <v>1930.4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3492.8</v>
      </c>
      <c r="G16" s="45">
        <v>1357.5</v>
      </c>
      <c r="H16" s="32">
        <f t="shared" si="1"/>
        <v>2135.3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4132.5</v>
      </c>
      <c r="G17" s="45">
        <v>1324.1</v>
      </c>
      <c r="H17" s="32">
        <f t="shared" si="1"/>
        <v>2808.4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3919.4</v>
      </c>
      <c r="G18" s="45">
        <v>1009.7</v>
      </c>
      <c r="H18" s="32">
        <f t="shared" si="1"/>
        <v>2909.7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4532.2</v>
      </c>
      <c r="G19" s="45">
        <v>2362.7</v>
      </c>
      <c r="H19" s="32">
        <f t="shared" si="1"/>
        <v>2169.5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33900.6</v>
      </c>
      <c r="G20" s="45">
        <v>9253.9</v>
      </c>
      <c r="H20" s="32">
        <f t="shared" si="1"/>
        <v>24646.699999999997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4609.8</v>
      </c>
      <c r="G21" s="45">
        <v>2375.8</v>
      </c>
      <c r="H21" s="32">
        <f t="shared" si="1"/>
        <v>2234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7852.9</v>
      </c>
      <c r="G22" s="45">
        <v>3569.2</v>
      </c>
      <c r="H22" s="32">
        <f t="shared" si="1"/>
        <v>4283.7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94" t="s">
        <v>39</v>
      </c>
      <c r="B24" s="295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105459.3</v>
      </c>
      <c r="G24" s="160">
        <f t="shared" si="3"/>
        <v>36919.7</v>
      </c>
      <c r="H24" s="161">
        <f t="shared" si="3"/>
        <v>68539.59999999999</v>
      </c>
      <c r="I24" s="81" t="s">
        <v>8</v>
      </c>
      <c r="J24" s="82" t="s">
        <v>8</v>
      </c>
      <c r="K24" s="174">
        <v>0.75</v>
      </c>
      <c r="L24" s="50" t="s">
        <v>8</v>
      </c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J5">
      <selection activeCell="N18" sqref="N1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97" t="s">
        <v>151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91" t="s">
        <v>3</v>
      </c>
      <c r="B3" s="289" t="s">
        <v>102</v>
      </c>
      <c r="C3" s="35" t="s">
        <v>218</v>
      </c>
      <c r="D3" s="35" t="s">
        <v>217</v>
      </c>
      <c r="E3" s="35" t="s">
        <v>216</v>
      </c>
      <c r="F3" s="29" t="s">
        <v>1</v>
      </c>
      <c r="G3" s="27"/>
      <c r="H3" s="27"/>
      <c r="I3" s="5" t="s">
        <v>219</v>
      </c>
      <c r="J3" s="5" t="s">
        <v>273</v>
      </c>
      <c r="K3" s="35" t="s">
        <v>31</v>
      </c>
      <c r="L3" s="35" t="s">
        <v>198</v>
      </c>
      <c r="M3" s="35" t="s">
        <v>215</v>
      </c>
      <c r="N3" s="29" t="s">
        <v>2</v>
      </c>
      <c r="O3" s="5" t="s">
        <v>45</v>
      </c>
      <c r="P3" s="283" t="s">
        <v>17</v>
      </c>
      <c r="Q3" s="283" t="s">
        <v>18</v>
      </c>
      <c r="R3" s="6" t="s">
        <v>6</v>
      </c>
    </row>
    <row r="4" spans="1:18" s="10" customFormat="1" ht="75.75" customHeight="1">
      <c r="A4" s="291"/>
      <c r="B4" s="28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84"/>
      <c r="Q4" s="284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3530.9</v>
      </c>
      <c r="D6" s="13">
        <v>57.7</v>
      </c>
      <c r="E6" s="45">
        <v>832.2</v>
      </c>
      <c r="F6" s="44">
        <f>C6-D6-E6</f>
        <v>2641</v>
      </c>
      <c r="G6" s="13"/>
      <c r="H6" s="13"/>
      <c r="I6" s="51">
        <v>0</v>
      </c>
      <c r="J6" s="51">
        <v>0</v>
      </c>
      <c r="K6" s="32">
        <f>J6-I6</f>
        <v>0</v>
      </c>
      <c r="L6" s="32">
        <v>3562.3</v>
      </c>
      <c r="M6" s="32">
        <v>889.9</v>
      </c>
      <c r="N6" s="32">
        <f>L6-M6</f>
        <v>2672.4</v>
      </c>
      <c r="O6" s="17">
        <f>(F6-N6)/F6*100</f>
        <v>-1.1889435819765275</v>
      </c>
      <c r="P6" s="68">
        <f>SUM((O6+5)/(0+5))</f>
        <v>0.7622112836046945</v>
      </c>
      <c r="Q6" s="14">
        <v>1.2</v>
      </c>
      <c r="R6" s="14">
        <f>P6*Q6</f>
        <v>0.9146535403256333</v>
      </c>
    </row>
    <row r="7" spans="1:18" ht="22.5">
      <c r="A7" s="11">
        <v>2</v>
      </c>
      <c r="B7" s="16" t="s">
        <v>172</v>
      </c>
      <c r="C7" s="45">
        <v>3205.9</v>
      </c>
      <c r="D7" s="13">
        <v>57.7</v>
      </c>
      <c r="E7" s="45">
        <v>537.2</v>
      </c>
      <c r="F7" s="45">
        <f aca="true" t="shared" si="0" ref="F7:F22">C7-D7-E7</f>
        <v>2611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3252.7</v>
      </c>
      <c r="M7" s="32">
        <v>594.9</v>
      </c>
      <c r="N7" s="32">
        <f aca="true" t="shared" si="2" ref="N7:N22">L7-M7</f>
        <v>2657.7999999999997</v>
      </c>
      <c r="O7" s="17">
        <f aca="true" t="shared" si="3" ref="O7:O22">(F7-N7)/F7*100</f>
        <v>-1.792416698582908</v>
      </c>
      <c r="P7" s="68">
        <f>SUM((O7+5)/(0+5))</f>
        <v>0.6415166602834184</v>
      </c>
      <c r="Q7" s="14">
        <v>1.2</v>
      </c>
      <c r="R7" s="14">
        <f aca="true" t="shared" si="4" ref="R7:R22">P7*Q7</f>
        <v>0.769819992340102</v>
      </c>
    </row>
    <row r="8" spans="1:18" ht="22.5">
      <c r="A8" s="11">
        <v>3</v>
      </c>
      <c r="B8" s="16" t="s">
        <v>173</v>
      </c>
      <c r="C8" s="45">
        <v>4530</v>
      </c>
      <c r="D8" s="13">
        <v>857.7</v>
      </c>
      <c r="E8" s="45">
        <v>576</v>
      </c>
      <c r="F8" s="45">
        <f t="shared" si="0"/>
        <v>3096.3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4745.8</v>
      </c>
      <c r="M8" s="32">
        <v>1433.7</v>
      </c>
      <c r="N8" s="32">
        <f t="shared" si="2"/>
        <v>3312.1000000000004</v>
      </c>
      <c r="O8" s="17">
        <f t="shared" si="3"/>
        <v>-6.9696088880276506</v>
      </c>
      <c r="P8" s="68">
        <v>0</v>
      </c>
      <c r="Q8" s="14">
        <v>1.2</v>
      </c>
      <c r="R8" s="14">
        <f t="shared" si="4"/>
        <v>0</v>
      </c>
    </row>
    <row r="9" spans="1:18" ht="22.5">
      <c r="A9" s="11">
        <v>4</v>
      </c>
      <c r="B9" s="16" t="s">
        <v>174</v>
      </c>
      <c r="C9" s="45">
        <v>5725.1</v>
      </c>
      <c r="D9" s="13">
        <v>2014.8</v>
      </c>
      <c r="E9" s="45">
        <v>1547.9</v>
      </c>
      <c r="F9" s="45">
        <f t="shared" si="0"/>
        <v>2162.4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5762.6</v>
      </c>
      <c r="M9" s="32">
        <v>3562.8</v>
      </c>
      <c r="N9" s="32">
        <f t="shared" si="2"/>
        <v>2199.8</v>
      </c>
      <c r="O9" s="17">
        <f t="shared" si="3"/>
        <v>-1.729559748427677</v>
      </c>
      <c r="P9" s="68">
        <f aca="true" t="shared" si="5" ref="P9:P22">SUM(O9+5)/(0+5)</f>
        <v>0.6540880503144646</v>
      </c>
      <c r="Q9" s="14">
        <v>1.2</v>
      </c>
      <c r="R9" s="14">
        <f t="shared" si="4"/>
        <v>0.7849056603773575</v>
      </c>
    </row>
    <row r="10" spans="1:18" ht="22.5">
      <c r="A10" s="11">
        <v>5</v>
      </c>
      <c r="B10" s="16" t="s">
        <v>175</v>
      </c>
      <c r="C10" s="45">
        <v>4031.5</v>
      </c>
      <c r="D10" s="13">
        <v>115.2</v>
      </c>
      <c r="E10" s="45">
        <v>900</v>
      </c>
      <c r="F10" s="45">
        <f t="shared" si="0"/>
        <v>3016.3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4279.9</v>
      </c>
      <c r="M10" s="32">
        <v>1015.2</v>
      </c>
      <c r="N10" s="32">
        <f t="shared" si="2"/>
        <v>3264.7</v>
      </c>
      <c r="O10" s="17">
        <f t="shared" si="3"/>
        <v>-8.235255113881234</v>
      </c>
      <c r="P10" s="68">
        <v>0</v>
      </c>
      <c r="Q10" s="14">
        <v>1.2</v>
      </c>
      <c r="R10" s="14">
        <f t="shared" si="4"/>
        <v>0</v>
      </c>
    </row>
    <row r="11" spans="1:18" ht="22.5">
      <c r="A11" s="11">
        <v>6</v>
      </c>
      <c r="B11" s="16" t="s">
        <v>176</v>
      </c>
      <c r="C11" s="45">
        <v>4890.3</v>
      </c>
      <c r="D11" s="13">
        <v>57.7</v>
      </c>
      <c r="E11" s="45">
        <v>2318.7</v>
      </c>
      <c r="F11" s="45">
        <f t="shared" si="0"/>
        <v>2513.9000000000005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4878</v>
      </c>
      <c r="M11" s="32">
        <v>2376.4</v>
      </c>
      <c r="N11" s="32">
        <f t="shared" si="2"/>
        <v>2501.6</v>
      </c>
      <c r="O11" s="17">
        <f t="shared" si="3"/>
        <v>0.4892796053940345</v>
      </c>
      <c r="P11" s="68">
        <v>1</v>
      </c>
      <c r="Q11" s="14">
        <v>1.2</v>
      </c>
      <c r="R11" s="14">
        <f t="shared" si="4"/>
        <v>1.2</v>
      </c>
    </row>
    <row r="12" spans="1:18" ht="22.5">
      <c r="A12" s="11">
        <v>7</v>
      </c>
      <c r="B12" s="16" t="s">
        <v>177</v>
      </c>
      <c r="C12" s="45">
        <v>3057.4</v>
      </c>
      <c r="D12" s="13">
        <v>57.6</v>
      </c>
      <c r="E12" s="45">
        <v>1300.7</v>
      </c>
      <c r="F12" s="45">
        <f t="shared" si="0"/>
        <v>1699.1000000000001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3096.7</v>
      </c>
      <c r="M12" s="32">
        <v>1358.3</v>
      </c>
      <c r="N12" s="32">
        <f t="shared" si="2"/>
        <v>1738.3999999999999</v>
      </c>
      <c r="O12" s="17">
        <f t="shared" si="3"/>
        <v>-2.312989229592121</v>
      </c>
      <c r="P12" s="68">
        <f t="shared" si="5"/>
        <v>0.5374021540815759</v>
      </c>
      <c r="Q12" s="14">
        <v>1.2</v>
      </c>
      <c r="R12" s="14">
        <f t="shared" si="4"/>
        <v>0.6448825848978911</v>
      </c>
    </row>
    <row r="13" spans="1:18" ht="22.5">
      <c r="A13" s="11">
        <v>8</v>
      </c>
      <c r="B13" s="16" t="s">
        <v>187</v>
      </c>
      <c r="C13" s="45">
        <v>3913.5</v>
      </c>
      <c r="D13" s="13">
        <v>800.2</v>
      </c>
      <c r="E13" s="45">
        <v>838.2</v>
      </c>
      <c r="F13" s="45">
        <f t="shared" si="0"/>
        <v>2275.1000000000004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3997.2</v>
      </c>
      <c r="M13" s="32">
        <v>1638.3</v>
      </c>
      <c r="N13" s="32">
        <f t="shared" si="2"/>
        <v>2358.8999999999996</v>
      </c>
      <c r="O13" s="17">
        <f t="shared" si="3"/>
        <v>-3.6833545778207224</v>
      </c>
      <c r="P13" s="68">
        <f t="shared" si="5"/>
        <v>0.2633290844358555</v>
      </c>
      <c r="Q13" s="14">
        <v>1.2</v>
      </c>
      <c r="R13" s="14">
        <f t="shared" si="4"/>
        <v>0.3159949013230266</v>
      </c>
    </row>
    <row r="14" spans="1:18" ht="22.5">
      <c r="A14" s="11">
        <v>9</v>
      </c>
      <c r="B14" s="16" t="s">
        <v>178</v>
      </c>
      <c r="C14" s="45">
        <v>6893.1</v>
      </c>
      <c r="D14" s="13">
        <v>115.3</v>
      </c>
      <c r="E14" s="45">
        <v>2114.9</v>
      </c>
      <c r="F14" s="45">
        <f t="shared" si="0"/>
        <v>4662.9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6946.4</v>
      </c>
      <c r="M14" s="32">
        <v>2230.2</v>
      </c>
      <c r="N14" s="32">
        <f t="shared" si="2"/>
        <v>4716.2</v>
      </c>
      <c r="O14" s="17">
        <f t="shared" si="3"/>
        <v>-1.1430654742756694</v>
      </c>
      <c r="P14" s="68">
        <f t="shared" si="5"/>
        <v>0.7713869051448661</v>
      </c>
      <c r="Q14" s="14">
        <v>1.2</v>
      </c>
      <c r="R14" s="14">
        <f t="shared" si="4"/>
        <v>0.9256642861738392</v>
      </c>
    </row>
    <row r="15" spans="1:18" ht="22.5">
      <c r="A15" s="11">
        <v>10</v>
      </c>
      <c r="B15" s="16" t="s">
        <v>179</v>
      </c>
      <c r="C15" s="45">
        <v>2495.2</v>
      </c>
      <c r="D15" s="13">
        <v>57.6</v>
      </c>
      <c r="E15" s="45">
        <v>509.5</v>
      </c>
      <c r="F15" s="45">
        <f t="shared" si="0"/>
        <v>1928.1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2497.5</v>
      </c>
      <c r="M15" s="32">
        <v>567.1</v>
      </c>
      <c r="N15" s="32">
        <f t="shared" si="2"/>
        <v>1930.4</v>
      </c>
      <c r="O15" s="17">
        <f t="shared" si="3"/>
        <v>-0.11928841865049439</v>
      </c>
      <c r="P15" s="68">
        <f t="shared" si="5"/>
        <v>0.976142316269901</v>
      </c>
      <c r="Q15" s="14">
        <v>1.2</v>
      </c>
      <c r="R15" s="14">
        <f t="shared" si="4"/>
        <v>1.1713707795238812</v>
      </c>
    </row>
    <row r="16" spans="1:18" ht="22.5">
      <c r="A16" s="11">
        <v>11</v>
      </c>
      <c r="B16" s="16" t="s">
        <v>180</v>
      </c>
      <c r="C16" s="45">
        <v>3478.5</v>
      </c>
      <c r="D16" s="13">
        <v>57.6</v>
      </c>
      <c r="E16" s="45">
        <v>1299.8</v>
      </c>
      <c r="F16" s="45">
        <f t="shared" si="0"/>
        <v>2121.1000000000004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3492.8</v>
      </c>
      <c r="M16" s="32">
        <v>1357.5</v>
      </c>
      <c r="N16" s="32">
        <f t="shared" si="2"/>
        <v>2135.3</v>
      </c>
      <c r="O16" s="17">
        <f t="shared" si="3"/>
        <v>-0.6694639573805957</v>
      </c>
      <c r="P16" s="68">
        <f t="shared" si="5"/>
        <v>0.8661072085238809</v>
      </c>
      <c r="Q16" s="14">
        <v>1.2</v>
      </c>
      <c r="R16" s="14">
        <f t="shared" si="4"/>
        <v>1.039328650228657</v>
      </c>
    </row>
    <row r="17" spans="1:18" ht="22.5">
      <c r="A17" s="11">
        <v>12</v>
      </c>
      <c r="B17" s="16" t="s">
        <v>181</v>
      </c>
      <c r="C17" s="45">
        <v>4132.5</v>
      </c>
      <c r="D17" s="13">
        <v>57.7</v>
      </c>
      <c r="E17" s="45">
        <v>1266.5</v>
      </c>
      <c r="F17" s="45">
        <f t="shared" si="0"/>
        <v>2808.3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4132.5</v>
      </c>
      <c r="M17" s="32">
        <v>1324.1</v>
      </c>
      <c r="N17" s="32">
        <f t="shared" si="2"/>
        <v>2808.4</v>
      </c>
      <c r="O17" s="17">
        <f t="shared" si="3"/>
        <v>-0.0035608731260872786</v>
      </c>
      <c r="P17" s="68">
        <v>1</v>
      </c>
      <c r="Q17" s="14">
        <v>1.2</v>
      </c>
      <c r="R17" s="14">
        <f t="shared" si="4"/>
        <v>1.2</v>
      </c>
    </row>
    <row r="18" spans="1:18" ht="22.5">
      <c r="A18" s="11">
        <v>13</v>
      </c>
      <c r="B18" s="16" t="s">
        <v>182</v>
      </c>
      <c r="C18" s="45">
        <v>3873.4</v>
      </c>
      <c r="D18" s="13">
        <v>115.2</v>
      </c>
      <c r="E18" s="45">
        <v>894.5</v>
      </c>
      <c r="F18" s="45">
        <f t="shared" si="0"/>
        <v>2863.7000000000003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3919.4</v>
      </c>
      <c r="M18" s="32">
        <v>1009.7</v>
      </c>
      <c r="N18" s="32">
        <f t="shared" si="2"/>
        <v>2909.7</v>
      </c>
      <c r="O18" s="17">
        <f t="shared" si="3"/>
        <v>-1.6063135104934017</v>
      </c>
      <c r="P18" s="68">
        <f t="shared" si="5"/>
        <v>0.6787372979013198</v>
      </c>
      <c r="Q18" s="14">
        <v>1.2</v>
      </c>
      <c r="R18" s="14">
        <f t="shared" si="4"/>
        <v>0.8144847574815837</v>
      </c>
    </row>
    <row r="19" spans="1:18" ht="22.5">
      <c r="A19" s="11">
        <v>14</v>
      </c>
      <c r="B19" s="16" t="s">
        <v>183</v>
      </c>
      <c r="C19" s="45">
        <v>4510.1</v>
      </c>
      <c r="D19" s="13">
        <v>1542.6</v>
      </c>
      <c r="E19" s="45">
        <v>820</v>
      </c>
      <c r="F19" s="45">
        <f t="shared" si="0"/>
        <v>2147.5000000000005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4532.2</v>
      </c>
      <c r="M19" s="32">
        <v>2362.7</v>
      </c>
      <c r="N19" s="32">
        <f t="shared" si="2"/>
        <v>2169.5</v>
      </c>
      <c r="O19" s="17">
        <f t="shared" si="3"/>
        <v>-1.0244470314318763</v>
      </c>
      <c r="P19" s="68">
        <f t="shared" si="5"/>
        <v>0.7951105937136248</v>
      </c>
      <c r="Q19" s="14">
        <v>1.2</v>
      </c>
      <c r="R19" s="14">
        <f t="shared" si="4"/>
        <v>0.9541327124563497</v>
      </c>
    </row>
    <row r="20" spans="1:18" ht="22.5">
      <c r="A20" s="11">
        <v>15</v>
      </c>
      <c r="B20" s="16" t="s">
        <v>184</v>
      </c>
      <c r="C20" s="45">
        <v>32773.9</v>
      </c>
      <c r="D20" s="13">
        <v>2439.8</v>
      </c>
      <c r="E20" s="45">
        <v>6814.1</v>
      </c>
      <c r="F20" s="45">
        <f t="shared" si="0"/>
        <v>23520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33900.6</v>
      </c>
      <c r="M20" s="32">
        <v>9253.9</v>
      </c>
      <c r="N20" s="32">
        <f t="shared" si="2"/>
        <v>24646.699999999997</v>
      </c>
      <c r="O20" s="17">
        <f t="shared" si="3"/>
        <v>-4.790391156462573</v>
      </c>
      <c r="P20" s="68">
        <f t="shared" si="5"/>
        <v>0.04192176870748536</v>
      </c>
      <c r="Q20" s="14">
        <v>1.2</v>
      </c>
      <c r="R20" s="14">
        <f t="shared" si="4"/>
        <v>0.05030612244898243</v>
      </c>
    </row>
    <row r="21" spans="1:18" ht="22.5">
      <c r="A21" s="11">
        <v>16</v>
      </c>
      <c r="B21" s="16" t="s">
        <v>185</v>
      </c>
      <c r="C21" s="45">
        <v>4572</v>
      </c>
      <c r="D21" s="13">
        <v>1939.8</v>
      </c>
      <c r="E21" s="45">
        <v>436</v>
      </c>
      <c r="F21" s="45">
        <f t="shared" si="0"/>
        <v>2196.2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4609.8</v>
      </c>
      <c r="M21" s="32">
        <v>2375.8</v>
      </c>
      <c r="N21" s="32">
        <f t="shared" si="2"/>
        <v>2234</v>
      </c>
      <c r="O21" s="17">
        <f t="shared" si="3"/>
        <v>-1.7211547217921948</v>
      </c>
      <c r="P21" s="68">
        <f t="shared" si="5"/>
        <v>0.6557690556415611</v>
      </c>
      <c r="Q21" s="14">
        <v>1.2</v>
      </c>
      <c r="R21" s="14">
        <f t="shared" si="4"/>
        <v>0.7869228667698732</v>
      </c>
    </row>
    <row r="22" spans="1:18" ht="22.5">
      <c r="A22" s="11">
        <v>17</v>
      </c>
      <c r="B22" s="16" t="s">
        <v>186</v>
      </c>
      <c r="C22" s="45">
        <v>7779.3</v>
      </c>
      <c r="D22" s="13">
        <v>115.3</v>
      </c>
      <c r="E22" s="45">
        <v>3453.9</v>
      </c>
      <c r="F22" s="45">
        <f t="shared" si="0"/>
        <v>4210.1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7852.9</v>
      </c>
      <c r="M22" s="32">
        <v>3569.2</v>
      </c>
      <c r="N22" s="32">
        <f t="shared" si="2"/>
        <v>4283.7</v>
      </c>
      <c r="O22" s="17">
        <f t="shared" si="3"/>
        <v>-1.7481770029215324</v>
      </c>
      <c r="P22" s="68">
        <f t="shared" si="5"/>
        <v>0.6503645994156935</v>
      </c>
      <c r="Q22" s="14">
        <v>1.2</v>
      </c>
      <c r="R22" s="14">
        <f t="shared" si="4"/>
        <v>0.7804375192988321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94" t="s">
        <v>39</v>
      </c>
      <c r="B24" s="295"/>
      <c r="C24" s="161">
        <f aca="true" t="shared" si="6" ref="C24:N24">SUM(C6:C23)</f>
        <v>103392.6</v>
      </c>
      <c r="D24" s="165">
        <f t="shared" si="6"/>
        <v>10459.5</v>
      </c>
      <c r="E24" s="161">
        <f t="shared" si="6"/>
        <v>26460.1</v>
      </c>
      <c r="F24" s="161">
        <f t="shared" si="6"/>
        <v>66473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105459.3</v>
      </c>
      <c r="M24" s="160">
        <f t="shared" si="6"/>
        <v>36919.7</v>
      </c>
      <c r="N24" s="161">
        <f t="shared" si="6"/>
        <v>68539.59999999999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25"/>
  <sheetViews>
    <sheetView workbookViewId="0" topLeftCell="A1">
      <selection activeCell="AF7" sqref="AF7:AF25"/>
    </sheetView>
  </sheetViews>
  <sheetFormatPr defaultColWidth="9.00390625" defaultRowHeight="12.75"/>
  <cols>
    <col min="1" max="1" width="3.875" style="0" customWidth="1"/>
    <col min="2" max="2" width="24.375" style="0" customWidth="1"/>
    <col min="6" max="6" width="10.00390625" style="0" bestFit="1" customWidth="1"/>
    <col min="7" max="7" width="11.25390625" style="0" customWidth="1"/>
    <col min="9" max="9" width="9.625" style="0" bestFit="1" customWidth="1"/>
    <col min="10" max="10" width="10.00390625" style="0" bestFit="1" customWidth="1"/>
    <col min="11" max="11" width="9.625" style="0" bestFit="1" customWidth="1"/>
    <col min="12" max="12" width="5.375" style="0" customWidth="1"/>
    <col min="13" max="13" width="10.25390625" style="0" customWidth="1"/>
    <col min="15" max="15" width="7.00390625" style="0" customWidth="1"/>
    <col min="16" max="16" width="7.875" style="0" customWidth="1"/>
    <col min="17" max="17" width="7.625" style="0" customWidth="1"/>
    <col min="18" max="18" width="8.625" style="0" customWidth="1"/>
    <col min="19" max="20" width="7.625" style="0" customWidth="1"/>
    <col min="32" max="32" width="10.00390625" style="0" bestFit="1" customWidth="1"/>
  </cols>
  <sheetData>
    <row r="2" spans="1:12" ht="12.75">
      <c r="A2" s="318" t="s">
        <v>243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ht="6" customHeight="1"/>
    <row r="4" spans="1:32" ht="24" customHeight="1">
      <c r="A4" s="291" t="s">
        <v>20</v>
      </c>
      <c r="B4" s="320" t="s">
        <v>102</v>
      </c>
      <c r="C4" s="289" t="s">
        <v>244</v>
      </c>
      <c r="D4" s="319"/>
      <c r="E4" s="319"/>
      <c r="F4" s="290"/>
      <c r="G4" s="250" t="s">
        <v>245</v>
      </c>
      <c r="H4" s="289" t="s">
        <v>247</v>
      </c>
      <c r="I4" s="290"/>
      <c r="J4" s="320" t="s">
        <v>250</v>
      </c>
      <c r="K4" s="320" t="s">
        <v>251</v>
      </c>
      <c r="L4" s="316" t="s">
        <v>252</v>
      </c>
      <c r="M4" s="316"/>
      <c r="N4" s="316"/>
      <c r="O4" s="316" t="s">
        <v>256</v>
      </c>
      <c r="P4" s="316"/>
      <c r="Q4" s="316"/>
      <c r="R4" s="316" t="s">
        <v>257</v>
      </c>
      <c r="S4" s="316"/>
      <c r="T4" s="316"/>
      <c r="U4" s="311" t="s">
        <v>258</v>
      </c>
      <c r="V4" s="311"/>
      <c r="W4" s="309" t="s">
        <v>261</v>
      </c>
      <c r="X4" s="312" t="s">
        <v>270</v>
      </c>
      <c r="Y4" s="313"/>
      <c r="Z4" s="313"/>
      <c r="AA4" s="314"/>
      <c r="AF4" s="307" t="s">
        <v>271</v>
      </c>
    </row>
    <row r="5" spans="1:32" ht="24" customHeight="1">
      <c r="A5" s="291"/>
      <c r="B5" s="320"/>
      <c r="C5" s="5" t="s">
        <v>222</v>
      </c>
      <c r="D5" s="5" t="s">
        <v>223</v>
      </c>
      <c r="E5" s="5" t="s">
        <v>224</v>
      </c>
      <c r="F5" s="5" t="s">
        <v>225</v>
      </c>
      <c r="G5" s="257" t="s">
        <v>246</v>
      </c>
      <c r="H5" s="8" t="s">
        <v>248</v>
      </c>
      <c r="I5" s="8" t="s">
        <v>249</v>
      </c>
      <c r="J5" s="320"/>
      <c r="K5" s="320"/>
      <c r="L5" s="9" t="s">
        <v>253</v>
      </c>
      <c r="M5" s="265" t="s">
        <v>254</v>
      </c>
      <c r="N5" s="265" t="s">
        <v>255</v>
      </c>
      <c r="O5" s="9" t="s">
        <v>253</v>
      </c>
      <c r="P5" s="265" t="s">
        <v>254</v>
      </c>
      <c r="Q5" s="265" t="s">
        <v>255</v>
      </c>
      <c r="R5" s="9" t="s">
        <v>253</v>
      </c>
      <c r="S5" s="265" t="s">
        <v>254</v>
      </c>
      <c r="T5" s="265" t="s">
        <v>255</v>
      </c>
      <c r="U5" s="269" t="s">
        <v>259</v>
      </c>
      <c r="V5" s="269" t="s">
        <v>260</v>
      </c>
      <c r="W5" s="310"/>
      <c r="X5" s="269" t="s">
        <v>262</v>
      </c>
      <c r="Y5" s="269" t="s">
        <v>263</v>
      </c>
      <c r="Z5" s="269" t="s">
        <v>264</v>
      </c>
      <c r="AA5" s="273" t="s">
        <v>245</v>
      </c>
      <c r="AF5" s="308"/>
    </row>
    <row r="6" spans="1:32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257">
        <v>7</v>
      </c>
      <c r="H6" s="8">
        <v>8</v>
      </c>
      <c r="I6" s="8">
        <v>9</v>
      </c>
      <c r="J6" s="8">
        <v>10</v>
      </c>
      <c r="K6" s="8">
        <v>11</v>
      </c>
      <c r="L6" s="9">
        <v>12</v>
      </c>
      <c r="M6" s="264">
        <v>13</v>
      </c>
      <c r="N6" s="265">
        <v>14</v>
      </c>
      <c r="O6" s="9">
        <v>15</v>
      </c>
      <c r="P6" s="265">
        <v>16</v>
      </c>
      <c r="Q6" s="265">
        <v>17</v>
      </c>
      <c r="R6" s="9">
        <v>18</v>
      </c>
      <c r="S6" s="265">
        <v>19</v>
      </c>
      <c r="T6" s="265">
        <v>20</v>
      </c>
      <c r="U6" s="265">
        <v>21</v>
      </c>
      <c r="V6" s="265">
        <v>22</v>
      </c>
      <c r="W6" s="272">
        <v>23</v>
      </c>
      <c r="X6" s="265">
        <v>24</v>
      </c>
      <c r="Y6" s="265">
        <v>25</v>
      </c>
      <c r="Z6" s="265">
        <v>26</v>
      </c>
      <c r="AA6" s="274">
        <v>27</v>
      </c>
      <c r="AF6" s="265">
        <v>28</v>
      </c>
    </row>
    <row r="7" spans="1:32" ht="12.75">
      <c r="A7" s="11">
        <v>1</v>
      </c>
      <c r="B7" s="30" t="s">
        <v>226</v>
      </c>
      <c r="C7" s="251">
        <v>57552</v>
      </c>
      <c r="D7" s="251">
        <v>120</v>
      </c>
      <c r="E7" s="251"/>
      <c r="F7" s="251"/>
      <c r="G7" s="258">
        <f>F7+E7+D7+C7</f>
        <v>57672</v>
      </c>
      <c r="H7" s="248">
        <v>111300</v>
      </c>
      <c r="I7" s="262">
        <v>110440</v>
      </c>
      <c r="J7" s="259">
        <v>275600</v>
      </c>
      <c r="K7" s="259">
        <v>96460</v>
      </c>
      <c r="L7" s="20"/>
      <c r="M7" s="264">
        <v>314928</v>
      </c>
      <c r="N7" s="264">
        <v>157464</v>
      </c>
      <c r="O7" s="266"/>
      <c r="P7" s="267"/>
      <c r="Q7" s="267"/>
      <c r="R7" s="266"/>
      <c r="S7" s="267"/>
      <c r="T7" s="267"/>
      <c r="U7" s="264"/>
      <c r="V7" s="264"/>
      <c r="W7" s="271">
        <f>U7+S7+R7+P7+O7+M7+L7+J7+H7</f>
        <v>701828</v>
      </c>
      <c r="X7" s="264">
        <v>100000</v>
      </c>
      <c r="Y7" s="264">
        <v>30423.6</v>
      </c>
      <c r="Z7" s="264"/>
      <c r="AA7" s="275">
        <f>Z7+Y7+X7+V7</f>
        <v>130423.6</v>
      </c>
      <c r="AF7" s="276">
        <f>AA7+W7+G7</f>
        <v>889923.6</v>
      </c>
    </row>
    <row r="8" spans="1:32" ht="12.75">
      <c r="A8" s="11">
        <v>2</v>
      </c>
      <c r="B8" s="30" t="s">
        <v>227</v>
      </c>
      <c r="C8" s="251">
        <v>57552</v>
      </c>
      <c r="D8" s="251">
        <v>113</v>
      </c>
      <c r="E8" s="251"/>
      <c r="F8" s="251"/>
      <c r="G8" s="258">
        <f aca="true" t="shared" si="0" ref="G8:G25">F8+E8+D8+C8</f>
        <v>57665</v>
      </c>
      <c r="H8" s="248">
        <v>104720</v>
      </c>
      <c r="I8" s="262">
        <v>122810</v>
      </c>
      <c r="J8" s="259">
        <v>259400</v>
      </c>
      <c r="K8" s="259">
        <v>90790</v>
      </c>
      <c r="L8" s="20"/>
      <c r="M8" s="264"/>
      <c r="N8" s="264"/>
      <c r="O8" s="266"/>
      <c r="P8" s="267"/>
      <c r="Q8" s="267"/>
      <c r="R8" s="266"/>
      <c r="S8" s="267"/>
      <c r="T8" s="267"/>
      <c r="U8" s="264"/>
      <c r="V8" s="264"/>
      <c r="W8" s="271">
        <f aca="true" t="shared" si="1" ref="W8:W25">U8+S8+R8+P8+O8+M8+L8+J8+H8</f>
        <v>364120</v>
      </c>
      <c r="X8" s="264">
        <v>100000</v>
      </c>
      <c r="Y8" s="264">
        <v>73111.7</v>
      </c>
      <c r="Z8" s="264"/>
      <c r="AA8" s="275">
        <f aca="true" t="shared" si="2" ref="AA8:AA25">Z8+Y8+X8+V8</f>
        <v>173111.7</v>
      </c>
      <c r="AF8" s="276">
        <f aca="true" t="shared" si="3" ref="AF8:AF25">AA8+W8+G8</f>
        <v>594896.7</v>
      </c>
    </row>
    <row r="9" spans="1:32" ht="22.5">
      <c r="A9" s="11">
        <v>3</v>
      </c>
      <c r="B9" s="30" t="s">
        <v>230</v>
      </c>
      <c r="C9" s="251">
        <v>115105</v>
      </c>
      <c r="D9" s="251">
        <v>132</v>
      </c>
      <c r="E9" s="251">
        <v>742500</v>
      </c>
      <c r="F9" s="251"/>
      <c r="G9" s="258">
        <f t="shared" si="0"/>
        <v>857737</v>
      </c>
      <c r="H9" s="248">
        <v>122240</v>
      </c>
      <c r="I9" s="262">
        <v>265649</v>
      </c>
      <c r="J9" s="259">
        <v>302900</v>
      </c>
      <c r="K9" s="259">
        <v>106015</v>
      </c>
      <c r="L9" s="20"/>
      <c r="M9" s="264"/>
      <c r="N9" s="264">
        <v>177147</v>
      </c>
      <c r="O9" s="266"/>
      <c r="P9" s="267"/>
      <c r="Q9" s="267"/>
      <c r="R9" s="266"/>
      <c r="S9" s="267"/>
      <c r="T9" s="267"/>
      <c r="U9" s="264"/>
      <c r="V9" s="264"/>
      <c r="W9" s="271">
        <f t="shared" si="1"/>
        <v>425140</v>
      </c>
      <c r="X9" s="264">
        <v>100000</v>
      </c>
      <c r="Y9" s="264">
        <v>50848.5</v>
      </c>
      <c r="Z9" s="264"/>
      <c r="AA9" s="275">
        <f t="shared" si="2"/>
        <v>150848.5</v>
      </c>
      <c r="AF9" s="276">
        <f t="shared" si="3"/>
        <v>1433725.5</v>
      </c>
    </row>
    <row r="10" spans="1:32" ht="12.75">
      <c r="A10" s="11">
        <v>4</v>
      </c>
      <c r="B10" s="30" t="s">
        <v>228</v>
      </c>
      <c r="C10" s="251">
        <v>57552</v>
      </c>
      <c r="D10" s="251">
        <v>96</v>
      </c>
      <c r="E10" s="251"/>
      <c r="F10" s="251">
        <v>1957200</v>
      </c>
      <c r="G10" s="258">
        <f t="shared" si="0"/>
        <v>2014848</v>
      </c>
      <c r="H10" s="248">
        <v>89120</v>
      </c>
      <c r="I10" s="262">
        <v>172455</v>
      </c>
      <c r="J10" s="259">
        <v>220700</v>
      </c>
      <c r="K10" s="259">
        <v>77245</v>
      </c>
      <c r="L10" s="20"/>
      <c r="M10" s="264">
        <v>109235</v>
      </c>
      <c r="N10" s="264">
        <v>45927</v>
      </c>
      <c r="O10" s="266"/>
      <c r="P10" s="267"/>
      <c r="Q10" s="267"/>
      <c r="R10" s="266"/>
      <c r="S10" s="267"/>
      <c r="T10" s="267"/>
      <c r="U10" s="264">
        <v>662500</v>
      </c>
      <c r="V10" s="264">
        <v>326700</v>
      </c>
      <c r="W10" s="271">
        <f t="shared" si="1"/>
        <v>1081555</v>
      </c>
      <c r="X10" s="264">
        <v>100000</v>
      </c>
      <c r="Y10" s="264">
        <v>39675.7</v>
      </c>
      <c r="Z10" s="264"/>
      <c r="AA10" s="275">
        <f t="shared" si="2"/>
        <v>466375.7</v>
      </c>
      <c r="AF10" s="276">
        <f t="shared" si="3"/>
        <v>3562778.7</v>
      </c>
    </row>
    <row r="11" spans="1:32" ht="12.75">
      <c r="A11" s="11">
        <v>5</v>
      </c>
      <c r="B11" s="30" t="s">
        <v>229</v>
      </c>
      <c r="C11" s="251">
        <v>115105</v>
      </c>
      <c r="D11" s="251">
        <v>122</v>
      </c>
      <c r="E11" s="251"/>
      <c r="F11" s="251"/>
      <c r="G11" s="258">
        <f t="shared" si="0"/>
        <v>115227</v>
      </c>
      <c r="H11" s="248">
        <v>113440</v>
      </c>
      <c r="I11" s="262">
        <v>59999.98</v>
      </c>
      <c r="J11" s="259">
        <v>281100</v>
      </c>
      <c r="K11" s="259">
        <v>78089.02</v>
      </c>
      <c r="L11" s="20"/>
      <c r="M11" s="264">
        <v>314928</v>
      </c>
      <c r="N11" s="264">
        <v>78732</v>
      </c>
      <c r="O11" s="266"/>
      <c r="P11" s="267"/>
      <c r="Q11" s="267"/>
      <c r="R11" s="266"/>
      <c r="S11" s="267"/>
      <c r="T11" s="267"/>
      <c r="U11" s="264"/>
      <c r="V11" s="264"/>
      <c r="W11" s="271">
        <f t="shared" si="1"/>
        <v>709468</v>
      </c>
      <c r="X11" s="264">
        <v>100000</v>
      </c>
      <c r="Y11" s="264">
        <v>90487.3</v>
      </c>
      <c r="Z11" s="264"/>
      <c r="AA11" s="275">
        <f t="shared" si="2"/>
        <v>190487.3</v>
      </c>
      <c r="AF11" s="276">
        <f t="shared" si="3"/>
        <v>1015182.3</v>
      </c>
    </row>
    <row r="12" spans="1:32" ht="12.75">
      <c r="A12" s="11">
        <v>6</v>
      </c>
      <c r="B12" s="30" t="s">
        <v>231</v>
      </c>
      <c r="C12" s="251">
        <v>57552</v>
      </c>
      <c r="D12" s="251">
        <v>112</v>
      </c>
      <c r="E12" s="251"/>
      <c r="F12" s="251"/>
      <c r="G12" s="258">
        <f t="shared" si="0"/>
        <v>57664</v>
      </c>
      <c r="H12" s="248">
        <v>103840</v>
      </c>
      <c r="I12" s="262">
        <v>159180</v>
      </c>
      <c r="J12" s="259">
        <v>257200</v>
      </c>
      <c r="K12" s="259">
        <v>90020</v>
      </c>
      <c r="L12" s="20"/>
      <c r="M12" s="264">
        <v>182385</v>
      </c>
      <c r="N12" s="264"/>
      <c r="O12" s="266"/>
      <c r="P12" s="267"/>
      <c r="Q12" s="267"/>
      <c r="R12" s="266"/>
      <c r="S12" s="267"/>
      <c r="T12" s="267"/>
      <c r="U12" s="264">
        <v>883200</v>
      </c>
      <c r="V12" s="264">
        <v>735600</v>
      </c>
      <c r="W12" s="271">
        <f t="shared" si="1"/>
        <v>1426625</v>
      </c>
      <c r="X12" s="264">
        <v>100000</v>
      </c>
      <c r="Y12" s="264">
        <v>56465.2</v>
      </c>
      <c r="Z12" s="264"/>
      <c r="AA12" s="275">
        <f t="shared" si="2"/>
        <v>892065.2</v>
      </c>
      <c r="AF12" s="276">
        <f t="shared" si="3"/>
        <v>2376354.2</v>
      </c>
    </row>
    <row r="13" spans="1:32" ht="12.75">
      <c r="A13" s="11">
        <v>7</v>
      </c>
      <c r="B13" s="30" t="s">
        <v>235</v>
      </c>
      <c r="C13" s="251">
        <v>57552</v>
      </c>
      <c r="D13" s="251">
        <v>57</v>
      </c>
      <c r="E13" s="251"/>
      <c r="F13" s="251"/>
      <c r="G13" s="258">
        <f t="shared" si="0"/>
        <v>57609</v>
      </c>
      <c r="H13" s="248">
        <v>52640</v>
      </c>
      <c r="I13" s="262">
        <v>56660</v>
      </c>
      <c r="J13" s="259">
        <v>130400</v>
      </c>
      <c r="K13" s="259">
        <v>45640</v>
      </c>
      <c r="L13" s="20"/>
      <c r="M13" s="264">
        <v>472392</v>
      </c>
      <c r="N13" s="264">
        <v>118098</v>
      </c>
      <c r="O13" s="266"/>
      <c r="P13" s="267"/>
      <c r="Q13" s="267"/>
      <c r="R13" s="266"/>
      <c r="S13" s="267"/>
      <c r="T13" s="267"/>
      <c r="U13" s="264"/>
      <c r="V13" s="264">
        <v>500000</v>
      </c>
      <c r="W13" s="271">
        <f t="shared" si="1"/>
        <v>655432</v>
      </c>
      <c r="X13" s="264">
        <v>100000</v>
      </c>
      <c r="Y13" s="264">
        <v>45302.3</v>
      </c>
      <c r="Z13" s="264"/>
      <c r="AA13" s="275">
        <f t="shared" si="2"/>
        <v>645302.3</v>
      </c>
      <c r="AF13" s="276">
        <f t="shared" si="3"/>
        <v>1358343.3</v>
      </c>
    </row>
    <row r="14" spans="1:32" ht="12.75">
      <c r="A14" s="11">
        <v>8</v>
      </c>
      <c r="B14" s="30" t="s">
        <v>232</v>
      </c>
      <c r="C14" s="251">
        <v>57552</v>
      </c>
      <c r="D14" s="251">
        <v>103</v>
      </c>
      <c r="E14" s="251">
        <v>742500</v>
      </c>
      <c r="F14" s="251"/>
      <c r="G14" s="258">
        <f t="shared" si="0"/>
        <v>800155</v>
      </c>
      <c r="H14" s="248">
        <v>95840</v>
      </c>
      <c r="I14" s="262">
        <v>92710</v>
      </c>
      <c r="J14" s="259">
        <v>237400</v>
      </c>
      <c r="K14" s="259">
        <v>83090</v>
      </c>
      <c r="L14" s="20"/>
      <c r="M14" s="264"/>
      <c r="N14" s="264"/>
      <c r="O14" s="266"/>
      <c r="P14" s="267"/>
      <c r="Q14" s="267"/>
      <c r="R14" s="266"/>
      <c r="S14" s="267"/>
      <c r="T14" s="267"/>
      <c r="U14" s="264"/>
      <c r="V14" s="264"/>
      <c r="W14" s="271">
        <f t="shared" si="1"/>
        <v>333240</v>
      </c>
      <c r="X14" s="264">
        <v>100000</v>
      </c>
      <c r="Y14" s="264">
        <v>62331.6</v>
      </c>
      <c r="Z14" s="264">
        <v>342600</v>
      </c>
      <c r="AA14" s="275">
        <f t="shared" si="2"/>
        <v>504931.6</v>
      </c>
      <c r="AB14" s="305" t="s">
        <v>265</v>
      </c>
      <c r="AC14" s="315"/>
      <c r="AF14" s="276">
        <f t="shared" si="3"/>
        <v>1638326.6</v>
      </c>
    </row>
    <row r="15" spans="1:32" ht="12.75">
      <c r="A15" s="11">
        <v>9</v>
      </c>
      <c r="B15" s="30" t="s">
        <v>233</v>
      </c>
      <c r="C15" s="251">
        <v>115105</v>
      </c>
      <c r="D15" s="251">
        <v>211</v>
      </c>
      <c r="E15" s="251"/>
      <c r="F15" s="251"/>
      <c r="G15" s="258">
        <f t="shared" si="0"/>
        <v>115316</v>
      </c>
      <c r="H15" s="248">
        <v>196100</v>
      </c>
      <c r="I15" s="262">
        <v>150000</v>
      </c>
      <c r="J15" s="259">
        <v>485900</v>
      </c>
      <c r="K15" s="259">
        <v>128000</v>
      </c>
      <c r="L15" s="20"/>
      <c r="M15" s="264"/>
      <c r="N15" s="264">
        <v>59049</v>
      </c>
      <c r="O15" s="266">
        <v>328950</v>
      </c>
      <c r="P15" s="267">
        <v>88560</v>
      </c>
      <c r="Q15" s="267">
        <v>59800</v>
      </c>
      <c r="R15" s="266">
        <v>511700</v>
      </c>
      <c r="S15" s="267">
        <v>137760</v>
      </c>
      <c r="T15" s="267">
        <v>99600</v>
      </c>
      <c r="U15" s="264"/>
      <c r="V15" s="264"/>
      <c r="W15" s="271">
        <f t="shared" si="1"/>
        <v>1748970</v>
      </c>
      <c r="X15" s="264">
        <v>100000</v>
      </c>
      <c r="Y15" s="264">
        <v>65919.7</v>
      </c>
      <c r="Z15" s="264">
        <v>200000</v>
      </c>
      <c r="AA15" s="275">
        <f t="shared" si="2"/>
        <v>365919.7</v>
      </c>
      <c r="AB15" s="305" t="s">
        <v>266</v>
      </c>
      <c r="AC15" s="306"/>
      <c r="AF15" s="276">
        <f t="shared" si="3"/>
        <v>2230205.7</v>
      </c>
    </row>
    <row r="16" spans="1:32" ht="22.5">
      <c r="A16" s="11">
        <v>10</v>
      </c>
      <c r="B16" s="30" t="s">
        <v>234</v>
      </c>
      <c r="C16" s="251">
        <v>57552</v>
      </c>
      <c r="D16" s="251">
        <v>80</v>
      </c>
      <c r="E16" s="251"/>
      <c r="F16" s="251"/>
      <c r="G16" s="258">
        <f t="shared" si="0"/>
        <v>57632</v>
      </c>
      <c r="H16" s="248">
        <v>74500</v>
      </c>
      <c r="I16" s="262">
        <v>102825</v>
      </c>
      <c r="J16" s="259">
        <v>184500</v>
      </c>
      <c r="K16" s="259">
        <v>64575</v>
      </c>
      <c r="L16" s="20"/>
      <c r="M16" s="264"/>
      <c r="N16" s="264"/>
      <c r="O16" s="266"/>
      <c r="P16" s="267"/>
      <c r="Q16" s="267"/>
      <c r="R16" s="266"/>
      <c r="S16" s="267"/>
      <c r="T16" s="267"/>
      <c r="U16" s="264"/>
      <c r="V16" s="264">
        <v>100000</v>
      </c>
      <c r="W16" s="271">
        <f t="shared" si="1"/>
        <v>259000</v>
      </c>
      <c r="X16" s="264">
        <v>100000</v>
      </c>
      <c r="Y16" s="264">
        <v>50473.5</v>
      </c>
      <c r="Z16" s="264"/>
      <c r="AA16" s="275">
        <f t="shared" si="2"/>
        <v>250473.5</v>
      </c>
      <c r="AF16" s="276">
        <f t="shared" si="3"/>
        <v>567105.5</v>
      </c>
    </row>
    <row r="17" spans="1:32" ht="12.75">
      <c r="A17" s="11">
        <v>11</v>
      </c>
      <c r="B17" s="30" t="s">
        <v>236</v>
      </c>
      <c r="C17" s="251">
        <v>57552</v>
      </c>
      <c r="D17" s="251">
        <v>78</v>
      </c>
      <c r="E17" s="251"/>
      <c r="F17" s="251"/>
      <c r="G17" s="258">
        <f t="shared" si="0"/>
        <v>57630</v>
      </c>
      <c r="H17" s="248">
        <v>72000</v>
      </c>
      <c r="I17" s="262">
        <v>80760</v>
      </c>
      <c r="J17" s="259">
        <v>178400</v>
      </c>
      <c r="K17" s="259">
        <v>62440</v>
      </c>
      <c r="L17" s="20"/>
      <c r="M17" s="264">
        <v>551124</v>
      </c>
      <c r="N17" s="264">
        <v>118098</v>
      </c>
      <c r="O17" s="266">
        <v>272940</v>
      </c>
      <c r="P17" s="267">
        <v>73480</v>
      </c>
      <c r="Q17" s="267">
        <v>132300</v>
      </c>
      <c r="R17" s="266"/>
      <c r="S17" s="267"/>
      <c r="T17" s="267"/>
      <c r="U17" s="264"/>
      <c r="V17" s="264"/>
      <c r="W17" s="271">
        <f t="shared" si="1"/>
        <v>1147944</v>
      </c>
      <c r="X17" s="264">
        <v>100000</v>
      </c>
      <c r="Y17" s="264">
        <v>51902.4</v>
      </c>
      <c r="Z17" s="264"/>
      <c r="AA17" s="275">
        <f t="shared" si="2"/>
        <v>151902.4</v>
      </c>
      <c r="AF17" s="276">
        <f t="shared" si="3"/>
        <v>1357476.4</v>
      </c>
    </row>
    <row r="18" spans="1:32" ht="12.75">
      <c r="A18" s="11">
        <v>12</v>
      </c>
      <c r="B18" s="30" t="s">
        <v>241</v>
      </c>
      <c r="C18" s="251">
        <v>57553</v>
      </c>
      <c r="D18" s="251">
        <v>127</v>
      </c>
      <c r="E18" s="251"/>
      <c r="F18" s="251"/>
      <c r="G18" s="258">
        <f t="shared" si="0"/>
        <v>57680</v>
      </c>
      <c r="H18" s="248">
        <v>118320</v>
      </c>
      <c r="I18" s="262">
        <v>136715</v>
      </c>
      <c r="J18" s="259">
        <v>293100</v>
      </c>
      <c r="K18" s="259">
        <v>102585</v>
      </c>
      <c r="L18" s="20"/>
      <c r="M18" s="264">
        <v>236196</v>
      </c>
      <c r="N18" s="264">
        <v>59049</v>
      </c>
      <c r="O18" s="266"/>
      <c r="P18" s="267"/>
      <c r="Q18" s="267">
        <v>61800</v>
      </c>
      <c r="R18" s="266">
        <v>357350</v>
      </c>
      <c r="S18" s="267">
        <v>96210</v>
      </c>
      <c r="T18" s="267">
        <v>74700</v>
      </c>
      <c r="U18" s="264"/>
      <c r="V18" s="264"/>
      <c r="W18" s="271">
        <f t="shared" si="1"/>
        <v>1101176</v>
      </c>
      <c r="X18" s="264">
        <v>100000</v>
      </c>
      <c r="Y18" s="264">
        <v>65290.6</v>
      </c>
      <c r="Z18" s="264"/>
      <c r="AA18" s="275">
        <f t="shared" si="2"/>
        <v>165290.6</v>
      </c>
      <c r="AF18" s="276">
        <f t="shared" si="3"/>
        <v>1324146.6</v>
      </c>
    </row>
    <row r="19" spans="1:32" ht="12.75">
      <c r="A19" s="11">
        <v>13</v>
      </c>
      <c r="B19" s="30" t="s">
        <v>240</v>
      </c>
      <c r="C19" s="251">
        <v>115105</v>
      </c>
      <c r="D19" s="251">
        <v>129</v>
      </c>
      <c r="E19" s="251"/>
      <c r="F19" s="251"/>
      <c r="G19" s="258">
        <f t="shared" si="0"/>
        <v>115234</v>
      </c>
      <c r="H19" s="248">
        <v>120000</v>
      </c>
      <c r="I19" s="262">
        <v>111280</v>
      </c>
      <c r="J19" s="259">
        <v>297200</v>
      </c>
      <c r="K19" s="259">
        <v>104020</v>
      </c>
      <c r="L19" s="20"/>
      <c r="M19" s="264">
        <v>183708</v>
      </c>
      <c r="N19" s="264">
        <v>45927</v>
      </c>
      <c r="O19" s="266"/>
      <c r="P19" s="267"/>
      <c r="Q19" s="267"/>
      <c r="R19" s="266"/>
      <c r="S19" s="267"/>
      <c r="T19" s="267"/>
      <c r="U19" s="264"/>
      <c r="V19" s="264"/>
      <c r="W19" s="271">
        <f t="shared" si="1"/>
        <v>600908</v>
      </c>
      <c r="X19" s="264">
        <v>100000</v>
      </c>
      <c r="Y19" s="264">
        <v>61823.3</v>
      </c>
      <c r="Z19" s="264">
        <v>131736</v>
      </c>
      <c r="AA19" s="275">
        <f t="shared" si="2"/>
        <v>293559.3</v>
      </c>
      <c r="AB19" s="305" t="s">
        <v>267</v>
      </c>
      <c r="AC19" s="306"/>
      <c r="AF19" s="276">
        <f t="shared" si="3"/>
        <v>1009701.3</v>
      </c>
    </row>
    <row r="20" spans="1:32" ht="12.75">
      <c r="A20" s="11">
        <v>14</v>
      </c>
      <c r="B20" s="30" t="s">
        <v>239</v>
      </c>
      <c r="C20" s="251">
        <v>57553</v>
      </c>
      <c r="D20" s="251">
        <v>82</v>
      </c>
      <c r="E20" s="251">
        <v>1485000</v>
      </c>
      <c r="F20" s="251"/>
      <c r="G20" s="258">
        <f t="shared" si="0"/>
        <v>1542635</v>
      </c>
      <c r="H20" s="248">
        <v>75700</v>
      </c>
      <c r="I20" s="262">
        <v>67710</v>
      </c>
      <c r="J20" s="259">
        <v>187400</v>
      </c>
      <c r="K20" s="259">
        <v>65590</v>
      </c>
      <c r="L20" s="20"/>
      <c r="M20" s="264"/>
      <c r="N20" s="264">
        <v>45927</v>
      </c>
      <c r="O20" s="266"/>
      <c r="P20" s="267"/>
      <c r="Q20" s="267"/>
      <c r="R20" s="266"/>
      <c r="S20" s="267"/>
      <c r="T20" s="267"/>
      <c r="U20" s="264"/>
      <c r="V20" s="264"/>
      <c r="W20" s="271">
        <f t="shared" si="1"/>
        <v>263100</v>
      </c>
      <c r="X20" s="264">
        <v>100000</v>
      </c>
      <c r="Y20" s="264">
        <v>50910.2</v>
      </c>
      <c r="Z20" s="264">
        <v>406000</v>
      </c>
      <c r="AA20" s="275">
        <f t="shared" si="2"/>
        <v>556910.2</v>
      </c>
      <c r="AB20" s="305" t="s">
        <v>268</v>
      </c>
      <c r="AC20" s="306"/>
      <c r="AF20" s="276">
        <f t="shared" si="3"/>
        <v>2362645.2</v>
      </c>
    </row>
    <row r="21" spans="1:32" ht="12.75">
      <c r="A21" s="11">
        <v>15</v>
      </c>
      <c r="B21" s="30" t="s">
        <v>242</v>
      </c>
      <c r="C21" s="251"/>
      <c r="D21" s="251">
        <v>1067</v>
      </c>
      <c r="E21" s="251">
        <v>2438700</v>
      </c>
      <c r="F21" s="254"/>
      <c r="G21" s="258">
        <f t="shared" si="0"/>
        <v>2439767</v>
      </c>
      <c r="H21" s="248">
        <v>990240</v>
      </c>
      <c r="I21" s="262">
        <v>1500735.26</v>
      </c>
      <c r="J21" s="259">
        <v>2453300</v>
      </c>
      <c r="K21" s="259">
        <v>858655</v>
      </c>
      <c r="L21" s="20"/>
      <c r="M21" s="264">
        <v>1259712</v>
      </c>
      <c r="N21" s="264">
        <v>610116</v>
      </c>
      <c r="O21" s="266"/>
      <c r="P21" s="267"/>
      <c r="Q21" s="267"/>
      <c r="R21" s="266"/>
      <c r="S21" s="267"/>
      <c r="T21" s="267"/>
      <c r="U21" s="264"/>
      <c r="V21" s="264"/>
      <c r="W21" s="271">
        <f t="shared" si="1"/>
        <v>4703252</v>
      </c>
      <c r="X21" s="264"/>
      <c r="Y21" s="264">
        <v>21347.5</v>
      </c>
      <c r="Z21" s="264">
        <v>2089547</v>
      </c>
      <c r="AA21" s="275">
        <f t="shared" si="2"/>
        <v>2110894.5</v>
      </c>
      <c r="AB21" s="305" t="s">
        <v>269</v>
      </c>
      <c r="AC21" s="306"/>
      <c r="AD21" s="306"/>
      <c r="AE21" s="306"/>
      <c r="AF21" s="276">
        <f t="shared" si="3"/>
        <v>9253913.5</v>
      </c>
    </row>
    <row r="22" spans="1:32" ht="12.75">
      <c r="A22" s="11">
        <v>16</v>
      </c>
      <c r="B22" s="83" t="s">
        <v>238</v>
      </c>
      <c r="C22" s="252">
        <v>57553</v>
      </c>
      <c r="D22" s="252">
        <v>94</v>
      </c>
      <c r="E22" s="252">
        <v>742500</v>
      </c>
      <c r="F22" s="255">
        <v>1139625.21</v>
      </c>
      <c r="G22" s="258">
        <f t="shared" si="0"/>
        <v>1939772.21</v>
      </c>
      <c r="H22" s="44">
        <v>87200</v>
      </c>
      <c r="I22" s="263">
        <v>65455</v>
      </c>
      <c r="J22" s="260">
        <v>216700</v>
      </c>
      <c r="K22" s="260">
        <v>75845</v>
      </c>
      <c r="L22" s="20"/>
      <c r="M22" s="264"/>
      <c r="N22" s="264">
        <v>59049</v>
      </c>
      <c r="O22" s="266"/>
      <c r="P22" s="267"/>
      <c r="Q22" s="267">
        <v>57600</v>
      </c>
      <c r="R22" s="266"/>
      <c r="S22" s="267"/>
      <c r="T22" s="267"/>
      <c r="U22" s="264"/>
      <c r="V22" s="264"/>
      <c r="W22" s="271">
        <f t="shared" si="1"/>
        <v>303900</v>
      </c>
      <c r="X22" s="264">
        <v>100000</v>
      </c>
      <c r="Y22" s="264">
        <v>32092.3</v>
      </c>
      <c r="Z22" s="264"/>
      <c r="AA22" s="275">
        <f t="shared" si="2"/>
        <v>132092.3</v>
      </c>
      <c r="AF22" s="276">
        <f t="shared" si="3"/>
        <v>2375764.51</v>
      </c>
    </row>
    <row r="23" spans="1:32" ht="12.75">
      <c r="A23" s="157">
        <v>17</v>
      </c>
      <c r="B23" s="30" t="s">
        <v>237</v>
      </c>
      <c r="C23" s="251">
        <v>115105</v>
      </c>
      <c r="D23" s="251">
        <v>177</v>
      </c>
      <c r="E23" s="251"/>
      <c r="F23" s="254"/>
      <c r="G23" s="258">
        <f t="shared" si="0"/>
        <v>115282</v>
      </c>
      <c r="H23" s="248">
        <v>164400</v>
      </c>
      <c r="I23" s="262">
        <v>99140</v>
      </c>
      <c r="J23" s="259">
        <v>407200</v>
      </c>
      <c r="K23" s="259">
        <v>100920</v>
      </c>
      <c r="L23" s="20"/>
      <c r="M23" s="264">
        <v>472392</v>
      </c>
      <c r="N23" s="264">
        <v>336417</v>
      </c>
      <c r="O23" s="266">
        <v>968110</v>
      </c>
      <c r="P23" s="267">
        <v>127960</v>
      </c>
      <c r="Q23" s="267">
        <v>59800</v>
      </c>
      <c r="R23" s="266">
        <v>920950</v>
      </c>
      <c r="S23" s="267">
        <v>266030</v>
      </c>
      <c r="T23" s="267">
        <v>323700</v>
      </c>
      <c r="U23" s="264"/>
      <c r="V23" s="264"/>
      <c r="W23" s="271">
        <f t="shared" si="1"/>
        <v>3327042</v>
      </c>
      <c r="X23" s="264">
        <v>100000</v>
      </c>
      <c r="Y23" s="264">
        <v>26851.9</v>
      </c>
      <c r="Z23" s="264"/>
      <c r="AA23" s="275">
        <f t="shared" si="2"/>
        <v>126851.9</v>
      </c>
      <c r="AF23" s="276">
        <f t="shared" si="3"/>
        <v>3569175.9</v>
      </c>
    </row>
    <row r="24" spans="1:32" ht="12.75">
      <c r="A24" s="157">
        <v>24</v>
      </c>
      <c r="B24" s="30"/>
      <c r="C24" s="251"/>
      <c r="D24" s="251"/>
      <c r="E24" s="251"/>
      <c r="F24" s="254"/>
      <c r="G24" s="258">
        <f t="shared" si="0"/>
        <v>0</v>
      </c>
      <c r="H24" s="249"/>
      <c r="I24" s="262"/>
      <c r="J24" s="259"/>
      <c r="K24" s="259"/>
      <c r="L24" s="20"/>
      <c r="M24" s="264"/>
      <c r="N24" s="264"/>
      <c r="O24" s="266"/>
      <c r="P24" s="267"/>
      <c r="Q24" s="267"/>
      <c r="R24" s="266"/>
      <c r="S24" s="267"/>
      <c r="T24" s="267"/>
      <c r="U24" s="264"/>
      <c r="V24" s="264"/>
      <c r="W24" s="271">
        <f t="shared" si="1"/>
        <v>0</v>
      </c>
      <c r="X24" s="264"/>
      <c r="Y24" s="264"/>
      <c r="Z24" s="264"/>
      <c r="AA24" s="275">
        <f t="shared" si="2"/>
        <v>0</v>
      </c>
      <c r="AF24" s="276">
        <f t="shared" si="3"/>
        <v>0</v>
      </c>
    </row>
    <row r="25" spans="1:32" ht="12.75">
      <c r="A25" s="317" t="s">
        <v>39</v>
      </c>
      <c r="B25" s="317"/>
      <c r="C25" s="253">
        <f>SUM(C7:C24)</f>
        <v>1208600</v>
      </c>
      <c r="D25" s="253">
        <f>SUM(D7:D24)</f>
        <v>2900</v>
      </c>
      <c r="E25" s="253">
        <f>SUM(E7:E24)</f>
        <v>6151200</v>
      </c>
      <c r="F25" s="256">
        <f>SUM(F7:F24)</f>
        <v>3096825.21</v>
      </c>
      <c r="G25" s="258">
        <f t="shared" si="0"/>
        <v>10459525.21</v>
      </c>
      <c r="H25" s="161">
        <f aca="true" t="shared" si="4" ref="H25:S25">SUM(H7:H24)</f>
        <v>2691600</v>
      </c>
      <c r="I25" s="261">
        <f t="shared" si="4"/>
        <v>3354524.24</v>
      </c>
      <c r="J25" s="261">
        <f t="shared" si="4"/>
        <v>6668400</v>
      </c>
      <c r="K25" s="261">
        <f t="shared" si="4"/>
        <v>2229979.02</v>
      </c>
      <c r="L25" s="161">
        <f t="shared" si="4"/>
        <v>0</v>
      </c>
      <c r="M25" s="161">
        <f t="shared" si="4"/>
        <v>4097000</v>
      </c>
      <c r="N25" s="161">
        <f t="shared" si="4"/>
        <v>1911000</v>
      </c>
      <c r="O25" s="268">
        <f t="shared" si="4"/>
        <v>1570000</v>
      </c>
      <c r="P25" s="268">
        <f t="shared" si="4"/>
        <v>290000</v>
      </c>
      <c r="Q25" s="268">
        <f t="shared" si="4"/>
        <v>371300</v>
      </c>
      <c r="R25" s="268">
        <f t="shared" si="4"/>
        <v>1790000</v>
      </c>
      <c r="S25" s="268">
        <f t="shared" si="4"/>
        <v>500000</v>
      </c>
      <c r="T25" s="268">
        <v>498000</v>
      </c>
      <c r="U25" s="270">
        <f>SUM(U7:U24)</f>
        <v>1545700</v>
      </c>
      <c r="V25" s="270">
        <f>SUM(V7:V24)</f>
        <v>1662300</v>
      </c>
      <c r="W25" s="271">
        <f t="shared" si="1"/>
        <v>19152700</v>
      </c>
      <c r="X25" s="270">
        <f>SUM(X7:X24)</f>
        <v>1600000</v>
      </c>
      <c r="Y25" s="270">
        <f>SUM(Y7:Y24)</f>
        <v>875257.3</v>
      </c>
      <c r="Z25" s="270">
        <f>SUM(Z7:Z24)</f>
        <v>3169883</v>
      </c>
      <c r="AA25" s="275">
        <f t="shared" si="2"/>
        <v>7307440.3</v>
      </c>
      <c r="AF25" s="276">
        <f t="shared" si="3"/>
        <v>36919665.510000005</v>
      </c>
    </row>
  </sheetData>
  <mergeCells count="20">
    <mergeCell ref="A25:B25"/>
    <mergeCell ref="A2:L2"/>
    <mergeCell ref="C4:F4"/>
    <mergeCell ref="A4:A5"/>
    <mergeCell ref="B4:B5"/>
    <mergeCell ref="J4:J5"/>
    <mergeCell ref="K4:K5"/>
    <mergeCell ref="H4:I4"/>
    <mergeCell ref="L4:N4"/>
    <mergeCell ref="U4:V4"/>
    <mergeCell ref="X4:AA4"/>
    <mergeCell ref="AB14:AC14"/>
    <mergeCell ref="O4:Q4"/>
    <mergeCell ref="R4:T4"/>
    <mergeCell ref="AB21:AE21"/>
    <mergeCell ref="AF4:AF5"/>
    <mergeCell ref="AB15:AC15"/>
    <mergeCell ref="W4:W5"/>
    <mergeCell ref="AB19:AC19"/>
    <mergeCell ref="AB20:AC20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F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1" sqref="J21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91" t="s">
        <v>20</v>
      </c>
      <c r="B3" s="289" t="s">
        <v>102</v>
      </c>
      <c r="C3" s="33" t="s">
        <v>51</v>
      </c>
      <c r="D3" s="33" t="s">
        <v>220</v>
      </c>
      <c r="E3" s="33" t="s">
        <v>274</v>
      </c>
      <c r="F3" s="33" t="s">
        <v>49</v>
      </c>
      <c r="G3" s="33" t="s">
        <v>49</v>
      </c>
      <c r="H3" s="33" t="s">
        <v>140</v>
      </c>
      <c r="I3" s="5" t="s">
        <v>48</v>
      </c>
      <c r="J3" s="283" t="s">
        <v>21</v>
      </c>
      <c r="K3" s="283" t="s">
        <v>19</v>
      </c>
      <c r="L3" s="6" t="s">
        <v>6</v>
      </c>
    </row>
    <row r="4" spans="1:12" s="10" customFormat="1" ht="42.75" customHeight="1">
      <c r="A4" s="291"/>
      <c r="B4" s="289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84"/>
      <c r="K4" s="284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411</v>
      </c>
      <c r="E6" s="16">
        <v>207</v>
      </c>
      <c r="F6" s="83">
        <f>E6-D6</f>
        <v>-204</v>
      </c>
      <c r="G6" s="12">
        <v>0</v>
      </c>
      <c r="H6" s="13">
        <v>341.3</v>
      </c>
      <c r="I6" s="243">
        <f>F6/H6*100</f>
        <v>-59.771462056841486</v>
      </c>
      <c r="J6" s="79">
        <v>1</v>
      </c>
      <c r="K6" s="245">
        <v>1</v>
      </c>
      <c r="L6" s="245"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39.7</v>
      </c>
      <c r="E7" s="16">
        <v>19</v>
      </c>
      <c r="F7" s="83">
        <f aca="true" t="shared" si="0" ref="F7:F22">E7-D7</f>
        <v>-20.700000000000003</v>
      </c>
      <c r="G7" s="12">
        <v>75</v>
      </c>
      <c r="H7" s="13">
        <v>296.1</v>
      </c>
      <c r="I7" s="243">
        <f aca="true" t="shared" si="1" ref="I7:I22">F7/H7*100</f>
        <v>-6.990881458966566</v>
      </c>
      <c r="J7" s="79">
        <v>1</v>
      </c>
      <c r="K7" s="241">
        <v>1</v>
      </c>
      <c r="L7" s="245"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197.2</v>
      </c>
      <c r="E8" s="16">
        <v>152</v>
      </c>
      <c r="F8" s="83">
        <f t="shared" si="0"/>
        <v>-45.19999999999999</v>
      </c>
      <c r="G8" s="12">
        <v>1.3</v>
      </c>
      <c r="H8" s="13">
        <v>636.3</v>
      </c>
      <c r="I8" s="243">
        <f t="shared" si="1"/>
        <v>-7.103567499607102</v>
      </c>
      <c r="J8" s="79">
        <v>1</v>
      </c>
      <c r="K8" s="241">
        <v>1</v>
      </c>
      <c r="L8" s="245"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58.5</v>
      </c>
      <c r="E9" s="16">
        <v>97</v>
      </c>
      <c r="F9" s="83">
        <f t="shared" si="0"/>
        <v>38.5</v>
      </c>
      <c r="G9" s="12">
        <v>-214</v>
      </c>
      <c r="H9" s="13">
        <v>430.2</v>
      </c>
      <c r="I9" s="243">
        <f t="shared" si="1"/>
        <v>8.94932589493259</v>
      </c>
      <c r="J9" s="79">
        <v>0</v>
      </c>
      <c r="K9" s="246">
        <v>1</v>
      </c>
      <c r="L9" s="245">
        <v>0</v>
      </c>
    </row>
    <row r="10" spans="1:12" ht="22.5">
      <c r="A10" s="11">
        <v>5</v>
      </c>
      <c r="B10" s="16" t="s">
        <v>175</v>
      </c>
      <c r="C10" s="16">
        <v>903</v>
      </c>
      <c r="D10" s="16">
        <v>72</v>
      </c>
      <c r="E10" s="16">
        <v>35</v>
      </c>
      <c r="F10" s="83">
        <f t="shared" si="0"/>
        <v>-37</v>
      </c>
      <c r="G10" s="12">
        <v>0</v>
      </c>
      <c r="H10" s="13">
        <v>1608.4</v>
      </c>
      <c r="I10" s="243">
        <f t="shared" si="1"/>
        <v>-2.3004227804028847</v>
      </c>
      <c r="J10" s="79">
        <v>1</v>
      </c>
      <c r="K10" s="246">
        <v>1</v>
      </c>
      <c r="L10" s="245"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68.3</v>
      </c>
      <c r="E11" s="16">
        <v>37</v>
      </c>
      <c r="F11" s="83">
        <f t="shared" si="0"/>
        <v>-31.299999999999997</v>
      </c>
      <c r="G11" s="12">
        <v>-101</v>
      </c>
      <c r="H11" s="13">
        <v>567</v>
      </c>
      <c r="I11" s="243">
        <f t="shared" si="1"/>
        <v>-5.520282186948853</v>
      </c>
      <c r="J11" s="79">
        <v>1</v>
      </c>
      <c r="K11" s="246">
        <v>1</v>
      </c>
      <c r="L11" s="245"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32</v>
      </c>
      <c r="E12" s="16">
        <v>15</v>
      </c>
      <c r="F12" s="83">
        <f t="shared" si="0"/>
        <v>-17</v>
      </c>
      <c r="G12" s="12">
        <v>-85</v>
      </c>
      <c r="H12" s="13">
        <v>133</v>
      </c>
      <c r="I12" s="243">
        <f t="shared" si="1"/>
        <v>-12.781954887218044</v>
      </c>
      <c r="J12" s="79">
        <v>1</v>
      </c>
      <c r="K12" s="241">
        <v>1</v>
      </c>
      <c r="L12" s="245"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1345.2</v>
      </c>
      <c r="E13" s="16">
        <v>810</v>
      </c>
      <c r="F13" s="83">
        <f t="shared" si="0"/>
        <v>-535.2</v>
      </c>
      <c r="G13" s="12">
        <v>0</v>
      </c>
      <c r="H13" s="13">
        <v>891.2</v>
      </c>
      <c r="I13" s="243">
        <f t="shared" si="1"/>
        <v>-60.05385996409336</v>
      </c>
      <c r="J13" s="79">
        <v>1</v>
      </c>
      <c r="K13" s="241">
        <v>0</v>
      </c>
      <c r="L13" s="245">
        <v>1</v>
      </c>
    </row>
    <row r="14" spans="1:13" ht="22.5">
      <c r="A14" s="11">
        <v>9</v>
      </c>
      <c r="B14" s="16" t="s">
        <v>178</v>
      </c>
      <c r="C14" s="16">
        <v>919</v>
      </c>
      <c r="D14" s="16">
        <v>27.3</v>
      </c>
      <c r="E14" s="16">
        <v>15</v>
      </c>
      <c r="F14" s="83">
        <f t="shared" si="0"/>
        <v>-12.3</v>
      </c>
      <c r="G14" s="12">
        <v>-138</v>
      </c>
      <c r="H14" s="13">
        <v>1542</v>
      </c>
      <c r="I14" s="243">
        <f t="shared" si="1"/>
        <v>-0.7976653696498056</v>
      </c>
      <c r="J14" s="79">
        <v>1</v>
      </c>
      <c r="K14" s="79">
        <v>1</v>
      </c>
      <c r="L14" s="245"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17.5</v>
      </c>
      <c r="E15" s="16">
        <v>10</v>
      </c>
      <c r="F15" s="83">
        <f t="shared" si="0"/>
        <v>-7.5</v>
      </c>
      <c r="G15" s="12">
        <v>-62</v>
      </c>
      <c r="H15" s="13">
        <v>217.9</v>
      </c>
      <c r="I15" s="243">
        <f t="shared" si="1"/>
        <v>-3.4419458467186783</v>
      </c>
      <c r="J15" s="79">
        <v>1</v>
      </c>
      <c r="K15" s="241">
        <v>1</v>
      </c>
      <c r="L15" s="245"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42.6</v>
      </c>
      <c r="E16" s="16">
        <v>23</v>
      </c>
      <c r="F16" s="83">
        <f t="shared" si="0"/>
        <v>-19.6</v>
      </c>
      <c r="G16" s="12">
        <v>-423</v>
      </c>
      <c r="H16" s="13">
        <v>149</v>
      </c>
      <c r="I16" s="243">
        <f t="shared" si="1"/>
        <v>-13.154362416107384</v>
      </c>
      <c r="J16" s="79">
        <v>1</v>
      </c>
      <c r="K16" s="241">
        <v>1</v>
      </c>
      <c r="L16" s="245">
        <v>1</v>
      </c>
    </row>
    <row r="17" spans="1:12" ht="22.5">
      <c r="A17" s="11">
        <v>12</v>
      </c>
      <c r="B17" s="16" t="s">
        <v>181</v>
      </c>
      <c r="C17" s="16">
        <v>365</v>
      </c>
      <c r="D17" s="16">
        <v>47</v>
      </c>
      <c r="E17" s="16">
        <v>45</v>
      </c>
      <c r="F17" s="83">
        <f t="shared" si="0"/>
        <v>-2</v>
      </c>
      <c r="G17" s="12">
        <v>-286</v>
      </c>
      <c r="H17" s="13">
        <v>341.5</v>
      </c>
      <c r="I17" s="243">
        <f t="shared" si="1"/>
        <v>-0.5856515373352855</v>
      </c>
      <c r="J17" s="79">
        <v>1</v>
      </c>
      <c r="K17" s="241">
        <v>1</v>
      </c>
      <c r="L17" s="245"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112.7</v>
      </c>
      <c r="E18" s="16">
        <v>165</v>
      </c>
      <c r="F18" s="83">
        <f t="shared" si="0"/>
        <v>52.3</v>
      </c>
      <c r="G18" s="12">
        <v>0</v>
      </c>
      <c r="H18" s="13">
        <v>549.8</v>
      </c>
      <c r="I18" s="243">
        <f t="shared" si="1"/>
        <v>9.512550018188433</v>
      </c>
      <c r="J18" s="79">
        <v>0</v>
      </c>
      <c r="K18" s="241">
        <v>1</v>
      </c>
      <c r="L18" s="245">
        <v>0</v>
      </c>
    </row>
    <row r="19" spans="1:12" ht="22.5">
      <c r="A19" s="11">
        <v>14</v>
      </c>
      <c r="B19" s="16" t="s">
        <v>183</v>
      </c>
      <c r="C19" s="16">
        <v>1279</v>
      </c>
      <c r="D19" s="16">
        <v>15.6</v>
      </c>
      <c r="E19" s="16">
        <v>6</v>
      </c>
      <c r="F19" s="83">
        <f t="shared" si="0"/>
        <v>-9.6</v>
      </c>
      <c r="G19" s="12">
        <v>18.6</v>
      </c>
      <c r="H19" s="13">
        <v>423.8</v>
      </c>
      <c r="I19" s="243">
        <f t="shared" si="1"/>
        <v>-2.2652194431335535</v>
      </c>
      <c r="J19" s="79">
        <v>1</v>
      </c>
      <c r="K19" s="241">
        <v>1</v>
      </c>
      <c r="L19" s="245">
        <v>1</v>
      </c>
    </row>
    <row r="20" spans="1:12" ht="22.5">
      <c r="A20" s="11">
        <v>15</v>
      </c>
      <c r="B20" s="16" t="s">
        <v>184</v>
      </c>
      <c r="C20" s="16">
        <v>1591</v>
      </c>
      <c r="D20" s="16">
        <v>372.2</v>
      </c>
      <c r="E20" s="16">
        <v>352</v>
      </c>
      <c r="F20" s="83">
        <f t="shared" si="0"/>
        <v>-20.19999999999999</v>
      </c>
      <c r="G20" s="12">
        <v>0</v>
      </c>
      <c r="H20" s="13">
        <v>16670.7</v>
      </c>
      <c r="I20" s="243">
        <f t="shared" si="1"/>
        <v>-0.12117067669623943</v>
      </c>
      <c r="J20" s="79">
        <v>1</v>
      </c>
      <c r="K20" s="241">
        <v>1</v>
      </c>
      <c r="L20" s="245"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24.1</v>
      </c>
      <c r="E21" s="16">
        <v>15</v>
      </c>
      <c r="F21" s="83">
        <f t="shared" si="0"/>
        <v>-9.100000000000001</v>
      </c>
      <c r="G21" s="12">
        <v>0</v>
      </c>
      <c r="H21" s="13">
        <v>477.5</v>
      </c>
      <c r="I21" s="243">
        <f t="shared" si="1"/>
        <v>-1.9057591623036652</v>
      </c>
      <c r="J21" s="79">
        <v>1</v>
      </c>
      <c r="K21" s="241">
        <v>1</v>
      </c>
      <c r="L21" s="245">
        <v>1</v>
      </c>
    </row>
    <row r="22" spans="1:12" ht="22.5">
      <c r="A22" s="11">
        <v>17</v>
      </c>
      <c r="B22" s="16" t="s">
        <v>186</v>
      </c>
      <c r="C22" s="16">
        <v>19</v>
      </c>
      <c r="D22" s="16">
        <v>69.3</v>
      </c>
      <c r="E22" s="16">
        <v>36</v>
      </c>
      <c r="F22" s="83">
        <f t="shared" si="0"/>
        <v>-33.3</v>
      </c>
      <c r="G22" s="12">
        <v>-104</v>
      </c>
      <c r="H22" s="13">
        <v>1424.1</v>
      </c>
      <c r="I22" s="243">
        <f t="shared" si="1"/>
        <v>-2.338318938276806</v>
      </c>
      <c r="J22" s="79">
        <v>1</v>
      </c>
      <c r="K22" s="79">
        <v>1</v>
      </c>
      <c r="L22" s="245"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3"/>
      <c r="J23" s="78"/>
      <c r="K23" s="247"/>
      <c r="L23" s="242"/>
    </row>
    <row r="24" spans="1:12" ht="11.25">
      <c r="A24" s="294" t="s">
        <v>39</v>
      </c>
      <c r="B24" s="295"/>
      <c r="C24" s="19">
        <f aca="true" t="shared" si="2" ref="C24:H24">SUM(C6:C23)</f>
        <v>17871</v>
      </c>
      <c r="D24" s="161">
        <f t="shared" si="2"/>
        <v>2952.2</v>
      </c>
      <c r="E24" s="161">
        <f t="shared" si="2"/>
        <v>2039</v>
      </c>
      <c r="F24" s="244">
        <f>SUM(F6:F23)</f>
        <v>-913.2000000000002</v>
      </c>
      <c r="G24" s="161">
        <f t="shared" si="2"/>
        <v>-1318.1000000000001</v>
      </c>
      <c r="H24" s="161">
        <f t="shared" si="2"/>
        <v>26699.8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D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2" sqref="G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85" t="s">
        <v>101</v>
      </c>
      <c r="C1" s="285"/>
      <c r="D1" s="285"/>
      <c r="E1" s="285"/>
      <c r="F1" s="285"/>
      <c r="G1" s="285"/>
      <c r="H1" s="285"/>
      <c r="I1" s="285"/>
      <c r="J1" s="285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91" t="s">
        <v>3</v>
      </c>
      <c r="B4" s="283" t="s">
        <v>102</v>
      </c>
      <c r="C4" s="283" t="s">
        <v>103</v>
      </c>
      <c r="D4" s="283" t="s">
        <v>192</v>
      </c>
      <c r="E4" s="283" t="s">
        <v>193</v>
      </c>
      <c r="F4" s="283" t="s">
        <v>104</v>
      </c>
      <c r="G4" s="283" t="s">
        <v>99</v>
      </c>
      <c r="H4" s="283" t="s">
        <v>100</v>
      </c>
      <c r="I4" s="283" t="s">
        <v>5</v>
      </c>
      <c r="J4" s="286" t="s">
        <v>6</v>
      </c>
    </row>
    <row r="5" spans="1:10" ht="135" customHeight="1">
      <c r="A5" s="291"/>
      <c r="B5" s="288"/>
      <c r="C5" s="284"/>
      <c r="D5" s="284"/>
      <c r="E5" s="284"/>
      <c r="F5" s="284"/>
      <c r="G5" s="284"/>
      <c r="H5" s="288"/>
      <c r="I5" s="288"/>
      <c r="J5" s="287"/>
    </row>
    <row r="6" spans="1:10" s="10" customFormat="1" ht="51" customHeight="1">
      <c r="A6" s="291"/>
      <c r="B6" s="284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84"/>
      <c r="I6" s="284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2279</v>
      </c>
      <c r="D8" s="51">
        <v>362</v>
      </c>
      <c r="E8" s="152">
        <v>0</v>
      </c>
      <c r="F8" s="13">
        <f>D8+E8</f>
        <v>362</v>
      </c>
      <c r="G8" s="17">
        <f aca="true" t="shared" si="0" ref="G8:G24">C8/(C8+F8)*100</f>
        <v>86.29307080651269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2175.8</v>
      </c>
      <c r="D9" s="51">
        <v>435.2</v>
      </c>
      <c r="E9" s="32">
        <v>0</v>
      </c>
      <c r="F9" s="13">
        <f aca="true" t="shared" si="2" ref="F9:F24">D9+E9</f>
        <v>435.2</v>
      </c>
      <c r="G9" s="17">
        <f t="shared" si="0"/>
        <v>83.33205668326312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2204.3</v>
      </c>
      <c r="D10" s="51">
        <v>702.1</v>
      </c>
      <c r="E10" s="32">
        <v>0</v>
      </c>
      <c r="F10" s="13">
        <f t="shared" si="2"/>
        <v>702.1</v>
      </c>
      <c r="G10" s="17">
        <f t="shared" si="0"/>
        <v>75.84296724470136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1617.4</v>
      </c>
      <c r="D11" s="51">
        <v>504.1</v>
      </c>
      <c r="E11" s="32">
        <v>0</v>
      </c>
      <c r="F11" s="13">
        <f t="shared" si="2"/>
        <v>504.1</v>
      </c>
      <c r="G11" s="17">
        <f t="shared" si="0"/>
        <v>76.23851048786237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1002.7</v>
      </c>
      <c r="D12" s="51">
        <v>2013.6</v>
      </c>
      <c r="E12" s="32">
        <v>0</v>
      </c>
      <c r="F12" s="13">
        <f t="shared" si="2"/>
        <v>2013.6</v>
      </c>
      <c r="G12" s="17">
        <f t="shared" si="0"/>
        <v>33.24271458409309</v>
      </c>
      <c r="H12" s="54">
        <f>SUM((G12-40)/(5-40))</f>
        <v>0.1930652975973402</v>
      </c>
      <c r="I12" s="14">
        <v>1.2</v>
      </c>
      <c r="J12" s="14">
        <f t="shared" si="1"/>
        <v>0.23167835711680823</v>
      </c>
    </row>
    <row r="13" spans="1:10" ht="22.5">
      <c r="A13" s="11">
        <v>6</v>
      </c>
      <c r="B13" s="16" t="s">
        <v>176</v>
      </c>
      <c r="C13" s="40">
        <v>1889.3</v>
      </c>
      <c r="D13" s="51">
        <v>624.6</v>
      </c>
      <c r="E13" s="32">
        <v>0</v>
      </c>
      <c r="F13" s="13">
        <f t="shared" si="2"/>
        <v>624.6</v>
      </c>
      <c r="G13" s="17">
        <f t="shared" si="0"/>
        <v>75.15414296511396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1099.2</v>
      </c>
      <c r="D14" s="51">
        <v>160.1</v>
      </c>
      <c r="E14" s="32">
        <v>0</v>
      </c>
      <c r="F14" s="13">
        <f t="shared" si="2"/>
        <v>160.1</v>
      </c>
      <c r="G14" s="17">
        <f t="shared" si="0"/>
        <v>87.28658778686572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1379.3</v>
      </c>
      <c r="D15" s="51">
        <v>895.9</v>
      </c>
      <c r="E15" s="32">
        <v>0</v>
      </c>
      <c r="F15" s="13">
        <f t="shared" si="2"/>
        <v>895.9</v>
      </c>
      <c r="G15" s="17">
        <f t="shared" si="0"/>
        <v>60.623241912798875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3094.6</v>
      </c>
      <c r="D16" s="51">
        <v>1568.2</v>
      </c>
      <c r="E16" s="32">
        <v>0</v>
      </c>
      <c r="F16" s="13">
        <f t="shared" si="2"/>
        <v>1568.2</v>
      </c>
      <c r="G16" s="17">
        <f t="shared" si="0"/>
        <v>66.36784764519173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1544.2</v>
      </c>
      <c r="D17" s="51">
        <v>224</v>
      </c>
      <c r="E17" s="32">
        <v>0</v>
      </c>
      <c r="F17" s="13">
        <f t="shared" si="2"/>
        <v>224</v>
      </c>
      <c r="G17" s="17">
        <f t="shared" si="0"/>
        <v>87.3317498020586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1553.3</v>
      </c>
      <c r="D18" s="51">
        <v>155.8</v>
      </c>
      <c r="E18" s="32">
        <v>0</v>
      </c>
      <c r="F18" s="13">
        <f t="shared" si="2"/>
        <v>155.8</v>
      </c>
      <c r="G18" s="17">
        <f t="shared" si="0"/>
        <v>90.88409104206893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1742.3</v>
      </c>
      <c r="D19" s="51">
        <v>1066</v>
      </c>
      <c r="E19" s="32">
        <v>0</v>
      </c>
      <c r="F19" s="13">
        <f t="shared" si="2"/>
        <v>1066</v>
      </c>
      <c r="G19" s="17">
        <f t="shared" si="0"/>
        <v>62.04109247587508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2241.7</v>
      </c>
      <c r="D20" s="51">
        <v>622</v>
      </c>
      <c r="E20" s="32">
        <v>0</v>
      </c>
      <c r="F20" s="13">
        <f t="shared" si="2"/>
        <v>622</v>
      </c>
      <c r="G20" s="17">
        <f t="shared" si="0"/>
        <v>78.27984774941508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1361</v>
      </c>
      <c r="D21" s="51">
        <v>435.1</v>
      </c>
      <c r="E21" s="32">
        <v>0</v>
      </c>
      <c r="F21" s="13">
        <f t="shared" si="2"/>
        <v>435.1</v>
      </c>
      <c r="G21" s="17">
        <f t="shared" si="0"/>
        <v>75.77529090807862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4773.1</v>
      </c>
      <c r="D22" s="51">
        <v>18747</v>
      </c>
      <c r="E22" s="32">
        <v>0</v>
      </c>
      <c r="F22" s="13">
        <f t="shared" si="2"/>
        <v>18747</v>
      </c>
      <c r="G22" s="17">
        <f t="shared" si="0"/>
        <v>20.293706234242205</v>
      </c>
      <c r="H22" s="54">
        <f>SUM((G22-40)/(5-40))</f>
        <v>0.563036964735937</v>
      </c>
      <c r="I22" s="14">
        <v>1.2</v>
      </c>
      <c r="J22" s="14">
        <f t="shared" si="1"/>
        <v>0.6756443576831244</v>
      </c>
    </row>
    <row r="23" spans="1:10" ht="22.5">
      <c r="A23" s="11">
        <v>16</v>
      </c>
      <c r="B23" s="16" t="s">
        <v>185</v>
      </c>
      <c r="C23" s="40">
        <v>1569.1</v>
      </c>
      <c r="D23" s="51">
        <v>511.4</v>
      </c>
      <c r="E23" s="32">
        <v>0</v>
      </c>
      <c r="F23" s="13">
        <f t="shared" si="2"/>
        <v>511.4</v>
      </c>
      <c r="G23" s="17">
        <f t="shared" si="0"/>
        <v>75.41937034366738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2361.9</v>
      </c>
      <c r="D24" s="51">
        <v>1558.5</v>
      </c>
      <c r="E24" s="32">
        <v>0</v>
      </c>
      <c r="F24" s="13">
        <f t="shared" si="2"/>
        <v>1558.5</v>
      </c>
      <c r="G24" s="17">
        <f t="shared" si="0"/>
        <v>60.246403428221605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89" t="s">
        <v>78</v>
      </c>
      <c r="B27" s="290"/>
      <c r="C27" s="160">
        <f>SUM(C8:C26)</f>
        <v>33888.2</v>
      </c>
      <c r="D27" s="160">
        <f>SUM(D8:D26)</f>
        <v>30585.600000000002</v>
      </c>
      <c r="E27" s="161">
        <f>SUM(E8:E26)</f>
        <v>0</v>
      </c>
      <c r="F27" s="161">
        <f>SUM(F8:F26)</f>
        <v>30585.600000000002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D11" sqref="D11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85" t="s">
        <v>105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91" t="s">
        <v>3</v>
      </c>
      <c r="B3" s="289" t="s">
        <v>102</v>
      </c>
      <c r="C3" s="35" t="s">
        <v>194</v>
      </c>
      <c r="D3" s="33" t="s">
        <v>123</v>
      </c>
      <c r="E3" s="85" t="s">
        <v>106</v>
      </c>
      <c r="F3" s="35" t="s">
        <v>195</v>
      </c>
      <c r="G3" s="142" t="s">
        <v>124</v>
      </c>
      <c r="H3" s="85" t="s">
        <v>125</v>
      </c>
      <c r="I3" s="28" t="s">
        <v>24</v>
      </c>
      <c r="J3" s="283" t="s">
        <v>80</v>
      </c>
      <c r="K3" s="283" t="s">
        <v>5</v>
      </c>
      <c r="L3" s="29" t="s">
        <v>6</v>
      </c>
    </row>
    <row r="4" spans="1:12" ht="45.75" customHeight="1">
      <c r="A4" s="291"/>
      <c r="B4" s="289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84"/>
      <c r="K4" s="284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23.1</v>
      </c>
      <c r="D6" s="40">
        <v>0</v>
      </c>
      <c r="E6" s="72">
        <f aca="true" t="shared" si="0" ref="E6:E22">C6-D6</f>
        <v>23.1</v>
      </c>
      <c r="F6" s="32">
        <v>3562.3</v>
      </c>
      <c r="G6" s="32">
        <v>889.9</v>
      </c>
      <c r="H6" s="72">
        <f aca="true" t="shared" si="1" ref="H6:H22">F6-G6</f>
        <v>2672.4</v>
      </c>
      <c r="I6" s="145">
        <f aca="true" t="shared" si="2" ref="I6:I22">E6/H6*100</f>
        <v>0.8643915581499776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50.3</v>
      </c>
      <c r="D7" s="40">
        <v>0</v>
      </c>
      <c r="E7" s="72">
        <f t="shared" si="0"/>
        <v>50.3</v>
      </c>
      <c r="F7" s="32">
        <v>3252.7</v>
      </c>
      <c r="G7" s="32">
        <v>594.9</v>
      </c>
      <c r="H7" s="72">
        <f t="shared" si="1"/>
        <v>2657.7999999999997</v>
      </c>
      <c r="I7" s="145">
        <f t="shared" si="2"/>
        <v>1.8925427044924374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751.3</v>
      </c>
      <c r="D8" s="40">
        <v>742.5</v>
      </c>
      <c r="E8" s="72">
        <f t="shared" si="0"/>
        <v>8.799999999999955</v>
      </c>
      <c r="F8" s="32">
        <v>4745.8</v>
      </c>
      <c r="G8" s="32">
        <v>1433.7</v>
      </c>
      <c r="H8" s="72">
        <f t="shared" si="1"/>
        <v>3312.1000000000004</v>
      </c>
      <c r="I8" s="145">
        <f t="shared" si="2"/>
        <v>0.26569246097641835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1958</v>
      </c>
      <c r="D9" s="40">
        <v>1957.4</v>
      </c>
      <c r="E9" s="72">
        <f t="shared" si="0"/>
        <v>0.599999999999909</v>
      </c>
      <c r="F9" s="32">
        <v>5762.6</v>
      </c>
      <c r="G9" s="32">
        <v>3562.8</v>
      </c>
      <c r="H9" s="72">
        <f t="shared" si="1"/>
        <v>2199.8</v>
      </c>
      <c r="I9" s="145">
        <f t="shared" si="2"/>
        <v>0.027275206836981043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316.4</v>
      </c>
      <c r="D10" s="40">
        <v>0</v>
      </c>
      <c r="E10" s="72">
        <f t="shared" si="0"/>
        <v>316.4</v>
      </c>
      <c r="F10" s="32">
        <v>4279.9</v>
      </c>
      <c r="G10" s="32">
        <v>1015.2</v>
      </c>
      <c r="H10" s="72">
        <f t="shared" si="1"/>
        <v>3264.7</v>
      </c>
      <c r="I10" s="145">
        <f t="shared" si="2"/>
        <v>9.69154899378197</v>
      </c>
      <c r="J10" s="146">
        <f>SUM((I10-5)/(15-5))</f>
        <v>0.469154899378197</v>
      </c>
      <c r="K10" s="147">
        <v>0.5</v>
      </c>
      <c r="L10" s="147">
        <f t="shared" si="3"/>
        <v>0.2345774496890985</v>
      </c>
    </row>
    <row r="11" spans="1:12" ht="22.5">
      <c r="A11" s="87">
        <v>6</v>
      </c>
      <c r="B11" s="16" t="s">
        <v>176</v>
      </c>
      <c r="C11" s="40">
        <v>43.2</v>
      </c>
      <c r="D11" s="40">
        <v>0</v>
      </c>
      <c r="E11" s="72">
        <f t="shared" si="0"/>
        <v>43.2</v>
      </c>
      <c r="F11" s="32">
        <v>4878</v>
      </c>
      <c r="G11" s="32">
        <v>2376.4</v>
      </c>
      <c r="H11" s="72">
        <f t="shared" si="1"/>
        <v>2501.6</v>
      </c>
      <c r="I11" s="145">
        <f t="shared" si="2"/>
        <v>1.726894787336105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87">
        <v>7</v>
      </c>
      <c r="B12" s="16" t="s">
        <v>177</v>
      </c>
      <c r="C12" s="40">
        <v>5</v>
      </c>
      <c r="D12" s="40">
        <v>0</v>
      </c>
      <c r="E12" s="72">
        <f t="shared" si="0"/>
        <v>5</v>
      </c>
      <c r="F12" s="32">
        <v>3096.7</v>
      </c>
      <c r="G12" s="32">
        <v>1358.3</v>
      </c>
      <c r="H12" s="72">
        <f t="shared" si="1"/>
        <v>1738.3999999999999</v>
      </c>
      <c r="I12" s="145">
        <f t="shared" si="2"/>
        <v>0.28762080073630925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1119.4</v>
      </c>
      <c r="D13" s="40">
        <v>1085.1</v>
      </c>
      <c r="E13" s="72">
        <f t="shared" si="0"/>
        <v>34.30000000000018</v>
      </c>
      <c r="F13" s="32">
        <v>3997.2</v>
      </c>
      <c r="G13" s="32">
        <v>1638.3</v>
      </c>
      <c r="H13" s="72">
        <f t="shared" si="1"/>
        <v>2358.8999999999996</v>
      </c>
      <c r="I13" s="145">
        <f t="shared" si="2"/>
        <v>1.4540675738691844</v>
      </c>
      <c r="J13" s="146">
        <v>0</v>
      </c>
      <c r="K13" s="147">
        <v>0.5</v>
      </c>
      <c r="L13" s="147">
        <f t="shared" si="3"/>
        <v>0</v>
      </c>
    </row>
    <row r="14" spans="1:12" ht="22.5">
      <c r="A14" s="87">
        <v>9</v>
      </c>
      <c r="B14" s="16" t="s">
        <v>178</v>
      </c>
      <c r="C14" s="40">
        <v>145.2</v>
      </c>
      <c r="D14" s="40">
        <v>142</v>
      </c>
      <c r="E14" s="72">
        <f t="shared" si="0"/>
        <v>3.1999999999999886</v>
      </c>
      <c r="F14" s="32">
        <v>6946.4</v>
      </c>
      <c r="G14" s="32">
        <v>2230.2</v>
      </c>
      <c r="H14" s="72">
        <f t="shared" si="1"/>
        <v>4716.2</v>
      </c>
      <c r="I14" s="145">
        <f t="shared" si="2"/>
        <v>0.06785123616470863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87">
        <v>10</v>
      </c>
      <c r="B15" s="16" t="s">
        <v>179</v>
      </c>
      <c r="C15" s="40">
        <v>100</v>
      </c>
      <c r="D15" s="40">
        <v>100</v>
      </c>
      <c r="E15" s="72">
        <f t="shared" si="0"/>
        <v>0</v>
      </c>
      <c r="F15" s="32">
        <v>2497.5</v>
      </c>
      <c r="G15" s="32">
        <v>567.1</v>
      </c>
      <c r="H15" s="72">
        <f t="shared" si="1"/>
        <v>1930.4</v>
      </c>
      <c r="I15" s="145">
        <f t="shared" si="2"/>
        <v>0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0.5</v>
      </c>
      <c r="D16" s="40">
        <v>0</v>
      </c>
      <c r="E16" s="72">
        <f t="shared" si="0"/>
        <v>0.5</v>
      </c>
      <c r="F16" s="32">
        <v>3492.8</v>
      </c>
      <c r="G16" s="32">
        <v>1357.5</v>
      </c>
      <c r="H16" s="72">
        <f t="shared" si="1"/>
        <v>2135.3</v>
      </c>
      <c r="I16" s="145">
        <f t="shared" si="2"/>
        <v>0.02341591345478387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3</v>
      </c>
      <c r="D17" s="40">
        <v>0</v>
      </c>
      <c r="E17" s="72">
        <f t="shared" si="0"/>
        <v>3</v>
      </c>
      <c r="F17" s="32">
        <v>4132.5</v>
      </c>
      <c r="G17" s="32">
        <v>1324.1</v>
      </c>
      <c r="H17" s="72">
        <f t="shared" si="1"/>
        <v>2808.4</v>
      </c>
      <c r="I17" s="145">
        <f t="shared" si="2"/>
        <v>0.10682238997293833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0</v>
      </c>
      <c r="D18" s="40">
        <v>0</v>
      </c>
      <c r="E18" s="72">
        <f t="shared" si="0"/>
        <v>0</v>
      </c>
      <c r="F18" s="32">
        <v>3919.4</v>
      </c>
      <c r="G18" s="32">
        <v>1009.7</v>
      </c>
      <c r="H18" s="72">
        <f t="shared" si="1"/>
        <v>2909.7</v>
      </c>
      <c r="I18" s="145">
        <f t="shared" si="2"/>
        <v>0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1527.4</v>
      </c>
      <c r="D19" s="40">
        <v>1485</v>
      </c>
      <c r="E19" s="72">
        <f t="shared" si="0"/>
        <v>42.40000000000009</v>
      </c>
      <c r="F19" s="32">
        <v>4532.2</v>
      </c>
      <c r="G19" s="32">
        <v>2362.7</v>
      </c>
      <c r="H19" s="72">
        <f t="shared" si="1"/>
        <v>2169.5</v>
      </c>
      <c r="I19" s="145">
        <f t="shared" si="2"/>
        <v>1.9543673657524816</v>
      </c>
      <c r="J19" s="146">
        <v>0</v>
      </c>
      <c r="K19" s="147">
        <v>0.5</v>
      </c>
      <c r="L19" s="147">
        <v>0</v>
      </c>
    </row>
    <row r="20" spans="1:12" ht="22.5">
      <c r="A20" s="87">
        <v>15</v>
      </c>
      <c r="B20" s="16" t="s">
        <v>184</v>
      </c>
      <c r="C20" s="40">
        <v>9511.6</v>
      </c>
      <c r="D20" s="40">
        <v>4438.7</v>
      </c>
      <c r="E20" s="72">
        <f t="shared" si="0"/>
        <v>5072.900000000001</v>
      </c>
      <c r="F20" s="32">
        <v>33900.6</v>
      </c>
      <c r="G20" s="32">
        <v>9253.9</v>
      </c>
      <c r="H20" s="72">
        <f t="shared" si="1"/>
        <v>24646.699999999997</v>
      </c>
      <c r="I20" s="145">
        <f t="shared" si="2"/>
        <v>20.582471487055066</v>
      </c>
      <c r="J20" s="146">
        <v>1</v>
      </c>
      <c r="K20" s="147">
        <v>0.5</v>
      </c>
      <c r="L20" s="147">
        <f t="shared" si="3"/>
        <v>0.5</v>
      </c>
    </row>
    <row r="21" spans="1:12" ht="22.5">
      <c r="A21" s="87">
        <v>16</v>
      </c>
      <c r="B21" s="16" t="s">
        <v>185</v>
      </c>
      <c r="C21" s="40">
        <v>1882.7</v>
      </c>
      <c r="D21" s="40">
        <v>1882.1</v>
      </c>
      <c r="E21" s="72">
        <f t="shared" si="0"/>
        <v>0.6000000000001364</v>
      </c>
      <c r="F21" s="32">
        <v>4609.8</v>
      </c>
      <c r="G21" s="32">
        <v>2375.8</v>
      </c>
      <c r="H21" s="72">
        <f t="shared" si="1"/>
        <v>2234</v>
      </c>
      <c r="I21" s="145">
        <f t="shared" si="2"/>
        <v>0.026857654431519086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150.4</v>
      </c>
      <c r="D22" s="40">
        <v>5.5</v>
      </c>
      <c r="E22" s="72">
        <f t="shared" si="0"/>
        <v>144.9</v>
      </c>
      <c r="F22" s="32">
        <v>7852.9</v>
      </c>
      <c r="G22" s="32">
        <v>3569.2</v>
      </c>
      <c r="H22" s="72">
        <f t="shared" si="1"/>
        <v>4283.7</v>
      </c>
      <c r="I22" s="145">
        <f t="shared" si="2"/>
        <v>3.3825898172140905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89" t="s">
        <v>65</v>
      </c>
      <c r="B24" s="290"/>
      <c r="C24" s="160">
        <f aca="true" t="shared" si="4" ref="C24:H24">SUM(C6:C23)</f>
        <v>17587.5</v>
      </c>
      <c r="D24" s="160">
        <f t="shared" si="4"/>
        <v>11838.300000000001</v>
      </c>
      <c r="E24" s="162">
        <f t="shared" si="4"/>
        <v>5749.200000000001</v>
      </c>
      <c r="F24" s="162">
        <f t="shared" si="4"/>
        <v>105459.3</v>
      </c>
      <c r="G24" s="162">
        <f>SUM(G6:G23)</f>
        <v>36919.7</v>
      </c>
      <c r="H24" s="163">
        <f t="shared" si="4"/>
        <v>68539.59999999999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I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0" sqref="L20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77" t="s">
        <v>108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78" t="s">
        <v>3</v>
      </c>
      <c r="B3" s="280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196</v>
      </c>
      <c r="I3" s="191" t="s">
        <v>127</v>
      </c>
      <c r="J3" s="188" t="s">
        <v>128</v>
      </c>
      <c r="K3" s="192" t="s">
        <v>83</v>
      </c>
      <c r="L3" s="280" t="s">
        <v>4</v>
      </c>
      <c r="M3" s="280" t="s">
        <v>5</v>
      </c>
      <c r="N3" s="193" t="s">
        <v>6</v>
      </c>
      <c r="O3" s="179"/>
    </row>
    <row r="4" spans="1:15" ht="62.25" customHeight="1">
      <c r="A4" s="279"/>
      <c r="B4" s="281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81"/>
      <c r="M4" s="281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8">
        <v>1561.5</v>
      </c>
      <c r="D6" s="203">
        <v>49.6</v>
      </c>
      <c r="E6" s="204">
        <v>1385.1</v>
      </c>
      <c r="F6" s="205">
        <v>0</v>
      </c>
      <c r="G6" s="206">
        <v>472.4</v>
      </c>
      <c r="H6" s="240">
        <v>3562.3</v>
      </c>
      <c r="I6" s="240">
        <v>889.9</v>
      </c>
      <c r="J6" s="208">
        <f aca="true" t="shared" si="0" ref="J6:J22">H6-I6</f>
        <v>2672.4</v>
      </c>
      <c r="K6" s="209">
        <f aca="true" t="shared" si="1" ref="K6:K22">(E6+F6+G6)/J6*100</f>
        <v>69.50681035773087</v>
      </c>
      <c r="L6" s="210">
        <f aca="true" t="shared" si="2" ref="L6:L11">SUM((K6-70)/(20-70))</f>
        <v>0.00986379284538259</v>
      </c>
      <c r="M6" s="211">
        <v>1.5</v>
      </c>
      <c r="N6" s="211">
        <f aca="true" t="shared" si="3" ref="N6:N22">L6*M6</f>
        <v>0.014795689268073885</v>
      </c>
      <c r="O6" s="179"/>
    </row>
    <row r="7" spans="1:15" ht="24">
      <c r="A7" s="212">
        <v>2</v>
      </c>
      <c r="B7" s="201" t="s">
        <v>172</v>
      </c>
      <c r="C7" s="238">
        <v>1531.8</v>
      </c>
      <c r="D7" s="203">
        <v>49.6</v>
      </c>
      <c r="E7" s="204">
        <v>1366.3</v>
      </c>
      <c r="F7" s="205">
        <v>0</v>
      </c>
      <c r="G7" s="214">
        <v>0</v>
      </c>
      <c r="H7" s="240">
        <v>3252.7</v>
      </c>
      <c r="I7" s="240">
        <v>594.9</v>
      </c>
      <c r="J7" s="208">
        <f t="shared" si="0"/>
        <v>2657.7999999999997</v>
      </c>
      <c r="K7" s="209">
        <f t="shared" si="1"/>
        <v>51.4071788697419</v>
      </c>
      <c r="L7" s="210">
        <f t="shared" si="2"/>
        <v>0.37185642260516205</v>
      </c>
      <c r="M7" s="211">
        <v>1.5</v>
      </c>
      <c r="N7" s="211">
        <f t="shared" si="3"/>
        <v>0.557784633907743</v>
      </c>
      <c r="O7" s="179"/>
    </row>
    <row r="8" spans="1:15" ht="24">
      <c r="A8" s="212">
        <v>3</v>
      </c>
      <c r="B8" s="201" t="s">
        <v>173</v>
      </c>
      <c r="C8" s="239">
        <v>1747.6</v>
      </c>
      <c r="D8" s="203">
        <v>99.2</v>
      </c>
      <c r="E8" s="204">
        <v>1528.7</v>
      </c>
      <c r="F8" s="205">
        <v>0</v>
      </c>
      <c r="G8" s="216">
        <v>177.1</v>
      </c>
      <c r="H8" s="240">
        <v>4745.8</v>
      </c>
      <c r="I8" s="240">
        <v>1433.7</v>
      </c>
      <c r="J8" s="208">
        <f t="shared" si="0"/>
        <v>3312.1000000000004</v>
      </c>
      <c r="K8" s="209">
        <f t="shared" si="1"/>
        <v>51.502068174270086</v>
      </c>
      <c r="L8" s="210">
        <f t="shared" si="2"/>
        <v>0.36995863651459826</v>
      </c>
      <c r="M8" s="211">
        <v>1.5</v>
      </c>
      <c r="N8" s="211">
        <f t="shared" si="3"/>
        <v>0.5549379547718973</v>
      </c>
      <c r="O8" s="179"/>
    </row>
    <row r="9" spans="1:15" ht="24">
      <c r="A9" s="212">
        <v>4</v>
      </c>
      <c r="B9" s="201" t="s">
        <v>174</v>
      </c>
      <c r="C9" s="238">
        <v>1405.4</v>
      </c>
      <c r="D9" s="203">
        <v>49.6</v>
      </c>
      <c r="E9" s="204">
        <v>1293</v>
      </c>
      <c r="F9" s="217">
        <v>0</v>
      </c>
      <c r="G9" s="206">
        <v>155.2</v>
      </c>
      <c r="H9" s="240">
        <v>5762.6</v>
      </c>
      <c r="I9" s="240">
        <v>3562.8</v>
      </c>
      <c r="J9" s="208">
        <f t="shared" si="0"/>
        <v>2199.8</v>
      </c>
      <c r="K9" s="209">
        <f t="shared" si="1"/>
        <v>65.8332575688699</v>
      </c>
      <c r="L9" s="210">
        <f t="shared" si="2"/>
        <v>0.08333484862260207</v>
      </c>
      <c r="M9" s="211">
        <v>1.5</v>
      </c>
      <c r="N9" s="211">
        <f t="shared" si="3"/>
        <v>0.1250022729339031</v>
      </c>
      <c r="O9" s="179"/>
    </row>
    <row r="10" spans="1:15" ht="24">
      <c r="A10" s="212">
        <v>5</v>
      </c>
      <c r="B10" s="201" t="s">
        <v>175</v>
      </c>
      <c r="C10" s="238">
        <v>1670</v>
      </c>
      <c r="D10" s="203">
        <v>99.2</v>
      </c>
      <c r="E10" s="204">
        <v>1587.6</v>
      </c>
      <c r="F10" s="205">
        <v>0</v>
      </c>
      <c r="G10" s="206">
        <v>393.7</v>
      </c>
      <c r="H10" s="240">
        <v>4279.9</v>
      </c>
      <c r="I10" s="240">
        <v>1015.2</v>
      </c>
      <c r="J10" s="208">
        <f t="shared" si="0"/>
        <v>3264.7</v>
      </c>
      <c r="K10" s="209">
        <f t="shared" si="1"/>
        <v>60.688577817257325</v>
      </c>
      <c r="L10" s="210">
        <f t="shared" si="2"/>
        <v>0.1862284436548535</v>
      </c>
      <c r="M10" s="211">
        <v>1.5</v>
      </c>
      <c r="N10" s="211">
        <f t="shared" si="3"/>
        <v>0.27934266548228026</v>
      </c>
      <c r="O10" s="179"/>
    </row>
    <row r="11" spans="1:15" ht="24">
      <c r="A11" s="212">
        <v>6</v>
      </c>
      <c r="B11" s="201" t="s">
        <v>176</v>
      </c>
      <c r="C11" s="238">
        <v>1379.7</v>
      </c>
      <c r="D11" s="203">
        <v>49.6</v>
      </c>
      <c r="E11" s="204">
        <v>1215.2</v>
      </c>
      <c r="F11" s="205">
        <v>0</v>
      </c>
      <c r="G11" s="206">
        <v>182.4</v>
      </c>
      <c r="H11" s="240">
        <v>4878</v>
      </c>
      <c r="I11" s="240">
        <v>2376.4</v>
      </c>
      <c r="J11" s="208">
        <f t="shared" si="0"/>
        <v>2501.6</v>
      </c>
      <c r="K11" s="209">
        <f t="shared" si="1"/>
        <v>55.86824432363289</v>
      </c>
      <c r="L11" s="210">
        <f t="shared" si="2"/>
        <v>0.2826351135273423</v>
      </c>
      <c r="M11" s="211">
        <v>1.5</v>
      </c>
      <c r="N11" s="211">
        <f t="shared" si="3"/>
        <v>0.4239526702910134</v>
      </c>
      <c r="O11" s="179"/>
    </row>
    <row r="12" spans="1:15" ht="24">
      <c r="A12" s="212">
        <v>7</v>
      </c>
      <c r="B12" s="201" t="s">
        <v>177</v>
      </c>
      <c r="C12" s="238">
        <v>1068.8</v>
      </c>
      <c r="D12" s="203">
        <v>49.6</v>
      </c>
      <c r="E12" s="204">
        <v>1098.7</v>
      </c>
      <c r="F12" s="205">
        <v>0</v>
      </c>
      <c r="G12" s="206">
        <v>590.5</v>
      </c>
      <c r="H12" s="240">
        <v>3096.7</v>
      </c>
      <c r="I12" s="240">
        <v>1358.3</v>
      </c>
      <c r="J12" s="208">
        <f t="shared" si="0"/>
        <v>1738.3999999999999</v>
      </c>
      <c r="K12" s="209">
        <f t="shared" si="1"/>
        <v>97.16981132075473</v>
      </c>
      <c r="L12" s="210">
        <v>0</v>
      </c>
      <c r="M12" s="211">
        <v>1.5</v>
      </c>
      <c r="N12" s="211">
        <f t="shared" si="3"/>
        <v>0</v>
      </c>
      <c r="O12" s="179"/>
    </row>
    <row r="13" spans="1:15" ht="24">
      <c r="A13" s="212">
        <v>8</v>
      </c>
      <c r="B13" s="201" t="s">
        <v>187</v>
      </c>
      <c r="C13" s="238">
        <v>1413.6</v>
      </c>
      <c r="D13" s="203">
        <v>49.6</v>
      </c>
      <c r="E13" s="204">
        <v>1291.8</v>
      </c>
      <c r="F13" s="205">
        <v>0</v>
      </c>
      <c r="G13" s="206">
        <v>0</v>
      </c>
      <c r="H13" s="240">
        <v>3997.2</v>
      </c>
      <c r="I13" s="240">
        <v>1638.3</v>
      </c>
      <c r="J13" s="208">
        <f t="shared" si="0"/>
        <v>2358.8999999999996</v>
      </c>
      <c r="K13" s="209">
        <f t="shared" si="1"/>
        <v>54.762813175632715</v>
      </c>
      <c r="L13" s="210">
        <f aca="true" t="shared" si="4" ref="L13:L21">SUM((K13-70)/(20-70))</f>
        <v>0.3047437364873457</v>
      </c>
      <c r="M13" s="211">
        <v>1.5</v>
      </c>
      <c r="N13" s="211">
        <f t="shared" si="3"/>
        <v>0.45711560473101853</v>
      </c>
      <c r="O13" s="179"/>
    </row>
    <row r="14" spans="1:15" ht="24">
      <c r="A14" s="212">
        <v>9</v>
      </c>
      <c r="B14" s="201" t="s">
        <v>178</v>
      </c>
      <c r="C14" s="238">
        <v>2683.9</v>
      </c>
      <c r="D14" s="203">
        <v>99.2</v>
      </c>
      <c r="E14" s="204">
        <v>798.6</v>
      </c>
      <c r="F14" s="205">
        <v>0</v>
      </c>
      <c r="G14" s="206">
        <v>1285.4</v>
      </c>
      <c r="H14" s="240">
        <v>6946.4</v>
      </c>
      <c r="I14" s="240">
        <v>2230.2</v>
      </c>
      <c r="J14" s="208">
        <f t="shared" si="0"/>
        <v>4716.2</v>
      </c>
      <c r="K14" s="209">
        <f t="shared" si="1"/>
        <v>44.18811755226666</v>
      </c>
      <c r="L14" s="210">
        <f t="shared" si="4"/>
        <v>0.5162376489546667</v>
      </c>
      <c r="M14" s="211">
        <v>1.5</v>
      </c>
      <c r="N14" s="211">
        <f t="shared" si="3"/>
        <v>0.7743564734320001</v>
      </c>
      <c r="O14" s="179"/>
    </row>
    <row r="15" spans="1:15" ht="24">
      <c r="A15" s="212">
        <v>10</v>
      </c>
      <c r="B15" s="201" t="s">
        <v>179</v>
      </c>
      <c r="C15" s="238">
        <v>1277.2</v>
      </c>
      <c r="D15" s="203">
        <v>49.6</v>
      </c>
      <c r="E15" s="204">
        <v>1154.1</v>
      </c>
      <c r="F15" s="217">
        <v>0</v>
      </c>
      <c r="G15" s="206">
        <v>0</v>
      </c>
      <c r="H15" s="240">
        <v>2497.5</v>
      </c>
      <c r="I15" s="240">
        <v>567.1</v>
      </c>
      <c r="J15" s="208">
        <f t="shared" si="0"/>
        <v>1930.4</v>
      </c>
      <c r="K15" s="209">
        <f t="shared" si="1"/>
        <v>59.785536676336505</v>
      </c>
      <c r="L15" s="210">
        <f t="shared" si="4"/>
        <v>0.2042892664732699</v>
      </c>
      <c r="M15" s="211">
        <v>1.5</v>
      </c>
      <c r="N15" s="211">
        <f t="shared" si="3"/>
        <v>0.30643389970990487</v>
      </c>
      <c r="O15" s="179"/>
    </row>
    <row r="16" spans="1:15" ht="24">
      <c r="A16" s="212">
        <v>11</v>
      </c>
      <c r="B16" s="201" t="s">
        <v>180</v>
      </c>
      <c r="C16" s="238">
        <v>1243.7</v>
      </c>
      <c r="D16" s="203">
        <v>49.6</v>
      </c>
      <c r="E16" s="204">
        <v>1049.9</v>
      </c>
      <c r="F16" s="217">
        <v>0</v>
      </c>
      <c r="G16" s="206">
        <v>1147.9</v>
      </c>
      <c r="H16" s="240">
        <v>3492.8</v>
      </c>
      <c r="I16" s="240">
        <v>1357.5</v>
      </c>
      <c r="J16" s="208">
        <f t="shared" si="0"/>
        <v>2135.3</v>
      </c>
      <c r="K16" s="209">
        <f t="shared" si="1"/>
        <v>102.926989181848</v>
      </c>
      <c r="L16" s="210">
        <v>0</v>
      </c>
      <c r="M16" s="211">
        <v>1.5</v>
      </c>
      <c r="N16" s="211">
        <f t="shared" si="3"/>
        <v>0</v>
      </c>
      <c r="O16" s="179"/>
    </row>
    <row r="17" spans="1:15" ht="24">
      <c r="A17" s="212">
        <v>12</v>
      </c>
      <c r="B17" s="201" t="s">
        <v>181</v>
      </c>
      <c r="C17" s="239">
        <v>1631.9</v>
      </c>
      <c r="D17" s="203">
        <v>49.6</v>
      </c>
      <c r="E17" s="204">
        <v>1410.5</v>
      </c>
      <c r="F17" s="205">
        <v>0</v>
      </c>
      <c r="G17" s="206">
        <v>885.3</v>
      </c>
      <c r="H17" s="240">
        <v>4132.5</v>
      </c>
      <c r="I17" s="240">
        <v>1324.1</v>
      </c>
      <c r="J17" s="208">
        <f t="shared" si="0"/>
        <v>2808.4</v>
      </c>
      <c r="K17" s="209">
        <f t="shared" si="1"/>
        <v>81.74761429995728</v>
      </c>
      <c r="L17" s="210">
        <v>0</v>
      </c>
      <c r="M17" s="211">
        <v>1.5</v>
      </c>
      <c r="N17" s="211">
        <f t="shared" si="3"/>
        <v>0</v>
      </c>
      <c r="O17" s="179"/>
    </row>
    <row r="18" spans="1:15" ht="24">
      <c r="A18" s="212">
        <v>13</v>
      </c>
      <c r="B18" s="201" t="s">
        <v>182</v>
      </c>
      <c r="C18" s="238">
        <v>1828.9</v>
      </c>
      <c r="D18" s="203">
        <v>99.2</v>
      </c>
      <c r="E18" s="204">
        <v>1716.8</v>
      </c>
      <c r="F18" s="205">
        <v>0</v>
      </c>
      <c r="G18" s="206">
        <v>229.6</v>
      </c>
      <c r="H18" s="240">
        <v>3919.4</v>
      </c>
      <c r="I18" s="240">
        <v>1009.7</v>
      </c>
      <c r="J18" s="208">
        <f t="shared" si="0"/>
        <v>2909.7</v>
      </c>
      <c r="K18" s="209">
        <f t="shared" si="1"/>
        <v>66.89349417465718</v>
      </c>
      <c r="L18" s="210">
        <f t="shared" si="4"/>
        <v>0.06213011650685644</v>
      </c>
      <c r="M18" s="211">
        <v>1.5</v>
      </c>
      <c r="N18" s="211">
        <f t="shared" si="3"/>
        <v>0.09319517476028466</v>
      </c>
      <c r="O18" s="179"/>
    </row>
    <row r="19" spans="1:15" ht="24">
      <c r="A19" s="212">
        <v>14</v>
      </c>
      <c r="B19" s="201" t="s">
        <v>183</v>
      </c>
      <c r="C19" s="238">
        <v>1160</v>
      </c>
      <c r="D19" s="203">
        <v>49.6</v>
      </c>
      <c r="E19" s="204">
        <v>996.3</v>
      </c>
      <c r="F19" s="217">
        <v>0</v>
      </c>
      <c r="G19" s="204">
        <v>45.9</v>
      </c>
      <c r="H19" s="240">
        <v>4532.2</v>
      </c>
      <c r="I19" s="240">
        <v>2362.7</v>
      </c>
      <c r="J19" s="208">
        <f t="shared" si="0"/>
        <v>2169.5</v>
      </c>
      <c r="K19" s="209">
        <f t="shared" si="1"/>
        <v>48.03871859875547</v>
      </c>
      <c r="L19" s="210">
        <f t="shared" si="4"/>
        <v>0.4392256280248905</v>
      </c>
      <c r="M19" s="211">
        <v>1.5</v>
      </c>
      <c r="N19" s="211">
        <f t="shared" si="3"/>
        <v>0.6588384420373358</v>
      </c>
      <c r="O19" s="179"/>
    </row>
    <row r="20" spans="1:15" ht="24">
      <c r="A20" s="212">
        <v>15</v>
      </c>
      <c r="B20" s="201" t="s">
        <v>184</v>
      </c>
      <c r="C20" s="239">
        <v>3259.1</v>
      </c>
      <c r="D20" s="203">
        <v>0</v>
      </c>
      <c r="E20" s="204">
        <f>C20-D20</f>
        <v>3259.1</v>
      </c>
      <c r="F20" s="218">
        <v>0</v>
      </c>
      <c r="G20" s="219">
        <v>1869.8</v>
      </c>
      <c r="H20" s="240">
        <v>33900.6</v>
      </c>
      <c r="I20" s="240">
        <v>9253.9</v>
      </c>
      <c r="J20" s="208">
        <f t="shared" si="0"/>
        <v>24646.699999999997</v>
      </c>
      <c r="K20" s="209">
        <f t="shared" si="1"/>
        <v>20.809682432130874</v>
      </c>
      <c r="L20" s="210">
        <v>1</v>
      </c>
      <c r="M20" s="211">
        <v>1.5</v>
      </c>
      <c r="N20" s="211">
        <f t="shared" si="3"/>
        <v>1.5</v>
      </c>
      <c r="O20" s="179"/>
    </row>
    <row r="21" spans="1:15" ht="24">
      <c r="A21" s="212">
        <v>16</v>
      </c>
      <c r="B21" s="201" t="s">
        <v>185</v>
      </c>
      <c r="C21" s="238">
        <v>1370</v>
      </c>
      <c r="D21" s="203">
        <v>49.7</v>
      </c>
      <c r="E21" s="204">
        <v>1266</v>
      </c>
      <c r="F21" s="217">
        <v>0</v>
      </c>
      <c r="G21" s="219">
        <v>116.7</v>
      </c>
      <c r="H21" s="240">
        <v>4609.8</v>
      </c>
      <c r="I21" s="240">
        <v>2375.8</v>
      </c>
      <c r="J21" s="208">
        <f t="shared" si="0"/>
        <v>2234</v>
      </c>
      <c r="K21" s="209">
        <f t="shared" si="1"/>
        <v>61.89346463742167</v>
      </c>
      <c r="L21" s="210">
        <f t="shared" si="4"/>
        <v>0.16213070725156656</v>
      </c>
      <c r="M21" s="211">
        <v>1.5</v>
      </c>
      <c r="N21" s="211">
        <f t="shared" si="3"/>
        <v>0.24319606087734985</v>
      </c>
      <c r="O21" s="179"/>
    </row>
    <row r="22" spans="1:15" ht="24">
      <c r="A22" s="212">
        <v>17</v>
      </c>
      <c r="B22" s="201" t="s">
        <v>186</v>
      </c>
      <c r="C22" s="238">
        <v>2127.7</v>
      </c>
      <c r="D22" s="203">
        <v>99.3</v>
      </c>
      <c r="E22" s="204">
        <v>1703.6</v>
      </c>
      <c r="F22" s="217">
        <v>0</v>
      </c>
      <c r="G22" s="214">
        <v>3475.4</v>
      </c>
      <c r="H22" s="240">
        <v>7852.9</v>
      </c>
      <c r="I22" s="240">
        <v>3569.2</v>
      </c>
      <c r="J22" s="208">
        <f t="shared" si="0"/>
        <v>4283.7</v>
      </c>
      <c r="K22" s="209">
        <f t="shared" si="1"/>
        <v>120.90015640684454</v>
      </c>
      <c r="L22" s="210">
        <v>0</v>
      </c>
      <c r="M22" s="211">
        <v>1.5</v>
      </c>
      <c r="N22" s="211">
        <f t="shared" si="3"/>
        <v>0</v>
      </c>
      <c r="O22" s="179"/>
    </row>
    <row r="23" spans="1:15" ht="15">
      <c r="A23" s="212">
        <v>18</v>
      </c>
      <c r="B23" s="220"/>
      <c r="C23" s="213"/>
      <c r="D23" s="203"/>
      <c r="E23" s="204"/>
      <c r="F23" s="205"/>
      <c r="G23" s="206"/>
      <c r="H23" s="207"/>
      <c r="I23" s="207"/>
      <c r="J23" s="208"/>
      <c r="K23" s="209"/>
      <c r="L23" s="210"/>
      <c r="M23" s="211"/>
      <c r="N23" s="211"/>
      <c r="O23" s="179"/>
    </row>
    <row r="24" spans="1:15" ht="11.25" customHeight="1">
      <c r="A24" s="292" t="s">
        <v>78</v>
      </c>
      <c r="B24" s="293"/>
      <c r="C24" s="221">
        <f>SUM(C6:C23)</f>
        <v>28360.800000000003</v>
      </c>
      <c r="D24" s="221">
        <f>SUM(D6:D23)</f>
        <v>1041.8000000000002</v>
      </c>
      <c r="E24" s="222">
        <f>C24-D24</f>
        <v>27319.000000000004</v>
      </c>
      <c r="F24" s="223">
        <f>SUM(F6:F23)</f>
        <v>0</v>
      </c>
      <c r="G24" s="224">
        <f>SUM(G6:G23)</f>
        <v>11027.300000000001</v>
      </c>
      <c r="H24" s="224">
        <f>SUM(H6:H23)</f>
        <v>105459.3</v>
      </c>
      <c r="I24" s="224">
        <f>SUM(I6:I23)</f>
        <v>36919.7</v>
      </c>
      <c r="J24" s="224">
        <f>SUM(J6:J23)</f>
        <v>68539.59999999999</v>
      </c>
      <c r="K24" s="225" t="s">
        <v>8</v>
      </c>
      <c r="L24" s="226" t="s">
        <v>8</v>
      </c>
      <c r="M24" s="227">
        <v>1.5</v>
      </c>
      <c r="N24" s="228" t="s">
        <v>8</v>
      </c>
      <c r="O24" s="179"/>
    </row>
    <row r="25" spans="1:15" ht="15">
      <c r="A25" s="229"/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4"/>
      <c r="M25" s="235"/>
      <c r="N25" s="235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85" t="s">
        <v>82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2" ht="11.25">
      <c r="A2" s="100"/>
      <c r="B2" s="101"/>
    </row>
    <row r="3" spans="1:10" ht="143.25" customHeight="1">
      <c r="A3" s="291" t="s">
        <v>3</v>
      </c>
      <c r="B3" s="289" t="s">
        <v>102</v>
      </c>
      <c r="C3" s="85" t="s">
        <v>111</v>
      </c>
      <c r="D3" s="35" t="s">
        <v>198</v>
      </c>
      <c r="E3" s="35" t="s">
        <v>197</v>
      </c>
      <c r="F3" s="28" t="s">
        <v>129</v>
      </c>
      <c r="G3" s="28" t="s">
        <v>24</v>
      </c>
      <c r="H3" s="283" t="s">
        <v>80</v>
      </c>
      <c r="I3" s="283" t="s">
        <v>19</v>
      </c>
      <c r="J3" s="29" t="s">
        <v>6</v>
      </c>
    </row>
    <row r="4" spans="1:10" ht="49.5" customHeight="1">
      <c r="A4" s="291"/>
      <c r="B4" s="289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84"/>
      <c r="I4" s="284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3562.3</v>
      </c>
      <c r="E6" s="32">
        <v>889.9</v>
      </c>
      <c r="F6" s="72">
        <f aca="true" t="shared" si="0" ref="F6:F22">D6-E6</f>
        <v>2672.4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3252.7</v>
      </c>
      <c r="E7" s="32">
        <v>594.9</v>
      </c>
      <c r="F7" s="72">
        <f t="shared" si="0"/>
        <v>2657.7999999999997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4745.8</v>
      </c>
      <c r="E8" s="32">
        <v>1433.7</v>
      </c>
      <c r="F8" s="72">
        <f t="shared" si="0"/>
        <v>3312.1000000000004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5762.6</v>
      </c>
      <c r="E9" s="32">
        <v>3562.8</v>
      </c>
      <c r="F9" s="72">
        <f t="shared" si="0"/>
        <v>2199.8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4279.9</v>
      </c>
      <c r="E10" s="32">
        <v>1015.2</v>
      </c>
      <c r="F10" s="72">
        <f t="shared" si="0"/>
        <v>3264.7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4878</v>
      </c>
      <c r="E11" s="32">
        <v>2376.4</v>
      </c>
      <c r="F11" s="72">
        <f t="shared" si="0"/>
        <v>2501.6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3096.7</v>
      </c>
      <c r="E12" s="32">
        <v>1358.3</v>
      </c>
      <c r="F12" s="72">
        <f t="shared" si="0"/>
        <v>1738.3999999999999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3997.2</v>
      </c>
      <c r="E13" s="32">
        <v>1638.3</v>
      </c>
      <c r="F13" s="72">
        <f t="shared" si="0"/>
        <v>2358.8999999999996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6946.4</v>
      </c>
      <c r="E14" s="32">
        <v>2230.2</v>
      </c>
      <c r="F14" s="72">
        <f t="shared" si="0"/>
        <v>4716.2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2497.5</v>
      </c>
      <c r="E15" s="32">
        <v>567.1</v>
      </c>
      <c r="F15" s="72">
        <f t="shared" si="0"/>
        <v>1930.4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3492.8</v>
      </c>
      <c r="E16" s="32">
        <v>1357.5</v>
      </c>
      <c r="F16" s="72">
        <f t="shared" si="0"/>
        <v>2135.3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4132.5</v>
      </c>
      <c r="E17" s="32">
        <v>1324.1</v>
      </c>
      <c r="F17" s="72">
        <f t="shared" si="0"/>
        <v>2808.4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3919.4</v>
      </c>
      <c r="E18" s="32">
        <v>1009.7</v>
      </c>
      <c r="F18" s="72">
        <f t="shared" si="0"/>
        <v>2909.7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4532.2</v>
      </c>
      <c r="E19" s="32">
        <v>2362.7</v>
      </c>
      <c r="F19" s="72">
        <f t="shared" si="0"/>
        <v>2169.5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33900.6</v>
      </c>
      <c r="E20" s="32">
        <v>9253.9</v>
      </c>
      <c r="F20" s="72">
        <f t="shared" si="0"/>
        <v>24646.699999999997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4609.8</v>
      </c>
      <c r="E21" s="32">
        <v>2375.8</v>
      </c>
      <c r="F21" s="72">
        <f t="shared" si="0"/>
        <v>2234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7852.9</v>
      </c>
      <c r="E22" s="32">
        <v>3569.2</v>
      </c>
      <c r="F22" s="72">
        <f t="shared" si="0"/>
        <v>4283.7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1.25">
      <c r="A23" s="87">
        <v>18</v>
      </c>
      <c r="B23" s="40"/>
      <c r="C23" s="72"/>
      <c r="D23" s="32"/>
      <c r="E23" s="32"/>
      <c r="F23" s="72"/>
      <c r="G23" s="139"/>
      <c r="H23" s="140"/>
      <c r="I23" s="141"/>
      <c r="J23" s="126"/>
    </row>
    <row r="24" spans="1:10" ht="11.25">
      <c r="A24" s="289" t="s">
        <v>78</v>
      </c>
      <c r="B24" s="290"/>
      <c r="C24" s="163">
        <f>SUM(C6:C23)</f>
        <v>0</v>
      </c>
      <c r="D24" s="164">
        <f>SUM(D6:D23)</f>
        <v>105459.3</v>
      </c>
      <c r="E24" s="164">
        <f>SUM(E6:E23)</f>
        <v>36919.7</v>
      </c>
      <c r="F24" s="162">
        <f>SUM(F6:F23)</f>
        <v>68539.59999999999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85" t="s">
        <v>79</v>
      </c>
      <c r="B1" s="285"/>
      <c r="C1" s="285"/>
      <c r="D1" s="285"/>
      <c r="E1" s="285"/>
      <c r="F1" s="285"/>
      <c r="G1" s="285"/>
      <c r="H1" s="285"/>
      <c r="I1" s="129"/>
      <c r="J1" s="129"/>
      <c r="K1" s="129"/>
    </row>
    <row r="2" spans="1:2" ht="11.25">
      <c r="A2" s="100"/>
      <c r="B2" s="101"/>
    </row>
    <row r="3" spans="1:8" ht="72" customHeight="1">
      <c r="A3" s="291" t="s">
        <v>3</v>
      </c>
      <c r="B3" s="289" t="s">
        <v>102</v>
      </c>
      <c r="C3" s="85" t="s">
        <v>112</v>
      </c>
      <c r="D3" s="70" t="s">
        <v>142</v>
      </c>
      <c r="E3" s="85" t="s">
        <v>24</v>
      </c>
      <c r="F3" s="283" t="s">
        <v>80</v>
      </c>
      <c r="G3" s="283" t="s">
        <v>5</v>
      </c>
      <c r="H3" s="29" t="s">
        <v>6</v>
      </c>
    </row>
    <row r="4" spans="1:8" ht="38.25" customHeight="1">
      <c r="A4" s="296"/>
      <c r="B4" s="289"/>
      <c r="C4" s="121" t="s">
        <v>81</v>
      </c>
      <c r="D4" s="121" t="s">
        <v>76</v>
      </c>
      <c r="E4" s="130" t="s">
        <v>77</v>
      </c>
      <c r="F4" s="284"/>
      <c r="G4" s="284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6">
        <v>0</v>
      </c>
      <c r="D6" s="202">
        <v>1561.5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13">
        <v>1531.8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15">
        <v>1747.6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13">
        <v>1405.4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13">
        <v>1670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13">
        <v>1379.7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13">
        <v>1068.8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13">
        <v>1413.6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13">
        <v>2683.9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13">
        <v>1277.2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13">
        <v>1243.8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15">
        <v>1631.9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13">
        <v>1828.9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13">
        <v>1159.9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15">
        <v>3259.1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13">
        <v>1370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13">
        <v>2127.7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94" t="s">
        <v>78</v>
      </c>
      <c r="B24" s="295"/>
      <c r="C24" s="172">
        <f>SUM(C6:C23)</f>
        <v>0</v>
      </c>
      <c r="D24" s="162">
        <f>SUM(D6:D23)</f>
        <v>28360.800000000003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85" t="s">
        <v>72</v>
      </c>
      <c r="B1" s="285"/>
      <c r="C1" s="285"/>
      <c r="D1" s="285"/>
      <c r="E1" s="285"/>
      <c r="F1" s="285"/>
      <c r="G1" s="285"/>
      <c r="H1" s="285"/>
      <c r="I1" s="120"/>
      <c r="J1" s="120"/>
      <c r="K1" s="120"/>
    </row>
    <row r="2" spans="1:2" ht="11.25">
      <c r="A2" s="100"/>
      <c r="B2" s="101"/>
    </row>
    <row r="3" spans="1:8" ht="78.75" customHeight="1">
      <c r="A3" s="291" t="s">
        <v>73</v>
      </c>
      <c r="B3" s="289" t="s">
        <v>102</v>
      </c>
      <c r="C3" s="85" t="s">
        <v>113</v>
      </c>
      <c r="D3" s="85" t="s">
        <v>114</v>
      </c>
      <c r="E3" s="85" t="s">
        <v>24</v>
      </c>
      <c r="F3" s="283" t="s">
        <v>74</v>
      </c>
      <c r="G3" s="283" t="s">
        <v>5</v>
      </c>
      <c r="H3" s="29" t="s">
        <v>6</v>
      </c>
    </row>
    <row r="4" spans="1:8" ht="45" customHeight="1">
      <c r="A4" s="296"/>
      <c r="B4" s="289"/>
      <c r="C4" s="121" t="s">
        <v>75</v>
      </c>
      <c r="D4" s="121" t="s">
        <v>76</v>
      </c>
      <c r="E4" s="122" t="s">
        <v>77</v>
      </c>
      <c r="F4" s="284"/>
      <c r="G4" s="284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407.5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469.6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482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374.9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518.4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442.8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273.3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298.1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286.2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289.8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480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470.9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218.7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1100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406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576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94" t="s">
        <v>78</v>
      </c>
      <c r="B24" s="295"/>
      <c r="C24" s="163">
        <f>SUM(C6:C23)</f>
        <v>0</v>
      </c>
      <c r="D24" s="162">
        <f>SUM(D6:D23)</f>
        <v>7094.2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2" sqref="H22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85" t="s">
        <v>115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91" t="s">
        <v>3</v>
      </c>
      <c r="B3" s="289" t="s">
        <v>102</v>
      </c>
      <c r="C3" s="56" t="s">
        <v>66</v>
      </c>
      <c r="D3" s="28" t="s">
        <v>143</v>
      </c>
      <c r="E3" s="28" t="s">
        <v>116</v>
      </c>
      <c r="F3" s="35" t="s">
        <v>199</v>
      </c>
      <c r="G3" s="35" t="s">
        <v>200</v>
      </c>
      <c r="H3" s="35" t="s">
        <v>201</v>
      </c>
      <c r="I3" s="85" t="s">
        <v>130</v>
      </c>
      <c r="J3" s="85" t="s">
        <v>24</v>
      </c>
      <c r="K3" s="283" t="s">
        <v>67</v>
      </c>
      <c r="L3" s="283" t="s">
        <v>5</v>
      </c>
      <c r="M3" s="29" t="s">
        <v>6</v>
      </c>
    </row>
    <row r="4" spans="1:13" ht="43.5" customHeight="1">
      <c r="A4" s="291"/>
      <c r="B4" s="289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84"/>
      <c r="L4" s="284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3530.9</v>
      </c>
      <c r="G6" s="13">
        <v>57.7</v>
      </c>
      <c r="H6" s="45">
        <v>832.2</v>
      </c>
      <c r="I6" s="109">
        <f aca="true" t="shared" si="1" ref="I6:I22">F6-G6-H6</f>
        <v>2641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3205.9</v>
      </c>
      <c r="G7" s="13">
        <v>57.7</v>
      </c>
      <c r="H7" s="45">
        <v>537.2</v>
      </c>
      <c r="I7" s="109">
        <f t="shared" si="1"/>
        <v>2611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4530</v>
      </c>
      <c r="G8" s="13">
        <v>857.7</v>
      </c>
      <c r="H8" s="45">
        <v>576</v>
      </c>
      <c r="I8" s="109">
        <f t="shared" si="1"/>
        <v>3096.3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5725.1</v>
      </c>
      <c r="G9" s="13">
        <v>2014.8</v>
      </c>
      <c r="H9" s="45">
        <v>1547.9</v>
      </c>
      <c r="I9" s="109">
        <f t="shared" si="1"/>
        <v>2162.4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4031.5</v>
      </c>
      <c r="G10" s="13">
        <v>115.2</v>
      </c>
      <c r="H10" s="45">
        <v>900</v>
      </c>
      <c r="I10" s="109">
        <f t="shared" si="1"/>
        <v>3016.3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4890.3</v>
      </c>
      <c r="G11" s="13">
        <v>57.7</v>
      </c>
      <c r="H11" s="45">
        <v>2318.7</v>
      </c>
      <c r="I11" s="109">
        <f t="shared" si="1"/>
        <v>2513.9000000000005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3057.4</v>
      </c>
      <c r="G12" s="13">
        <v>57.6</v>
      </c>
      <c r="H12" s="45">
        <v>1300.7</v>
      </c>
      <c r="I12" s="109">
        <f t="shared" si="1"/>
        <v>1699.1000000000001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3913.5</v>
      </c>
      <c r="G13" s="13">
        <v>800.2</v>
      </c>
      <c r="H13" s="45">
        <v>838.2</v>
      </c>
      <c r="I13" s="109">
        <f t="shared" si="1"/>
        <v>2275.1000000000004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6893.1</v>
      </c>
      <c r="G14" s="13">
        <v>115.3</v>
      </c>
      <c r="H14" s="45">
        <v>2114.9</v>
      </c>
      <c r="I14" s="109">
        <f t="shared" si="1"/>
        <v>4662.9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2495.2</v>
      </c>
      <c r="G15" s="13">
        <v>57.6</v>
      </c>
      <c r="H15" s="45">
        <v>509.5</v>
      </c>
      <c r="I15" s="109">
        <f t="shared" si="1"/>
        <v>1928.1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/>
      <c r="E16" s="108">
        <f t="shared" si="0"/>
        <v>0</v>
      </c>
      <c r="F16" s="45">
        <v>3478.5</v>
      </c>
      <c r="G16" s="13">
        <v>57.6</v>
      </c>
      <c r="H16" s="45">
        <v>1299.8</v>
      </c>
      <c r="I16" s="109">
        <f t="shared" si="1"/>
        <v>2121.1000000000004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4132.5</v>
      </c>
      <c r="G17" s="13">
        <v>57.7</v>
      </c>
      <c r="H17" s="45">
        <v>1266.5</v>
      </c>
      <c r="I17" s="109">
        <f t="shared" si="1"/>
        <v>2808.3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3873.4</v>
      </c>
      <c r="G18" s="13">
        <v>115.2</v>
      </c>
      <c r="H18" s="45">
        <v>894.5</v>
      </c>
      <c r="I18" s="109">
        <f t="shared" si="1"/>
        <v>2863.7000000000003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4510.1</v>
      </c>
      <c r="G19" s="13">
        <v>1542.6</v>
      </c>
      <c r="H19" s="45">
        <v>820</v>
      </c>
      <c r="I19" s="109">
        <f t="shared" si="1"/>
        <v>2147.5000000000005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32773.9</v>
      </c>
      <c r="G20" s="13">
        <v>2439.8</v>
      </c>
      <c r="H20" s="45">
        <v>6814.1</v>
      </c>
      <c r="I20" s="109">
        <f t="shared" si="1"/>
        <v>23520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4572</v>
      </c>
      <c r="G21" s="13">
        <v>1939.8</v>
      </c>
      <c r="H21" s="45">
        <v>436</v>
      </c>
      <c r="I21" s="109">
        <f t="shared" si="1"/>
        <v>2196.2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7779.3</v>
      </c>
      <c r="G22" s="13">
        <v>115.3</v>
      </c>
      <c r="H22" s="45">
        <v>3453.9</v>
      </c>
      <c r="I22" s="109">
        <f t="shared" si="1"/>
        <v>4210.1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89" t="s">
        <v>65</v>
      </c>
      <c r="B24" s="290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103392.6</v>
      </c>
      <c r="G24" s="163">
        <f t="shared" si="4"/>
        <v>10459.5</v>
      </c>
      <c r="H24" s="163">
        <f t="shared" si="4"/>
        <v>26460.1</v>
      </c>
      <c r="I24" s="163">
        <f t="shared" si="4"/>
        <v>66473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F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4" sqref="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85" t="s">
        <v>117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91" t="s">
        <v>3</v>
      </c>
      <c r="B3" s="289" t="s">
        <v>102</v>
      </c>
      <c r="C3" s="28" t="s">
        <v>118</v>
      </c>
      <c r="D3" s="27"/>
      <c r="E3" s="27"/>
      <c r="F3" s="35" t="s">
        <v>203</v>
      </c>
      <c r="G3" s="35" t="s">
        <v>202</v>
      </c>
      <c r="H3" s="35" t="s">
        <v>201</v>
      </c>
      <c r="I3" s="85" t="s">
        <v>131</v>
      </c>
      <c r="J3" s="85" t="s">
        <v>24</v>
      </c>
      <c r="K3" s="283" t="s">
        <v>15</v>
      </c>
      <c r="L3" s="283" t="s">
        <v>63</v>
      </c>
      <c r="M3" s="6" t="s">
        <v>6</v>
      </c>
    </row>
    <row r="4" spans="1:13" s="10" customFormat="1" ht="56.25" customHeight="1">
      <c r="A4" s="291"/>
      <c r="B4" s="289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84"/>
      <c r="L4" s="284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3530.9</v>
      </c>
      <c r="G6" s="13">
        <v>57.7</v>
      </c>
      <c r="H6" s="45">
        <v>832.2</v>
      </c>
      <c r="I6" s="90">
        <f aca="true" t="shared" si="0" ref="I6:I22">F6-G6-H6</f>
        <v>2641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3205.9</v>
      </c>
      <c r="G7" s="13">
        <v>57.7</v>
      </c>
      <c r="H7" s="45">
        <v>537.2</v>
      </c>
      <c r="I7" s="90">
        <f t="shared" si="0"/>
        <v>2611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4530</v>
      </c>
      <c r="G8" s="13">
        <v>857.7</v>
      </c>
      <c r="H8" s="45">
        <v>576</v>
      </c>
      <c r="I8" s="90">
        <f t="shared" si="0"/>
        <v>3096.3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5725.1</v>
      </c>
      <c r="G9" s="13">
        <v>2014.8</v>
      </c>
      <c r="H9" s="45">
        <v>1547.9</v>
      </c>
      <c r="I9" s="90">
        <f t="shared" si="0"/>
        <v>2162.4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4031.5</v>
      </c>
      <c r="G10" s="13">
        <v>115.2</v>
      </c>
      <c r="H10" s="45">
        <v>900</v>
      </c>
      <c r="I10" s="90">
        <f t="shared" si="0"/>
        <v>3016.3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4890.3</v>
      </c>
      <c r="G11" s="13">
        <v>57.7</v>
      </c>
      <c r="H11" s="45">
        <v>2318.7</v>
      </c>
      <c r="I11" s="90">
        <f t="shared" si="0"/>
        <v>2513.9000000000005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3057.4</v>
      </c>
      <c r="G12" s="13">
        <v>57.6</v>
      </c>
      <c r="H12" s="45">
        <v>1300.7</v>
      </c>
      <c r="I12" s="90">
        <f t="shared" si="0"/>
        <v>1699.1000000000001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3913.5</v>
      </c>
      <c r="G13" s="13">
        <v>800.2</v>
      </c>
      <c r="H13" s="45">
        <v>838.2</v>
      </c>
      <c r="I13" s="90">
        <f t="shared" si="0"/>
        <v>2275.1000000000004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6893.1</v>
      </c>
      <c r="G14" s="13">
        <v>115.3</v>
      </c>
      <c r="H14" s="45">
        <v>2114.9</v>
      </c>
      <c r="I14" s="90">
        <f t="shared" si="0"/>
        <v>4662.9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2495.2</v>
      </c>
      <c r="G15" s="13">
        <v>57.6</v>
      </c>
      <c r="H15" s="45">
        <v>509.5</v>
      </c>
      <c r="I15" s="90">
        <f t="shared" si="0"/>
        <v>1928.1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3478.5</v>
      </c>
      <c r="G16" s="13">
        <v>57.6</v>
      </c>
      <c r="H16" s="45">
        <v>1299.8</v>
      </c>
      <c r="I16" s="90">
        <f t="shared" si="0"/>
        <v>2121.1000000000004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4132.5</v>
      </c>
      <c r="G17" s="13">
        <v>57.7</v>
      </c>
      <c r="H17" s="45">
        <v>1266.5</v>
      </c>
      <c r="I17" s="90">
        <f t="shared" si="0"/>
        <v>2808.3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3873.4</v>
      </c>
      <c r="G18" s="13">
        <v>115.2</v>
      </c>
      <c r="H18" s="45">
        <v>894.5</v>
      </c>
      <c r="I18" s="90">
        <f t="shared" si="0"/>
        <v>2863.7000000000003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4510.1</v>
      </c>
      <c r="G19" s="13">
        <v>1542.6</v>
      </c>
      <c r="H19" s="45">
        <v>820</v>
      </c>
      <c r="I19" s="90">
        <f t="shared" si="0"/>
        <v>2147.5000000000005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32773.9</v>
      </c>
      <c r="G20" s="13">
        <v>2439.8</v>
      </c>
      <c r="H20" s="45">
        <v>6814.1</v>
      </c>
      <c r="I20" s="90">
        <f t="shared" si="0"/>
        <v>23520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4572</v>
      </c>
      <c r="G21" s="13">
        <v>1939.8</v>
      </c>
      <c r="H21" s="45">
        <v>436</v>
      </c>
      <c r="I21" s="90">
        <f t="shared" si="0"/>
        <v>2196.2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7779.3</v>
      </c>
      <c r="G22" s="13">
        <v>115.3</v>
      </c>
      <c r="H22" s="45">
        <v>3453.9</v>
      </c>
      <c r="I22" s="90">
        <f t="shared" si="0"/>
        <v>4210.1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94" t="s">
        <v>65</v>
      </c>
      <c r="B24" s="295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103392.6</v>
      </c>
      <c r="G24" s="163">
        <f t="shared" si="3"/>
        <v>10459.5</v>
      </c>
      <c r="H24" s="163">
        <f t="shared" si="3"/>
        <v>26460.1</v>
      </c>
      <c r="I24" s="161">
        <f t="shared" si="3"/>
        <v>66473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2012-05-24T11:29:41Z</cp:lastPrinted>
  <dcterms:created xsi:type="dcterms:W3CDTF">2007-07-17T04:31:37Z</dcterms:created>
  <dcterms:modified xsi:type="dcterms:W3CDTF">2012-05-24T11:30:10Z</dcterms:modified>
  <cp:category/>
  <cp:version/>
  <cp:contentType/>
  <cp:contentStatus/>
</cp:coreProperties>
</file>