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516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<sst xmlns="http://schemas.openxmlformats.org/spreadsheetml/2006/main" count="728" uniqueCount="226">
  <si>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</si>
  <si>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</si>
  <si>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</si>
  <si>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</si>
  <si>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</si>
  <si>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</si>
  <si>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</si>
  <si>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</si>
  <si>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</si>
  <si>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</si>
  <si>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</si>
  <si>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</si>
  <si>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</si>
  <si>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</si>
  <si>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</si>
  <si>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</si>
  <si>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</si>
  <si>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</si>
  <si>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</si>
  <si>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</si>
  <si>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</si>
  <si>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</si>
  <si>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</si>
  <si>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</si>
  <si>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</si>
  <si>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</si>
  <si>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</si>
  <si>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</si>
  <si>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</si>
  <si>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</si>
  <si>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</si>
  <si>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</si>
  <si>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</si>
  <si>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</si>
  <si>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</si>
  <si>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</si>
  <si>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</si>
  <si>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</si>
  <si>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</si>
  <si>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</si>
  <si>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</si>
  <si>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</si>
  <si>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</si>
  <si>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</si>
  <si>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</si>
  <si>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</si>
  <si>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</si>
  <si>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</si>
  <si>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</si>
  <si>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</si>
  <si>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</si>
  <si>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</si>
  <si>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</si>
  <si>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</si>
  <si>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</si>
  <si>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</si>
  <si>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</si>
  <si>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</si>
  <si>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</si>
  <si>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</si>
  <si>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</si>
  <si>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</si>
  <si>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</si>
  <si>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</si>
  <si>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</si>
  <si>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</si>
  <si>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</si>
  <si>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</si>
  <si>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</si>
  <si>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</si>
  <si>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</si>
  <si>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</si>
  <si>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</si>
  <si>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</si>
  <si>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</si>
  <si>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</si>
  <si>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</si>
  <si>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</si>
  <si>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</si>
  <si>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</si>
  <si>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</si>
  <si>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</si>
  <si>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</si>
  <si>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</si>
  <si>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</si>
  <si>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</si>
  <si>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</si>
  <si>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</si>
  <si>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</si>
  <si>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</si>
  <si>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</si>
  <si>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</si>
  <si>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</si>
  <si>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</si>
  <si>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</si>
  <si>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</si>
  <si>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</si>
  <si>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</si>
  <si>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</si>
  <si>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</si>
  <si>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</si>
  <si>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</si>
  <si>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</si>
  <si>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</si>
  <si>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</si>
  <si>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</si>
  <si>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</si>
  <si>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</si>
  <si>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</si>
  <si>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</si>
  <si>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</si>
  <si>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</si>
  <si>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</si>
  <si>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</si>
  <si>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</si>
  <si>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</si>
  <si>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</si>
  <si>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</si>
  <si>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</si>
  <si>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</si>
  <si>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</si>
  <si>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</si>
  <si>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</si>
  <si>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</si>
  <si>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</si>
  <si>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</si>
  <si>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</si>
  <si>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</si>
  <si>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</si>
  <si>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</si>
  <si>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</si>
  <si>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</si>
  <si>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</si>
  <si>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</si>
  <si>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</si>
  <si>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</si>
  <si>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</si>
  <si>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</si>
  <si>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</si>
  <si>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</si>
  <si>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</si>
  <si>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</si>
  <si>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</si>
  <si>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</si>
  <si>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</si>
  <si>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</si>
  <si>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</si>
  <si>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</si>
  <si>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</si>
  <si>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</si>
  <si>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</si>
  <si>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</si>
  <si>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</si>
  <si>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</si>
  <si>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</si>
  <si>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</si>
  <si>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</si>
  <si>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</si>
  <si>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</si>
  <si>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</si>
  <si>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</si>
  <si>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</si>
  <si>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</si>
  <si>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</si>
  <si>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</si>
  <si>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</si>
  <si>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</si>
  <si>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</si>
  <si>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</si>
  <si>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</si>
  <si>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</si>
  <si>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</si>
  <si>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</si>
  <si>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</si>
  <si>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</si>
  <si>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</si>
  <si>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</si>
  <si>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</si>
  <si>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</si>
  <si>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</si>
  <si>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</si>
  <si>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</si>
  <si>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</si>
  <si>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</si>
  <si>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</si>
  <si>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</si>
  <si>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</si>
  <si>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</si>
  <si>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</si>
  <si>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</si>
  <si>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</si>
  <si>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</si>
  <si>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</si>
  <si>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2013 год</t>
  </si>
  <si>
    <t>Прогноз поступления доходов от предпринимательской и иной приносящей доход деятельности в бюджет поселений на 2013 г.</t>
  </si>
  <si>
    <t xml:space="preserve">Плановые показатели объема капитальных расходов бюджета  поселений на 2013 год (ЭК 310) </t>
  </si>
  <si>
    <t>Плановые показатели объема расходов бюджета  поселений  на 2013 год</t>
  </si>
  <si>
    <t>Плановые показатели объема расходов бюджета  поселений на 2013 год</t>
  </si>
  <si>
    <t>Плановые показатели объема расходов бюджета поселений на 2013 год</t>
  </si>
  <si>
    <t>Плановые показатели объема расходов бюджета  поселений за счет субвенций и субсидий
из бюджета муниципального района на 2013 год</t>
  </si>
  <si>
    <t>Прогноз поступления доходов в бюджет  поселений  на 2013 год</t>
  </si>
  <si>
    <t>Прогноз поступления субвенций из бюджета муниципального района  в бюджет поселений на 2013 год</t>
  </si>
  <si>
    <t>Прогноз поступления субсидий из  бюджета муниципального района в бюджет поселений  на 2013 год</t>
  </si>
  <si>
    <t>Прогноз поступления доходов в бюджет поселений  на 2013 год</t>
  </si>
  <si>
    <t>Прогноз поступления субвенций из бюджета муниципального района  в бюджет поселений на 2013 год"</t>
  </si>
  <si>
    <t>Прогноз поступления налоговых и неналоговых доходов в бюджеты поселений  на 2013 год</t>
  </si>
  <si>
    <t>Прогноз поступления доходов от предпринимательской и иной приносящей доход деятельности в бюджеты поселений  на 2013 год</t>
  </si>
  <si>
    <t>Плановые показатели объема расходов бюджета поселений  за счет субвенций и субсидий
из бюджета муниципального района на 2013 год</t>
  </si>
  <si>
    <t xml:space="preserve">Плановые показатели объема капитальных расходов бюджета поселений  на 2013 год (ЭК 310) </t>
  </si>
  <si>
    <t>Плановые показатели объема капитальных расходов бюджета поселений на 2013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</si>
  <si>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2013 год</t>
  </si>
  <si>
    <t>Прогноз поступления субсидий из бюджета муниципального района  в бюджет поселений на 2013 год</t>
  </si>
  <si>
    <t>Прогноз поступления налоговых и неналоговых доходов в бюджеты поселений на 2013 год</t>
  </si>
  <si>
    <t>Прогноз поступления доходов от предпринимательской и иной приносящей доход деятельности в бюджеты поселений на 2013 год</t>
  </si>
  <si>
    <t>Плановые показатели объема расходов бюджета поселений за счет субвенций и субсидий из бюджета муниципального района  на 2013 год</t>
  </si>
  <si>
    <t>Прогноз поступления доходов в бюджет поселений на 2013 год</t>
  </si>
  <si>
    <t>Прогноз поступления субвенций из бюджета муниципального района в бюджет поселений  на 2013 год</t>
  </si>
  <si>
    <t>Прогноз поступления субсидий из  бюджета муниципального района в бюджет поселений на 2013 год</t>
  </si>
  <si>
    <t>Плановые показатели объема расходов бюджета поселений за счет субвенций  и субсидий из бюджета муниципального района на 2013 год</t>
  </si>
  <si>
    <t>Плановые показатели объема капитальных расходов бюджета поселений  на 2013 год (ЭК 310) за счет субвенций и субсидий из бюджета муниципального района</t>
  </si>
  <si>
    <t xml:space="preserve"> Результаты оценки качества управления финансами и  платежеспособности поселений Цивильского района по состоянию на 01.07.2013 г. </t>
  </si>
  <si>
    <t>Кредиторская задолженность на 01.06.2013</t>
  </si>
  <si>
    <t>Кредиторская задолженность на 01.07.2013</t>
  </si>
  <si>
    <t>Недоимка по местным налогам на 01.06.2013</t>
  </si>
  <si>
    <t>Недоимка по местным налогам на 01.07.2013</t>
  </si>
  <si>
    <t>Кредиторская задолженность на 01.06.13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</si>
</sst>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6" fillId="3" borderId="2" xfId="18" applyNumberFormat="1" applyFont="1" applyFill="1" applyBorder="1" applyAlignment="1">
      <alignment vertical="center" wrapText="1"/>
      <protection/>
    </xf>
    <xf numFmtId="169" fontId="16" fillId="3" borderId="3" xfId="0" applyNumberFormat="1" applyFont="1" applyFill="1" applyBorder="1" applyAlignment="1">
      <alignment/>
    </xf>
    <xf numFmtId="0" fontId="16" fillId="3" borderId="0" xfId="0" applyFont="1" applyFill="1" applyAlignment="1">
      <alignment horizontal="center"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46" t="s">
        <v>220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</v>
      </c>
      <c r="O6" s="159">
        <v>0.75</v>
      </c>
      <c r="P6" s="159">
        <v>0.75</v>
      </c>
      <c r="Q6" s="159">
        <v>0</v>
      </c>
      <c r="R6" s="159">
        <v>1</v>
      </c>
      <c r="S6" s="159">
        <f aca="true" t="shared" si="0" ref="S6:S22">SUM(C6:R6)</f>
        <v>9.1</v>
      </c>
    </row>
    <row r="7" spans="1:19" ht="12.75">
      <c r="A7" s="157">
        <v>2</v>
      </c>
      <c r="B7" s="30" t="s">
        <v>172</v>
      </c>
      <c r="C7" s="158">
        <v>0</v>
      </c>
      <c r="D7" s="159">
        <v>0.124</v>
      </c>
      <c r="E7" s="159">
        <v>0.352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</v>
      </c>
      <c r="O7" s="159">
        <v>0.75</v>
      </c>
      <c r="P7" s="159">
        <v>0.75</v>
      </c>
      <c r="Q7" s="159">
        <v>0.377</v>
      </c>
      <c r="R7" s="159">
        <v>1</v>
      </c>
      <c r="S7" s="159">
        <f t="shared" si="0"/>
        <v>10.703000000000001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1.194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0</v>
      </c>
      <c r="R8" s="159">
        <v>1</v>
      </c>
      <c r="S8" s="159">
        <f t="shared" si="0"/>
        <v>10.294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1.142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</v>
      </c>
      <c r="O9" s="159">
        <v>0.75</v>
      </c>
      <c r="P9" s="159">
        <v>0.75</v>
      </c>
      <c r="Q9" s="159">
        <v>0</v>
      </c>
      <c r="R9" s="159">
        <v>1</v>
      </c>
      <c r="S9" s="159">
        <f t="shared" si="0"/>
        <v>10.242</v>
      </c>
    </row>
    <row r="10" spans="1:19" ht="12.75">
      <c r="A10" s="157">
        <v>5</v>
      </c>
      <c r="B10" s="30" t="s">
        <v>175</v>
      </c>
      <c r="C10" s="158">
        <v>0.523</v>
      </c>
      <c r="D10" s="159">
        <v>0</v>
      </c>
      <c r="E10" s="159">
        <v>0.756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</v>
      </c>
      <c r="N10" s="159">
        <v>0</v>
      </c>
      <c r="O10" s="159">
        <v>0.75</v>
      </c>
      <c r="P10" s="159">
        <v>0.75</v>
      </c>
      <c r="Q10" s="159">
        <v>0</v>
      </c>
      <c r="R10" s="159">
        <v>0.537</v>
      </c>
      <c r="S10" s="159">
        <f t="shared" si="0"/>
        <v>9.916000000000002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1.121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</v>
      </c>
      <c r="N11" s="159">
        <v>0</v>
      </c>
      <c r="O11" s="159">
        <v>0.75</v>
      </c>
      <c r="P11" s="159">
        <v>0.75</v>
      </c>
      <c r="Q11" s="159">
        <v>0</v>
      </c>
      <c r="R11" s="159">
        <v>1</v>
      </c>
      <c r="S11" s="159">
        <f t="shared" si="0"/>
        <v>10.221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</v>
      </c>
      <c r="N12" s="159">
        <v>0</v>
      </c>
      <c r="O12" s="159">
        <v>0.75</v>
      </c>
      <c r="P12" s="159">
        <v>0.75</v>
      </c>
      <c r="Q12" s="159">
        <v>0</v>
      </c>
      <c r="R12" s="159">
        <v>1</v>
      </c>
      <c r="S12" s="159">
        <f t="shared" si="0"/>
        <v>9.1</v>
      </c>
    </row>
    <row r="13" spans="1:19" ht="22.5">
      <c r="A13" s="157">
        <v>8</v>
      </c>
      <c r="B13" s="30" t="s">
        <v>187</v>
      </c>
      <c r="C13" s="158">
        <v>0</v>
      </c>
      <c r="D13" s="159">
        <v>0</v>
      </c>
      <c r="E13" s="159">
        <v>0.935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</v>
      </c>
      <c r="N13" s="159">
        <v>0</v>
      </c>
      <c r="O13" s="159">
        <v>0.75</v>
      </c>
      <c r="P13" s="159">
        <v>0.75</v>
      </c>
      <c r="Q13" s="159">
        <v>0</v>
      </c>
      <c r="R13" s="159">
        <v>1</v>
      </c>
      <c r="S13" s="159">
        <f t="shared" si="0"/>
        <v>10.035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0.833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</v>
      </c>
      <c r="N14" s="159">
        <v>0.75</v>
      </c>
      <c r="O14" s="159">
        <v>0.75</v>
      </c>
      <c r="P14" s="159">
        <v>0.75</v>
      </c>
      <c r="Q14" s="159">
        <v>0.463</v>
      </c>
      <c r="R14" s="159">
        <v>0.741</v>
      </c>
      <c r="S14" s="159">
        <f t="shared" si="0"/>
        <v>10.886999999999999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0.335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0.905</v>
      </c>
      <c r="R15" s="159">
        <v>1</v>
      </c>
      <c r="S15" s="159">
        <f t="shared" si="0"/>
        <v>11.089999999999998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0.105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</v>
      </c>
      <c r="O16" s="159">
        <v>0.75</v>
      </c>
      <c r="P16" s="159">
        <v>0.75</v>
      </c>
      <c r="Q16" s="159">
        <v>0</v>
      </c>
      <c r="R16" s="159">
        <v>1</v>
      </c>
      <c r="S16" s="159">
        <f t="shared" si="0"/>
        <v>9.205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0.429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</v>
      </c>
      <c r="N17" s="159">
        <v>0</v>
      </c>
      <c r="O17" s="159">
        <v>0.75</v>
      </c>
      <c r="P17" s="159">
        <v>0.75</v>
      </c>
      <c r="Q17" s="159">
        <v>0</v>
      </c>
      <c r="R17" s="159">
        <v>1</v>
      </c>
      <c r="S17" s="159">
        <f t="shared" si="0"/>
        <v>9.529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0.38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</v>
      </c>
      <c r="O18" s="159">
        <v>0.75</v>
      </c>
      <c r="P18" s="159">
        <v>0.75</v>
      </c>
      <c r="Q18" s="159">
        <v>0.357</v>
      </c>
      <c r="R18" s="159">
        <v>0.807</v>
      </c>
      <c r="S18" s="159">
        <f t="shared" si="0"/>
        <v>9.644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</v>
      </c>
      <c r="O19" s="159">
        <v>0.75</v>
      </c>
      <c r="P19" s="159">
        <v>0.75</v>
      </c>
      <c r="Q19" s="159">
        <v>0</v>
      </c>
      <c r="R19" s="159">
        <v>0.262</v>
      </c>
      <c r="S19" s="159">
        <f t="shared" si="0"/>
        <v>9.112</v>
      </c>
    </row>
    <row r="20" spans="1:19" ht="12.75">
      <c r="A20" s="157">
        <v>15</v>
      </c>
      <c r="B20" s="30" t="s">
        <v>184</v>
      </c>
      <c r="C20" s="158">
        <v>0.702</v>
      </c>
      <c r="D20" s="159">
        <v>0.193</v>
      </c>
      <c r="E20" s="159">
        <v>1.389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0.301</v>
      </c>
      <c r="R20" s="159">
        <v>0.767</v>
      </c>
      <c r="S20" s="159">
        <f t="shared" si="0"/>
        <v>12.952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0.707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0.819</v>
      </c>
      <c r="R21" s="159">
        <v>0.152</v>
      </c>
      <c r="S21" s="159">
        <f t="shared" si="0"/>
        <v>10.528</v>
      </c>
    </row>
    <row r="22" spans="1:19" ht="12.75">
      <c r="A22" s="157">
        <v>17</v>
      </c>
      <c r="B22" s="30" t="s">
        <v>186</v>
      </c>
      <c r="C22" s="158">
        <v>0</v>
      </c>
      <c r="D22" s="159">
        <v>0.02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</v>
      </c>
      <c r="N22" s="159">
        <v>0</v>
      </c>
      <c r="O22" s="159">
        <v>0.75</v>
      </c>
      <c r="P22" s="159">
        <v>0.75</v>
      </c>
      <c r="Q22" s="159">
        <v>0</v>
      </c>
      <c r="R22" s="159">
        <v>0.825</v>
      </c>
      <c r="S22" s="159">
        <f t="shared" si="0"/>
        <v>8.945</v>
      </c>
    </row>
    <row r="23" spans="1:19" ht="12.75">
      <c r="A23" s="157"/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/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/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/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/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/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/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2">
      <selection activeCell="C8" sqref="C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6" t="s">
        <v>144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55" t="s">
        <v>3</v>
      </c>
      <c r="B3" s="253" t="s">
        <v>102</v>
      </c>
      <c r="C3" s="28" t="s">
        <v>120</v>
      </c>
      <c r="D3" s="35" t="s">
        <v>203</v>
      </c>
      <c r="E3" s="35" t="s">
        <v>201</v>
      </c>
      <c r="F3" s="35" t="s">
        <v>202</v>
      </c>
      <c r="G3" s="85" t="s">
        <v>131</v>
      </c>
      <c r="H3" s="5" t="s">
        <v>24</v>
      </c>
      <c r="I3" s="247" t="s">
        <v>4</v>
      </c>
      <c r="J3" s="247" t="s">
        <v>5</v>
      </c>
      <c r="K3" s="5" t="s">
        <v>6</v>
      </c>
    </row>
    <row r="4" spans="1:11" s="10" customFormat="1" ht="37.5" customHeight="1">
      <c r="A4" s="255"/>
      <c r="B4" s="253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48"/>
      <c r="J4" s="248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4312.2</v>
      </c>
      <c r="E6" s="13">
        <v>59.4</v>
      </c>
      <c r="F6" s="45">
        <v>1034.3</v>
      </c>
      <c r="G6" s="13">
        <f>D6-E6-F6</f>
        <v>3218.5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3832.7</v>
      </c>
      <c r="E7" s="13">
        <v>59.4</v>
      </c>
      <c r="F7" s="45">
        <v>631.2</v>
      </c>
      <c r="G7" s="13">
        <f aca="true" t="shared" si="2" ref="G7:G22">D7-E7-F7</f>
        <v>3142.0999999999995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4862.6</v>
      </c>
      <c r="E8" s="13">
        <v>118.6</v>
      </c>
      <c r="F8" s="45">
        <v>1157.8</v>
      </c>
      <c r="G8" s="13">
        <f t="shared" si="2"/>
        <v>3586.2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4271.2</v>
      </c>
      <c r="E9" s="13">
        <v>1109.3</v>
      </c>
      <c r="F9" s="45">
        <v>1154.7</v>
      </c>
      <c r="G9" s="13">
        <f t="shared" si="2"/>
        <v>2007.1999999999996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4452.8</v>
      </c>
      <c r="E10" s="13">
        <v>118.6</v>
      </c>
      <c r="F10" s="45">
        <v>1503.4</v>
      </c>
      <c r="G10" s="13">
        <f t="shared" si="2"/>
        <v>2830.7999999999997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4008.7</v>
      </c>
      <c r="E11" s="13">
        <v>59.4</v>
      </c>
      <c r="F11" s="45">
        <v>654.6</v>
      </c>
      <c r="G11" s="13">
        <f t="shared" si="2"/>
        <v>3294.7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3495</v>
      </c>
      <c r="E12" s="13">
        <v>59.3</v>
      </c>
      <c r="F12" s="45">
        <v>1348.9</v>
      </c>
      <c r="G12" s="13">
        <f t="shared" si="2"/>
        <v>2086.7999999999997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3335.9</v>
      </c>
      <c r="E13" s="13">
        <v>59.4</v>
      </c>
      <c r="F13" s="45">
        <v>608.8</v>
      </c>
      <c r="G13" s="13">
        <f t="shared" si="2"/>
        <v>2667.7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8001.5</v>
      </c>
      <c r="E14" s="13">
        <v>960.2</v>
      </c>
      <c r="F14" s="45">
        <v>1702.1</v>
      </c>
      <c r="G14" s="13">
        <f t="shared" si="2"/>
        <v>5339.200000000001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2673.3</v>
      </c>
      <c r="E15" s="13">
        <v>59.3</v>
      </c>
      <c r="F15" s="45">
        <v>495.5</v>
      </c>
      <c r="G15" s="13">
        <f t="shared" si="2"/>
        <v>2118.5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2902</v>
      </c>
      <c r="E16" s="13">
        <v>59.3</v>
      </c>
      <c r="F16" s="45">
        <v>449.9</v>
      </c>
      <c r="G16" s="13">
        <f t="shared" si="2"/>
        <v>2392.7999999999997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4963.5</v>
      </c>
      <c r="E17" s="13">
        <v>900.9</v>
      </c>
      <c r="F17" s="45">
        <v>979.2</v>
      </c>
      <c r="G17" s="13">
        <f t="shared" si="2"/>
        <v>3083.3999999999996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3975.3</v>
      </c>
      <c r="E18" s="13">
        <v>118.7</v>
      </c>
      <c r="F18" s="45">
        <v>573.9</v>
      </c>
      <c r="G18" s="13">
        <f t="shared" si="2"/>
        <v>3282.7000000000003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14490.4</v>
      </c>
      <c r="E19" s="13">
        <v>900.8</v>
      </c>
      <c r="F19" s="45">
        <v>788.2</v>
      </c>
      <c r="G19" s="13">
        <f>D19-E19-F19</f>
        <v>12801.4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41724.1</v>
      </c>
      <c r="E20" s="13">
        <v>2524.5</v>
      </c>
      <c r="F20" s="45">
        <v>10846.4</v>
      </c>
      <c r="G20" s="13">
        <f>D20-E20-F20</f>
        <v>28353.199999999997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3268.7</v>
      </c>
      <c r="E21" s="13">
        <v>59.3</v>
      </c>
      <c r="F21" s="45">
        <v>626.4</v>
      </c>
      <c r="G21" s="13">
        <f t="shared" si="2"/>
        <v>2582.9999999999995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26563.8</v>
      </c>
      <c r="E22" s="13">
        <v>960.2</v>
      </c>
      <c r="F22" s="45">
        <v>21341.4</v>
      </c>
      <c r="G22" s="13">
        <f t="shared" si="2"/>
        <v>4262.199999999997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63" t="s">
        <v>39</v>
      </c>
      <c r="B24" s="264"/>
      <c r="C24" s="161">
        <f>SUM(C6:C23)</f>
        <v>0</v>
      </c>
      <c r="D24" s="161">
        <f>SUM(D6:D23)</f>
        <v>141133.7</v>
      </c>
      <c r="E24" s="165">
        <f>SUM(E6:E23)</f>
        <v>8186.6</v>
      </c>
      <c r="F24" s="161">
        <f>SUM(F6:F23)</f>
        <v>45896.700000000004</v>
      </c>
      <c r="G24" s="166">
        <f>SUM(G6:G23)</f>
        <v>87050.39999999998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 t="s">
        <v>54</v>
      </c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A1">
      <selection activeCell="E8" sqref="E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66" t="s">
        <v>145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55" t="s">
        <v>9</v>
      </c>
      <c r="B3" s="253" t="s">
        <v>102</v>
      </c>
      <c r="C3" s="28" t="s">
        <v>121</v>
      </c>
      <c r="D3" s="35" t="s">
        <v>205</v>
      </c>
      <c r="E3" s="35" t="s">
        <v>206</v>
      </c>
      <c r="F3" s="29" t="s">
        <v>122</v>
      </c>
      <c r="G3" s="5" t="s">
        <v>24</v>
      </c>
      <c r="H3" s="247" t="s">
        <v>4</v>
      </c>
      <c r="I3" s="247" t="s">
        <v>5</v>
      </c>
      <c r="J3" s="6" t="s">
        <v>6</v>
      </c>
    </row>
    <row r="4" spans="1:10" s="10" customFormat="1" ht="42.75" customHeight="1">
      <c r="A4" s="255"/>
      <c r="B4" s="253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48"/>
      <c r="I4" s="248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745.1</v>
      </c>
      <c r="E6" s="152">
        <v>0</v>
      </c>
      <c r="F6" s="13">
        <f>D6+E6</f>
        <v>745.1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890.6</v>
      </c>
      <c r="E7" s="32">
        <v>0</v>
      </c>
      <c r="F7" s="13">
        <f aca="true" t="shared" si="1" ref="F7:F22">D7+E7</f>
        <v>890.6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1140.1</v>
      </c>
      <c r="E8" s="32">
        <v>0</v>
      </c>
      <c r="F8" s="13">
        <f t="shared" si="1"/>
        <v>1140.1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826.7</v>
      </c>
      <c r="E9" s="32">
        <v>0</v>
      </c>
      <c r="F9" s="13">
        <f t="shared" si="1"/>
        <v>826.7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2298.4</v>
      </c>
      <c r="E10" s="32">
        <v>0</v>
      </c>
      <c r="F10" s="13">
        <f t="shared" si="1"/>
        <v>2298.4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915.3</v>
      </c>
      <c r="E11" s="32">
        <v>0</v>
      </c>
      <c r="F11" s="13">
        <f t="shared" si="1"/>
        <v>915.3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201.4</v>
      </c>
      <c r="E12" s="32">
        <v>0</v>
      </c>
      <c r="F12" s="13">
        <f t="shared" si="1"/>
        <v>201.4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1100.7</v>
      </c>
      <c r="E13" s="32">
        <v>0</v>
      </c>
      <c r="F13" s="13">
        <f t="shared" si="1"/>
        <v>1100.7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1503.8</v>
      </c>
      <c r="E14" s="32">
        <v>0</v>
      </c>
      <c r="F14" s="13">
        <f t="shared" si="1"/>
        <v>1503.8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274.7</v>
      </c>
      <c r="E15" s="32">
        <v>0</v>
      </c>
      <c r="F15" s="13">
        <f t="shared" si="1"/>
        <v>274.7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425.7</v>
      </c>
      <c r="E16" s="32">
        <v>0</v>
      </c>
      <c r="F16" s="13">
        <f t="shared" si="1"/>
        <v>425.7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1129.4</v>
      </c>
      <c r="E17" s="32">
        <v>0</v>
      </c>
      <c r="F17" s="13">
        <f t="shared" si="1"/>
        <v>1129.4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851.5</v>
      </c>
      <c r="E18" s="32">
        <v>0</v>
      </c>
      <c r="F18" s="13">
        <f t="shared" si="1"/>
        <v>851.5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685.5</v>
      </c>
      <c r="E19" s="32">
        <v>0</v>
      </c>
      <c r="F19" s="13">
        <f t="shared" si="1"/>
        <v>685.5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23065.1</v>
      </c>
      <c r="E20" s="32">
        <v>0</v>
      </c>
      <c r="F20" s="13">
        <f t="shared" si="1"/>
        <v>23065.1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693.2</v>
      </c>
      <c r="E21" s="32">
        <v>0</v>
      </c>
      <c r="F21" s="13">
        <f t="shared" si="1"/>
        <v>693.2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1953.9</v>
      </c>
      <c r="E22" s="32">
        <v>0</v>
      </c>
      <c r="F22" s="13">
        <f t="shared" si="1"/>
        <v>1953.9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63" t="s">
        <v>39</v>
      </c>
      <c r="B24" s="264"/>
      <c r="C24" s="161">
        <f>SUM(C6:C23)</f>
        <v>0</v>
      </c>
      <c r="D24" s="161">
        <f>SUM(D6:D23)</f>
        <v>38701.1</v>
      </c>
      <c r="E24" s="161">
        <f>SUM(E6:E23)</f>
        <v>0</v>
      </c>
      <c r="F24" s="161">
        <f>SUM(F6:F23)</f>
        <v>38701.1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O9">
      <selection activeCell="T23" sqref="T23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67" t="s">
        <v>146</v>
      </c>
      <c r="D2" s="267"/>
      <c r="E2" s="267"/>
      <c r="F2" s="267"/>
      <c r="G2" s="267"/>
      <c r="H2" s="267"/>
      <c r="I2" s="267"/>
      <c r="J2" s="267"/>
      <c r="K2" s="267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55" t="s">
        <v>9</v>
      </c>
      <c r="B4" s="253" t="s">
        <v>102</v>
      </c>
      <c r="C4" s="5" t="s">
        <v>225</v>
      </c>
      <c r="D4" s="5" t="s">
        <v>222</v>
      </c>
      <c r="E4" s="35" t="s">
        <v>31</v>
      </c>
      <c r="F4" s="35" t="s">
        <v>198</v>
      </c>
      <c r="G4" s="35" t="s">
        <v>207</v>
      </c>
      <c r="H4" s="70" t="s">
        <v>132</v>
      </c>
      <c r="I4" s="35" t="s">
        <v>208</v>
      </c>
      <c r="J4" s="35" t="s">
        <v>219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47" t="s">
        <v>4</v>
      </c>
      <c r="S4" s="247" t="s">
        <v>10</v>
      </c>
      <c r="T4" s="6" t="s">
        <v>6</v>
      </c>
    </row>
    <row r="5" spans="1:20" s="10" customFormat="1" ht="45.75" customHeight="1">
      <c r="A5" s="255"/>
      <c r="B5" s="253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48"/>
      <c r="S5" s="248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4653.9</v>
      </c>
      <c r="G7" s="32">
        <v>1093.7</v>
      </c>
      <c r="H7" s="72">
        <f>F7-G7</f>
        <v>3560.2</v>
      </c>
      <c r="I7" s="40">
        <v>38.8</v>
      </c>
      <c r="J7" s="40">
        <v>0</v>
      </c>
      <c r="K7" s="32">
        <f>I7-J7</f>
        <v>38.8</v>
      </c>
      <c r="L7" s="12">
        <f>SUM(H7-K7)</f>
        <v>3521.3999999999996</v>
      </c>
      <c r="M7" s="45">
        <v>4312.2</v>
      </c>
      <c r="N7" s="13">
        <v>59.4</v>
      </c>
      <c r="O7" s="45">
        <v>1034.3</v>
      </c>
      <c r="P7" s="13">
        <f>M7-N7-O7</f>
        <v>3218.5</v>
      </c>
      <c r="Q7" s="17">
        <f>L7/P7*100</f>
        <v>109.41121640515767</v>
      </c>
      <c r="R7" s="1">
        <v>0</v>
      </c>
      <c r="S7" s="14">
        <v>0.75</v>
      </c>
      <c r="T7" s="14">
        <f>R7*S7</f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3940.5</v>
      </c>
      <c r="G8" s="32">
        <v>690.6</v>
      </c>
      <c r="H8" s="72">
        <f aca="true" t="shared" si="1" ref="H8:H23">F8-G8</f>
        <v>3249.9</v>
      </c>
      <c r="I8" s="40">
        <v>243</v>
      </c>
      <c r="J8" s="40">
        <v>0</v>
      </c>
      <c r="K8" s="32">
        <f aca="true" t="shared" si="2" ref="K8:K24">I8-J8</f>
        <v>243</v>
      </c>
      <c r="L8" s="12">
        <f aca="true" t="shared" si="3" ref="L8:L25">SUM(H8-K8)</f>
        <v>3006.9</v>
      </c>
      <c r="M8" s="45">
        <v>3832.7</v>
      </c>
      <c r="N8" s="13">
        <v>59.4</v>
      </c>
      <c r="O8" s="45">
        <v>631.2</v>
      </c>
      <c r="P8" s="13">
        <f aca="true" t="shared" si="4" ref="P8:P23">M8-N8-O8</f>
        <v>3142.0999999999995</v>
      </c>
      <c r="Q8" s="17">
        <f aca="true" t="shared" si="5" ref="Q8:Q23">L8/P8*100</f>
        <v>95.6971452213488</v>
      </c>
      <c r="R8" s="1">
        <v>1</v>
      </c>
      <c r="S8" s="14">
        <v>0.75</v>
      </c>
      <c r="T8" s="14">
        <f aca="true" t="shared" si="6" ref="T8:T23"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5140.6</v>
      </c>
      <c r="G9" s="32">
        <v>1276.5</v>
      </c>
      <c r="H9" s="72">
        <f t="shared" si="1"/>
        <v>3864.1000000000004</v>
      </c>
      <c r="I9" s="40">
        <v>90.2</v>
      </c>
      <c r="J9" s="40">
        <v>0</v>
      </c>
      <c r="K9" s="32">
        <f t="shared" si="2"/>
        <v>90.2</v>
      </c>
      <c r="L9" s="12">
        <f t="shared" si="3"/>
        <v>3773.9000000000005</v>
      </c>
      <c r="M9" s="45">
        <v>4862.6</v>
      </c>
      <c r="N9" s="13">
        <v>118.6</v>
      </c>
      <c r="O9" s="45">
        <v>1157.8</v>
      </c>
      <c r="P9" s="13">
        <f t="shared" si="4"/>
        <v>3586.2</v>
      </c>
      <c r="Q9" s="17">
        <f t="shared" si="5"/>
        <v>105.23395237298536</v>
      </c>
      <c r="R9" s="1">
        <v>0</v>
      </c>
      <c r="S9" s="14">
        <v>0.75</v>
      </c>
      <c r="T9" s="14">
        <f t="shared" si="6"/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5353.7</v>
      </c>
      <c r="G10" s="32">
        <v>1214.1</v>
      </c>
      <c r="H10" s="72">
        <f t="shared" si="1"/>
        <v>4139.6</v>
      </c>
      <c r="I10" s="40">
        <v>1050.6</v>
      </c>
      <c r="J10" s="40">
        <v>1050</v>
      </c>
      <c r="K10" s="32">
        <f t="shared" si="2"/>
        <v>0.599999999999909</v>
      </c>
      <c r="L10" s="12">
        <f t="shared" si="3"/>
        <v>4139</v>
      </c>
      <c r="M10" s="45">
        <v>4271.2</v>
      </c>
      <c r="N10" s="13">
        <v>1109.3</v>
      </c>
      <c r="O10" s="45">
        <v>1154.7</v>
      </c>
      <c r="P10" s="13">
        <f t="shared" si="4"/>
        <v>2007.1999999999996</v>
      </c>
      <c r="Q10" s="17">
        <f t="shared" si="5"/>
        <v>206.20765245117582</v>
      </c>
      <c r="R10" s="1">
        <v>0</v>
      </c>
      <c r="S10" s="14">
        <v>0.75</v>
      </c>
      <c r="T10" s="14">
        <f t="shared" si="6"/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4975.1</v>
      </c>
      <c r="G11" s="32">
        <v>1398.9</v>
      </c>
      <c r="H11" s="72">
        <f t="shared" si="1"/>
        <v>3576.2000000000003</v>
      </c>
      <c r="I11" s="40">
        <v>23.6</v>
      </c>
      <c r="J11" s="40">
        <v>0</v>
      </c>
      <c r="K11" s="32">
        <f t="shared" si="2"/>
        <v>23.6</v>
      </c>
      <c r="L11" s="12">
        <f t="shared" si="3"/>
        <v>3552.6000000000004</v>
      </c>
      <c r="M11" s="45">
        <v>4452.8</v>
      </c>
      <c r="N11" s="13">
        <v>118.6</v>
      </c>
      <c r="O11" s="45">
        <v>1503.4</v>
      </c>
      <c r="P11" s="13">
        <f t="shared" si="4"/>
        <v>2830.7999999999997</v>
      </c>
      <c r="Q11" s="17">
        <f t="shared" si="5"/>
        <v>125.49809241203901</v>
      </c>
      <c r="R11" s="1">
        <v>0</v>
      </c>
      <c r="S11" s="14">
        <v>0.75</v>
      </c>
      <c r="T11" s="14">
        <f t="shared" si="6"/>
        <v>0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4393.9</v>
      </c>
      <c r="G12" s="32">
        <v>714</v>
      </c>
      <c r="H12" s="72">
        <f t="shared" si="1"/>
        <v>3679.8999999999996</v>
      </c>
      <c r="I12" s="40">
        <v>93</v>
      </c>
      <c r="J12" s="40">
        <v>0</v>
      </c>
      <c r="K12" s="32">
        <f t="shared" si="2"/>
        <v>93</v>
      </c>
      <c r="L12" s="12">
        <f t="shared" si="3"/>
        <v>3586.8999999999996</v>
      </c>
      <c r="M12" s="45">
        <v>4008.7</v>
      </c>
      <c r="N12" s="13">
        <v>59.4</v>
      </c>
      <c r="O12" s="45">
        <v>654.6</v>
      </c>
      <c r="P12" s="13">
        <f t="shared" si="4"/>
        <v>3294.7</v>
      </c>
      <c r="Q12" s="17">
        <f t="shared" si="5"/>
        <v>108.8687892676116</v>
      </c>
      <c r="R12" s="1">
        <v>0</v>
      </c>
      <c r="S12" s="14">
        <v>0.75</v>
      </c>
      <c r="T12" s="14">
        <f t="shared" si="6"/>
        <v>0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3929.9</v>
      </c>
      <c r="G13" s="32">
        <v>1408.3</v>
      </c>
      <c r="H13" s="72">
        <f t="shared" si="1"/>
        <v>2521.6000000000004</v>
      </c>
      <c r="I13" s="40">
        <v>1.3</v>
      </c>
      <c r="J13" s="40">
        <v>0</v>
      </c>
      <c r="K13" s="32">
        <f t="shared" si="2"/>
        <v>1.3</v>
      </c>
      <c r="L13" s="12">
        <f t="shared" si="3"/>
        <v>2520.3</v>
      </c>
      <c r="M13" s="45">
        <v>3495</v>
      </c>
      <c r="N13" s="13">
        <v>59.3</v>
      </c>
      <c r="O13" s="45">
        <v>1348.9</v>
      </c>
      <c r="P13" s="13">
        <f t="shared" si="4"/>
        <v>2086.7999999999997</v>
      </c>
      <c r="Q13" s="17">
        <f t="shared" si="5"/>
        <v>120.77343300747559</v>
      </c>
      <c r="R13" s="1">
        <v>0</v>
      </c>
      <c r="S13" s="14">
        <v>0.75</v>
      </c>
      <c r="T13" s="14">
        <f t="shared" si="6"/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3493.4</v>
      </c>
      <c r="G14" s="32">
        <v>668.1</v>
      </c>
      <c r="H14" s="72">
        <f t="shared" si="1"/>
        <v>2825.3</v>
      </c>
      <c r="I14" s="40">
        <v>21.7</v>
      </c>
      <c r="J14" s="40">
        <v>0</v>
      </c>
      <c r="K14" s="32">
        <f t="shared" si="2"/>
        <v>21.7</v>
      </c>
      <c r="L14" s="12">
        <f t="shared" si="3"/>
        <v>2803.6000000000004</v>
      </c>
      <c r="M14" s="45">
        <v>3335.9</v>
      </c>
      <c r="N14" s="13">
        <v>59.4</v>
      </c>
      <c r="O14" s="45">
        <v>608.8</v>
      </c>
      <c r="P14" s="13">
        <f t="shared" si="4"/>
        <v>2667.7</v>
      </c>
      <c r="Q14" s="17">
        <f t="shared" si="5"/>
        <v>105.0942759680624</v>
      </c>
      <c r="R14" s="1">
        <v>0</v>
      </c>
      <c r="S14" s="14">
        <v>0.75</v>
      </c>
      <c r="T14" s="14">
        <f t="shared" si="6"/>
        <v>0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8149.4</v>
      </c>
      <c r="G15" s="32">
        <v>2646.2</v>
      </c>
      <c r="H15" s="72">
        <f t="shared" si="1"/>
        <v>5503.2</v>
      </c>
      <c r="I15" s="40">
        <v>862.5</v>
      </c>
      <c r="J15" s="40">
        <v>841.5</v>
      </c>
      <c r="K15" s="32">
        <f t="shared" si="2"/>
        <v>21</v>
      </c>
      <c r="L15" s="12">
        <f t="shared" si="3"/>
        <v>5482.2</v>
      </c>
      <c r="M15" s="45">
        <v>8001.5</v>
      </c>
      <c r="N15" s="13">
        <v>960.2</v>
      </c>
      <c r="O15" s="45">
        <v>1702.1</v>
      </c>
      <c r="P15" s="13">
        <f t="shared" si="4"/>
        <v>5339.200000000001</v>
      </c>
      <c r="Q15" s="17">
        <f t="shared" si="5"/>
        <v>102.67830386574765</v>
      </c>
      <c r="R15" s="1">
        <v>0</v>
      </c>
      <c r="S15" s="14">
        <v>0.75</v>
      </c>
      <c r="T15" s="14">
        <f t="shared" si="6"/>
        <v>0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2699.3</v>
      </c>
      <c r="G16" s="32">
        <v>554.8</v>
      </c>
      <c r="H16" s="72">
        <f t="shared" si="1"/>
        <v>2144.5</v>
      </c>
      <c r="I16" s="40">
        <v>0.5</v>
      </c>
      <c r="J16" s="40">
        <v>0</v>
      </c>
      <c r="K16" s="32">
        <f t="shared" si="2"/>
        <v>0.5</v>
      </c>
      <c r="L16" s="12">
        <f t="shared" si="3"/>
        <v>2144</v>
      </c>
      <c r="M16" s="45">
        <v>2673.3</v>
      </c>
      <c r="N16" s="13">
        <v>59.3</v>
      </c>
      <c r="O16" s="45">
        <v>495.5</v>
      </c>
      <c r="P16" s="13">
        <f t="shared" si="4"/>
        <v>2118.5</v>
      </c>
      <c r="Q16" s="17">
        <f t="shared" si="5"/>
        <v>101.20368185036584</v>
      </c>
      <c r="R16" s="1">
        <v>0</v>
      </c>
      <c r="S16" s="14">
        <v>0.75</v>
      </c>
      <c r="T16" s="14">
        <f t="shared" si="6"/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3102.1</v>
      </c>
      <c r="G17" s="32">
        <v>509.1</v>
      </c>
      <c r="H17" s="72">
        <f t="shared" si="1"/>
        <v>2593</v>
      </c>
      <c r="I17" s="40">
        <v>35.8</v>
      </c>
      <c r="J17" s="40">
        <v>0</v>
      </c>
      <c r="K17" s="32">
        <f t="shared" si="2"/>
        <v>35.8</v>
      </c>
      <c r="L17" s="12">
        <f t="shared" si="3"/>
        <v>2557.2</v>
      </c>
      <c r="M17" s="45">
        <v>2902</v>
      </c>
      <c r="N17" s="13">
        <v>59.3</v>
      </c>
      <c r="O17" s="45">
        <v>449.9</v>
      </c>
      <c r="P17" s="13">
        <f t="shared" si="4"/>
        <v>2392.7999999999997</v>
      </c>
      <c r="Q17" s="17">
        <f t="shared" si="5"/>
        <v>106.87061183550652</v>
      </c>
      <c r="R17" s="1">
        <v>0</v>
      </c>
      <c r="S17" s="14">
        <v>0.75</v>
      </c>
      <c r="T17" s="14">
        <f t="shared" si="6"/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5256.1</v>
      </c>
      <c r="G18" s="32">
        <v>1880.1</v>
      </c>
      <c r="H18" s="72">
        <f t="shared" si="1"/>
        <v>3376.0000000000005</v>
      </c>
      <c r="I18" s="40">
        <v>941</v>
      </c>
      <c r="J18" s="40">
        <v>841.5</v>
      </c>
      <c r="K18" s="32">
        <f t="shared" si="2"/>
        <v>99.5</v>
      </c>
      <c r="L18" s="12">
        <f t="shared" si="3"/>
        <v>3276.5000000000005</v>
      </c>
      <c r="M18" s="45">
        <v>4963.5</v>
      </c>
      <c r="N18" s="13">
        <v>900.9</v>
      </c>
      <c r="O18" s="45">
        <v>979.2</v>
      </c>
      <c r="P18" s="13">
        <f t="shared" si="4"/>
        <v>3083.3999999999996</v>
      </c>
      <c r="Q18" s="17">
        <f t="shared" si="5"/>
        <v>106.26256729584227</v>
      </c>
      <c r="R18" s="1">
        <v>0</v>
      </c>
      <c r="S18" s="14">
        <v>0.75</v>
      </c>
      <c r="T18" s="14">
        <f t="shared" si="6"/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4089.7</v>
      </c>
      <c r="G19" s="32">
        <v>691.7</v>
      </c>
      <c r="H19" s="72">
        <f t="shared" si="1"/>
        <v>3398</v>
      </c>
      <c r="I19" s="40">
        <v>77.3</v>
      </c>
      <c r="J19" s="40">
        <v>0</v>
      </c>
      <c r="K19" s="32">
        <f t="shared" si="2"/>
        <v>77.3</v>
      </c>
      <c r="L19" s="12">
        <f t="shared" si="3"/>
        <v>3320.7</v>
      </c>
      <c r="M19" s="45">
        <v>3975.3</v>
      </c>
      <c r="N19" s="13">
        <v>118.7</v>
      </c>
      <c r="O19" s="45">
        <v>573.9</v>
      </c>
      <c r="P19" s="13">
        <f t="shared" si="4"/>
        <v>3282.7000000000003</v>
      </c>
      <c r="Q19" s="17">
        <f t="shared" si="5"/>
        <v>101.1575836963475</v>
      </c>
      <c r="R19" s="1">
        <v>0</v>
      </c>
      <c r="S19" s="14">
        <v>0.75</v>
      </c>
      <c r="T19" s="14">
        <f t="shared" si="6"/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14671.3</v>
      </c>
      <c r="G20" s="32">
        <v>12189</v>
      </c>
      <c r="H20" s="72">
        <f t="shared" si="1"/>
        <v>2482.2999999999993</v>
      </c>
      <c r="I20" s="40">
        <v>11383.9</v>
      </c>
      <c r="J20" s="40">
        <v>11341.5</v>
      </c>
      <c r="K20" s="32">
        <f t="shared" si="2"/>
        <v>42.399999999999636</v>
      </c>
      <c r="L20" s="12">
        <f t="shared" si="3"/>
        <v>2439.8999999999996</v>
      </c>
      <c r="M20" s="45">
        <v>14490.4</v>
      </c>
      <c r="N20" s="13">
        <v>900.8</v>
      </c>
      <c r="O20" s="45">
        <v>788.2</v>
      </c>
      <c r="P20" s="13">
        <f t="shared" si="4"/>
        <v>12801.4</v>
      </c>
      <c r="Q20" s="17">
        <f t="shared" si="5"/>
        <v>19.059634102520036</v>
      </c>
      <c r="R20" s="1">
        <v>1</v>
      </c>
      <c r="S20" s="14">
        <v>0.75</v>
      </c>
      <c r="T20" s="14">
        <f t="shared" si="6"/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42481</v>
      </c>
      <c r="G21" s="32">
        <v>13065.8</v>
      </c>
      <c r="H21" s="72">
        <f t="shared" si="1"/>
        <v>29415.2</v>
      </c>
      <c r="I21" s="40">
        <v>5129.4</v>
      </c>
      <c r="J21" s="40">
        <v>2523.8</v>
      </c>
      <c r="K21" s="32">
        <f t="shared" si="2"/>
        <v>2605.5999999999995</v>
      </c>
      <c r="L21" s="12">
        <f t="shared" si="3"/>
        <v>26809.600000000002</v>
      </c>
      <c r="M21" s="45">
        <v>41724.1</v>
      </c>
      <c r="N21" s="13">
        <v>2524.5</v>
      </c>
      <c r="O21" s="45">
        <v>10846.4</v>
      </c>
      <c r="P21" s="13">
        <f t="shared" si="4"/>
        <v>28353.199999999997</v>
      </c>
      <c r="Q21" s="17">
        <f t="shared" si="5"/>
        <v>94.55581733278785</v>
      </c>
      <c r="R21" s="1">
        <v>1</v>
      </c>
      <c r="S21" s="14">
        <v>0.75</v>
      </c>
      <c r="T21" s="14">
        <f t="shared" si="6"/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3309.6</v>
      </c>
      <c r="G22" s="32">
        <v>685.6</v>
      </c>
      <c r="H22" s="72">
        <f t="shared" si="1"/>
        <v>2624</v>
      </c>
      <c r="I22" s="40">
        <v>35.4</v>
      </c>
      <c r="J22" s="40">
        <v>0</v>
      </c>
      <c r="K22" s="32">
        <f t="shared" si="2"/>
        <v>35.4</v>
      </c>
      <c r="L22" s="12">
        <f t="shared" si="3"/>
        <v>2588.6</v>
      </c>
      <c r="M22" s="45">
        <v>3268.7</v>
      </c>
      <c r="N22" s="13">
        <v>59.3</v>
      </c>
      <c r="O22" s="45">
        <v>626.4</v>
      </c>
      <c r="P22" s="13">
        <f t="shared" si="4"/>
        <v>2582.9999999999995</v>
      </c>
      <c r="Q22" s="17">
        <f t="shared" si="5"/>
        <v>100.21680216802169</v>
      </c>
      <c r="R22" s="1">
        <v>0</v>
      </c>
      <c r="S22" s="14">
        <v>0.75</v>
      </c>
      <c r="T22" s="14">
        <f t="shared" si="6"/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27243.6</v>
      </c>
      <c r="G23" s="32">
        <v>22301.5</v>
      </c>
      <c r="H23" s="72">
        <f t="shared" si="1"/>
        <v>4942.0999999999985</v>
      </c>
      <c r="I23" s="40">
        <v>19808.4</v>
      </c>
      <c r="J23" s="40">
        <v>19541.5</v>
      </c>
      <c r="K23" s="32">
        <f t="shared" si="2"/>
        <v>266.90000000000146</v>
      </c>
      <c r="L23" s="12">
        <f t="shared" si="3"/>
        <v>4675.199999999997</v>
      </c>
      <c r="M23" s="45">
        <v>26563.8</v>
      </c>
      <c r="N23" s="13">
        <v>960.2</v>
      </c>
      <c r="O23" s="45">
        <v>21341.4</v>
      </c>
      <c r="P23" s="13">
        <f t="shared" si="4"/>
        <v>4262.199999999997</v>
      </c>
      <c r="Q23" s="17">
        <f t="shared" si="5"/>
        <v>109.68983154239595</v>
      </c>
      <c r="R23" s="1">
        <v>0</v>
      </c>
      <c r="S23" s="14">
        <v>0.75</v>
      </c>
      <c r="T23" s="14">
        <f t="shared" si="6"/>
        <v>0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63" t="s">
        <v>39</v>
      </c>
      <c r="B25" s="264"/>
      <c r="C25" s="160">
        <f aca="true" t="shared" si="7" ref="C25:K25">SUM(C7:C24)</f>
        <v>0</v>
      </c>
      <c r="D25" s="160">
        <f t="shared" si="7"/>
        <v>0</v>
      </c>
      <c r="E25" s="160">
        <f t="shared" si="7"/>
        <v>0</v>
      </c>
      <c r="F25" s="160">
        <f t="shared" si="7"/>
        <v>146883.1</v>
      </c>
      <c r="G25" s="160">
        <f t="shared" si="7"/>
        <v>62987.99999999999</v>
      </c>
      <c r="H25" s="163">
        <f t="shared" si="7"/>
        <v>83895.1</v>
      </c>
      <c r="I25" s="160">
        <f t="shared" si="7"/>
        <v>39836.4</v>
      </c>
      <c r="J25" s="160">
        <f t="shared" si="7"/>
        <v>36139.8</v>
      </c>
      <c r="K25" s="160">
        <f t="shared" si="7"/>
        <v>3696.6000000000004</v>
      </c>
      <c r="L25" s="231">
        <f t="shared" si="3"/>
        <v>80198.5</v>
      </c>
      <c r="M25" s="161">
        <f>SUM(M7:M24)</f>
        <v>141133.7</v>
      </c>
      <c r="N25" s="165">
        <f>SUM(N7:N24)</f>
        <v>8186.6</v>
      </c>
      <c r="O25" s="161">
        <f>SUM(O7:O24)</f>
        <v>45896.700000000004</v>
      </c>
      <c r="P25" s="166">
        <f>SUM(P7:P24)</f>
        <v>87050.39999999998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1">
      <selection activeCell="L21" sqref="L2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66" t="s">
        <v>134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5" t="s">
        <v>13</v>
      </c>
      <c r="B3" s="253" t="s">
        <v>102</v>
      </c>
      <c r="C3" s="28" t="s">
        <v>135</v>
      </c>
      <c r="D3" s="27"/>
      <c r="E3" s="27"/>
      <c r="F3" s="35" t="s">
        <v>212</v>
      </c>
      <c r="G3" s="35" t="s">
        <v>213</v>
      </c>
      <c r="H3" s="29" t="s">
        <v>148</v>
      </c>
      <c r="I3" s="5" t="s">
        <v>24</v>
      </c>
      <c r="J3" s="247" t="s">
        <v>11</v>
      </c>
      <c r="K3" s="247" t="s">
        <v>12</v>
      </c>
      <c r="L3" s="6" t="s">
        <v>6</v>
      </c>
    </row>
    <row r="4" spans="1:12" s="10" customFormat="1" ht="42.75" customHeight="1">
      <c r="A4" s="255"/>
      <c r="B4" s="253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48"/>
      <c r="K4" s="248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-341.7</v>
      </c>
      <c r="D6" s="13"/>
      <c r="E6" s="13"/>
      <c r="F6" s="51">
        <v>745.1</v>
      </c>
      <c r="G6" s="152">
        <v>0</v>
      </c>
      <c r="H6" s="13">
        <f>F6+G6</f>
        <v>745.1</v>
      </c>
      <c r="I6" s="52">
        <f>C6/H6*100</f>
        <v>-45.85961615890484</v>
      </c>
      <c r="J6" s="1">
        <v>0</v>
      </c>
      <c r="K6" s="14">
        <v>0.75</v>
      </c>
      <c r="L6" s="37">
        <f>J6*K6</f>
        <v>0</v>
      </c>
    </row>
    <row r="7" spans="1:12" ht="22.5">
      <c r="A7" s="11">
        <v>2</v>
      </c>
      <c r="B7" s="16" t="s">
        <v>172</v>
      </c>
      <c r="C7" s="12">
        <v>-107.8</v>
      </c>
      <c r="D7" s="13"/>
      <c r="E7" s="13"/>
      <c r="F7" s="51">
        <v>890.6</v>
      </c>
      <c r="G7" s="32">
        <v>0</v>
      </c>
      <c r="H7" s="13">
        <f aca="true" t="shared" si="0" ref="H7:H22">F7+G7</f>
        <v>890.6</v>
      </c>
      <c r="I7" s="17">
        <f aca="true" t="shared" si="1" ref="I7:I22">C7/H7*100</f>
        <v>-12.10419941612396</v>
      </c>
      <c r="J7" s="1">
        <v>0</v>
      </c>
      <c r="K7" s="14">
        <v>0.75</v>
      </c>
      <c r="L7" s="37">
        <f aca="true" t="shared" si="2" ref="L7:L22">J7*K7</f>
        <v>0</v>
      </c>
    </row>
    <row r="8" spans="1:12" ht="22.5">
      <c r="A8" s="11">
        <v>3</v>
      </c>
      <c r="B8" s="16" t="s">
        <v>173</v>
      </c>
      <c r="C8" s="12">
        <v>-278</v>
      </c>
      <c r="D8" s="13"/>
      <c r="E8" s="13"/>
      <c r="F8" s="51">
        <v>1140.1</v>
      </c>
      <c r="G8" s="32">
        <v>0</v>
      </c>
      <c r="H8" s="13">
        <f t="shared" si="0"/>
        <v>1140.1</v>
      </c>
      <c r="I8" s="17">
        <f t="shared" si="1"/>
        <v>-24.38382598017718</v>
      </c>
      <c r="J8" s="1">
        <v>0</v>
      </c>
      <c r="K8" s="14">
        <v>0.75</v>
      </c>
      <c r="L8" s="37">
        <f t="shared" si="2"/>
        <v>0</v>
      </c>
    </row>
    <row r="9" spans="1:12" ht="22.5">
      <c r="A9" s="11">
        <v>4</v>
      </c>
      <c r="B9" s="16" t="s">
        <v>174</v>
      </c>
      <c r="C9" s="12">
        <v>-1082.5</v>
      </c>
      <c r="D9" s="13"/>
      <c r="E9" s="13"/>
      <c r="F9" s="51">
        <v>826.7</v>
      </c>
      <c r="G9" s="32">
        <v>0</v>
      </c>
      <c r="H9" s="13">
        <f t="shared" si="0"/>
        <v>826.7</v>
      </c>
      <c r="I9" s="17">
        <f t="shared" si="1"/>
        <v>-130.94230071368088</v>
      </c>
      <c r="J9" s="1">
        <v>0</v>
      </c>
      <c r="K9" s="14">
        <v>0.75</v>
      </c>
      <c r="L9" s="37">
        <f t="shared" si="2"/>
        <v>0</v>
      </c>
    </row>
    <row r="10" spans="1:12" ht="22.5">
      <c r="A10" s="11">
        <v>5</v>
      </c>
      <c r="B10" s="16" t="s">
        <v>175</v>
      </c>
      <c r="C10" s="12">
        <v>-522.3</v>
      </c>
      <c r="D10" s="13"/>
      <c r="E10" s="13"/>
      <c r="F10" s="51">
        <v>2298.4</v>
      </c>
      <c r="G10" s="32">
        <v>0</v>
      </c>
      <c r="H10" s="13">
        <f t="shared" si="0"/>
        <v>2298.4</v>
      </c>
      <c r="I10" s="17">
        <f t="shared" si="1"/>
        <v>-22.724504002784542</v>
      </c>
      <c r="J10" s="1">
        <v>0</v>
      </c>
      <c r="K10" s="14">
        <v>0.75</v>
      </c>
      <c r="L10" s="37">
        <f t="shared" si="2"/>
        <v>0</v>
      </c>
    </row>
    <row r="11" spans="1:12" ht="22.5">
      <c r="A11" s="11">
        <v>6</v>
      </c>
      <c r="B11" s="16" t="s">
        <v>176</v>
      </c>
      <c r="C11" s="12">
        <v>-385.2</v>
      </c>
      <c r="D11" s="13"/>
      <c r="E11" s="13"/>
      <c r="F11" s="51">
        <v>915.3</v>
      </c>
      <c r="G11" s="32">
        <v>0</v>
      </c>
      <c r="H11" s="13">
        <f t="shared" si="0"/>
        <v>915.3</v>
      </c>
      <c r="I11" s="17">
        <f t="shared" si="1"/>
        <v>-42.084562438544744</v>
      </c>
      <c r="J11" s="1">
        <v>0</v>
      </c>
      <c r="K11" s="14">
        <v>0.75</v>
      </c>
      <c r="L11" s="37">
        <f t="shared" si="2"/>
        <v>0</v>
      </c>
    </row>
    <row r="12" spans="1:12" ht="22.5">
      <c r="A12" s="11">
        <v>7</v>
      </c>
      <c r="B12" s="16" t="s">
        <v>177</v>
      </c>
      <c r="C12" s="12">
        <v>-434.9</v>
      </c>
      <c r="D12" s="13"/>
      <c r="E12" s="13"/>
      <c r="F12" s="51">
        <v>201.4</v>
      </c>
      <c r="G12" s="32">
        <v>0</v>
      </c>
      <c r="H12" s="13">
        <f t="shared" si="0"/>
        <v>201.4</v>
      </c>
      <c r="I12" s="17">
        <f t="shared" si="1"/>
        <v>-215.93843098311814</v>
      </c>
      <c r="J12" s="1">
        <v>0</v>
      </c>
      <c r="K12" s="14">
        <v>0.75</v>
      </c>
      <c r="L12" s="37">
        <f t="shared" si="2"/>
        <v>0</v>
      </c>
    </row>
    <row r="13" spans="1:12" ht="22.5">
      <c r="A13" s="11">
        <v>8</v>
      </c>
      <c r="B13" s="16" t="s">
        <v>187</v>
      </c>
      <c r="C13" s="12">
        <v>-157.5</v>
      </c>
      <c r="D13" s="13"/>
      <c r="E13" s="13"/>
      <c r="F13" s="51">
        <v>1100.7</v>
      </c>
      <c r="G13" s="32">
        <v>0</v>
      </c>
      <c r="H13" s="13">
        <f t="shared" si="0"/>
        <v>1100.7</v>
      </c>
      <c r="I13" s="17">
        <f t="shared" si="1"/>
        <v>-14.309076042518395</v>
      </c>
      <c r="J13" s="1">
        <v>0</v>
      </c>
      <c r="K13" s="14">
        <v>0.75</v>
      </c>
      <c r="L13" s="37">
        <f t="shared" si="2"/>
        <v>0</v>
      </c>
    </row>
    <row r="14" spans="1:12" ht="18" customHeight="1">
      <c r="A14" s="11">
        <v>9</v>
      </c>
      <c r="B14" s="16" t="s">
        <v>178</v>
      </c>
      <c r="C14" s="12">
        <v>-147.9</v>
      </c>
      <c r="D14" s="13"/>
      <c r="E14" s="13"/>
      <c r="F14" s="51">
        <v>1503.8</v>
      </c>
      <c r="G14" s="32">
        <v>0</v>
      </c>
      <c r="H14" s="13">
        <f t="shared" si="0"/>
        <v>1503.8</v>
      </c>
      <c r="I14" s="17">
        <f t="shared" si="1"/>
        <v>-9.835084452719778</v>
      </c>
      <c r="J14" s="1">
        <v>1</v>
      </c>
      <c r="K14" s="14">
        <v>0.75</v>
      </c>
      <c r="L14" s="37">
        <f t="shared" si="2"/>
        <v>0.75</v>
      </c>
    </row>
    <row r="15" spans="1:12" ht="22.5">
      <c r="A15" s="11">
        <v>10</v>
      </c>
      <c r="B15" s="16" t="s">
        <v>179</v>
      </c>
      <c r="C15" s="45">
        <v>-26</v>
      </c>
      <c r="D15" s="13"/>
      <c r="E15" s="13"/>
      <c r="F15" s="51">
        <v>274.7</v>
      </c>
      <c r="G15" s="32">
        <v>0</v>
      </c>
      <c r="H15" s="13">
        <f t="shared" si="0"/>
        <v>274.7</v>
      </c>
      <c r="I15" s="17">
        <f t="shared" si="1"/>
        <v>-9.464870768110668</v>
      </c>
      <c r="J15" s="1">
        <v>1</v>
      </c>
      <c r="K15" s="14">
        <v>0.75</v>
      </c>
      <c r="L15" s="37">
        <f t="shared" si="2"/>
        <v>0.75</v>
      </c>
    </row>
    <row r="16" spans="1:12" ht="22.5">
      <c r="A16" s="11">
        <v>11</v>
      </c>
      <c r="B16" s="16" t="s">
        <v>180</v>
      </c>
      <c r="C16" s="12">
        <v>-200.1</v>
      </c>
      <c r="D16" s="13"/>
      <c r="E16" s="13"/>
      <c r="F16" s="51">
        <v>425.7</v>
      </c>
      <c r="G16" s="32">
        <v>0</v>
      </c>
      <c r="H16" s="13">
        <f t="shared" si="0"/>
        <v>425.7</v>
      </c>
      <c r="I16" s="17">
        <f t="shared" si="1"/>
        <v>-47.00493305144468</v>
      </c>
      <c r="J16" s="1">
        <v>0</v>
      </c>
      <c r="K16" s="14">
        <v>0.75</v>
      </c>
      <c r="L16" s="37">
        <f t="shared" si="2"/>
        <v>0</v>
      </c>
    </row>
    <row r="17" spans="1:12" ht="22.5">
      <c r="A17" s="11">
        <v>12</v>
      </c>
      <c r="B17" s="16" t="s">
        <v>181</v>
      </c>
      <c r="C17" s="12">
        <v>-292.6</v>
      </c>
      <c r="D17" s="13"/>
      <c r="E17" s="13"/>
      <c r="F17" s="51">
        <v>1129.4</v>
      </c>
      <c r="G17" s="32">
        <v>0</v>
      </c>
      <c r="H17" s="13">
        <f t="shared" si="0"/>
        <v>1129.4</v>
      </c>
      <c r="I17" s="17">
        <f t="shared" si="1"/>
        <v>-25.907561537099344</v>
      </c>
      <c r="J17" s="1">
        <v>0</v>
      </c>
      <c r="K17" s="14">
        <v>0.75</v>
      </c>
      <c r="L17" s="37">
        <f t="shared" si="2"/>
        <v>0</v>
      </c>
    </row>
    <row r="18" spans="1:12" ht="22.5">
      <c r="A18" s="11">
        <v>13</v>
      </c>
      <c r="B18" s="16" t="s">
        <v>182</v>
      </c>
      <c r="C18" s="12">
        <v>-114.4</v>
      </c>
      <c r="D18" s="13"/>
      <c r="E18" s="13"/>
      <c r="F18" s="51">
        <v>851.5</v>
      </c>
      <c r="G18" s="32">
        <v>0</v>
      </c>
      <c r="H18" s="13">
        <f t="shared" si="0"/>
        <v>851.5</v>
      </c>
      <c r="I18" s="17">
        <f t="shared" si="1"/>
        <v>-13.435114503816795</v>
      </c>
      <c r="J18" s="1">
        <v>0</v>
      </c>
      <c r="K18" s="14">
        <v>0.75</v>
      </c>
      <c r="L18" s="37">
        <f t="shared" si="2"/>
        <v>0</v>
      </c>
    </row>
    <row r="19" spans="1:12" ht="22.5">
      <c r="A19" s="11">
        <v>14</v>
      </c>
      <c r="B19" s="16" t="s">
        <v>183</v>
      </c>
      <c r="C19" s="12">
        <v>-180.9</v>
      </c>
      <c r="D19" s="13"/>
      <c r="E19" s="13"/>
      <c r="F19" s="51">
        <v>685.5</v>
      </c>
      <c r="G19" s="32">
        <v>0</v>
      </c>
      <c r="H19" s="13">
        <f t="shared" si="0"/>
        <v>685.5</v>
      </c>
      <c r="I19" s="17">
        <f t="shared" si="1"/>
        <v>-26.389496717724292</v>
      </c>
      <c r="J19" s="1">
        <v>0</v>
      </c>
      <c r="K19" s="14">
        <v>0.75</v>
      </c>
      <c r="L19" s="37">
        <f t="shared" si="2"/>
        <v>0</v>
      </c>
    </row>
    <row r="20" spans="1:12" ht="22.5">
      <c r="A20" s="11">
        <v>15</v>
      </c>
      <c r="B20" s="16" t="s">
        <v>184</v>
      </c>
      <c r="C20" s="12">
        <v>-756.9</v>
      </c>
      <c r="D20" s="13"/>
      <c r="E20" s="13"/>
      <c r="F20" s="51">
        <v>23065.1</v>
      </c>
      <c r="G20" s="32">
        <v>0</v>
      </c>
      <c r="H20" s="13">
        <f t="shared" si="0"/>
        <v>23065.1</v>
      </c>
      <c r="I20" s="17">
        <f t="shared" si="1"/>
        <v>-3.281581263467317</v>
      </c>
      <c r="J20" s="1">
        <v>1</v>
      </c>
      <c r="K20" s="14">
        <v>0.75</v>
      </c>
      <c r="L20" s="37">
        <f t="shared" si="2"/>
        <v>0.75</v>
      </c>
    </row>
    <row r="21" spans="1:12" ht="22.5">
      <c r="A21" s="11">
        <v>16</v>
      </c>
      <c r="B21" s="16" t="s">
        <v>185</v>
      </c>
      <c r="C21" s="12">
        <v>-40.9</v>
      </c>
      <c r="D21" s="13"/>
      <c r="E21" s="13"/>
      <c r="F21" s="51">
        <v>693.2</v>
      </c>
      <c r="G21" s="32">
        <v>0</v>
      </c>
      <c r="H21" s="13">
        <f t="shared" si="0"/>
        <v>693.2</v>
      </c>
      <c r="I21" s="17">
        <f t="shared" si="1"/>
        <v>-5.900173110213502</v>
      </c>
      <c r="J21" s="1">
        <v>1</v>
      </c>
      <c r="K21" s="14">
        <v>0.75</v>
      </c>
      <c r="L21" s="37">
        <f t="shared" si="2"/>
        <v>0.75</v>
      </c>
    </row>
    <row r="22" spans="1:12" ht="22.5">
      <c r="A22" s="11">
        <v>17</v>
      </c>
      <c r="B22" s="16" t="s">
        <v>186</v>
      </c>
      <c r="C22" s="12">
        <v>-679.8</v>
      </c>
      <c r="D22" s="13"/>
      <c r="E22" s="13"/>
      <c r="F22" s="51">
        <v>1953.9</v>
      </c>
      <c r="G22" s="32">
        <v>0</v>
      </c>
      <c r="H22" s="13">
        <f t="shared" si="0"/>
        <v>1953.9</v>
      </c>
      <c r="I22" s="17">
        <f t="shared" si="1"/>
        <v>-34.79195455243359</v>
      </c>
      <c r="J22" s="1">
        <v>0</v>
      </c>
      <c r="K22" s="14">
        <v>0.75</v>
      </c>
      <c r="L22" s="37">
        <f t="shared" si="2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63" t="s">
        <v>39</v>
      </c>
      <c r="B24" s="264"/>
      <c r="C24" s="161">
        <f>SUM(C6:C22)</f>
        <v>-5749.4</v>
      </c>
      <c r="D24" s="161">
        <f>SUM(D6:D23)</f>
        <v>0</v>
      </c>
      <c r="E24" s="161">
        <f>SUM(E6:E23)</f>
        <v>0</v>
      </c>
      <c r="F24" s="168">
        <f>SUM(F6:F23)</f>
        <v>38701.1</v>
      </c>
      <c r="G24" s="161">
        <f>SUM(G6:G23)</f>
        <v>0</v>
      </c>
      <c r="H24" s="166">
        <f>SUM(H6:H23)</f>
        <v>38701.1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 t="s">
        <v>54</v>
      </c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70" t="s">
        <v>149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45" t="s">
        <v>14</v>
      </c>
      <c r="B3" s="253" t="s">
        <v>102</v>
      </c>
      <c r="C3" s="56" t="s">
        <v>36</v>
      </c>
      <c r="D3" s="57"/>
      <c r="E3" s="57"/>
      <c r="F3" s="47" t="s">
        <v>205</v>
      </c>
      <c r="G3" s="47" t="s">
        <v>213</v>
      </c>
      <c r="H3" s="58" t="s">
        <v>136</v>
      </c>
      <c r="I3" s="47" t="s">
        <v>24</v>
      </c>
      <c r="J3" s="268" t="s">
        <v>11</v>
      </c>
      <c r="K3" s="268" t="s">
        <v>5</v>
      </c>
      <c r="L3" s="59" t="s">
        <v>6</v>
      </c>
    </row>
    <row r="4" spans="1:12" ht="42.75" customHeight="1">
      <c r="A4" s="245"/>
      <c r="B4" s="253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69"/>
      <c r="K4" s="269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745.1</v>
      </c>
      <c r="G6" s="152">
        <v>0</v>
      </c>
      <c r="H6" s="152">
        <f>F6+G6</f>
        <v>745.1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890.6</v>
      </c>
      <c r="G7" s="32">
        <v>0</v>
      </c>
      <c r="H7" s="32">
        <f aca="true" t="shared" si="1" ref="H7:H22">F7+G7</f>
        <v>890.6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1140.1</v>
      </c>
      <c r="G8" s="32">
        <v>0</v>
      </c>
      <c r="H8" s="32">
        <f t="shared" si="1"/>
        <v>1140.1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826.7</v>
      </c>
      <c r="G9" s="32">
        <v>0</v>
      </c>
      <c r="H9" s="32">
        <f t="shared" si="1"/>
        <v>826.7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2298.4</v>
      </c>
      <c r="G10" s="32">
        <v>0</v>
      </c>
      <c r="H10" s="32">
        <f t="shared" si="1"/>
        <v>2298.4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915.3</v>
      </c>
      <c r="G11" s="32">
        <v>0</v>
      </c>
      <c r="H11" s="32">
        <f t="shared" si="1"/>
        <v>915.3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201.4</v>
      </c>
      <c r="G12" s="32">
        <v>0</v>
      </c>
      <c r="H12" s="32">
        <f t="shared" si="1"/>
        <v>201.4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1100.7</v>
      </c>
      <c r="G13" s="32">
        <v>0</v>
      </c>
      <c r="H13" s="32">
        <f t="shared" si="1"/>
        <v>1100.7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1503.8</v>
      </c>
      <c r="G14" s="32">
        <v>0</v>
      </c>
      <c r="H14" s="32">
        <f t="shared" si="1"/>
        <v>1503.8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274.7</v>
      </c>
      <c r="G15" s="32">
        <v>0</v>
      </c>
      <c r="H15" s="32">
        <f t="shared" si="1"/>
        <v>274.7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425.7</v>
      </c>
      <c r="G16" s="32">
        <v>0</v>
      </c>
      <c r="H16" s="32">
        <f t="shared" si="1"/>
        <v>425.7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1129.4</v>
      </c>
      <c r="G17" s="32">
        <v>0</v>
      </c>
      <c r="H17" s="32">
        <f t="shared" si="1"/>
        <v>1129.4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851.5</v>
      </c>
      <c r="G18" s="32">
        <v>0</v>
      </c>
      <c r="H18" s="32">
        <f t="shared" si="1"/>
        <v>851.5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685.5</v>
      </c>
      <c r="G19" s="32">
        <v>0</v>
      </c>
      <c r="H19" s="32">
        <f t="shared" si="1"/>
        <v>685.5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23065.1</v>
      </c>
      <c r="G20" s="32">
        <v>0</v>
      </c>
      <c r="H20" s="32">
        <f t="shared" si="1"/>
        <v>23065.1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693.2</v>
      </c>
      <c r="G21" s="32">
        <v>0</v>
      </c>
      <c r="H21" s="32">
        <f t="shared" si="1"/>
        <v>693.2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1953.9</v>
      </c>
      <c r="G22" s="32">
        <v>0</v>
      </c>
      <c r="H22" s="32">
        <f t="shared" si="1"/>
        <v>1953.9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71" t="s">
        <v>39</v>
      </c>
      <c r="B24" s="244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38701.1</v>
      </c>
      <c r="G24" s="161">
        <f t="shared" si="3"/>
        <v>0</v>
      </c>
      <c r="H24" s="161">
        <f t="shared" si="3"/>
        <v>38701.1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9" sqref="C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66" t="s">
        <v>150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5" t="s">
        <v>14</v>
      </c>
      <c r="B3" s="253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47" t="s">
        <v>15</v>
      </c>
      <c r="K3" s="247" t="s">
        <v>16</v>
      </c>
      <c r="L3" s="6" t="s">
        <v>6</v>
      </c>
    </row>
    <row r="4" spans="1:12" s="10" customFormat="1" ht="42.75" customHeight="1">
      <c r="A4" s="255"/>
      <c r="B4" s="253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48"/>
      <c r="K4" s="248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4653.9</v>
      </c>
      <c r="G6" s="32">
        <v>1093.7</v>
      </c>
      <c r="H6" s="32">
        <f>F6-G6</f>
        <v>3560.2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3940.5</v>
      </c>
      <c r="G7" s="32">
        <v>690.6</v>
      </c>
      <c r="H7" s="32">
        <f aca="true" t="shared" si="1" ref="H7:H22">F7-G7</f>
        <v>3249.9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5140.6</v>
      </c>
      <c r="G8" s="32">
        <v>1276.5</v>
      </c>
      <c r="H8" s="32">
        <f t="shared" si="1"/>
        <v>3864.1000000000004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5353.7</v>
      </c>
      <c r="G9" s="32">
        <v>1214.1</v>
      </c>
      <c r="H9" s="32">
        <f t="shared" si="1"/>
        <v>4139.6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4975.1</v>
      </c>
      <c r="G10" s="32">
        <v>1398.9</v>
      </c>
      <c r="H10" s="32">
        <f t="shared" si="1"/>
        <v>3576.2000000000003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4393.9</v>
      </c>
      <c r="G11" s="32">
        <v>714</v>
      </c>
      <c r="H11" s="32">
        <f t="shared" si="1"/>
        <v>3679.8999999999996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3929.9</v>
      </c>
      <c r="G12" s="32">
        <v>1408.3</v>
      </c>
      <c r="H12" s="32">
        <f t="shared" si="1"/>
        <v>2521.6000000000004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3493.4</v>
      </c>
      <c r="G13" s="32">
        <v>668.1</v>
      </c>
      <c r="H13" s="32">
        <f t="shared" si="1"/>
        <v>2825.3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8149.4</v>
      </c>
      <c r="G14" s="32">
        <v>2646.2</v>
      </c>
      <c r="H14" s="32">
        <f t="shared" si="1"/>
        <v>5503.2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2699.3</v>
      </c>
      <c r="G15" s="32">
        <v>554.8</v>
      </c>
      <c r="H15" s="32">
        <f t="shared" si="1"/>
        <v>2144.5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3102.1</v>
      </c>
      <c r="G16" s="32">
        <v>509.1</v>
      </c>
      <c r="H16" s="32">
        <f t="shared" si="1"/>
        <v>2593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5256.1</v>
      </c>
      <c r="G17" s="32">
        <v>1880.1</v>
      </c>
      <c r="H17" s="32">
        <f t="shared" si="1"/>
        <v>3376.0000000000005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4089.7</v>
      </c>
      <c r="G18" s="32">
        <v>691.7</v>
      </c>
      <c r="H18" s="32">
        <f t="shared" si="1"/>
        <v>3398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14671.3</v>
      </c>
      <c r="G19" s="32">
        <v>12189</v>
      </c>
      <c r="H19" s="32">
        <f t="shared" si="1"/>
        <v>2482.2999999999993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42481</v>
      </c>
      <c r="G20" s="32">
        <v>13065.8</v>
      </c>
      <c r="H20" s="32">
        <f t="shared" si="1"/>
        <v>29415.2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3309.6</v>
      </c>
      <c r="G21" s="32">
        <v>685.6</v>
      </c>
      <c r="H21" s="32">
        <f t="shared" si="1"/>
        <v>2624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27243.6</v>
      </c>
      <c r="G22" s="32">
        <v>22301.5</v>
      </c>
      <c r="H22" s="32">
        <f t="shared" si="1"/>
        <v>4942.0999999999985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63" t="s">
        <v>39</v>
      </c>
      <c r="B24" s="264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146883.1</v>
      </c>
      <c r="G24" s="160">
        <f t="shared" si="3"/>
        <v>62987.99999999999</v>
      </c>
      <c r="H24" s="161">
        <f t="shared" si="3"/>
        <v>83895.1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R22" sqref="R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8.75390625" style="2" customWidth="1"/>
    <col min="10" max="10" width="8.87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66" t="s">
        <v>151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5" t="s">
        <v>3</v>
      </c>
      <c r="B3" s="253" t="s">
        <v>102</v>
      </c>
      <c r="C3" s="35" t="s">
        <v>215</v>
      </c>
      <c r="D3" s="35" t="s">
        <v>216</v>
      </c>
      <c r="E3" s="35" t="s">
        <v>217</v>
      </c>
      <c r="F3" s="29" t="s">
        <v>1</v>
      </c>
      <c r="G3" s="27"/>
      <c r="H3" s="27"/>
      <c r="I3" s="5" t="s">
        <v>221</v>
      </c>
      <c r="J3" s="5" t="s">
        <v>222</v>
      </c>
      <c r="K3" s="35" t="s">
        <v>31</v>
      </c>
      <c r="L3" s="35" t="s">
        <v>198</v>
      </c>
      <c r="M3" s="35" t="s">
        <v>218</v>
      </c>
      <c r="N3" s="29" t="s">
        <v>2</v>
      </c>
      <c r="O3" s="5" t="s">
        <v>45</v>
      </c>
      <c r="P3" s="247" t="s">
        <v>17</v>
      </c>
      <c r="Q3" s="247" t="s">
        <v>18</v>
      </c>
      <c r="R3" s="6" t="s">
        <v>6</v>
      </c>
    </row>
    <row r="4" spans="1:18" s="10" customFormat="1" ht="75.75" customHeight="1">
      <c r="A4" s="255"/>
      <c r="B4" s="253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48"/>
      <c r="Q4" s="248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4312.2</v>
      </c>
      <c r="D6" s="13">
        <v>59.4</v>
      </c>
      <c r="E6" s="45">
        <v>1034.3</v>
      </c>
      <c r="F6" s="44">
        <f>C6-D6-E6</f>
        <v>3218.5</v>
      </c>
      <c r="G6" s="13"/>
      <c r="H6" s="13"/>
      <c r="I6" s="51">
        <v>0</v>
      </c>
      <c r="J6" s="51">
        <v>0</v>
      </c>
      <c r="K6" s="32">
        <f>J6-I6</f>
        <v>0</v>
      </c>
      <c r="L6" s="32">
        <v>4653.9</v>
      </c>
      <c r="M6" s="32">
        <v>1093.7</v>
      </c>
      <c r="N6" s="32">
        <f>L6-M6</f>
        <v>3560.2</v>
      </c>
      <c r="O6" s="17">
        <f>(F6-N6)/F6*100</f>
        <v>-10.616746931800522</v>
      </c>
      <c r="P6" s="68">
        <v>0</v>
      </c>
      <c r="Q6" s="14">
        <v>1.2</v>
      </c>
      <c r="R6" s="14">
        <f>P6*Q6</f>
        <v>0</v>
      </c>
    </row>
    <row r="7" spans="1:18" ht="22.5">
      <c r="A7" s="11">
        <v>2</v>
      </c>
      <c r="B7" s="16" t="s">
        <v>172</v>
      </c>
      <c r="C7" s="45">
        <v>3832.7</v>
      </c>
      <c r="D7" s="13">
        <v>59.4</v>
      </c>
      <c r="E7" s="45">
        <v>631.2</v>
      </c>
      <c r="F7" s="45">
        <f aca="true" t="shared" si="0" ref="F7:F22">C7-D7-E7</f>
        <v>3142.0999999999995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3940.5</v>
      </c>
      <c r="M7" s="32">
        <v>690.6</v>
      </c>
      <c r="N7" s="32">
        <f aca="true" t="shared" si="2" ref="N7:N22">L7-M7</f>
        <v>3249.9</v>
      </c>
      <c r="O7" s="17">
        <f aca="true" t="shared" si="3" ref="O7:O22">(F7-N7)/F7*100</f>
        <v>-3.4308265172973695</v>
      </c>
      <c r="P7" s="68">
        <f>SUM((O7+5)/(0+5))</f>
        <v>0.3138346965405261</v>
      </c>
      <c r="Q7" s="14">
        <v>1.2</v>
      </c>
      <c r="R7" s="14">
        <f aca="true" t="shared" si="4" ref="R7:R22">P7*Q7</f>
        <v>0.3766016358486313</v>
      </c>
    </row>
    <row r="8" spans="1:18" ht="22.5">
      <c r="A8" s="11">
        <v>3</v>
      </c>
      <c r="B8" s="16" t="s">
        <v>173</v>
      </c>
      <c r="C8" s="45">
        <v>4862.6</v>
      </c>
      <c r="D8" s="13">
        <v>118.6</v>
      </c>
      <c r="E8" s="45">
        <v>1157.8</v>
      </c>
      <c r="F8" s="45">
        <f t="shared" si="0"/>
        <v>3586.2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5140.6</v>
      </c>
      <c r="M8" s="32">
        <v>1276.5</v>
      </c>
      <c r="N8" s="32">
        <f t="shared" si="2"/>
        <v>3864.1000000000004</v>
      </c>
      <c r="O8" s="17">
        <f t="shared" si="3"/>
        <v>-7.749149517595241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4271.2</v>
      </c>
      <c r="D9" s="13">
        <v>1109.3</v>
      </c>
      <c r="E9" s="45">
        <v>1154.7</v>
      </c>
      <c r="F9" s="45">
        <f t="shared" si="0"/>
        <v>2007.1999999999996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5353.7</v>
      </c>
      <c r="M9" s="32">
        <v>1214.1</v>
      </c>
      <c r="N9" s="32">
        <f t="shared" si="2"/>
        <v>4139.6</v>
      </c>
      <c r="O9" s="17">
        <f t="shared" si="3"/>
        <v>-106.23754483858117</v>
      </c>
      <c r="P9" s="68">
        <v>0</v>
      </c>
      <c r="Q9" s="14">
        <v>1.2</v>
      </c>
      <c r="R9" s="14">
        <f t="shared" si="4"/>
        <v>0</v>
      </c>
    </row>
    <row r="10" spans="1:18" ht="22.5">
      <c r="A10" s="11">
        <v>5</v>
      </c>
      <c r="B10" s="16" t="s">
        <v>175</v>
      </c>
      <c r="C10" s="45">
        <v>4452.8</v>
      </c>
      <c r="D10" s="13">
        <v>118.6</v>
      </c>
      <c r="E10" s="45">
        <v>1503.4</v>
      </c>
      <c r="F10" s="45">
        <f t="shared" si="0"/>
        <v>2830.7999999999997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4975.1</v>
      </c>
      <c r="M10" s="32">
        <v>1398.9</v>
      </c>
      <c r="N10" s="32">
        <f t="shared" si="2"/>
        <v>3576.2000000000003</v>
      </c>
      <c r="O10" s="17">
        <f t="shared" si="3"/>
        <v>-26.33177900240217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4008.7</v>
      </c>
      <c r="D11" s="13">
        <v>59.4</v>
      </c>
      <c r="E11" s="45">
        <v>654.6</v>
      </c>
      <c r="F11" s="45">
        <f t="shared" si="0"/>
        <v>3294.7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4393.9</v>
      </c>
      <c r="M11" s="32">
        <v>714</v>
      </c>
      <c r="N11" s="32">
        <f t="shared" si="2"/>
        <v>3679.8999999999996</v>
      </c>
      <c r="O11" s="17">
        <f t="shared" si="3"/>
        <v>-11.69150453759067</v>
      </c>
      <c r="P11" s="68">
        <v>0</v>
      </c>
      <c r="Q11" s="14">
        <v>1.2</v>
      </c>
      <c r="R11" s="14">
        <f t="shared" si="4"/>
        <v>0</v>
      </c>
    </row>
    <row r="12" spans="1:18" ht="22.5">
      <c r="A12" s="11">
        <v>7</v>
      </c>
      <c r="B12" s="16" t="s">
        <v>177</v>
      </c>
      <c r="C12" s="45">
        <v>3495</v>
      </c>
      <c r="D12" s="13">
        <v>59.3</v>
      </c>
      <c r="E12" s="45">
        <v>1348.9</v>
      </c>
      <c r="F12" s="45">
        <f t="shared" si="0"/>
        <v>2086.7999999999997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3929.9</v>
      </c>
      <c r="M12" s="32">
        <v>1408.3</v>
      </c>
      <c r="N12" s="32">
        <f t="shared" si="2"/>
        <v>2521.6000000000004</v>
      </c>
      <c r="O12" s="17">
        <f t="shared" si="3"/>
        <v>-20.835729346367675</v>
      </c>
      <c r="P12" s="68">
        <v>0</v>
      </c>
      <c r="Q12" s="14">
        <v>1.2</v>
      </c>
      <c r="R12" s="14">
        <f t="shared" si="4"/>
        <v>0</v>
      </c>
    </row>
    <row r="13" spans="1:18" ht="22.5">
      <c r="A13" s="11">
        <v>8</v>
      </c>
      <c r="B13" s="16" t="s">
        <v>187</v>
      </c>
      <c r="C13" s="45">
        <v>3335.9</v>
      </c>
      <c r="D13" s="13">
        <v>59.4</v>
      </c>
      <c r="E13" s="45">
        <v>608.8</v>
      </c>
      <c r="F13" s="45">
        <f t="shared" si="0"/>
        <v>2667.7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3493.4</v>
      </c>
      <c r="M13" s="32">
        <v>668.1</v>
      </c>
      <c r="N13" s="32">
        <f t="shared" si="2"/>
        <v>2825.3</v>
      </c>
      <c r="O13" s="17">
        <f t="shared" si="3"/>
        <v>-5.9077107620797085</v>
      </c>
      <c r="P13" s="68">
        <v>0</v>
      </c>
      <c r="Q13" s="14">
        <v>1.2</v>
      </c>
      <c r="R13" s="14">
        <f t="shared" si="4"/>
        <v>0</v>
      </c>
    </row>
    <row r="14" spans="1:18" ht="22.5">
      <c r="A14" s="11">
        <v>9</v>
      </c>
      <c r="B14" s="16" t="s">
        <v>178</v>
      </c>
      <c r="C14" s="45">
        <v>8001.5</v>
      </c>
      <c r="D14" s="13">
        <v>960.2</v>
      </c>
      <c r="E14" s="45">
        <v>1702.1</v>
      </c>
      <c r="F14" s="45">
        <f t="shared" si="0"/>
        <v>5339.200000000001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8149.4</v>
      </c>
      <c r="M14" s="32">
        <v>2646.2</v>
      </c>
      <c r="N14" s="32">
        <f t="shared" si="2"/>
        <v>5503.2</v>
      </c>
      <c r="O14" s="17">
        <f t="shared" si="3"/>
        <v>-3.0716212166616548</v>
      </c>
      <c r="P14" s="68">
        <f>SUM(O14+5)/(0+5)</f>
        <v>0.38567575666766907</v>
      </c>
      <c r="Q14" s="14">
        <v>1.2</v>
      </c>
      <c r="R14" s="14">
        <f t="shared" si="4"/>
        <v>0.46281090800120284</v>
      </c>
    </row>
    <row r="15" spans="1:18" ht="22.5">
      <c r="A15" s="11">
        <v>10</v>
      </c>
      <c r="B15" s="16" t="s">
        <v>179</v>
      </c>
      <c r="C15" s="45">
        <v>2673.3</v>
      </c>
      <c r="D15" s="13">
        <v>59.3</v>
      </c>
      <c r="E15" s="45">
        <v>495.5</v>
      </c>
      <c r="F15" s="45">
        <f t="shared" si="0"/>
        <v>2118.5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2699.3</v>
      </c>
      <c r="M15" s="32">
        <v>554.8</v>
      </c>
      <c r="N15" s="32">
        <f t="shared" si="2"/>
        <v>2144.5</v>
      </c>
      <c r="O15" s="17">
        <f t="shared" si="3"/>
        <v>-1.2272834552749587</v>
      </c>
      <c r="P15" s="68">
        <f>SUM(O15+5)/(0+5)</f>
        <v>0.7545433089450082</v>
      </c>
      <c r="Q15" s="14">
        <v>1.2</v>
      </c>
      <c r="R15" s="14">
        <f t="shared" si="4"/>
        <v>0.9054519707340098</v>
      </c>
    </row>
    <row r="16" spans="1:18" ht="22.5">
      <c r="A16" s="11">
        <v>11</v>
      </c>
      <c r="B16" s="16" t="s">
        <v>180</v>
      </c>
      <c r="C16" s="45">
        <v>2902</v>
      </c>
      <c r="D16" s="13">
        <v>59.3</v>
      </c>
      <c r="E16" s="45">
        <v>449.9</v>
      </c>
      <c r="F16" s="45">
        <f t="shared" si="0"/>
        <v>2392.7999999999997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3102.1</v>
      </c>
      <c r="M16" s="32">
        <v>509.1</v>
      </c>
      <c r="N16" s="32">
        <f t="shared" si="2"/>
        <v>2593</v>
      </c>
      <c r="O16" s="17">
        <f t="shared" si="3"/>
        <v>-8.366766967569388</v>
      </c>
      <c r="P16" s="68">
        <v>0</v>
      </c>
      <c r="Q16" s="14">
        <v>1.2</v>
      </c>
      <c r="R16" s="14">
        <f t="shared" si="4"/>
        <v>0</v>
      </c>
    </row>
    <row r="17" spans="1:18" ht="22.5">
      <c r="A17" s="11">
        <v>12</v>
      </c>
      <c r="B17" s="16" t="s">
        <v>181</v>
      </c>
      <c r="C17" s="45">
        <v>4963.5</v>
      </c>
      <c r="D17" s="13">
        <v>900.9</v>
      </c>
      <c r="E17" s="45">
        <v>979.2</v>
      </c>
      <c r="F17" s="45">
        <f t="shared" si="0"/>
        <v>3083.3999999999996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5256.1</v>
      </c>
      <c r="M17" s="32">
        <v>1880.1</v>
      </c>
      <c r="N17" s="32">
        <f t="shared" si="2"/>
        <v>3376.0000000000005</v>
      </c>
      <c r="O17" s="17">
        <f t="shared" si="3"/>
        <v>-9.489524550820551</v>
      </c>
      <c r="P17" s="68">
        <v>0</v>
      </c>
      <c r="Q17" s="14">
        <v>1.2</v>
      </c>
      <c r="R17" s="14">
        <f t="shared" si="4"/>
        <v>0</v>
      </c>
    </row>
    <row r="18" spans="1:18" ht="22.5">
      <c r="A18" s="11">
        <v>13</v>
      </c>
      <c r="B18" s="16" t="s">
        <v>182</v>
      </c>
      <c r="C18" s="45">
        <v>3975.3</v>
      </c>
      <c r="D18" s="13">
        <v>118.7</v>
      </c>
      <c r="E18" s="45">
        <v>573.9</v>
      </c>
      <c r="F18" s="45">
        <f t="shared" si="0"/>
        <v>3282.7000000000003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4089.7</v>
      </c>
      <c r="M18" s="32">
        <v>691.7</v>
      </c>
      <c r="N18" s="32">
        <f t="shared" si="2"/>
        <v>3398</v>
      </c>
      <c r="O18" s="17">
        <f t="shared" si="3"/>
        <v>-3.5123526365491737</v>
      </c>
      <c r="P18" s="68">
        <f>SUM(O18+5)/(0+5)</f>
        <v>0.2975294726901653</v>
      </c>
      <c r="Q18" s="14">
        <v>1.2</v>
      </c>
      <c r="R18" s="14">
        <f t="shared" si="4"/>
        <v>0.35703536722819834</v>
      </c>
    </row>
    <row r="19" spans="1:18" ht="22.5">
      <c r="A19" s="11">
        <v>14</v>
      </c>
      <c r="B19" s="16" t="s">
        <v>183</v>
      </c>
      <c r="C19" s="45">
        <v>14490.4</v>
      </c>
      <c r="D19" s="13">
        <v>900.8</v>
      </c>
      <c r="E19" s="45">
        <v>788.2</v>
      </c>
      <c r="F19" s="45">
        <f t="shared" si="0"/>
        <v>12801.4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14671.3</v>
      </c>
      <c r="M19" s="32">
        <v>12189</v>
      </c>
      <c r="N19" s="32">
        <f t="shared" si="2"/>
        <v>2482.2999999999993</v>
      </c>
      <c r="O19" s="17">
        <f t="shared" si="3"/>
        <v>80.60915212398645</v>
      </c>
      <c r="P19" s="68">
        <v>0</v>
      </c>
      <c r="Q19" s="14">
        <v>1.2</v>
      </c>
      <c r="R19" s="14">
        <f t="shared" si="4"/>
        <v>0</v>
      </c>
    </row>
    <row r="20" spans="1:18" ht="22.5">
      <c r="A20" s="11">
        <v>15</v>
      </c>
      <c r="B20" s="16" t="s">
        <v>184</v>
      </c>
      <c r="C20" s="45">
        <v>41724.1</v>
      </c>
      <c r="D20" s="13">
        <v>2524.5</v>
      </c>
      <c r="E20" s="45">
        <v>10846.4</v>
      </c>
      <c r="F20" s="45">
        <f t="shared" si="0"/>
        <v>28353.199999999997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42481</v>
      </c>
      <c r="M20" s="32">
        <v>13065.8</v>
      </c>
      <c r="N20" s="32">
        <f t="shared" si="2"/>
        <v>29415.2</v>
      </c>
      <c r="O20" s="17">
        <f t="shared" si="3"/>
        <v>-3.74560896124601</v>
      </c>
      <c r="P20" s="68">
        <f>SUM(O20+5)/(0+5)</f>
        <v>0.25087820775079794</v>
      </c>
      <c r="Q20" s="14">
        <v>1.2</v>
      </c>
      <c r="R20" s="14">
        <f t="shared" si="4"/>
        <v>0.3010538493009575</v>
      </c>
    </row>
    <row r="21" spans="1:18" ht="22.5">
      <c r="A21" s="11">
        <v>16</v>
      </c>
      <c r="B21" s="16" t="s">
        <v>185</v>
      </c>
      <c r="C21" s="45">
        <v>3268.7</v>
      </c>
      <c r="D21" s="13">
        <v>59.3</v>
      </c>
      <c r="E21" s="45">
        <v>626.4</v>
      </c>
      <c r="F21" s="45">
        <f t="shared" si="0"/>
        <v>2582.9999999999995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3309.6</v>
      </c>
      <c r="M21" s="32">
        <v>685.6</v>
      </c>
      <c r="N21" s="32">
        <f t="shared" si="2"/>
        <v>2624</v>
      </c>
      <c r="O21" s="17">
        <f t="shared" si="3"/>
        <v>-1.5873015873016052</v>
      </c>
      <c r="P21" s="68">
        <f>SUM(O21+5)/(0+5)</f>
        <v>0.682539682539679</v>
      </c>
      <c r="Q21" s="14">
        <v>1.2</v>
      </c>
      <c r="R21" s="14">
        <f t="shared" si="4"/>
        <v>0.8190476190476148</v>
      </c>
    </row>
    <row r="22" spans="1:18" ht="22.5">
      <c r="A22" s="11">
        <v>17</v>
      </c>
      <c r="B22" s="16" t="s">
        <v>186</v>
      </c>
      <c r="C22" s="45">
        <v>26563.8</v>
      </c>
      <c r="D22" s="13">
        <v>960.2</v>
      </c>
      <c r="E22" s="45">
        <v>21341.4</v>
      </c>
      <c r="F22" s="45">
        <f t="shared" si="0"/>
        <v>4262.199999999997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27243.6</v>
      </c>
      <c r="M22" s="32">
        <v>22301.5</v>
      </c>
      <c r="N22" s="32">
        <f t="shared" si="2"/>
        <v>4942.0999999999985</v>
      </c>
      <c r="O22" s="17">
        <f t="shared" si="3"/>
        <v>-15.951855849092064</v>
      </c>
      <c r="P22" s="68">
        <v>0</v>
      </c>
      <c r="Q22" s="14">
        <v>1.2</v>
      </c>
      <c r="R22" s="14">
        <f t="shared" si="4"/>
        <v>0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63" t="s">
        <v>39</v>
      </c>
      <c r="B24" s="264"/>
      <c r="C24" s="161">
        <f aca="true" t="shared" si="5" ref="C24:N24">SUM(C6:C23)</f>
        <v>141133.7</v>
      </c>
      <c r="D24" s="165">
        <f t="shared" si="5"/>
        <v>8186.6</v>
      </c>
      <c r="E24" s="161">
        <f t="shared" si="5"/>
        <v>45896.700000000004</v>
      </c>
      <c r="F24" s="161">
        <f t="shared" si="5"/>
        <v>87050.39999999998</v>
      </c>
      <c r="G24" s="166">
        <f t="shared" si="5"/>
        <v>0</v>
      </c>
      <c r="H24" s="161">
        <f t="shared" si="5"/>
        <v>0</v>
      </c>
      <c r="I24" s="160">
        <f t="shared" si="5"/>
        <v>0</v>
      </c>
      <c r="J24" s="160">
        <f t="shared" si="5"/>
        <v>0</v>
      </c>
      <c r="K24" s="160">
        <f t="shared" si="5"/>
        <v>0</v>
      </c>
      <c r="L24" s="160">
        <f t="shared" si="5"/>
        <v>146883.1</v>
      </c>
      <c r="M24" s="160">
        <f t="shared" si="5"/>
        <v>62987.99999999999</v>
      </c>
      <c r="N24" s="161">
        <f t="shared" si="5"/>
        <v>83895.1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2" sqref="J2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55" t="s">
        <v>20</v>
      </c>
      <c r="B3" s="253" t="s">
        <v>102</v>
      </c>
      <c r="C3" s="33" t="s">
        <v>51</v>
      </c>
      <c r="D3" s="33" t="s">
        <v>223</v>
      </c>
      <c r="E3" s="33" t="s">
        <v>224</v>
      </c>
      <c r="F3" s="33" t="s">
        <v>192</v>
      </c>
      <c r="G3" s="33" t="s">
        <v>49</v>
      </c>
      <c r="H3" s="33" t="s">
        <v>140</v>
      </c>
      <c r="I3" s="5" t="s">
        <v>48</v>
      </c>
      <c r="J3" s="247" t="s">
        <v>21</v>
      </c>
      <c r="K3" s="247" t="s">
        <v>19</v>
      </c>
      <c r="L3" s="6" t="s">
        <v>6</v>
      </c>
    </row>
    <row r="4" spans="1:12" s="10" customFormat="1" ht="42.75" customHeight="1">
      <c r="A4" s="255"/>
      <c r="B4" s="253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48"/>
      <c r="K4" s="248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25.3</v>
      </c>
      <c r="E6" s="241">
        <v>49.2</v>
      </c>
      <c r="F6" s="83">
        <f>E6-D6</f>
        <v>23.900000000000002</v>
      </c>
      <c r="G6" s="12">
        <v>0</v>
      </c>
      <c r="H6" s="13">
        <v>396</v>
      </c>
      <c r="I6" s="236">
        <f>F6/H6*100</f>
        <v>6.035353535353536</v>
      </c>
      <c r="J6" s="79">
        <v>1</v>
      </c>
      <c r="K6" s="238">
        <v>1</v>
      </c>
      <c r="L6" s="238">
        <f>J6*K6</f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63.5</v>
      </c>
      <c r="E7" s="241">
        <v>113.4</v>
      </c>
      <c r="F7" s="83">
        <f aca="true" t="shared" si="0" ref="F7:F22">E7-D7</f>
        <v>49.900000000000006</v>
      </c>
      <c r="G7" s="12">
        <v>75</v>
      </c>
      <c r="H7" s="13">
        <v>459.3</v>
      </c>
      <c r="I7" s="236">
        <f aca="true" t="shared" si="1" ref="I7:I22">F7/H7*100</f>
        <v>10.864358806880036</v>
      </c>
      <c r="J7" s="79">
        <v>1</v>
      </c>
      <c r="K7" s="234">
        <v>1</v>
      </c>
      <c r="L7" s="238">
        <f aca="true" t="shared" si="2" ref="L7:L22">J7*K7</f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40.3</v>
      </c>
      <c r="E8" s="241">
        <v>88.8</v>
      </c>
      <c r="F8" s="83">
        <f t="shared" si="0"/>
        <v>48.5</v>
      </c>
      <c r="G8" s="12">
        <v>1.3</v>
      </c>
      <c r="H8" s="13">
        <v>693.6</v>
      </c>
      <c r="I8" s="236">
        <f t="shared" si="1"/>
        <v>6.992502883506344</v>
      </c>
      <c r="J8" s="79">
        <v>1</v>
      </c>
      <c r="K8" s="234">
        <v>1</v>
      </c>
      <c r="L8" s="238">
        <f t="shared" si="2"/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31.6</v>
      </c>
      <c r="E9" s="241">
        <v>61.4</v>
      </c>
      <c r="F9" s="83">
        <f t="shared" si="0"/>
        <v>29.799999999999997</v>
      </c>
      <c r="G9" s="12">
        <v>-214</v>
      </c>
      <c r="H9" s="13">
        <v>510.2</v>
      </c>
      <c r="I9" s="236">
        <f t="shared" si="1"/>
        <v>5.840846726773814</v>
      </c>
      <c r="J9" s="79">
        <v>1</v>
      </c>
      <c r="K9" s="239">
        <v>1</v>
      </c>
      <c r="L9" s="238">
        <f t="shared" si="2"/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50.2</v>
      </c>
      <c r="E10" s="241">
        <v>98.8</v>
      </c>
      <c r="F10" s="83">
        <f t="shared" si="0"/>
        <v>48.599999999999994</v>
      </c>
      <c r="G10" s="12">
        <v>0</v>
      </c>
      <c r="H10" s="13">
        <v>2100.2</v>
      </c>
      <c r="I10" s="236">
        <f t="shared" si="1"/>
        <v>2.3140653271117038</v>
      </c>
      <c r="J10" s="79">
        <f>SUM((I10-5)/(0-5))</f>
        <v>0.5371869345776592</v>
      </c>
      <c r="K10" s="239">
        <v>1</v>
      </c>
      <c r="L10" s="238">
        <f t="shared" si="2"/>
        <v>0.5371869345776592</v>
      </c>
    </row>
    <row r="11" spans="1:12" ht="22.5">
      <c r="A11" s="11">
        <v>6</v>
      </c>
      <c r="B11" s="16" t="s">
        <v>176</v>
      </c>
      <c r="C11" s="16">
        <v>1688</v>
      </c>
      <c r="D11" s="16">
        <v>49.8</v>
      </c>
      <c r="E11" s="241">
        <v>99.3</v>
      </c>
      <c r="F11" s="83">
        <f t="shared" si="0"/>
        <v>49.5</v>
      </c>
      <c r="G11" s="12">
        <v>-101</v>
      </c>
      <c r="H11" s="13">
        <v>702.4</v>
      </c>
      <c r="I11" s="236">
        <f t="shared" si="1"/>
        <v>7.0472665148063784</v>
      </c>
      <c r="J11" s="79">
        <v>1</v>
      </c>
      <c r="K11" s="239">
        <v>1</v>
      </c>
      <c r="L11" s="238">
        <f t="shared" si="2"/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27.7</v>
      </c>
      <c r="E12" s="241">
        <v>53.5</v>
      </c>
      <c r="F12" s="83">
        <f t="shared" si="0"/>
        <v>25.8</v>
      </c>
      <c r="G12" s="12">
        <v>-85</v>
      </c>
      <c r="H12" s="13">
        <v>144.1</v>
      </c>
      <c r="I12" s="236">
        <f t="shared" si="1"/>
        <v>17.904233171408745</v>
      </c>
      <c r="J12" s="79">
        <v>1</v>
      </c>
      <c r="K12" s="234">
        <v>1</v>
      </c>
      <c r="L12" s="238">
        <f t="shared" si="2"/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754.9</v>
      </c>
      <c r="E13" s="241">
        <v>1553</v>
      </c>
      <c r="F13" s="83">
        <f t="shared" si="0"/>
        <v>798.1</v>
      </c>
      <c r="G13" s="12">
        <v>0</v>
      </c>
      <c r="H13" s="13">
        <v>929.8</v>
      </c>
      <c r="I13" s="236">
        <f t="shared" si="1"/>
        <v>85.83566358356637</v>
      </c>
      <c r="J13" s="79">
        <v>1</v>
      </c>
      <c r="K13" s="234">
        <v>1</v>
      </c>
      <c r="L13" s="238">
        <f t="shared" si="2"/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21.1</v>
      </c>
      <c r="E14" s="241">
        <v>40.3</v>
      </c>
      <c r="F14" s="83">
        <f t="shared" si="0"/>
        <v>19.199999999999996</v>
      </c>
      <c r="G14" s="12">
        <v>-138</v>
      </c>
      <c r="H14" s="13">
        <v>1481.2</v>
      </c>
      <c r="I14" s="236">
        <f t="shared" si="1"/>
        <v>1.2962462867944906</v>
      </c>
      <c r="J14" s="79">
        <f>SUM((I14-5)/(0-5))</f>
        <v>0.740750742641102</v>
      </c>
      <c r="K14" s="79">
        <v>1</v>
      </c>
      <c r="L14" s="238">
        <f t="shared" si="2"/>
        <v>0.740750742641102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24</v>
      </c>
      <c r="E15" s="241">
        <v>47.8</v>
      </c>
      <c r="F15" s="83">
        <f t="shared" si="0"/>
        <v>23.799999999999997</v>
      </c>
      <c r="G15" s="12">
        <v>-62</v>
      </c>
      <c r="H15" s="13">
        <v>174.5</v>
      </c>
      <c r="I15" s="236">
        <f t="shared" si="1"/>
        <v>13.638968481375358</v>
      </c>
      <c r="J15" s="79">
        <v>1</v>
      </c>
      <c r="K15" s="234">
        <v>1</v>
      </c>
      <c r="L15" s="238">
        <f t="shared" si="2"/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16.4</v>
      </c>
      <c r="E16" s="241">
        <v>31.7</v>
      </c>
      <c r="F16" s="83">
        <f t="shared" si="0"/>
        <v>15.3</v>
      </c>
      <c r="G16" s="12">
        <v>-423</v>
      </c>
      <c r="H16" s="13">
        <v>153.6</v>
      </c>
      <c r="I16" s="236">
        <f t="shared" si="1"/>
        <v>9.960937500000002</v>
      </c>
      <c r="J16" s="79">
        <v>1</v>
      </c>
      <c r="K16" s="234">
        <v>1</v>
      </c>
      <c r="L16" s="238">
        <f t="shared" si="2"/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49.4</v>
      </c>
      <c r="E17" s="241">
        <v>94.7</v>
      </c>
      <c r="F17" s="83">
        <f t="shared" si="0"/>
        <v>45.300000000000004</v>
      </c>
      <c r="G17" s="12">
        <v>-286</v>
      </c>
      <c r="H17" s="13">
        <v>428</v>
      </c>
      <c r="I17" s="236">
        <f t="shared" si="1"/>
        <v>10.58411214953271</v>
      </c>
      <c r="J17" s="79">
        <v>1</v>
      </c>
      <c r="K17" s="234">
        <v>1</v>
      </c>
      <c r="L17" s="238">
        <f t="shared" si="2"/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73.9</v>
      </c>
      <c r="E18" s="241">
        <v>79.8</v>
      </c>
      <c r="F18" s="83">
        <f t="shared" si="0"/>
        <v>5.8999999999999915</v>
      </c>
      <c r="G18" s="12">
        <v>0</v>
      </c>
      <c r="H18" s="13">
        <v>611</v>
      </c>
      <c r="I18" s="236">
        <f t="shared" si="1"/>
        <v>0.9656301145662833</v>
      </c>
      <c r="J18" s="79">
        <f>SUM((I18-5)/(0-5))</f>
        <v>0.8068739770867432</v>
      </c>
      <c r="K18" s="234">
        <v>1</v>
      </c>
      <c r="L18" s="238">
        <f t="shared" si="2"/>
        <v>0.8068739770867432</v>
      </c>
    </row>
    <row r="19" spans="1:12" ht="22.5">
      <c r="A19" s="11">
        <v>14</v>
      </c>
      <c r="B19" s="16" t="s">
        <v>183</v>
      </c>
      <c r="C19" s="16">
        <v>1279</v>
      </c>
      <c r="D19" s="16">
        <v>15.6</v>
      </c>
      <c r="E19" s="241">
        <v>31.1</v>
      </c>
      <c r="F19" s="83">
        <f t="shared" si="0"/>
        <v>15.500000000000002</v>
      </c>
      <c r="G19" s="12">
        <v>18.6</v>
      </c>
      <c r="H19" s="13">
        <v>420.3</v>
      </c>
      <c r="I19" s="236">
        <f t="shared" si="1"/>
        <v>3.687842017606472</v>
      </c>
      <c r="J19" s="79">
        <f>SUM((I19-5)/(0-5))</f>
        <v>0.26243159647870556</v>
      </c>
      <c r="K19" s="234">
        <v>1</v>
      </c>
      <c r="L19" s="238">
        <f t="shared" si="2"/>
        <v>0.26243159647870556</v>
      </c>
    </row>
    <row r="20" spans="1:12" ht="22.5">
      <c r="A20" s="11">
        <v>15</v>
      </c>
      <c r="B20" s="16" t="s">
        <v>184</v>
      </c>
      <c r="C20" s="16">
        <v>1591</v>
      </c>
      <c r="D20" s="16">
        <v>344.2</v>
      </c>
      <c r="E20" s="241">
        <v>592</v>
      </c>
      <c r="F20" s="83">
        <f t="shared" si="0"/>
        <v>247.8</v>
      </c>
      <c r="G20" s="12">
        <v>0</v>
      </c>
      <c r="H20" s="13">
        <v>21242.7</v>
      </c>
      <c r="I20" s="236">
        <f t="shared" si="1"/>
        <v>1.166518380431866</v>
      </c>
      <c r="J20" s="79">
        <f>SUM((I20-5)/(0-5))</f>
        <v>0.7666963239136269</v>
      </c>
      <c r="K20" s="234">
        <v>1</v>
      </c>
      <c r="L20" s="238">
        <f t="shared" si="2"/>
        <v>0.7666963239136269</v>
      </c>
    </row>
    <row r="21" spans="1:12" ht="22.5">
      <c r="A21" s="11">
        <v>16</v>
      </c>
      <c r="B21" s="16" t="s">
        <v>185</v>
      </c>
      <c r="C21" s="16">
        <v>1431</v>
      </c>
      <c r="D21" s="16">
        <v>16.2</v>
      </c>
      <c r="E21" s="241">
        <v>33.9</v>
      </c>
      <c r="F21" s="83">
        <f t="shared" si="0"/>
        <v>17.7</v>
      </c>
      <c r="G21" s="12">
        <v>0</v>
      </c>
      <c r="H21" s="13">
        <v>417.6</v>
      </c>
      <c r="I21" s="236">
        <f t="shared" si="1"/>
        <v>4.238505747126436</v>
      </c>
      <c r="J21" s="79">
        <f>SUM((I21-5)/(0-5))</f>
        <v>0.15229885057471276</v>
      </c>
      <c r="K21" s="234">
        <v>1</v>
      </c>
      <c r="L21" s="238">
        <f t="shared" si="2"/>
        <v>0.15229885057471276</v>
      </c>
    </row>
    <row r="22" spans="1:12" ht="22.5">
      <c r="A22" s="11">
        <v>17</v>
      </c>
      <c r="B22" s="16" t="s">
        <v>186</v>
      </c>
      <c r="C22" s="16">
        <v>19</v>
      </c>
      <c r="D22" s="16">
        <v>22.5</v>
      </c>
      <c r="E22" s="241">
        <v>38.6</v>
      </c>
      <c r="F22" s="83">
        <f t="shared" si="0"/>
        <v>16.1</v>
      </c>
      <c r="G22" s="12">
        <v>-104</v>
      </c>
      <c r="H22" s="13">
        <v>1844.9</v>
      </c>
      <c r="I22" s="236">
        <f t="shared" si="1"/>
        <v>0.8726760258008565</v>
      </c>
      <c r="J22" s="79">
        <f>SUM((I22-5)/(0-5))</f>
        <v>0.8254647948398286</v>
      </c>
      <c r="K22" s="79">
        <v>1</v>
      </c>
      <c r="L22" s="238">
        <f t="shared" si="2"/>
        <v>0.8254647948398286</v>
      </c>
    </row>
    <row r="23" spans="1:12" ht="11.25">
      <c r="A23" s="11"/>
      <c r="B23" s="16"/>
      <c r="C23" s="16">
        <v>4659</v>
      </c>
      <c r="D23" s="16"/>
      <c r="E23" s="16"/>
      <c r="F23" s="83"/>
      <c r="G23" s="12">
        <v>0</v>
      </c>
      <c r="H23" s="18"/>
      <c r="I23" s="236"/>
      <c r="J23" s="78"/>
      <c r="K23" s="240"/>
      <c r="L23" s="235"/>
    </row>
    <row r="24" spans="1:12" ht="11.25">
      <c r="A24" s="263" t="s">
        <v>39</v>
      </c>
      <c r="B24" s="264"/>
      <c r="C24" s="19">
        <f aca="true" t="shared" si="3" ref="C24:H24">SUM(C6:C23)</f>
        <v>17871</v>
      </c>
      <c r="D24" s="161">
        <f t="shared" si="3"/>
        <v>1626.6000000000001</v>
      </c>
      <c r="E24" s="161">
        <f t="shared" si="3"/>
        <v>3107.3</v>
      </c>
      <c r="F24" s="237">
        <f>SUM(F6:F23)</f>
        <v>1480.6999999999998</v>
      </c>
      <c r="G24" s="161">
        <f t="shared" si="3"/>
        <v>-1318.1000000000001</v>
      </c>
      <c r="H24" s="161">
        <f t="shared" si="3"/>
        <v>32709.4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D32" s="25" t="s">
        <v>54</v>
      </c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D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2" sqref="J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1.25390625" style="2" customWidth="1"/>
    <col min="11" max="16384" width="9.125" style="2" customWidth="1"/>
  </cols>
  <sheetData>
    <row r="1" spans="1:10" ht="15.75" customHeight="1">
      <c r="A1" s="84"/>
      <c r="B1" s="249" t="s">
        <v>101</v>
      </c>
      <c r="C1" s="249"/>
      <c r="D1" s="249"/>
      <c r="E1" s="249"/>
      <c r="F1" s="249"/>
      <c r="G1" s="249"/>
      <c r="H1" s="249"/>
      <c r="I1" s="249"/>
      <c r="J1" s="249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55" t="s">
        <v>3</v>
      </c>
      <c r="B4" s="247" t="s">
        <v>102</v>
      </c>
      <c r="C4" s="247" t="s">
        <v>103</v>
      </c>
      <c r="D4" s="247" t="s">
        <v>193</v>
      </c>
      <c r="E4" s="247" t="s">
        <v>194</v>
      </c>
      <c r="F4" s="247" t="s">
        <v>104</v>
      </c>
      <c r="G4" s="247" t="s">
        <v>99</v>
      </c>
      <c r="H4" s="247" t="s">
        <v>100</v>
      </c>
      <c r="I4" s="247" t="s">
        <v>5</v>
      </c>
      <c r="J4" s="250" t="s">
        <v>6</v>
      </c>
    </row>
    <row r="5" spans="1:10" ht="135" customHeight="1">
      <c r="A5" s="255"/>
      <c r="B5" s="252"/>
      <c r="C5" s="248"/>
      <c r="D5" s="248"/>
      <c r="E5" s="248"/>
      <c r="F5" s="248"/>
      <c r="G5" s="248"/>
      <c r="H5" s="252"/>
      <c r="I5" s="252"/>
      <c r="J5" s="251"/>
    </row>
    <row r="6" spans="1:10" s="10" customFormat="1" ht="51" customHeight="1">
      <c r="A6" s="255"/>
      <c r="B6" s="248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48"/>
      <c r="I6" s="248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2473.4</v>
      </c>
      <c r="D8" s="51">
        <v>745.1</v>
      </c>
      <c r="E8" s="152">
        <v>0</v>
      </c>
      <c r="F8" s="13">
        <f>D8+E8</f>
        <v>745.1</v>
      </c>
      <c r="G8" s="17">
        <f aca="true" t="shared" si="0" ref="G8:G24">C8/(C8+F8)*100</f>
        <v>76.84946403604164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2251.5</v>
      </c>
      <c r="D9" s="51">
        <v>890.6</v>
      </c>
      <c r="E9" s="32">
        <v>0</v>
      </c>
      <c r="F9" s="13">
        <f aca="true" t="shared" si="2" ref="F9:F24">D9+E9</f>
        <v>890.6</v>
      </c>
      <c r="G9" s="17">
        <f t="shared" si="0"/>
        <v>71.65589892110373</v>
      </c>
      <c r="H9" s="1">
        <v>0</v>
      </c>
      <c r="I9" s="14">
        <v>1.2</v>
      </c>
      <c r="J9" s="37">
        <f t="shared" si="1"/>
        <v>0</v>
      </c>
    </row>
    <row r="10" spans="1:10" ht="22.5">
      <c r="A10" s="11">
        <v>3</v>
      </c>
      <c r="B10" s="16" t="s">
        <v>173</v>
      </c>
      <c r="C10" s="40">
        <v>2446</v>
      </c>
      <c r="D10" s="51">
        <v>1140.1</v>
      </c>
      <c r="E10" s="32">
        <v>0</v>
      </c>
      <c r="F10" s="13">
        <f t="shared" si="2"/>
        <v>1140.1</v>
      </c>
      <c r="G10" s="17">
        <f t="shared" si="0"/>
        <v>68.20780234795461</v>
      </c>
      <c r="H10" s="1">
        <v>0</v>
      </c>
      <c r="I10" s="14">
        <v>1.2</v>
      </c>
      <c r="J10" s="37">
        <f t="shared" si="1"/>
        <v>0</v>
      </c>
    </row>
    <row r="11" spans="1:10" ht="22.5">
      <c r="A11" s="11">
        <v>4</v>
      </c>
      <c r="B11" s="16" t="s">
        <v>174</v>
      </c>
      <c r="C11" s="40">
        <v>1792</v>
      </c>
      <c r="D11" s="51">
        <v>826.7</v>
      </c>
      <c r="E11" s="32">
        <v>0</v>
      </c>
      <c r="F11" s="13">
        <f t="shared" si="2"/>
        <v>826.7</v>
      </c>
      <c r="G11" s="17">
        <f t="shared" si="0"/>
        <v>68.43090082865545</v>
      </c>
      <c r="H11" s="1">
        <v>0</v>
      </c>
      <c r="I11" s="14">
        <v>1.2</v>
      </c>
      <c r="J11" s="37">
        <f t="shared" si="1"/>
        <v>0</v>
      </c>
    </row>
    <row r="12" spans="1:10" ht="22.5">
      <c r="A12" s="11">
        <v>5</v>
      </c>
      <c r="B12" s="16" t="s">
        <v>175</v>
      </c>
      <c r="C12" s="40">
        <v>755.5</v>
      </c>
      <c r="D12" s="51">
        <v>2298.4</v>
      </c>
      <c r="E12" s="32">
        <v>0</v>
      </c>
      <c r="F12" s="13">
        <f t="shared" si="2"/>
        <v>2298.4</v>
      </c>
      <c r="G12" s="17">
        <f t="shared" si="0"/>
        <v>24.738858508792035</v>
      </c>
      <c r="H12" s="54">
        <f>SUM((G12-40)/(5-40))</f>
        <v>0.43603261403451327</v>
      </c>
      <c r="I12" s="14">
        <v>1.2</v>
      </c>
      <c r="J12" s="37">
        <f t="shared" si="1"/>
        <v>0.5232391368414159</v>
      </c>
    </row>
    <row r="13" spans="1:10" ht="22.5">
      <c r="A13" s="11">
        <v>6</v>
      </c>
      <c r="B13" s="16" t="s">
        <v>176</v>
      </c>
      <c r="C13" s="40">
        <v>2041.5</v>
      </c>
      <c r="D13" s="51">
        <v>915.3</v>
      </c>
      <c r="E13" s="32">
        <v>0</v>
      </c>
      <c r="F13" s="13">
        <f t="shared" si="2"/>
        <v>915.3</v>
      </c>
      <c r="G13" s="17">
        <f t="shared" si="0"/>
        <v>69.04423701298701</v>
      </c>
      <c r="H13" s="54">
        <v>0</v>
      </c>
      <c r="I13" s="14">
        <v>1.2</v>
      </c>
      <c r="J13" s="37">
        <f t="shared" si="1"/>
        <v>0</v>
      </c>
    </row>
    <row r="14" spans="1:10" ht="22.5">
      <c r="A14" s="11">
        <v>7</v>
      </c>
      <c r="B14" s="16" t="s">
        <v>177</v>
      </c>
      <c r="C14" s="40">
        <v>1300.1</v>
      </c>
      <c r="D14" s="51">
        <v>201.4</v>
      </c>
      <c r="E14" s="32">
        <v>0</v>
      </c>
      <c r="F14" s="13">
        <f t="shared" si="2"/>
        <v>201.4</v>
      </c>
      <c r="G14" s="17">
        <f t="shared" si="0"/>
        <v>86.58674658674657</v>
      </c>
      <c r="H14" s="54">
        <v>0</v>
      </c>
      <c r="I14" s="14">
        <v>1.2</v>
      </c>
      <c r="J14" s="37">
        <f t="shared" si="1"/>
        <v>0</v>
      </c>
    </row>
    <row r="15" spans="1:10" ht="22.5">
      <c r="A15" s="11">
        <v>8</v>
      </c>
      <c r="B15" s="16" t="s">
        <v>187</v>
      </c>
      <c r="C15" s="40">
        <v>1567.1</v>
      </c>
      <c r="D15" s="51">
        <v>1100.7</v>
      </c>
      <c r="E15" s="32">
        <v>0</v>
      </c>
      <c r="F15" s="13">
        <f t="shared" si="2"/>
        <v>1100.7</v>
      </c>
      <c r="G15" s="17">
        <f t="shared" si="0"/>
        <v>58.74128495389459</v>
      </c>
      <c r="H15" s="54">
        <v>0</v>
      </c>
      <c r="I15" s="14">
        <v>1.2</v>
      </c>
      <c r="J15" s="37">
        <f t="shared" si="1"/>
        <v>0</v>
      </c>
    </row>
    <row r="16" spans="1:10" ht="22.5">
      <c r="A16" s="11">
        <v>9</v>
      </c>
      <c r="B16" s="16" t="s">
        <v>178</v>
      </c>
      <c r="C16" s="40">
        <v>3491.3</v>
      </c>
      <c r="D16" s="51">
        <v>1503.8</v>
      </c>
      <c r="E16" s="32">
        <v>0</v>
      </c>
      <c r="F16" s="13">
        <f t="shared" si="2"/>
        <v>1503.8</v>
      </c>
      <c r="G16" s="17">
        <f t="shared" si="0"/>
        <v>69.89449660667454</v>
      </c>
      <c r="H16" s="54">
        <v>0</v>
      </c>
      <c r="I16" s="14">
        <v>1.2</v>
      </c>
      <c r="J16" s="37">
        <f t="shared" si="1"/>
        <v>0</v>
      </c>
    </row>
    <row r="17" spans="1:10" ht="22.5">
      <c r="A17" s="11">
        <v>10</v>
      </c>
      <c r="B17" s="16" t="s">
        <v>179</v>
      </c>
      <c r="C17" s="40">
        <v>1821.1</v>
      </c>
      <c r="D17" s="51">
        <v>274.7</v>
      </c>
      <c r="E17" s="32">
        <v>0</v>
      </c>
      <c r="F17" s="13">
        <f t="shared" si="2"/>
        <v>274.7</v>
      </c>
      <c r="G17" s="17">
        <f t="shared" si="0"/>
        <v>86.89283328561886</v>
      </c>
      <c r="H17" s="54">
        <v>0</v>
      </c>
      <c r="I17" s="14">
        <v>1.2</v>
      </c>
      <c r="J17" s="37">
        <f t="shared" si="1"/>
        <v>0</v>
      </c>
    </row>
    <row r="18" spans="1:10" ht="22.5">
      <c r="A18" s="11">
        <v>11</v>
      </c>
      <c r="B18" s="16" t="s">
        <v>180</v>
      </c>
      <c r="C18" s="40">
        <v>1769.7</v>
      </c>
      <c r="D18" s="51">
        <v>425.7</v>
      </c>
      <c r="E18" s="32">
        <v>0</v>
      </c>
      <c r="F18" s="13">
        <f t="shared" si="2"/>
        <v>425.7</v>
      </c>
      <c r="G18" s="17">
        <f t="shared" si="0"/>
        <v>80.60945613555616</v>
      </c>
      <c r="H18" s="54">
        <v>0</v>
      </c>
      <c r="I18" s="14">
        <v>1.2</v>
      </c>
      <c r="J18" s="37">
        <f t="shared" si="1"/>
        <v>0</v>
      </c>
    </row>
    <row r="19" spans="1:10" ht="22.5">
      <c r="A19" s="11">
        <v>12</v>
      </c>
      <c r="B19" s="16" t="s">
        <v>181</v>
      </c>
      <c r="C19" s="40">
        <v>1954</v>
      </c>
      <c r="D19" s="51">
        <v>1129.4</v>
      </c>
      <c r="E19" s="32">
        <v>0</v>
      </c>
      <c r="F19" s="13">
        <f t="shared" si="2"/>
        <v>1129.4</v>
      </c>
      <c r="G19" s="17">
        <f t="shared" si="0"/>
        <v>63.37160277615619</v>
      </c>
      <c r="H19" s="54">
        <v>0</v>
      </c>
      <c r="I19" s="14">
        <v>1.2</v>
      </c>
      <c r="J19" s="37">
        <f t="shared" si="1"/>
        <v>0</v>
      </c>
    </row>
    <row r="20" spans="1:10" ht="22.5">
      <c r="A20" s="11">
        <v>13</v>
      </c>
      <c r="B20" s="16" t="s">
        <v>182</v>
      </c>
      <c r="C20" s="40">
        <v>2432.1</v>
      </c>
      <c r="D20" s="51">
        <v>851.5</v>
      </c>
      <c r="E20" s="32">
        <v>0</v>
      </c>
      <c r="F20" s="13">
        <f t="shared" si="2"/>
        <v>851.5</v>
      </c>
      <c r="G20" s="17">
        <f t="shared" si="0"/>
        <v>74.06809599220368</v>
      </c>
      <c r="H20" s="54">
        <v>0</v>
      </c>
      <c r="I20" s="14">
        <v>1.2</v>
      </c>
      <c r="J20" s="37">
        <f t="shared" si="1"/>
        <v>0</v>
      </c>
    </row>
    <row r="21" spans="1:10" ht="22.5">
      <c r="A21" s="11">
        <v>14</v>
      </c>
      <c r="B21" s="16" t="s">
        <v>183</v>
      </c>
      <c r="C21" s="40">
        <v>1615.9</v>
      </c>
      <c r="D21" s="51">
        <v>685.5</v>
      </c>
      <c r="E21" s="32">
        <v>0</v>
      </c>
      <c r="F21" s="13">
        <f t="shared" si="2"/>
        <v>685.5</v>
      </c>
      <c r="G21" s="17">
        <f t="shared" si="0"/>
        <v>70.21378291474754</v>
      </c>
      <c r="H21" s="54">
        <v>0</v>
      </c>
      <c r="I21" s="14">
        <v>1.2</v>
      </c>
      <c r="J21" s="37">
        <f t="shared" si="1"/>
        <v>0</v>
      </c>
    </row>
    <row r="22" spans="1:10" ht="22.5">
      <c r="A22" s="11">
        <v>15</v>
      </c>
      <c r="B22" s="16" t="s">
        <v>184</v>
      </c>
      <c r="C22" s="40">
        <v>5593.2</v>
      </c>
      <c r="D22" s="51">
        <v>23065.1</v>
      </c>
      <c r="E22" s="32">
        <v>0</v>
      </c>
      <c r="F22" s="13">
        <f t="shared" si="2"/>
        <v>23065.1</v>
      </c>
      <c r="G22" s="17">
        <f t="shared" si="0"/>
        <v>19.516858990240173</v>
      </c>
      <c r="H22" s="54">
        <f>SUM((G22-40)/(5-40))</f>
        <v>0.5852326002788522</v>
      </c>
      <c r="I22" s="14">
        <v>1.2</v>
      </c>
      <c r="J22" s="37">
        <f t="shared" si="1"/>
        <v>0.7022791203346226</v>
      </c>
    </row>
    <row r="23" spans="1:10" ht="22.5">
      <c r="A23" s="11">
        <v>16</v>
      </c>
      <c r="B23" s="16" t="s">
        <v>185</v>
      </c>
      <c r="C23" s="40">
        <v>1889.9</v>
      </c>
      <c r="D23" s="51">
        <v>693.2</v>
      </c>
      <c r="E23" s="32">
        <v>0</v>
      </c>
      <c r="F23" s="13">
        <f t="shared" si="2"/>
        <v>693.2</v>
      </c>
      <c r="G23" s="17">
        <f t="shared" si="0"/>
        <v>73.16402771863264</v>
      </c>
      <c r="H23" s="1">
        <v>0</v>
      </c>
      <c r="I23" s="14">
        <v>1.2</v>
      </c>
      <c r="J23" s="37">
        <f t="shared" si="1"/>
        <v>0</v>
      </c>
    </row>
    <row r="24" spans="1:10" ht="22.5">
      <c r="A24" s="11">
        <v>17</v>
      </c>
      <c r="B24" s="16" t="s">
        <v>186</v>
      </c>
      <c r="C24" s="40">
        <v>2308.4</v>
      </c>
      <c r="D24" s="51">
        <v>1953.9</v>
      </c>
      <c r="E24" s="32">
        <v>0</v>
      </c>
      <c r="F24" s="13">
        <f t="shared" si="2"/>
        <v>1953.9</v>
      </c>
      <c r="G24" s="17">
        <f t="shared" si="0"/>
        <v>54.15855289397743</v>
      </c>
      <c r="H24" s="1">
        <v>0</v>
      </c>
      <c r="I24" s="14">
        <v>1.2</v>
      </c>
      <c r="J24" s="37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53" t="s">
        <v>78</v>
      </c>
      <c r="B27" s="254"/>
      <c r="C27" s="160">
        <f>SUM(C8:C26)</f>
        <v>37502.700000000004</v>
      </c>
      <c r="D27" s="160">
        <f>SUM(D8:D26)</f>
        <v>38701.1</v>
      </c>
      <c r="E27" s="161">
        <f>SUM(E8:E26)</f>
        <v>0</v>
      </c>
      <c r="F27" s="161">
        <f>SUM(F8:F26)</f>
        <v>38701.1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4">
      <selection activeCell="J6" sqref="J6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49" t="s">
        <v>105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55" t="s">
        <v>3</v>
      </c>
      <c r="B3" s="253" t="s">
        <v>102</v>
      </c>
      <c r="C3" s="35" t="s">
        <v>195</v>
      </c>
      <c r="D3" s="33" t="s">
        <v>123</v>
      </c>
      <c r="E3" s="85" t="s">
        <v>106</v>
      </c>
      <c r="F3" s="35" t="s">
        <v>196</v>
      </c>
      <c r="G3" s="142" t="s">
        <v>124</v>
      </c>
      <c r="H3" s="85" t="s">
        <v>125</v>
      </c>
      <c r="I3" s="28" t="s">
        <v>24</v>
      </c>
      <c r="J3" s="247" t="s">
        <v>80</v>
      </c>
      <c r="K3" s="247" t="s">
        <v>5</v>
      </c>
      <c r="L3" s="29" t="s">
        <v>6</v>
      </c>
    </row>
    <row r="4" spans="1:12" ht="45.75" customHeight="1">
      <c r="A4" s="255"/>
      <c r="B4" s="253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48"/>
      <c r="K4" s="248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38.8</v>
      </c>
      <c r="D6" s="40">
        <v>0</v>
      </c>
      <c r="E6" s="72">
        <f aca="true" t="shared" si="0" ref="E6:E22">C6-D6</f>
        <v>38.8</v>
      </c>
      <c r="F6" s="32">
        <v>4653.9</v>
      </c>
      <c r="G6" s="32">
        <v>1093.7</v>
      </c>
      <c r="H6" s="72">
        <f aca="true" t="shared" si="1" ref="H6:H22">F6-G6</f>
        <v>3560.2</v>
      </c>
      <c r="I6" s="145">
        <f aca="true" t="shared" si="2" ref="I6:I22">E6/H6*100</f>
        <v>1.0898264142463907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243</v>
      </c>
      <c r="D7" s="40">
        <v>0</v>
      </c>
      <c r="E7" s="72">
        <f t="shared" si="0"/>
        <v>243</v>
      </c>
      <c r="F7" s="32">
        <v>3940.5</v>
      </c>
      <c r="G7" s="32">
        <v>690.6</v>
      </c>
      <c r="H7" s="72">
        <f t="shared" si="1"/>
        <v>3249.9</v>
      </c>
      <c r="I7" s="145">
        <f t="shared" si="2"/>
        <v>7.477153143173636</v>
      </c>
      <c r="J7" s="146">
        <f>(I7-5)/(15-5)</f>
        <v>0.2477153143173636</v>
      </c>
      <c r="K7" s="147">
        <v>0.5</v>
      </c>
      <c r="L7" s="147">
        <f t="shared" si="3"/>
        <v>0.1238576571586818</v>
      </c>
    </row>
    <row r="8" spans="1:12" ht="22.5">
      <c r="A8" s="87">
        <v>3</v>
      </c>
      <c r="B8" s="16" t="s">
        <v>173</v>
      </c>
      <c r="C8" s="40">
        <v>90.2</v>
      </c>
      <c r="D8" s="40">
        <v>0</v>
      </c>
      <c r="E8" s="72">
        <f t="shared" si="0"/>
        <v>90.2</v>
      </c>
      <c r="F8" s="32">
        <v>5140.6</v>
      </c>
      <c r="G8" s="32">
        <v>1276.5</v>
      </c>
      <c r="H8" s="72">
        <f t="shared" si="1"/>
        <v>3864.1000000000004</v>
      </c>
      <c r="I8" s="145">
        <f t="shared" si="2"/>
        <v>2.334308118319919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1050.6</v>
      </c>
      <c r="D9" s="40">
        <v>1050</v>
      </c>
      <c r="E9" s="72">
        <f t="shared" si="0"/>
        <v>0.599999999999909</v>
      </c>
      <c r="F9" s="32">
        <v>5353.7</v>
      </c>
      <c r="G9" s="32">
        <v>1214.1</v>
      </c>
      <c r="H9" s="72">
        <f t="shared" si="1"/>
        <v>4139.6</v>
      </c>
      <c r="I9" s="145">
        <f t="shared" si="2"/>
        <v>0.014494154024541236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23.6</v>
      </c>
      <c r="D10" s="40">
        <v>0</v>
      </c>
      <c r="E10" s="72">
        <f t="shared" si="0"/>
        <v>23.6</v>
      </c>
      <c r="F10" s="32">
        <v>4975.1</v>
      </c>
      <c r="G10" s="32">
        <v>1398.9</v>
      </c>
      <c r="H10" s="72">
        <f t="shared" si="1"/>
        <v>3576.2000000000003</v>
      </c>
      <c r="I10" s="145">
        <f t="shared" si="2"/>
        <v>0.6599183490856215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87">
        <v>6</v>
      </c>
      <c r="B11" s="16" t="s">
        <v>176</v>
      </c>
      <c r="C11" s="40">
        <v>93</v>
      </c>
      <c r="D11" s="40">
        <v>0</v>
      </c>
      <c r="E11" s="72">
        <f t="shared" si="0"/>
        <v>93</v>
      </c>
      <c r="F11" s="32">
        <v>4393.9</v>
      </c>
      <c r="G11" s="32">
        <v>714</v>
      </c>
      <c r="H11" s="72">
        <f t="shared" si="1"/>
        <v>3679.8999999999996</v>
      </c>
      <c r="I11" s="145">
        <f t="shared" si="2"/>
        <v>2.5272425881138076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1.3</v>
      </c>
      <c r="D12" s="40">
        <v>0</v>
      </c>
      <c r="E12" s="72">
        <f t="shared" si="0"/>
        <v>1.3</v>
      </c>
      <c r="F12" s="32">
        <v>3929.9</v>
      </c>
      <c r="G12" s="32">
        <v>1408.3</v>
      </c>
      <c r="H12" s="72">
        <f t="shared" si="1"/>
        <v>2521.6000000000004</v>
      </c>
      <c r="I12" s="145">
        <f t="shared" si="2"/>
        <v>0.05155456852791877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21.7</v>
      </c>
      <c r="D13" s="40">
        <v>0</v>
      </c>
      <c r="E13" s="72">
        <f t="shared" si="0"/>
        <v>21.7</v>
      </c>
      <c r="F13" s="32">
        <v>3493.4</v>
      </c>
      <c r="G13" s="32">
        <v>668.1</v>
      </c>
      <c r="H13" s="72">
        <f t="shared" si="1"/>
        <v>2825.3</v>
      </c>
      <c r="I13" s="145">
        <f t="shared" si="2"/>
        <v>0.7680600290234665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87">
        <v>9</v>
      </c>
      <c r="B14" s="16" t="s">
        <v>178</v>
      </c>
      <c r="C14" s="40">
        <v>862.5</v>
      </c>
      <c r="D14" s="40">
        <v>841.5</v>
      </c>
      <c r="E14" s="72">
        <f t="shared" si="0"/>
        <v>21</v>
      </c>
      <c r="F14" s="32">
        <v>8149.4</v>
      </c>
      <c r="G14" s="32">
        <v>2646.2</v>
      </c>
      <c r="H14" s="72">
        <f t="shared" si="1"/>
        <v>5503.2</v>
      </c>
      <c r="I14" s="145">
        <f t="shared" si="2"/>
        <v>0.38159616223288273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0.5</v>
      </c>
      <c r="D15" s="40">
        <v>0</v>
      </c>
      <c r="E15" s="72">
        <f t="shared" si="0"/>
        <v>0.5</v>
      </c>
      <c r="F15" s="32">
        <v>2699.3</v>
      </c>
      <c r="G15" s="32">
        <v>554.8</v>
      </c>
      <c r="H15" s="72">
        <f t="shared" si="1"/>
        <v>2144.5</v>
      </c>
      <c r="I15" s="145">
        <f t="shared" si="2"/>
        <v>0.023315458148752622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35.8</v>
      </c>
      <c r="D16" s="40">
        <v>0</v>
      </c>
      <c r="E16" s="72">
        <f t="shared" si="0"/>
        <v>35.8</v>
      </c>
      <c r="F16" s="32">
        <v>3102.1</v>
      </c>
      <c r="G16" s="32">
        <v>509.1</v>
      </c>
      <c r="H16" s="72">
        <f t="shared" si="1"/>
        <v>2593</v>
      </c>
      <c r="I16" s="145">
        <f t="shared" si="2"/>
        <v>1.3806401851137677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941</v>
      </c>
      <c r="D17" s="40">
        <v>841.5</v>
      </c>
      <c r="E17" s="72">
        <f t="shared" si="0"/>
        <v>99.5</v>
      </c>
      <c r="F17" s="32">
        <v>5256.1</v>
      </c>
      <c r="G17" s="32">
        <v>1880.1</v>
      </c>
      <c r="H17" s="72">
        <f t="shared" si="1"/>
        <v>3376.0000000000005</v>
      </c>
      <c r="I17" s="145">
        <f t="shared" si="2"/>
        <v>2.947274881516587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77.3</v>
      </c>
      <c r="D18" s="40">
        <v>0</v>
      </c>
      <c r="E18" s="72">
        <f t="shared" si="0"/>
        <v>77.3</v>
      </c>
      <c r="F18" s="32">
        <v>4089.7</v>
      </c>
      <c r="G18" s="32">
        <v>691.7</v>
      </c>
      <c r="H18" s="72">
        <f t="shared" si="1"/>
        <v>3398</v>
      </c>
      <c r="I18" s="145">
        <f t="shared" si="2"/>
        <v>2.2748675691583284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11383.9</v>
      </c>
      <c r="D19" s="40">
        <v>11341.5</v>
      </c>
      <c r="E19" s="72">
        <f t="shared" si="0"/>
        <v>42.399999999999636</v>
      </c>
      <c r="F19" s="32">
        <v>14671.3</v>
      </c>
      <c r="G19" s="32">
        <v>12189</v>
      </c>
      <c r="H19" s="72">
        <f t="shared" si="1"/>
        <v>2482.2999999999993</v>
      </c>
      <c r="I19" s="145">
        <f t="shared" si="2"/>
        <v>1.7080933005680075</v>
      </c>
      <c r="J19" s="146">
        <v>0</v>
      </c>
      <c r="K19" s="147">
        <v>0.5</v>
      </c>
      <c r="L19" s="147">
        <f t="shared" si="3"/>
        <v>0</v>
      </c>
    </row>
    <row r="20" spans="1:12" ht="22.5">
      <c r="A20" s="87">
        <v>15</v>
      </c>
      <c r="B20" s="16" t="s">
        <v>184</v>
      </c>
      <c r="C20" s="40">
        <v>5129.4</v>
      </c>
      <c r="D20" s="40">
        <v>2523.8</v>
      </c>
      <c r="E20" s="72">
        <f t="shared" si="0"/>
        <v>2605.5999999999995</v>
      </c>
      <c r="F20" s="32">
        <v>42481</v>
      </c>
      <c r="G20" s="32">
        <v>13065.8</v>
      </c>
      <c r="H20" s="72">
        <f t="shared" si="1"/>
        <v>29415.2</v>
      </c>
      <c r="I20" s="145">
        <f t="shared" si="2"/>
        <v>8.858005384971033</v>
      </c>
      <c r="J20" s="146">
        <f>(I20-5)/(15-5)</f>
        <v>0.38580053849710333</v>
      </c>
      <c r="K20" s="147">
        <v>0.5</v>
      </c>
      <c r="L20" s="147">
        <f t="shared" si="3"/>
        <v>0.19290026924855166</v>
      </c>
    </row>
    <row r="21" spans="1:12" ht="22.5">
      <c r="A21" s="87">
        <v>16</v>
      </c>
      <c r="B21" s="16" t="s">
        <v>185</v>
      </c>
      <c r="C21" s="40">
        <v>35.4</v>
      </c>
      <c r="D21" s="40">
        <v>0</v>
      </c>
      <c r="E21" s="72">
        <f t="shared" si="0"/>
        <v>35.4</v>
      </c>
      <c r="F21" s="32">
        <v>3309.6</v>
      </c>
      <c r="G21" s="32">
        <v>685.6</v>
      </c>
      <c r="H21" s="72">
        <f t="shared" si="1"/>
        <v>2624</v>
      </c>
      <c r="I21" s="145">
        <f t="shared" si="2"/>
        <v>1.3490853658536586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19808.4</v>
      </c>
      <c r="D22" s="40">
        <v>19541.5</v>
      </c>
      <c r="E22" s="72">
        <f t="shared" si="0"/>
        <v>266.90000000000146</v>
      </c>
      <c r="F22" s="32">
        <v>27243.6</v>
      </c>
      <c r="G22" s="32">
        <v>22301.5</v>
      </c>
      <c r="H22" s="72">
        <f t="shared" si="1"/>
        <v>4942.0999999999985</v>
      </c>
      <c r="I22" s="145">
        <f t="shared" si="2"/>
        <v>5.400538232735103</v>
      </c>
      <c r="J22" s="146">
        <f>(I22-5)/(15-5)</f>
        <v>0.04005382327351033</v>
      </c>
      <c r="K22" s="147">
        <v>0.5</v>
      </c>
      <c r="L22" s="147">
        <f t="shared" si="3"/>
        <v>0.020026911636755164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53" t="s">
        <v>65</v>
      </c>
      <c r="B24" s="254"/>
      <c r="C24" s="160">
        <f aca="true" t="shared" si="4" ref="C24:H24">SUM(C6:C23)</f>
        <v>39836.4</v>
      </c>
      <c r="D24" s="160">
        <f t="shared" si="4"/>
        <v>36139.8</v>
      </c>
      <c r="E24" s="162">
        <f t="shared" si="4"/>
        <v>3696.6000000000004</v>
      </c>
      <c r="F24" s="162">
        <f t="shared" si="4"/>
        <v>146883.1</v>
      </c>
      <c r="G24" s="162">
        <f>SUM(G6:G23)</f>
        <v>62987.99999999999</v>
      </c>
      <c r="H24" s="163">
        <f t="shared" si="4"/>
        <v>83895.1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I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5" sqref="M25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58" t="s">
        <v>108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59" t="s">
        <v>3</v>
      </c>
      <c r="B3" s="261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197</v>
      </c>
      <c r="I3" s="191" t="s">
        <v>127</v>
      </c>
      <c r="J3" s="188" t="s">
        <v>128</v>
      </c>
      <c r="K3" s="192" t="s">
        <v>83</v>
      </c>
      <c r="L3" s="261" t="s">
        <v>4</v>
      </c>
      <c r="M3" s="261" t="s">
        <v>5</v>
      </c>
      <c r="N3" s="193" t="s">
        <v>6</v>
      </c>
      <c r="O3" s="179"/>
    </row>
    <row r="4" spans="1:15" ht="62.25" customHeight="1">
      <c r="A4" s="260"/>
      <c r="B4" s="262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62"/>
      <c r="M4" s="262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2">
        <v>1849.5</v>
      </c>
      <c r="D6" s="202">
        <v>50.2</v>
      </c>
      <c r="E6" s="203">
        <f>C6-D6</f>
        <v>1799.3</v>
      </c>
      <c r="F6" s="204">
        <v>0</v>
      </c>
      <c r="G6" s="203">
        <v>779</v>
      </c>
      <c r="H6" s="32">
        <v>4653.9</v>
      </c>
      <c r="I6" s="32">
        <v>1093.7</v>
      </c>
      <c r="J6" s="206">
        <f aca="true" t="shared" si="0" ref="J6:J22">H6-I6</f>
        <v>3560.2</v>
      </c>
      <c r="K6" s="207">
        <f aca="true" t="shared" si="1" ref="K6:K22">(E6+F6+G6)/J6*100</f>
        <v>72.42008875905849</v>
      </c>
      <c r="L6" s="208">
        <v>0</v>
      </c>
      <c r="M6" s="209">
        <v>1.5</v>
      </c>
      <c r="N6" s="209">
        <f>L6*M6</f>
        <v>0</v>
      </c>
      <c r="O6" s="179"/>
    </row>
    <row r="7" spans="1:15" ht="24">
      <c r="A7" s="210">
        <v>2</v>
      </c>
      <c r="B7" s="201" t="s">
        <v>172</v>
      </c>
      <c r="C7" s="232">
        <v>1748.2</v>
      </c>
      <c r="D7" s="202">
        <v>50.2</v>
      </c>
      <c r="E7" s="203">
        <f aca="true" t="shared" si="2" ref="E7:E22">C7-D7</f>
        <v>1698</v>
      </c>
      <c r="F7" s="204">
        <v>0</v>
      </c>
      <c r="G7" s="211">
        <v>196</v>
      </c>
      <c r="H7" s="32">
        <v>3940.5</v>
      </c>
      <c r="I7" s="32">
        <v>690.6</v>
      </c>
      <c r="J7" s="206">
        <f t="shared" si="0"/>
        <v>3249.9</v>
      </c>
      <c r="K7" s="207">
        <f t="shared" si="1"/>
        <v>58.278716268192866</v>
      </c>
      <c r="L7" s="208">
        <f aca="true" t="shared" si="3" ref="L7:L21">SUM((K7-70)/(20-70))</f>
        <v>0.23442567463614267</v>
      </c>
      <c r="M7" s="209">
        <v>1.5</v>
      </c>
      <c r="N7" s="209">
        <f aca="true" t="shared" si="4" ref="N7:N22">L7*M7</f>
        <v>0.35163851195421403</v>
      </c>
      <c r="O7" s="179"/>
    </row>
    <row r="8" spans="1:15" ht="24">
      <c r="A8" s="210">
        <v>3</v>
      </c>
      <c r="B8" s="201" t="s">
        <v>173</v>
      </c>
      <c r="C8" s="233">
        <v>835.8</v>
      </c>
      <c r="D8" s="202">
        <v>100.5</v>
      </c>
      <c r="E8" s="203">
        <f t="shared" si="2"/>
        <v>735.3</v>
      </c>
      <c r="F8" s="204">
        <v>0</v>
      </c>
      <c r="G8" s="242">
        <v>432</v>
      </c>
      <c r="H8" s="32">
        <v>5140.6</v>
      </c>
      <c r="I8" s="32">
        <v>1276.5</v>
      </c>
      <c r="J8" s="206">
        <f t="shared" si="0"/>
        <v>3864.1000000000004</v>
      </c>
      <c r="K8" s="207">
        <f t="shared" si="1"/>
        <v>30.208845526772077</v>
      </c>
      <c r="L8" s="208">
        <f t="shared" si="3"/>
        <v>0.7958230894645584</v>
      </c>
      <c r="M8" s="209">
        <v>1.5</v>
      </c>
      <c r="N8" s="209">
        <f t="shared" si="4"/>
        <v>1.1937346341968376</v>
      </c>
      <c r="O8" s="179"/>
    </row>
    <row r="9" spans="1:15" ht="24">
      <c r="A9" s="210">
        <v>4</v>
      </c>
      <c r="B9" s="201" t="s">
        <v>174</v>
      </c>
      <c r="C9" s="232">
        <v>1066.9</v>
      </c>
      <c r="D9" s="202">
        <v>50.2</v>
      </c>
      <c r="E9" s="203">
        <f t="shared" si="2"/>
        <v>1016.7</v>
      </c>
      <c r="F9" s="212">
        <v>0</v>
      </c>
      <c r="G9" s="203">
        <v>304.9</v>
      </c>
      <c r="H9" s="32">
        <v>5353.7</v>
      </c>
      <c r="I9" s="32">
        <v>1214.1</v>
      </c>
      <c r="J9" s="206">
        <f t="shared" si="0"/>
        <v>4139.6</v>
      </c>
      <c r="K9" s="207">
        <f t="shared" si="1"/>
        <v>31.925789931394334</v>
      </c>
      <c r="L9" s="208">
        <f t="shared" si="3"/>
        <v>0.7614842013721134</v>
      </c>
      <c r="M9" s="209">
        <v>1.5</v>
      </c>
      <c r="N9" s="209">
        <f t="shared" si="4"/>
        <v>1.14222630205817</v>
      </c>
      <c r="O9" s="179"/>
    </row>
    <row r="10" spans="1:15" ht="24">
      <c r="A10" s="210">
        <v>5</v>
      </c>
      <c r="B10" s="201" t="s">
        <v>175</v>
      </c>
      <c r="C10" s="232">
        <v>1463.6</v>
      </c>
      <c r="D10" s="202">
        <v>100.5</v>
      </c>
      <c r="E10" s="203">
        <f t="shared" si="2"/>
        <v>1363.1</v>
      </c>
      <c r="F10" s="204">
        <v>0</v>
      </c>
      <c r="G10" s="203">
        <v>239.4</v>
      </c>
      <c r="H10" s="32">
        <v>4975.1</v>
      </c>
      <c r="I10" s="32">
        <v>1398.9</v>
      </c>
      <c r="J10" s="206">
        <f t="shared" si="0"/>
        <v>3576.2000000000003</v>
      </c>
      <c r="K10" s="207">
        <f t="shared" si="1"/>
        <v>44.81013366142833</v>
      </c>
      <c r="L10" s="208">
        <f t="shared" si="3"/>
        <v>0.5037973267714334</v>
      </c>
      <c r="M10" s="209">
        <v>1.5</v>
      </c>
      <c r="N10" s="209">
        <f t="shared" si="4"/>
        <v>0.75569599015715</v>
      </c>
      <c r="O10" s="179"/>
    </row>
    <row r="11" spans="1:15" ht="24">
      <c r="A11" s="210">
        <v>6</v>
      </c>
      <c r="B11" s="201" t="s">
        <v>176</v>
      </c>
      <c r="C11" s="232">
        <v>1049.7</v>
      </c>
      <c r="D11" s="202">
        <v>50.2</v>
      </c>
      <c r="E11" s="203">
        <f t="shared" si="2"/>
        <v>999.5</v>
      </c>
      <c r="F11" s="204">
        <v>0</v>
      </c>
      <c r="G11" s="203">
        <v>201.6</v>
      </c>
      <c r="H11" s="32">
        <v>4393.9</v>
      </c>
      <c r="I11" s="32">
        <v>714</v>
      </c>
      <c r="J11" s="206">
        <f t="shared" si="0"/>
        <v>3679.8999999999996</v>
      </c>
      <c r="K11" s="207">
        <f t="shared" si="1"/>
        <v>32.63947389874725</v>
      </c>
      <c r="L11" s="208">
        <f t="shared" si="3"/>
        <v>0.747210522025055</v>
      </c>
      <c r="M11" s="209">
        <v>1.5</v>
      </c>
      <c r="N11" s="209">
        <f t="shared" si="4"/>
        <v>1.1208157830375824</v>
      </c>
      <c r="O11" s="179"/>
    </row>
    <row r="12" spans="1:15" ht="24">
      <c r="A12" s="210">
        <v>7</v>
      </c>
      <c r="B12" s="201" t="s">
        <v>177</v>
      </c>
      <c r="C12" s="232">
        <v>915.8</v>
      </c>
      <c r="D12" s="202">
        <v>50.2</v>
      </c>
      <c r="E12" s="203">
        <f t="shared" si="2"/>
        <v>865.5999999999999</v>
      </c>
      <c r="F12" s="204">
        <v>0</v>
      </c>
      <c r="G12" s="203">
        <v>1722.6</v>
      </c>
      <c r="H12" s="32">
        <v>3929.9</v>
      </c>
      <c r="I12" s="32">
        <v>1408.3</v>
      </c>
      <c r="J12" s="206">
        <f t="shared" si="0"/>
        <v>2521.6000000000004</v>
      </c>
      <c r="K12" s="207">
        <f t="shared" si="1"/>
        <v>102.64118020304566</v>
      </c>
      <c r="L12" s="208">
        <v>0</v>
      </c>
      <c r="M12" s="209">
        <v>1.5</v>
      </c>
      <c r="N12" s="209">
        <f t="shared" si="4"/>
        <v>0</v>
      </c>
      <c r="O12" s="179"/>
    </row>
    <row r="13" spans="1:15" ht="24">
      <c r="A13" s="210">
        <v>8</v>
      </c>
      <c r="B13" s="201" t="s">
        <v>187</v>
      </c>
      <c r="C13" s="232">
        <v>1006.6</v>
      </c>
      <c r="D13" s="202">
        <v>50.2</v>
      </c>
      <c r="E13" s="203">
        <f t="shared" si="2"/>
        <v>956.4</v>
      </c>
      <c r="F13" s="204">
        <v>0</v>
      </c>
      <c r="G13" s="203">
        <v>140.4</v>
      </c>
      <c r="H13" s="32">
        <v>3493.4</v>
      </c>
      <c r="I13" s="32">
        <v>668.1</v>
      </c>
      <c r="J13" s="206">
        <f t="shared" si="0"/>
        <v>2825.3</v>
      </c>
      <c r="K13" s="207">
        <f t="shared" si="1"/>
        <v>38.82065621349945</v>
      </c>
      <c r="L13" s="208">
        <f t="shared" si="3"/>
        <v>0.623586875730011</v>
      </c>
      <c r="M13" s="209">
        <v>1.5</v>
      </c>
      <c r="N13" s="209">
        <f t="shared" si="4"/>
        <v>0.9353803135950165</v>
      </c>
      <c r="O13" s="179"/>
    </row>
    <row r="14" spans="1:15" ht="24">
      <c r="A14" s="210">
        <v>9</v>
      </c>
      <c r="B14" s="201" t="s">
        <v>178</v>
      </c>
      <c r="C14" s="232">
        <v>1087.4</v>
      </c>
      <c r="D14" s="202">
        <v>100.5</v>
      </c>
      <c r="E14" s="203">
        <f t="shared" si="2"/>
        <v>986.9000000000001</v>
      </c>
      <c r="F14" s="204">
        <v>0</v>
      </c>
      <c r="G14" s="203">
        <v>1337</v>
      </c>
      <c r="H14" s="32">
        <v>8149.4</v>
      </c>
      <c r="I14" s="32">
        <v>2646.2</v>
      </c>
      <c r="J14" s="206">
        <f t="shared" si="0"/>
        <v>5503.2</v>
      </c>
      <c r="K14" s="207">
        <f t="shared" si="1"/>
        <v>42.22815816252363</v>
      </c>
      <c r="L14" s="208">
        <f t="shared" si="3"/>
        <v>0.5554368367495275</v>
      </c>
      <c r="M14" s="209">
        <v>1.5</v>
      </c>
      <c r="N14" s="209">
        <f t="shared" si="4"/>
        <v>0.8331552551242912</v>
      </c>
      <c r="O14" s="179"/>
    </row>
    <row r="15" spans="1:15" ht="24">
      <c r="A15" s="210">
        <v>10</v>
      </c>
      <c r="B15" s="201" t="s">
        <v>179</v>
      </c>
      <c r="C15" s="232">
        <v>1100</v>
      </c>
      <c r="D15" s="202">
        <v>50.2</v>
      </c>
      <c r="E15" s="203">
        <f t="shared" si="2"/>
        <v>1049.8</v>
      </c>
      <c r="F15" s="212">
        <v>0</v>
      </c>
      <c r="G15" s="203">
        <v>211.9</v>
      </c>
      <c r="H15" s="32">
        <v>2699.3</v>
      </c>
      <c r="I15" s="32">
        <v>554.8</v>
      </c>
      <c r="J15" s="206">
        <f t="shared" si="0"/>
        <v>2144.5</v>
      </c>
      <c r="K15" s="207">
        <f t="shared" si="1"/>
        <v>58.83422709256237</v>
      </c>
      <c r="L15" s="208">
        <f t="shared" si="3"/>
        <v>0.22331545814875256</v>
      </c>
      <c r="M15" s="209">
        <v>1.5</v>
      </c>
      <c r="N15" s="209">
        <f t="shared" si="4"/>
        <v>0.33497318722312885</v>
      </c>
      <c r="O15" s="179"/>
    </row>
    <row r="16" spans="1:15" ht="24">
      <c r="A16" s="210">
        <v>11</v>
      </c>
      <c r="B16" s="201" t="s">
        <v>180</v>
      </c>
      <c r="C16" s="232">
        <v>1497.9</v>
      </c>
      <c r="D16" s="202">
        <v>50.2</v>
      </c>
      <c r="E16" s="203">
        <f t="shared" si="2"/>
        <v>1447.7</v>
      </c>
      <c r="F16" s="212">
        <v>0</v>
      </c>
      <c r="G16" s="203">
        <v>277</v>
      </c>
      <c r="H16" s="32">
        <v>3102.1</v>
      </c>
      <c r="I16" s="32">
        <v>509.1</v>
      </c>
      <c r="J16" s="206">
        <f t="shared" si="0"/>
        <v>2593</v>
      </c>
      <c r="K16" s="207">
        <f t="shared" si="1"/>
        <v>66.51369070574624</v>
      </c>
      <c r="L16" s="208">
        <f t="shared" si="3"/>
        <v>0.06972618588507515</v>
      </c>
      <c r="M16" s="209">
        <v>1.5</v>
      </c>
      <c r="N16" s="209">
        <f t="shared" si="4"/>
        <v>0.10458927882761272</v>
      </c>
      <c r="O16" s="179"/>
    </row>
    <row r="17" spans="1:15" ht="24">
      <c r="A17" s="210">
        <v>12</v>
      </c>
      <c r="B17" s="201" t="s">
        <v>181</v>
      </c>
      <c r="C17" s="233">
        <v>1234.1</v>
      </c>
      <c r="D17" s="202">
        <v>50.2</v>
      </c>
      <c r="E17" s="203">
        <f t="shared" si="2"/>
        <v>1183.8999999999999</v>
      </c>
      <c r="F17" s="204">
        <v>0</v>
      </c>
      <c r="G17" s="203">
        <v>696.3</v>
      </c>
      <c r="H17" s="32">
        <v>5256.1</v>
      </c>
      <c r="I17" s="32">
        <v>1880.1</v>
      </c>
      <c r="J17" s="206">
        <f t="shared" si="0"/>
        <v>3376.0000000000005</v>
      </c>
      <c r="K17" s="207">
        <f t="shared" si="1"/>
        <v>55.6931279620853</v>
      </c>
      <c r="L17" s="208">
        <f t="shared" si="3"/>
        <v>0.286137440758294</v>
      </c>
      <c r="M17" s="209">
        <v>1.5</v>
      </c>
      <c r="N17" s="209">
        <f t="shared" si="4"/>
        <v>0.42920616113744103</v>
      </c>
      <c r="O17" s="179"/>
    </row>
    <row r="18" spans="1:15" ht="24">
      <c r="A18" s="210">
        <v>13</v>
      </c>
      <c r="B18" s="201" t="s">
        <v>182</v>
      </c>
      <c r="C18" s="232">
        <v>2048.4</v>
      </c>
      <c r="D18" s="202">
        <v>100.5</v>
      </c>
      <c r="E18" s="203">
        <f t="shared" si="2"/>
        <v>1947.9</v>
      </c>
      <c r="F18" s="204">
        <v>0</v>
      </c>
      <c r="G18" s="203">
        <v>0</v>
      </c>
      <c r="H18" s="32">
        <v>4089.7</v>
      </c>
      <c r="I18" s="32">
        <v>691.7</v>
      </c>
      <c r="J18" s="206">
        <f t="shared" si="0"/>
        <v>3398</v>
      </c>
      <c r="K18" s="207">
        <f t="shared" si="1"/>
        <v>57.32489699823425</v>
      </c>
      <c r="L18" s="208">
        <f t="shared" si="3"/>
        <v>0.25350206003531495</v>
      </c>
      <c r="M18" s="209">
        <v>1.5</v>
      </c>
      <c r="N18" s="209">
        <f t="shared" si="4"/>
        <v>0.3802530900529724</v>
      </c>
      <c r="O18" s="179"/>
    </row>
    <row r="19" spans="1:15" ht="24">
      <c r="A19" s="210">
        <v>14</v>
      </c>
      <c r="B19" s="201" t="s">
        <v>183</v>
      </c>
      <c r="C19" s="232">
        <v>1531.9</v>
      </c>
      <c r="D19" s="202">
        <v>50.2</v>
      </c>
      <c r="E19" s="203">
        <f t="shared" si="2"/>
        <v>1481.7</v>
      </c>
      <c r="F19" s="212">
        <v>0</v>
      </c>
      <c r="G19" s="203">
        <v>591</v>
      </c>
      <c r="H19" s="32">
        <v>14671.3</v>
      </c>
      <c r="I19" s="32">
        <v>12189</v>
      </c>
      <c r="J19" s="206">
        <f t="shared" si="0"/>
        <v>2482.2999999999993</v>
      </c>
      <c r="K19" s="207">
        <f t="shared" si="1"/>
        <v>83.49917415300328</v>
      </c>
      <c r="L19" s="208">
        <v>0</v>
      </c>
      <c r="M19" s="209">
        <v>1.5</v>
      </c>
      <c r="N19" s="209">
        <f t="shared" si="4"/>
        <v>0</v>
      </c>
      <c r="O19" s="179"/>
    </row>
    <row r="20" spans="1:15" ht="24">
      <c r="A20" s="210">
        <v>15</v>
      </c>
      <c r="B20" s="201" t="s">
        <v>184</v>
      </c>
      <c r="C20" s="233">
        <v>3247.4</v>
      </c>
      <c r="D20" s="202">
        <v>0</v>
      </c>
      <c r="E20" s="203">
        <f t="shared" si="2"/>
        <v>3247.4</v>
      </c>
      <c r="F20" s="213">
        <v>0</v>
      </c>
      <c r="G20" s="242">
        <v>3727.2</v>
      </c>
      <c r="H20" s="32">
        <v>42481</v>
      </c>
      <c r="I20" s="32">
        <v>13065.8</v>
      </c>
      <c r="J20" s="206">
        <f t="shared" si="0"/>
        <v>29415.2</v>
      </c>
      <c r="K20" s="207">
        <f t="shared" si="1"/>
        <v>23.71087057031739</v>
      </c>
      <c r="L20" s="208">
        <f t="shared" si="3"/>
        <v>0.9257825885936523</v>
      </c>
      <c r="M20" s="209">
        <v>1.5</v>
      </c>
      <c r="N20" s="209">
        <f t="shared" si="4"/>
        <v>1.3886738828904783</v>
      </c>
      <c r="O20" s="179"/>
    </row>
    <row r="21" spans="1:15" ht="24">
      <c r="A21" s="210">
        <v>16</v>
      </c>
      <c r="B21" s="201" t="s">
        <v>185</v>
      </c>
      <c r="C21" s="232">
        <v>1013.5</v>
      </c>
      <c r="D21" s="202">
        <v>50.2</v>
      </c>
      <c r="E21" s="203">
        <f t="shared" si="2"/>
        <v>963.3</v>
      </c>
      <c r="F21" s="212">
        <v>0</v>
      </c>
      <c r="G21" s="242">
        <v>254.7</v>
      </c>
      <c r="H21" s="32">
        <v>3309.6</v>
      </c>
      <c r="I21" s="32">
        <v>685.6</v>
      </c>
      <c r="J21" s="206">
        <f t="shared" si="0"/>
        <v>2624</v>
      </c>
      <c r="K21" s="207">
        <f t="shared" si="1"/>
        <v>46.417682926829265</v>
      </c>
      <c r="L21" s="208">
        <f t="shared" si="3"/>
        <v>0.4716463414634147</v>
      </c>
      <c r="M21" s="209">
        <v>1.5</v>
      </c>
      <c r="N21" s="209">
        <f t="shared" si="4"/>
        <v>0.7074695121951221</v>
      </c>
      <c r="O21" s="179"/>
    </row>
    <row r="22" spans="1:15" ht="24">
      <c r="A22" s="210">
        <v>17</v>
      </c>
      <c r="B22" s="201" t="s">
        <v>186</v>
      </c>
      <c r="C22" s="232">
        <v>1430.9</v>
      </c>
      <c r="D22" s="202">
        <v>100.4</v>
      </c>
      <c r="E22" s="203">
        <f t="shared" si="2"/>
        <v>1330.5</v>
      </c>
      <c r="F22" s="212">
        <v>0</v>
      </c>
      <c r="G22" s="211">
        <v>2761.4</v>
      </c>
      <c r="H22" s="32">
        <v>27243.6</v>
      </c>
      <c r="I22" s="32">
        <v>22301.5</v>
      </c>
      <c r="J22" s="206">
        <f t="shared" si="0"/>
        <v>4942.0999999999985</v>
      </c>
      <c r="K22" s="207">
        <f t="shared" si="1"/>
        <v>82.79678679104028</v>
      </c>
      <c r="L22" s="208">
        <v>0</v>
      </c>
      <c r="M22" s="209">
        <v>1.5</v>
      </c>
      <c r="N22" s="209">
        <f t="shared" si="4"/>
        <v>0</v>
      </c>
      <c r="O22" s="179"/>
    </row>
    <row r="23" spans="1:15" ht="15">
      <c r="A23" s="210">
        <v>18</v>
      </c>
      <c r="B23" s="214"/>
      <c r="C23" s="211"/>
      <c r="D23" s="202"/>
      <c r="E23" s="203"/>
      <c r="F23" s="204"/>
      <c r="G23" s="203"/>
      <c r="H23" s="205"/>
      <c r="I23" s="205"/>
      <c r="J23" s="206"/>
      <c r="K23" s="207"/>
      <c r="L23" s="208"/>
      <c r="M23" s="209"/>
      <c r="N23" s="209"/>
      <c r="O23" s="179"/>
    </row>
    <row r="24" spans="1:15" ht="11.25" customHeight="1">
      <c r="A24" s="256" t="s">
        <v>78</v>
      </c>
      <c r="B24" s="257"/>
      <c r="C24" s="215">
        <f>SUM(C6:C23)</f>
        <v>24127.600000000006</v>
      </c>
      <c r="D24" s="215">
        <f>SUM(D6:D23)</f>
        <v>1054.6000000000004</v>
      </c>
      <c r="E24" s="216">
        <f>C24-D24</f>
        <v>23073.000000000007</v>
      </c>
      <c r="F24" s="217">
        <f>SUM(F6:F23)</f>
        <v>0</v>
      </c>
      <c r="G24" s="217">
        <f>SUM(G6:G23)</f>
        <v>13872.4</v>
      </c>
      <c r="H24" s="218">
        <f>SUM(H6:H23)</f>
        <v>146883.1</v>
      </c>
      <c r="I24" s="218">
        <f>SUM(I6:I23)</f>
        <v>62987.99999999999</v>
      </c>
      <c r="J24" s="218">
        <f>SUM(J6:J23)</f>
        <v>83895.1</v>
      </c>
      <c r="K24" s="219" t="s">
        <v>8</v>
      </c>
      <c r="L24" s="220" t="s">
        <v>8</v>
      </c>
      <c r="M24" s="221">
        <v>1.5</v>
      </c>
      <c r="N24" s="222" t="s">
        <v>8</v>
      </c>
      <c r="O24" s="179"/>
    </row>
    <row r="25" spans="1:15" ht="15">
      <c r="A25" s="223"/>
      <c r="B25" s="224"/>
      <c r="C25" s="224"/>
      <c r="D25" s="224"/>
      <c r="E25" s="225"/>
      <c r="F25" s="226"/>
      <c r="G25" s="243"/>
      <c r="H25" s="227"/>
      <c r="I25" s="227"/>
      <c r="J25" s="227"/>
      <c r="K25" s="227"/>
      <c r="L25" s="228"/>
      <c r="M25" s="229"/>
      <c r="N25" s="229"/>
      <c r="O25" s="179"/>
    </row>
    <row r="26" spans="1:14" ht="11.25">
      <c r="A26" s="117"/>
      <c r="B26" s="23"/>
      <c r="C26" s="23"/>
      <c r="D26" s="23"/>
      <c r="G26" s="177"/>
      <c r="L26" s="111"/>
      <c r="M26" s="119"/>
      <c r="N26" s="119"/>
    </row>
    <row r="27" spans="1:14" ht="11.25">
      <c r="A27" s="117"/>
      <c r="B27" s="23"/>
      <c r="C27" s="23"/>
      <c r="D27" s="23"/>
      <c r="G27" s="177"/>
      <c r="L27" s="111"/>
      <c r="M27" s="119"/>
      <c r="N27" s="119"/>
    </row>
    <row r="28" spans="1:14" ht="11.25">
      <c r="A28" s="117"/>
      <c r="B28" s="23"/>
      <c r="C28" s="23"/>
      <c r="D28" s="23"/>
      <c r="G28" s="177"/>
      <c r="L28" s="111"/>
      <c r="M28" s="119"/>
      <c r="N28" s="119"/>
    </row>
    <row r="29" spans="1:14" ht="11.25">
      <c r="A29" s="117"/>
      <c r="B29" s="23"/>
      <c r="C29" s="23"/>
      <c r="D29" s="23"/>
      <c r="G29" s="177" t="s">
        <v>54</v>
      </c>
      <c r="L29" s="111"/>
      <c r="M29" s="119"/>
      <c r="N29" s="119"/>
    </row>
    <row r="30" spans="1:14" ht="11.25">
      <c r="A30" s="117"/>
      <c r="B30" s="23"/>
      <c r="C30" s="23"/>
      <c r="D30" s="23"/>
      <c r="G30" s="177"/>
      <c r="L30" s="111"/>
      <c r="M30" s="119"/>
      <c r="N30" s="119"/>
    </row>
    <row r="31" spans="1:14" ht="11.25">
      <c r="A31" s="111"/>
      <c r="B31" s="119"/>
      <c r="C31" s="119"/>
      <c r="D31" s="119"/>
      <c r="G31" s="177"/>
      <c r="L31" s="111"/>
      <c r="M31" s="119"/>
      <c r="N31" s="119"/>
    </row>
    <row r="32" spans="1:14" ht="11.25">
      <c r="A32" s="111"/>
      <c r="B32" s="119"/>
      <c r="C32" s="119"/>
      <c r="D32" s="119"/>
      <c r="G32" s="177"/>
      <c r="L32" s="111"/>
      <c r="M32" s="119"/>
      <c r="N32" s="119"/>
    </row>
    <row r="33" spans="1:14" ht="11.25">
      <c r="A33" s="111"/>
      <c r="B33" s="119"/>
      <c r="C33" s="119"/>
      <c r="D33" s="119"/>
      <c r="G33" s="177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2" ht="11.25">
      <c r="A2" s="100"/>
      <c r="B2" s="101"/>
    </row>
    <row r="3" spans="1:10" ht="143.25" customHeight="1">
      <c r="A3" s="255" t="s">
        <v>3</v>
      </c>
      <c r="B3" s="253" t="s">
        <v>102</v>
      </c>
      <c r="C3" s="85" t="s">
        <v>111</v>
      </c>
      <c r="D3" s="35" t="s">
        <v>198</v>
      </c>
      <c r="E3" s="35" t="s">
        <v>199</v>
      </c>
      <c r="F3" s="28" t="s">
        <v>129</v>
      </c>
      <c r="G3" s="28" t="s">
        <v>24</v>
      </c>
      <c r="H3" s="247" t="s">
        <v>80</v>
      </c>
      <c r="I3" s="247" t="s">
        <v>19</v>
      </c>
      <c r="J3" s="29" t="s">
        <v>6</v>
      </c>
    </row>
    <row r="4" spans="1:10" ht="49.5" customHeight="1">
      <c r="A4" s="255"/>
      <c r="B4" s="253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48"/>
      <c r="I4" s="248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4653.9</v>
      </c>
      <c r="E6" s="32">
        <v>1093.7</v>
      </c>
      <c r="F6" s="72">
        <f aca="true" t="shared" si="0" ref="F6:F22">D6-E6</f>
        <v>3560.2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3940.5</v>
      </c>
      <c r="E7" s="32">
        <v>690.6</v>
      </c>
      <c r="F7" s="72">
        <f t="shared" si="0"/>
        <v>3249.9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5140.6</v>
      </c>
      <c r="E8" s="32">
        <v>1276.5</v>
      </c>
      <c r="F8" s="72">
        <f t="shared" si="0"/>
        <v>3864.1000000000004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5353.7</v>
      </c>
      <c r="E9" s="32">
        <v>1214.1</v>
      </c>
      <c r="F9" s="72">
        <f t="shared" si="0"/>
        <v>4139.6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4975.1</v>
      </c>
      <c r="E10" s="32">
        <v>1398.9</v>
      </c>
      <c r="F10" s="72">
        <f t="shared" si="0"/>
        <v>3576.2000000000003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4393.9</v>
      </c>
      <c r="E11" s="32">
        <v>714</v>
      </c>
      <c r="F11" s="72">
        <f t="shared" si="0"/>
        <v>3679.8999999999996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3929.9</v>
      </c>
      <c r="E12" s="32">
        <v>1408.3</v>
      </c>
      <c r="F12" s="72">
        <f t="shared" si="0"/>
        <v>2521.6000000000004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3493.4</v>
      </c>
      <c r="E13" s="32">
        <v>668.1</v>
      </c>
      <c r="F13" s="72">
        <f t="shared" si="0"/>
        <v>2825.3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8149.4</v>
      </c>
      <c r="E14" s="32">
        <v>2646.2</v>
      </c>
      <c r="F14" s="72">
        <f t="shared" si="0"/>
        <v>5503.2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2699.3</v>
      </c>
      <c r="E15" s="32">
        <v>554.8</v>
      </c>
      <c r="F15" s="72">
        <f t="shared" si="0"/>
        <v>2144.5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3102.1</v>
      </c>
      <c r="E16" s="32">
        <v>509.1</v>
      </c>
      <c r="F16" s="72">
        <f t="shared" si="0"/>
        <v>2593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5256.1</v>
      </c>
      <c r="E17" s="32">
        <v>1880.1</v>
      </c>
      <c r="F17" s="72">
        <f t="shared" si="0"/>
        <v>3376.0000000000005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4089.7</v>
      </c>
      <c r="E18" s="32">
        <v>691.7</v>
      </c>
      <c r="F18" s="72">
        <f t="shared" si="0"/>
        <v>3398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14671.3</v>
      </c>
      <c r="E19" s="32">
        <v>12189</v>
      </c>
      <c r="F19" s="72">
        <f t="shared" si="0"/>
        <v>2482.2999999999993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42481</v>
      </c>
      <c r="E20" s="32">
        <v>13065.8</v>
      </c>
      <c r="F20" s="72">
        <f t="shared" si="0"/>
        <v>29415.2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3309.6</v>
      </c>
      <c r="E21" s="32">
        <v>685.6</v>
      </c>
      <c r="F21" s="72">
        <f t="shared" si="0"/>
        <v>2624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27243.6</v>
      </c>
      <c r="E22" s="32">
        <v>22301.5</v>
      </c>
      <c r="F22" s="72">
        <f t="shared" si="0"/>
        <v>4942.0999999999985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2">
      <c r="A23" s="87">
        <v>18</v>
      </c>
      <c r="B23" s="40"/>
      <c r="C23" s="72"/>
      <c r="D23" s="205"/>
      <c r="E23" s="32"/>
      <c r="F23" s="72"/>
      <c r="G23" s="139"/>
      <c r="H23" s="140"/>
      <c r="I23" s="141"/>
      <c r="J23" s="126"/>
    </row>
    <row r="24" spans="1:10" ht="11.25">
      <c r="A24" s="253" t="s">
        <v>78</v>
      </c>
      <c r="B24" s="254"/>
      <c r="C24" s="163">
        <f>SUM(C6:C23)</f>
        <v>0</v>
      </c>
      <c r="D24" s="164">
        <f>SUM(D6:D23)</f>
        <v>146883.1</v>
      </c>
      <c r="E24" s="164">
        <f>SUM(E6:E23)</f>
        <v>62987.99999999999</v>
      </c>
      <c r="F24" s="162">
        <f>SUM(F6:F23)</f>
        <v>83895.1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49" t="s">
        <v>79</v>
      </c>
      <c r="B1" s="249"/>
      <c r="C1" s="249"/>
      <c r="D1" s="249"/>
      <c r="E1" s="249"/>
      <c r="F1" s="249"/>
      <c r="G1" s="249"/>
      <c r="H1" s="249"/>
      <c r="I1" s="129"/>
      <c r="J1" s="129"/>
      <c r="K1" s="129"/>
    </row>
    <row r="2" spans="1:2" ht="11.25">
      <c r="A2" s="100"/>
      <c r="B2" s="101"/>
    </row>
    <row r="3" spans="1:8" ht="72" customHeight="1">
      <c r="A3" s="255" t="s">
        <v>3</v>
      </c>
      <c r="B3" s="253" t="s">
        <v>102</v>
      </c>
      <c r="C3" s="85" t="s">
        <v>112</v>
      </c>
      <c r="D3" s="70" t="s">
        <v>142</v>
      </c>
      <c r="E3" s="85" t="s">
        <v>24</v>
      </c>
      <c r="F3" s="247" t="s">
        <v>80</v>
      </c>
      <c r="G3" s="247" t="s">
        <v>5</v>
      </c>
      <c r="H3" s="29" t="s">
        <v>6</v>
      </c>
    </row>
    <row r="4" spans="1:8" ht="38.25" customHeight="1">
      <c r="A4" s="265"/>
      <c r="B4" s="253"/>
      <c r="C4" s="121" t="s">
        <v>81</v>
      </c>
      <c r="D4" s="121" t="s">
        <v>76</v>
      </c>
      <c r="E4" s="130" t="s">
        <v>77</v>
      </c>
      <c r="F4" s="248"/>
      <c r="G4" s="248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0">
        <v>0</v>
      </c>
      <c r="D6" s="232">
        <v>1849.5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32">
        <v>1748.2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33">
        <v>835.8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32">
        <v>1066.9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32">
        <v>1463.6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32">
        <v>1049.7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32">
        <v>915.8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32">
        <v>1006.6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32">
        <v>1087.4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32">
        <v>1100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32">
        <v>1497.9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33">
        <v>1234.1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32">
        <v>2048.4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32">
        <v>1531.9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33">
        <v>3247.4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32">
        <v>1013.5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32">
        <v>1430.9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63" t="s">
        <v>78</v>
      </c>
      <c r="B24" s="264"/>
      <c r="C24" s="172">
        <f>SUM(C6:C23)</f>
        <v>0</v>
      </c>
      <c r="D24" s="162">
        <f>SUM(D6:D23)</f>
        <v>24127.600000000006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49" t="s">
        <v>72</v>
      </c>
      <c r="B1" s="249"/>
      <c r="C1" s="249"/>
      <c r="D1" s="249"/>
      <c r="E1" s="249"/>
      <c r="F1" s="249"/>
      <c r="G1" s="249"/>
      <c r="H1" s="249"/>
      <c r="I1" s="120"/>
      <c r="J1" s="120"/>
      <c r="K1" s="120"/>
    </row>
    <row r="2" spans="1:2" ht="11.25">
      <c r="A2" s="100"/>
      <c r="B2" s="101"/>
    </row>
    <row r="3" spans="1:8" ht="78.75" customHeight="1">
      <c r="A3" s="255" t="s">
        <v>73</v>
      </c>
      <c r="B3" s="253" t="s">
        <v>102</v>
      </c>
      <c r="C3" s="85" t="s">
        <v>113</v>
      </c>
      <c r="D3" s="85" t="s">
        <v>114</v>
      </c>
      <c r="E3" s="85" t="s">
        <v>24</v>
      </c>
      <c r="F3" s="247" t="s">
        <v>74</v>
      </c>
      <c r="G3" s="247" t="s">
        <v>5</v>
      </c>
      <c r="H3" s="29" t="s">
        <v>6</v>
      </c>
    </row>
    <row r="4" spans="1:8" ht="45" customHeight="1">
      <c r="A4" s="265"/>
      <c r="B4" s="253"/>
      <c r="C4" s="121" t="s">
        <v>75</v>
      </c>
      <c r="D4" s="121" t="s">
        <v>76</v>
      </c>
      <c r="E4" s="122" t="s">
        <v>77</v>
      </c>
      <c r="F4" s="248"/>
      <c r="G4" s="248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808.7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742.4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813.2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417.1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535.1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425.6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209.9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406.7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20.3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284.7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535.2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247.9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625.1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392.6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1435.6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554.1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473.3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63" t="s">
        <v>78</v>
      </c>
      <c r="B24" s="264"/>
      <c r="C24" s="163">
        <f>SUM(C6:C23)</f>
        <v>0</v>
      </c>
      <c r="D24" s="162">
        <f>SUM(D6:D23)</f>
        <v>8927.5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9" sqref="E9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55" t="s">
        <v>3</v>
      </c>
      <c r="B3" s="253" t="s">
        <v>102</v>
      </c>
      <c r="C3" s="56" t="s">
        <v>66</v>
      </c>
      <c r="D3" s="28" t="s">
        <v>143</v>
      </c>
      <c r="E3" s="28" t="s">
        <v>116</v>
      </c>
      <c r="F3" s="35" t="s">
        <v>200</v>
      </c>
      <c r="G3" s="35" t="s">
        <v>201</v>
      </c>
      <c r="H3" s="35" t="s">
        <v>202</v>
      </c>
      <c r="I3" s="85" t="s">
        <v>130</v>
      </c>
      <c r="J3" s="85" t="s">
        <v>24</v>
      </c>
      <c r="K3" s="247" t="s">
        <v>67</v>
      </c>
      <c r="L3" s="247" t="s">
        <v>5</v>
      </c>
      <c r="M3" s="29" t="s">
        <v>6</v>
      </c>
    </row>
    <row r="4" spans="1:13" ht="43.5" customHeight="1">
      <c r="A4" s="255"/>
      <c r="B4" s="253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48"/>
      <c r="L4" s="248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4312.2</v>
      </c>
      <c r="G6" s="13">
        <v>59.4</v>
      </c>
      <c r="H6" s="45">
        <v>1034.3</v>
      </c>
      <c r="I6" s="109">
        <f aca="true" t="shared" si="1" ref="I6:I22">F6-G6-H6</f>
        <v>3218.5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3832.7</v>
      </c>
      <c r="G7" s="13">
        <v>59.4</v>
      </c>
      <c r="H7" s="45">
        <v>631.2</v>
      </c>
      <c r="I7" s="109">
        <f t="shared" si="1"/>
        <v>3142.0999999999995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4862.6</v>
      </c>
      <c r="G8" s="13">
        <v>118.6</v>
      </c>
      <c r="H8" s="45">
        <v>1157.8</v>
      </c>
      <c r="I8" s="109">
        <f t="shared" si="1"/>
        <v>3586.2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4271.2</v>
      </c>
      <c r="G9" s="13">
        <v>1109.3</v>
      </c>
      <c r="H9" s="45">
        <v>1154.7</v>
      </c>
      <c r="I9" s="109">
        <f t="shared" si="1"/>
        <v>2007.1999999999996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4452.8</v>
      </c>
      <c r="G10" s="13">
        <v>118.6</v>
      </c>
      <c r="H10" s="45">
        <v>1503.4</v>
      </c>
      <c r="I10" s="109">
        <f t="shared" si="1"/>
        <v>2830.7999999999997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4008.7</v>
      </c>
      <c r="G11" s="13">
        <v>59.4</v>
      </c>
      <c r="H11" s="45">
        <v>654.6</v>
      </c>
      <c r="I11" s="109">
        <f t="shared" si="1"/>
        <v>3294.7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3495</v>
      </c>
      <c r="G12" s="13">
        <v>59.3</v>
      </c>
      <c r="H12" s="45">
        <v>1348.9</v>
      </c>
      <c r="I12" s="109">
        <f t="shared" si="1"/>
        <v>2086.7999999999997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3335.9</v>
      </c>
      <c r="G13" s="13">
        <v>59.4</v>
      </c>
      <c r="H13" s="45">
        <v>608.8</v>
      </c>
      <c r="I13" s="109">
        <f t="shared" si="1"/>
        <v>2667.7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8001.5</v>
      </c>
      <c r="G14" s="13">
        <v>960.2</v>
      </c>
      <c r="H14" s="45">
        <v>1702.1</v>
      </c>
      <c r="I14" s="109">
        <f t="shared" si="1"/>
        <v>5339.200000000001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2673.3</v>
      </c>
      <c r="G15" s="13">
        <v>59.3</v>
      </c>
      <c r="H15" s="45">
        <v>495.5</v>
      </c>
      <c r="I15" s="109">
        <f t="shared" si="1"/>
        <v>2118.5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>
        <v>0</v>
      </c>
      <c r="E16" s="108">
        <f t="shared" si="0"/>
        <v>0</v>
      </c>
      <c r="F16" s="45">
        <v>2902</v>
      </c>
      <c r="G16" s="13">
        <v>59.3</v>
      </c>
      <c r="H16" s="45">
        <v>449.9</v>
      </c>
      <c r="I16" s="109">
        <f t="shared" si="1"/>
        <v>2392.7999999999997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4963.5</v>
      </c>
      <c r="G17" s="13">
        <v>900.9</v>
      </c>
      <c r="H17" s="45">
        <v>979.2</v>
      </c>
      <c r="I17" s="109">
        <f t="shared" si="1"/>
        <v>3083.3999999999996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3975.3</v>
      </c>
      <c r="G18" s="13">
        <v>118.7</v>
      </c>
      <c r="H18" s="45">
        <v>573.9</v>
      </c>
      <c r="I18" s="109">
        <f t="shared" si="1"/>
        <v>3282.7000000000003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14490.4</v>
      </c>
      <c r="G19" s="13">
        <v>900.8</v>
      </c>
      <c r="H19" s="45">
        <v>788.2</v>
      </c>
      <c r="I19" s="109">
        <f t="shared" si="1"/>
        <v>12801.4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41724.1</v>
      </c>
      <c r="G20" s="13">
        <v>2524.5</v>
      </c>
      <c r="H20" s="45">
        <v>10846.4</v>
      </c>
      <c r="I20" s="109">
        <f t="shared" si="1"/>
        <v>28353.199999999997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3268.7</v>
      </c>
      <c r="G21" s="13">
        <v>59.3</v>
      </c>
      <c r="H21" s="45">
        <v>626.4</v>
      </c>
      <c r="I21" s="109">
        <f t="shared" si="1"/>
        <v>2582.9999999999995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26563.8</v>
      </c>
      <c r="G22" s="13">
        <v>960.2</v>
      </c>
      <c r="H22" s="45">
        <v>21341.4</v>
      </c>
      <c r="I22" s="109">
        <f t="shared" si="1"/>
        <v>4262.199999999997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53" t="s">
        <v>65</v>
      </c>
      <c r="B24" s="254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141133.7</v>
      </c>
      <c r="G24" s="163">
        <f>SUM(G6:G23)</f>
        <v>8186.6</v>
      </c>
      <c r="H24" s="163">
        <f t="shared" si="4"/>
        <v>45896.700000000004</v>
      </c>
      <c r="I24" s="163">
        <f t="shared" si="4"/>
        <v>87050.39999999998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G27" s="69" t="s">
        <v>54</v>
      </c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9" sqref="G2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9" t="s">
        <v>117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5" t="s">
        <v>3</v>
      </c>
      <c r="B3" s="253" t="s">
        <v>102</v>
      </c>
      <c r="C3" s="28" t="s">
        <v>118</v>
      </c>
      <c r="D3" s="27"/>
      <c r="E3" s="27"/>
      <c r="F3" s="35" t="s">
        <v>203</v>
      </c>
      <c r="G3" s="35" t="s">
        <v>204</v>
      </c>
      <c r="H3" s="35" t="s">
        <v>202</v>
      </c>
      <c r="I3" s="85" t="s">
        <v>131</v>
      </c>
      <c r="J3" s="85" t="s">
        <v>24</v>
      </c>
      <c r="K3" s="247" t="s">
        <v>15</v>
      </c>
      <c r="L3" s="247" t="s">
        <v>63</v>
      </c>
      <c r="M3" s="6" t="s">
        <v>6</v>
      </c>
    </row>
    <row r="4" spans="1:13" s="10" customFormat="1" ht="56.25" customHeight="1">
      <c r="A4" s="255"/>
      <c r="B4" s="253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48"/>
      <c r="L4" s="248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4312.2</v>
      </c>
      <c r="G6" s="13">
        <v>59.4</v>
      </c>
      <c r="H6" s="45">
        <v>1034.3</v>
      </c>
      <c r="I6" s="109">
        <f aca="true" t="shared" si="0" ref="I6:I22">F6-G6-H6</f>
        <v>3218.5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3832.7</v>
      </c>
      <c r="G7" s="13">
        <v>59.4</v>
      </c>
      <c r="H7" s="45">
        <v>631.2</v>
      </c>
      <c r="I7" s="109">
        <f t="shared" si="0"/>
        <v>3142.0999999999995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4862.6</v>
      </c>
      <c r="G8" s="13">
        <v>118.6</v>
      </c>
      <c r="H8" s="45">
        <v>1157.8</v>
      </c>
      <c r="I8" s="109">
        <f t="shared" si="0"/>
        <v>3586.2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4271.2</v>
      </c>
      <c r="G9" s="13">
        <v>1109.3</v>
      </c>
      <c r="H9" s="45">
        <v>1154.7</v>
      </c>
      <c r="I9" s="109">
        <f t="shared" si="0"/>
        <v>2007.1999999999996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4452.8</v>
      </c>
      <c r="G10" s="13">
        <v>118.6</v>
      </c>
      <c r="H10" s="45">
        <v>1503.4</v>
      </c>
      <c r="I10" s="109">
        <f t="shared" si="0"/>
        <v>2830.7999999999997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4008.7</v>
      </c>
      <c r="G11" s="13">
        <v>59.4</v>
      </c>
      <c r="H11" s="45">
        <v>654.6</v>
      </c>
      <c r="I11" s="109">
        <f t="shared" si="0"/>
        <v>3294.7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3495</v>
      </c>
      <c r="G12" s="13">
        <v>59.3</v>
      </c>
      <c r="H12" s="45">
        <v>1348.9</v>
      </c>
      <c r="I12" s="109">
        <f t="shared" si="0"/>
        <v>2086.7999999999997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3335.9</v>
      </c>
      <c r="G13" s="13">
        <v>59.4</v>
      </c>
      <c r="H13" s="45">
        <v>608.8</v>
      </c>
      <c r="I13" s="109">
        <f t="shared" si="0"/>
        <v>2667.7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8001.5</v>
      </c>
      <c r="G14" s="13">
        <v>960.2</v>
      </c>
      <c r="H14" s="45">
        <v>1702.1</v>
      </c>
      <c r="I14" s="109">
        <f t="shared" si="0"/>
        <v>5339.200000000001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2673.3</v>
      </c>
      <c r="G15" s="13">
        <v>59.3</v>
      </c>
      <c r="H15" s="45">
        <v>495.5</v>
      </c>
      <c r="I15" s="109">
        <f t="shared" si="0"/>
        <v>2118.5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2902</v>
      </c>
      <c r="G16" s="13">
        <v>59.3</v>
      </c>
      <c r="H16" s="45">
        <v>449.9</v>
      </c>
      <c r="I16" s="109">
        <f t="shared" si="0"/>
        <v>2392.7999999999997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4963.5</v>
      </c>
      <c r="G17" s="13">
        <v>900.9</v>
      </c>
      <c r="H17" s="45">
        <v>979.2</v>
      </c>
      <c r="I17" s="109">
        <f t="shared" si="0"/>
        <v>3083.3999999999996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3975.3</v>
      </c>
      <c r="G18" s="13">
        <v>118.7</v>
      </c>
      <c r="H18" s="45">
        <v>573.9</v>
      </c>
      <c r="I18" s="109">
        <f t="shared" si="0"/>
        <v>3282.7000000000003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14490.4</v>
      </c>
      <c r="G19" s="13">
        <v>900.8</v>
      </c>
      <c r="H19" s="45">
        <v>788.2</v>
      </c>
      <c r="I19" s="109">
        <f t="shared" si="0"/>
        <v>12801.4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41724.1</v>
      </c>
      <c r="G20" s="13">
        <v>2524.5</v>
      </c>
      <c r="H20" s="45">
        <v>10846.4</v>
      </c>
      <c r="I20" s="109">
        <f t="shared" si="0"/>
        <v>28353.199999999997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3268.7</v>
      </c>
      <c r="G21" s="13">
        <v>59.3</v>
      </c>
      <c r="H21" s="45">
        <v>626.4</v>
      </c>
      <c r="I21" s="109">
        <f t="shared" si="0"/>
        <v>2582.9999999999995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26563.8</v>
      </c>
      <c r="G22" s="13">
        <v>960.2</v>
      </c>
      <c r="H22" s="45">
        <v>21341.4</v>
      </c>
      <c r="I22" s="109">
        <f t="shared" si="0"/>
        <v>4262.199999999997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63" t="s">
        <v>65</v>
      </c>
      <c r="B24" s="264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141133.7</v>
      </c>
      <c r="G24" s="163">
        <f t="shared" si="3"/>
        <v>8186.6</v>
      </c>
      <c r="H24" s="163">
        <f t="shared" si="3"/>
        <v>45896.700000000004</v>
      </c>
      <c r="I24" s="161">
        <f t="shared" si="3"/>
        <v>87050.39999999998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2013-07-16T05:23:28Z</cp:lastPrinted>
  <dcterms:created xsi:type="dcterms:W3CDTF">2007-07-17T04:31:37Z</dcterms:created>
  <dcterms:modified xsi:type="dcterms:W3CDTF">2013-07-16T05:31:58Z</dcterms:modified>
  <cp:category/>
  <cp:version/>
  <cp:contentType/>
  <cp:contentStatus/>
</cp:coreProperties>
</file>