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70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<sst xmlns="http://schemas.openxmlformats.org/spreadsheetml/2006/main" count="723" uniqueCount="225">
  <si>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</si>
  <si>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</si>
  <si>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</si>
  <si>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</si>
  <si>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</si>
  <si>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</si>
  <si>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</si>
  <si>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</si>
  <si>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</si>
  <si>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</si>
  <si>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</si>
  <si>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</si>
  <si>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</si>
  <si>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</si>
  <si>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</si>
  <si>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</si>
  <si>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</si>
  <si>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</si>
  <si>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</si>
  <si>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</si>
  <si>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</si>
  <si>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</si>
  <si>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</si>
  <si>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</si>
  <si>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</si>
  <si>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</si>
  <si>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</si>
  <si>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</si>
  <si>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</si>
  <si>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</si>
  <si>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</si>
  <si>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</si>
  <si>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</si>
  <si>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</si>
  <si>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</si>
  <si>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</si>
  <si>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</si>
  <si>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</si>
  <si>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</si>
  <si>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</si>
  <si>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</si>
  <si>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</si>
  <si>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</si>
  <si>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</si>
  <si>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</si>
  <si>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</si>
  <si>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</si>
  <si>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</si>
  <si>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</si>
  <si>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</si>
  <si>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</si>
  <si>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</si>
  <si>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</si>
  <si>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</si>
  <si>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</si>
  <si>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</si>
  <si>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</si>
  <si>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</si>
  <si>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</si>
  <si>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</si>
  <si>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</si>
  <si>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</si>
  <si>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</si>
  <si>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</si>
  <si>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</si>
  <si>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</si>
  <si>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</si>
  <si>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</si>
  <si>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</si>
  <si>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</si>
  <si>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</si>
  <si>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</si>
  <si>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</si>
  <si>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</si>
  <si>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</si>
  <si>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</si>
  <si>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</si>
  <si>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</si>
  <si>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</si>
  <si>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</si>
  <si>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</si>
  <si>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</si>
  <si>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</si>
  <si>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</si>
  <si>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</si>
  <si>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</si>
  <si>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</si>
  <si>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</si>
  <si>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</si>
  <si>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</si>
  <si>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</si>
  <si>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</si>
  <si>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</si>
  <si>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</si>
  <si>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</si>
  <si>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</si>
  <si>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</si>
  <si>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</si>
  <si>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</si>
  <si>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</si>
  <si>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</si>
  <si>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</si>
  <si>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</si>
  <si>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</si>
  <si>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</si>
  <si>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</si>
  <si>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</si>
  <si>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</si>
  <si>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</si>
  <si>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</si>
  <si>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</si>
  <si>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</si>
  <si>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</si>
  <si>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</si>
  <si>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</si>
  <si>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</si>
  <si>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</si>
  <si>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</si>
  <si>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</si>
  <si>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</si>
  <si>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</si>
  <si>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</si>
  <si>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</si>
  <si>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</si>
  <si>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</si>
  <si>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</si>
  <si>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</si>
  <si>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</si>
  <si>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</si>
  <si>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</si>
  <si>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</si>
  <si>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</si>
  <si>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</si>
  <si>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</si>
  <si>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</si>
  <si>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</si>
  <si>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</si>
  <si>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</si>
  <si>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</si>
  <si>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</si>
  <si>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</si>
  <si>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</si>
  <si>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</si>
  <si>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</si>
  <si>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</si>
  <si>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</si>
  <si>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</si>
  <si>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</si>
  <si>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</si>
  <si>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</si>
  <si>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</si>
  <si>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</si>
  <si>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</si>
  <si>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</si>
  <si>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</si>
  <si>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</si>
  <si>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</si>
  <si>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</si>
  <si>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</si>
  <si>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</si>
  <si>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</si>
  <si>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</si>
  <si>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</si>
  <si>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</si>
  <si>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</si>
  <si>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</si>
  <si>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</si>
  <si>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</si>
  <si>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</si>
  <si>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</si>
  <si>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</si>
  <si>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</si>
  <si>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</si>
  <si>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</si>
  <si>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</si>
  <si>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</si>
  <si>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</si>
  <si>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</si>
  <si>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</si>
  <si>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</si>
  <si>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</si>
  <si>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</si>
  <si>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</si>
  <si>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</si>
  <si>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</si>
  <si>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</si>
  <si>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</si>
  <si>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</si>
  <si>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</si>
  <si>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</si>
  <si>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</si>
  <si>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</si>
  <si>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</si>
  <si>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</si>
  <si>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</si>
  <si>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</si>
  <si>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</si>
  <si>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</si>
  <si>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доходов в бюджет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</si>
  <si>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</si>
  <si>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Прогноз поступления налоговых и неналоговых доходов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</si>
  <si>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</si>
  <si>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</si>
  <si>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</si>
  <si>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</si>
  <si>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</si>
  <si>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</si>
  <si>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 поселений на  2011 год</t>
  </si>
  <si>
    <t>Прогноз поступления доходов от предпринимательской и иной приносящей доход деятельности в бюджет поселений на 2011 г.</t>
  </si>
  <si>
    <t>Плановые показатели объема расходов бюджета  поселений  на 2011 год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</si>
  <si>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</si>
  <si>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</si>
  <si>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</si>
  <si>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Прогноз поступления налоговых и неналоговых доходов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</si>
  <si>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</si>
  <si>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</si>
  <si>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</si>
  <si>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</si>
  <si>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доходов в бюджет поселений на 2011год</t>
  </si>
  <si>
    <t>Кредиторская задолженность на 01.08.2011</t>
  </si>
  <si>
    <t>Недоимка по местным налогам на 01.08.2011</t>
  </si>
  <si>
    <t xml:space="preserve"> Результаты оценки качества управления финансами и  платежеспособности поселений Цивильского района по состоянию на 01.09.2011 г. </t>
  </si>
  <si>
    <t>Кредиторская задолженность на 01.09.2011</t>
  </si>
  <si>
    <t>Кредиторская задолженность на 01.08.2010</t>
  </si>
  <si>
    <t>Недоимка по местным налогам на 01.09.2011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</si>
</sst>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170" fontId="4" fillId="0" borderId="4" xfId="0" applyNumberFormat="1" applyFont="1" applyFill="1" applyBorder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70" fontId="4" fillId="0" borderId="2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0" fontId="4" fillId="0" borderId="13" xfId="0" applyNumberFormat="1" applyFont="1" applyFill="1" applyBorder="1" applyAlignment="1">
      <alignment vertical="center" wrapText="1"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0" sqref="R20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3" t="s">
        <v>221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5" spans="1:19" ht="35.25" customHeight="1">
      <c r="A5" s="154" t="s">
        <v>3</v>
      </c>
      <c r="B5" s="154" t="s">
        <v>102</v>
      </c>
      <c r="C5" s="155" t="s">
        <v>154</v>
      </c>
      <c r="D5" s="155" t="s">
        <v>155</v>
      </c>
      <c r="E5" s="155" t="s">
        <v>156</v>
      </c>
      <c r="F5" s="155" t="s">
        <v>157</v>
      </c>
      <c r="G5" s="155" t="s">
        <v>158</v>
      </c>
      <c r="H5" s="155" t="s">
        <v>159</v>
      </c>
      <c r="I5" s="155" t="s">
        <v>160</v>
      </c>
      <c r="J5" s="155" t="s">
        <v>161</v>
      </c>
      <c r="K5" s="155" t="s">
        <v>162</v>
      </c>
      <c r="L5" s="155" t="s">
        <v>163</v>
      </c>
      <c r="M5" s="155" t="s">
        <v>164</v>
      </c>
      <c r="N5" s="155" t="s">
        <v>165</v>
      </c>
      <c r="O5" s="155" t="s">
        <v>166</v>
      </c>
      <c r="P5" s="155" t="s">
        <v>167</v>
      </c>
      <c r="Q5" s="155" t="s">
        <v>168</v>
      </c>
      <c r="R5" s="155" t="s">
        <v>169</v>
      </c>
      <c r="S5" s="156" t="s">
        <v>170</v>
      </c>
    </row>
    <row r="6" spans="1:19" ht="22.5">
      <c r="A6" s="157">
        <v>1</v>
      </c>
      <c r="B6" s="30" t="s">
        <v>171</v>
      </c>
      <c r="C6" s="158">
        <v>0</v>
      </c>
      <c r="D6" s="159">
        <v>0</v>
      </c>
      <c r="E6" s="159">
        <v>0</v>
      </c>
      <c r="F6" s="159">
        <v>1.2</v>
      </c>
      <c r="G6" s="159">
        <v>1.2</v>
      </c>
      <c r="H6" s="159">
        <v>1.2</v>
      </c>
      <c r="I6" s="159">
        <v>1</v>
      </c>
      <c r="J6" s="159">
        <v>0.75</v>
      </c>
      <c r="K6" s="159">
        <v>0.75</v>
      </c>
      <c r="L6" s="159">
        <v>0.5</v>
      </c>
      <c r="M6" s="159">
        <v>0</v>
      </c>
      <c r="N6" s="159">
        <v>0</v>
      </c>
      <c r="O6" s="159">
        <v>0.75</v>
      </c>
      <c r="P6" s="159">
        <v>0.75</v>
      </c>
      <c r="Q6" s="159">
        <v>0.526</v>
      </c>
      <c r="R6" s="159">
        <v>1</v>
      </c>
      <c r="S6" s="159">
        <f aca="true" t="shared" si="0" ref="S6:S22">SUM(C6:R6)</f>
        <v>9.626</v>
      </c>
    </row>
    <row r="7" spans="1:19" ht="12.75">
      <c r="A7" s="157">
        <v>2</v>
      </c>
      <c r="B7" s="30" t="s">
        <v>172</v>
      </c>
      <c r="C7" s="158">
        <v>0</v>
      </c>
      <c r="D7" s="159">
        <v>0</v>
      </c>
      <c r="E7" s="159">
        <v>0</v>
      </c>
      <c r="F7" s="159">
        <v>1.2</v>
      </c>
      <c r="G7" s="159">
        <v>1.2</v>
      </c>
      <c r="H7" s="159">
        <v>1.2</v>
      </c>
      <c r="I7" s="159">
        <v>1</v>
      </c>
      <c r="J7" s="159">
        <v>0.75</v>
      </c>
      <c r="K7" s="159">
        <v>0.75</v>
      </c>
      <c r="L7" s="159">
        <v>0.5</v>
      </c>
      <c r="M7" s="159">
        <v>0</v>
      </c>
      <c r="N7" s="159">
        <v>0.75</v>
      </c>
      <c r="O7" s="159">
        <v>0.75</v>
      </c>
      <c r="P7" s="159">
        <v>0.75</v>
      </c>
      <c r="Q7" s="159">
        <v>1.148</v>
      </c>
      <c r="R7" s="159">
        <v>1</v>
      </c>
      <c r="S7" s="159">
        <f t="shared" si="0"/>
        <v>10.998</v>
      </c>
    </row>
    <row r="8" spans="1:19" ht="22.5">
      <c r="A8" s="157">
        <v>3</v>
      </c>
      <c r="B8" s="30" t="s">
        <v>173</v>
      </c>
      <c r="C8" s="158">
        <v>0</v>
      </c>
      <c r="D8" s="159">
        <v>0</v>
      </c>
      <c r="E8" s="159">
        <v>0</v>
      </c>
      <c r="F8" s="159">
        <v>1.2</v>
      </c>
      <c r="G8" s="159">
        <v>1.2</v>
      </c>
      <c r="H8" s="159">
        <v>1.2</v>
      </c>
      <c r="I8" s="159">
        <v>1</v>
      </c>
      <c r="J8" s="159">
        <v>0.75</v>
      </c>
      <c r="K8" s="159">
        <v>0.75</v>
      </c>
      <c r="L8" s="159">
        <v>0.5</v>
      </c>
      <c r="M8" s="159">
        <v>0</v>
      </c>
      <c r="N8" s="159">
        <v>0</v>
      </c>
      <c r="O8" s="159">
        <v>0.75</v>
      </c>
      <c r="P8" s="159">
        <v>0.75</v>
      </c>
      <c r="Q8" s="159">
        <v>0.305</v>
      </c>
      <c r="R8" s="159">
        <v>1</v>
      </c>
      <c r="S8" s="159">
        <f t="shared" si="0"/>
        <v>9.405</v>
      </c>
    </row>
    <row r="9" spans="1:19" ht="12.75">
      <c r="A9" s="157">
        <v>4</v>
      </c>
      <c r="B9" s="30" t="s">
        <v>174</v>
      </c>
      <c r="C9" s="158">
        <v>0</v>
      </c>
      <c r="D9" s="159">
        <v>0</v>
      </c>
      <c r="E9" s="159">
        <v>0.144</v>
      </c>
      <c r="F9" s="159">
        <v>1.2</v>
      </c>
      <c r="G9" s="159">
        <v>1.2</v>
      </c>
      <c r="H9" s="159">
        <v>1.2</v>
      </c>
      <c r="I9" s="159">
        <v>1</v>
      </c>
      <c r="J9" s="159">
        <v>0.75</v>
      </c>
      <c r="K9" s="159">
        <v>0.75</v>
      </c>
      <c r="L9" s="159">
        <v>0.5</v>
      </c>
      <c r="M9" s="159">
        <v>0</v>
      </c>
      <c r="N9" s="159">
        <v>0.75</v>
      </c>
      <c r="O9" s="159">
        <v>0.75</v>
      </c>
      <c r="P9" s="159">
        <v>0.75</v>
      </c>
      <c r="Q9" s="159">
        <v>0.043</v>
      </c>
      <c r="R9" s="159">
        <v>1</v>
      </c>
      <c r="S9" s="159">
        <f t="shared" si="0"/>
        <v>10.036999999999999</v>
      </c>
    </row>
    <row r="10" spans="1:19" ht="12.75">
      <c r="A10" s="157">
        <v>5</v>
      </c>
      <c r="B10" s="30" t="s">
        <v>175</v>
      </c>
      <c r="C10" s="158">
        <v>0.186</v>
      </c>
      <c r="D10" s="159">
        <v>0</v>
      </c>
      <c r="E10" s="159">
        <v>0</v>
      </c>
      <c r="F10" s="159">
        <v>1.2</v>
      </c>
      <c r="G10" s="159">
        <v>1.2</v>
      </c>
      <c r="H10" s="159">
        <v>1.2</v>
      </c>
      <c r="I10" s="159">
        <v>1</v>
      </c>
      <c r="J10" s="159">
        <v>0.75</v>
      </c>
      <c r="K10" s="159">
        <v>0.75</v>
      </c>
      <c r="L10" s="159">
        <v>0.5</v>
      </c>
      <c r="M10" s="159">
        <v>0.75</v>
      </c>
      <c r="N10" s="159">
        <v>0.75</v>
      </c>
      <c r="O10" s="159">
        <v>0.75</v>
      </c>
      <c r="P10" s="159">
        <v>0.75</v>
      </c>
      <c r="Q10" s="159">
        <v>1.2</v>
      </c>
      <c r="R10" s="159">
        <v>1</v>
      </c>
      <c r="S10" s="159">
        <f t="shared" si="0"/>
        <v>11.985999999999999</v>
      </c>
    </row>
    <row r="11" spans="1:19" ht="22.5">
      <c r="A11" s="157">
        <v>6</v>
      </c>
      <c r="B11" s="30" t="s">
        <v>176</v>
      </c>
      <c r="C11" s="158">
        <v>0</v>
      </c>
      <c r="D11" s="159">
        <v>0.055</v>
      </c>
      <c r="E11" s="159">
        <v>0</v>
      </c>
      <c r="F11" s="159">
        <v>1.2</v>
      </c>
      <c r="G11" s="159">
        <v>1.2</v>
      </c>
      <c r="H11" s="159">
        <v>1.2</v>
      </c>
      <c r="I11" s="159">
        <v>1</v>
      </c>
      <c r="J11" s="159">
        <v>0.75</v>
      </c>
      <c r="K11" s="159">
        <v>0.75</v>
      </c>
      <c r="L11" s="159">
        <v>0.5</v>
      </c>
      <c r="M11" s="159">
        <v>0.75</v>
      </c>
      <c r="N11" s="159">
        <v>0</v>
      </c>
      <c r="O11" s="159">
        <v>0.75</v>
      </c>
      <c r="P11" s="159">
        <v>0.75</v>
      </c>
      <c r="Q11" s="159">
        <v>0</v>
      </c>
      <c r="R11" s="159">
        <v>1</v>
      </c>
      <c r="S11" s="159">
        <f t="shared" si="0"/>
        <v>9.905000000000001</v>
      </c>
    </row>
    <row r="12" spans="1:19" ht="22.5">
      <c r="A12" s="157">
        <v>7</v>
      </c>
      <c r="B12" s="30" t="s">
        <v>177</v>
      </c>
      <c r="C12" s="158">
        <v>0</v>
      </c>
      <c r="D12" s="159">
        <v>0</v>
      </c>
      <c r="E12" s="159">
        <v>0</v>
      </c>
      <c r="F12" s="159">
        <v>1.2</v>
      </c>
      <c r="G12" s="159">
        <v>1.2</v>
      </c>
      <c r="H12" s="159">
        <v>1.2</v>
      </c>
      <c r="I12" s="159">
        <v>1</v>
      </c>
      <c r="J12" s="159">
        <v>0.75</v>
      </c>
      <c r="K12" s="159">
        <v>0.75</v>
      </c>
      <c r="L12" s="159">
        <v>0.5</v>
      </c>
      <c r="M12" s="159">
        <v>0.75</v>
      </c>
      <c r="N12" s="159">
        <v>0.75</v>
      </c>
      <c r="O12" s="159">
        <v>0.75</v>
      </c>
      <c r="P12" s="159">
        <v>0.75</v>
      </c>
      <c r="Q12" s="159">
        <v>1.2</v>
      </c>
      <c r="R12" s="159">
        <v>1</v>
      </c>
      <c r="S12" s="159">
        <f t="shared" si="0"/>
        <v>11.799999999999999</v>
      </c>
    </row>
    <row r="13" spans="1:19" ht="22.5">
      <c r="A13" s="157">
        <v>8</v>
      </c>
      <c r="B13" s="30" t="s">
        <v>187</v>
      </c>
      <c r="C13" s="158">
        <v>0</v>
      </c>
      <c r="D13" s="159">
        <v>0.5</v>
      </c>
      <c r="E13" s="159">
        <v>0</v>
      </c>
      <c r="F13" s="159">
        <v>1.2</v>
      </c>
      <c r="G13" s="159">
        <v>1.2</v>
      </c>
      <c r="H13" s="159">
        <v>1.2</v>
      </c>
      <c r="I13" s="159">
        <v>1</v>
      </c>
      <c r="J13" s="159">
        <v>0.75</v>
      </c>
      <c r="K13" s="159">
        <v>0.75</v>
      </c>
      <c r="L13" s="159">
        <v>0.5</v>
      </c>
      <c r="M13" s="159">
        <v>0.75</v>
      </c>
      <c r="N13" s="159">
        <v>0.75</v>
      </c>
      <c r="O13" s="159">
        <v>0.75</v>
      </c>
      <c r="P13" s="159">
        <v>0.75</v>
      </c>
      <c r="Q13" s="159">
        <v>0.677</v>
      </c>
      <c r="R13" s="159">
        <v>1</v>
      </c>
      <c r="S13" s="159">
        <f t="shared" si="0"/>
        <v>11.777</v>
      </c>
    </row>
    <row r="14" spans="1:19" ht="12.75">
      <c r="A14" s="157">
        <v>9</v>
      </c>
      <c r="B14" s="30" t="s">
        <v>178</v>
      </c>
      <c r="C14" s="158">
        <v>0</v>
      </c>
      <c r="D14" s="159">
        <v>0</v>
      </c>
      <c r="E14" s="159">
        <v>0</v>
      </c>
      <c r="F14" s="159">
        <v>1.2</v>
      </c>
      <c r="G14" s="159">
        <v>1.2</v>
      </c>
      <c r="H14" s="159">
        <v>1.2</v>
      </c>
      <c r="I14" s="159">
        <v>1</v>
      </c>
      <c r="J14" s="159">
        <v>0.75</v>
      </c>
      <c r="K14" s="159">
        <v>0.75</v>
      </c>
      <c r="L14" s="159">
        <v>0.5</v>
      </c>
      <c r="M14" s="159">
        <v>0.75</v>
      </c>
      <c r="N14" s="159">
        <v>0.75</v>
      </c>
      <c r="O14" s="159">
        <v>0.75</v>
      </c>
      <c r="P14" s="159">
        <v>0.75</v>
      </c>
      <c r="Q14" s="159">
        <v>1.2</v>
      </c>
      <c r="R14" s="159">
        <v>1</v>
      </c>
      <c r="S14" s="159">
        <f t="shared" si="0"/>
        <v>11.799999999999999</v>
      </c>
    </row>
    <row r="15" spans="1:19" ht="22.5">
      <c r="A15" s="157">
        <v>10</v>
      </c>
      <c r="B15" s="30" t="s">
        <v>179</v>
      </c>
      <c r="C15" s="158">
        <v>0</v>
      </c>
      <c r="D15" s="159">
        <v>0</v>
      </c>
      <c r="E15" s="159">
        <v>0.156</v>
      </c>
      <c r="F15" s="159">
        <v>1.2</v>
      </c>
      <c r="G15" s="159">
        <v>1.2</v>
      </c>
      <c r="H15" s="159">
        <v>1.2</v>
      </c>
      <c r="I15" s="159">
        <v>1</v>
      </c>
      <c r="J15" s="159">
        <v>0.75</v>
      </c>
      <c r="K15" s="159">
        <v>0.75</v>
      </c>
      <c r="L15" s="159">
        <v>0.5</v>
      </c>
      <c r="M15" s="159">
        <v>0</v>
      </c>
      <c r="N15" s="159">
        <v>0.75</v>
      </c>
      <c r="O15" s="159">
        <v>0.75</v>
      </c>
      <c r="P15" s="159">
        <v>0.75</v>
      </c>
      <c r="Q15" s="159">
        <v>0.875</v>
      </c>
      <c r="R15" s="159">
        <v>1</v>
      </c>
      <c r="S15" s="159">
        <f t="shared" si="0"/>
        <v>10.881</v>
      </c>
    </row>
    <row r="16" spans="1:19" ht="22.5">
      <c r="A16" s="157">
        <v>11</v>
      </c>
      <c r="B16" s="30" t="s">
        <v>180</v>
      </c>
      <c r="C16" s="158">
        <v>0</v>
      </c>
      <c r="D16" s="159">
        <v>0</v>
      </c>
      <c r="E16" s="159">
        <v>0</v>
      </c>
      <c r="F16" s="159">
        <v>1.2</v>
      </c>
      <c r="G16" s="159">
        <v>1.2</v>
      </c>
      <c r="H16" s="159">
        <v>1.2</v>
      </c>
      <c r="I16" s="159">
        <v>1</v>
      </c>
      <c r="J16" s="159">
        <v>0.75</v>
      </c>
      <c r="K16" s="159">
        <v>0.75</v>
      </c>
      <c r="L16" s="159">
        <v>0.5</v>
      </c>
      <c r="M16" s="159">
        <v>0</v>
      </c>
      <c r="N16" s="159">
        <v>0.75</v>
      </c>
      <c r="O16" s="159">
        <v>0.75</v>
      </c>
      <c r="P16" s="159">
        <v>0.75</v>
      </c>
      <c r="Q16" s="159">
        <v>0.947</v>
      </c>
      <c r="R16" s="159">
        <v>1</v>
      </c>
      <c r="S16" s="159">
        <f t="shared" si="0"/>
        <v>10.796999999999999</v>
      </c>
    </row>
    <row r="17" spans="1:19" ht="12.75">
      <c r="A17" s="157">
        <v>12</v>
      </c>
      <c r="B17" s="30" t="s">
        <v>181</v>
      </c>
      <c r="C17" s="158">
        <v>0</v>
      </c>
      <c r="D17" s="159">
        <v>0</v>
      </c>
      <c r="E17" s="159">
        <v>0</v>
      </c>
      <c r="F17" s="159">
        <v>1.2</v>
      </c>
      <c r="G17" s="159">
        <v>1.2</v>
      </c>
      <c r="H17" s="159">
        <v>1.2</v>
      </c>
      <c r="I17" s="159">
        <v>1</v>
      </c>
      <c r="J17" s="159">
        <v>0.75</v>
      </c>
      <c r="K17" s="159">
        <v>0.75</v>
      </c>
      <c r="L17" s="159">
        <v>0.5</v>
      </c>
      <c r="M17" s="159">
        <v>0</v>
      </c>
      <c r="N17" s="159">
        <v>0.75</v>
      </c>
      <c r="O17" s="159">
        <v>0.75</v>
      </c>
      <c r="P17" s="159">
        <v>0.75</v>
      </c>
      <c r="Q17" s="159">
        <v>0.295</v>
      </c>
      <c r="R17" s="159">
        <v>1</v>
      </c>
      <c r="S17" s="159">
        <f t="shared" si="0"/>
        <v>10.145</v>
      </c>
    </row>
    <row r="18" spans="1:19" ht="22.5">
      <c r="A18" s="157">
        <v>13</v>
      </c>
      <c r="B18" s="30" t="s">
        <v>182</v>
      </c>
      <c r="C18" s="158">
        <v>0</v>
      </c>
      <c r="D18" s="159">
        <v>0</v>
      </c>
      <c r="E18" s="159">
        <v>0</v>
      </c>
      <c r="F18" s="159">
        <v>1.2</v>
      </c>
      <c r="G18" s="159">
        <v>1.2</v>
      </c>
      <c r="H18" s="159">
        <v>1.2</v>
      </c>
      <c r="I18" s="159">
        <v>1</v>
      </c>
      <c r="J18" s="159">
        <v>0.75</v>
      </c>
      <c r="K18" s="159">
        <v>0.75</v>
      </c>
      <c r="L18" s="159">
        <v>0.5</v>
      </c>
      <c r="M18" s="159">
        <v>0</v>
      </c>
      <c r="N18" s="159">
        <v>0</v>
      </c>
      <c r="O18" s="159">
        <v>0.75</v>
      </c>
      <c r="P18" s="159">
        <v>0.75</v>
      </c>
      <c r="Q18" s="159">
        <v>0.328</v>
      </c>
      <c r="R18" s="159">
        <v>1</v>
      </c>
      <c r="S18" s="159">
        <f t="shared" si="0"/>
        <v>9.427999999999999</v>
      </c>
    </row>
    <row r="19" spans="1:19" ht="12.75">
      <c r="A19" s="157">
        <v>14</v>
      </c>
      <c r="B19" s="30" t="s">
        <v>183</v>
      </c>
      <c r="C19" s="158">
        <v>0</v>
      </c>
      <c r="D19" s="159">
        <v>0.5</v>
      </c>
      <c r="E19" s="159">
        <v>0.431</v>
      </c>
      <c r="F19" s="159">
        <v>1.2</v>
      </c>
      <c r="G19" s="159">
        <v>1.2</v>
      </c>
      <c r="H19" s="159">
        <v>1.2</v>
      </c>
      <c r="I19" s="159">
        <v>1</v>
      </c>
      <c r="J19" s="159">
        <v>0.75</v>
      </c>
      <c r="K19" s="159">
        <v>0.75</v>
      </c>
      <c r="L19" s="159">
        <v>0.5</v>
      </c>
      <c r="M19" s="159">
        <v>0.75</v>
      </c>
      <c r="N19" s="159">
        <v>0.75</v>
      </c>
      <c r="O19" s="159">
        <v>0.75</v>
      </c>
      <c r="P19" s="159">
        <v>0.75</v>
      </c>
      <c r="Q19" s="159">
        <v>0.663</v>
      </c>
      <c r="R19" s="159">
        <v>1</v>
      </c>
      <c r="S19" s="159">
        <f t="shared" si="0"/>
        <v>12.194</v>
      </c>
    </row>
    <row r="20" spans="1:19" ht="12.75">
      <c r="A20" s="157">
        <v>15</v>
      </c>
      <c r="B20" s="30" t="s">
        <v>184</v>
      </c>
      <c r="C20" s="158">
        <v>0.66</v>
      </c>
      <c r="D20" s="159">
        <v>0.351</v>
      </c>
      <c r="E20" s="159">
        <v>0</v>
      </c>
      <c r="F20" s="159">
        <v>1.2</v>
      </c>
      <c r="G20" s="159">
        <v>1.2</v>
      </c>
      <c r="H20" s="159">
        <v>1.2</v>
      </c>
      <c r="I20" s="159">
        <v>1</v>
      </c>
      <c r="J20" s="159">
        <v>0.75</v>
      </c>
      <c r="K20" s="159">
        <v>0.75</v>
      </c>
      <c r="L20" s="159">
        <v>0.5</v>
      </c>
      <c r="M20" s="159">
        <v>0.75</v>
      </c>
      <c r="N20" s="159">
        <v>0.75</v>
      </c>
      <c r="O20" s="159">
        <v>0.75</v>
      </c>
      <c r="P20" s="159">
        <v>0.75</v>
      </c>
      <c r="Q20" s="159">
        <v>0</v>
      </c>
      <c r="R20" s="159">
        <v>1</v>
      </c>
      <c r="S20" s="159">
        <f t="shared" si="0"/>
        <v>11.611</v>
      </c>
    </row>
    <row r="21" spans="1:19" ht="22.5">
      <c r="A21" s="157">
        <v>16</v>
      </c>
      <c r="B21" s="30" t="s">
        <v>185</v>
      </c>
      <c r="C21" s="158">
        <v>0</v>
      </c>
      <c r="D21" s="159">
        <v>0</v>
      </c>
      <c r="E21" s="159">
        <v>0</v>
      </c>
      <c r="F21" s="159">
        <v>1.2</v>
      </c>
      <c r="G21" s="159">
        <v>1.2</v>
      </c>
      <c r="H21" s="159">
        <v>1.2</v>
      </c>
      <c r="I21" s="159">
        <v>1</v>
      </c>
      <c r="J21" s="159">
        <v>0.75</v>
      </c>
      <c r="K21" s="159">
        <v>0.75</v>
      </c>
      <c r="L21" s="159">
        <v>0.5</v>
      </c>
      <c r="M21" s="159">
        <v>0</v>
      </c>
      <c r="N21" s="159">
        <v>0.75</v>
      </c>
      <c r="O21" s="159">
        <v>0.75</v>
      </c>
      <c r="P21" s="159">
        <v>0.75</v>
      </c>
      <c r="Q21" s="159">
        <v>0.4</v>
      </c>
      <c r="R21" s="159">
        <v>1</v>
      </c>
      <c r="S21" s="159">
        <f t="shared" si="0"/>
        <v>10.25</v>
      </c>
    </row>
    <row r="22" spans="1:19" ht="12.75">
      <c r="A22" s="157">
        <v>17</v>
      </c>
      <c r="B22" s="30" t="s">
        <v>186</v>
      </c>
      <c r="C22" s="158">
        <v>0</v>
      </c>
      <c r="D22" s="159">
        <v>0</v>
      </c>
      <c r="E22" s="159">
        <v>0</v>
      </c>
      <c r="F22" s="159">
        <v>1.2</v>
      </c>
      <c r="G22" s="159">
        <v>1.2</v>
      </c>
      <c r="H22" s="159">
        <v>1.2</v>
      </c>
      <c r="I22" s="159">
        <v>1</v>
      </c>
      <c r="J22" s="159">
        <v>0.75</v>
      </c>
      <c r="K22" s="159">
        <v>0.75</v>
      </c>
      <c r="L22" s="159">
        <v>0.5</v>
      </c>
      <c r="M22" s="159">
        <v>0</v>
      </c>
      <c r="N22" s="159">
        <v>0</v>
      </c>
      <c r="O22" s="159">
        <v>0.75</v>
      </c>
      <c r="P22" s="159">
        <v>0.75</v>
      </c>
      <c r="Q22" s="159">
        <v>0</v>
      </c>
      <c r="R22" s="159">
        <v>1</v>
      </c>
      <c r="S22" s="159">
        <f t="shared" si="0"/>
        <v>9.1</v>
      </c>
    </row>
    <row r="23" spans="1:19" ht="12.75">
      <c r="A23" s="157">
        <v>18</v>
      </c>
      <c r="B23" s="30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 ht="12.75">
      <c r="A24" s="157">
        <v>19</v>
      </c>
      <c r="B24" s="30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</row>
    <row r="25" spans="1:19" ht="12.75">
      <c r="A25" s="157">
        <v>20</v>
      </c>
      <c r="B25" s="30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</row>
    <row r="26" spans="1:19" ht="12.75">
      <c r="A26" s="157">
        <v>21</v>
      </c>
      <c r="B26" s="30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</row>
    <row r="27" spans="1:19" ht="12.75">
      <c r="A27" s="157">
        <v>22</v>
      </c>
      <c r="B27" s="30"/>
      <c r="C27" s="158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</row>
    <row r="28" spans="1:19" ht="12.75">
      <c r="A28" s="157">
        <v>23</v>
      </c>
      <c r="B28" s="30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</row>
    <row r="29" spans="1:19" ht="12.75">
      <c r="A29" s="157">
        <v>24</v>
      </c>
      <c r="B29" s="30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C1">
      <selection activeCell="F24" sqref="F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73" t="s">
        <v>144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62" t="s">
        <v>3</v>
      </c>
      <c r="B3" s="260" t="s">
        <v>102</v>
      </c>
      <c r="C3" s="28" t="s">
        <v>120</v>
      </c>
      <c r="D3" s="35" t="s">
        <v>198</v>
      </c>
      <c r="E3" s="35" t="s">
        <v>195</v>
      </c>
      <c r="F3" s="35" t="s">
        <v>196</v>
      </c>
      <c r="G3" s="85" t="s">
        <v>131</v>
      </c>
      <c r="H3" s="5" t="s">
        <v>24</v>
      </c>
      <c r="I3" s="254" t="s">
        <v>4</v>
      </c>
      <c r="J3" s="254" t="s">
        <v>5</v>
      </c>
      <c r="K3" s="5" t="s">
        <v>6</v>
      </c>
    </row>
    <row r="4" spans="1:11" s="10" customFormat="1" ht="37.5" customHeight="1">
      <c r="A4" s="262"/>
      <c r="B4" s="26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55"/>
      <c r="J4" s="255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3984.7</v>
      </c>
      <c r="E6" s="13">
        <v>795.7</v>
      </c>
      <c r="F6" s="45">
        <v>518.9</v>
      </c>
      <c r="G6" s="13">
        <f>D6-E6-F6</f>
        <v>2670.1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3333.7</v>
      </c>
      <c r="E7" s="13">
        <v>46.7</v>
      </c>
      <c r="F7" s="45">
        <v>879.9</v>
      </c>
      <c r="G7" s="13">
        <f aca="true" t="shared" si="2" ref="G7:G22">D7-E7-F7</f>
        <v>2407.1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5863.5</v>
      </c>
      <c r="E8" s="13">
        <v>859</v>
      </c>
      <c r="F8" s="45">
        <v>2450.1</v>
      </c>
      <c r="G8" s="13">
        <f t="shared" si="2"/>
        <v>2554.4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2730.4</v>
      </c>
      <c r="E9" s="13">
        <v>46.7</v>
      </c>
      <c r="F9" s="45">
        <v>433.2</v>
      </c>
      <c r="G9" s="13">
        <f t="shared" si="2"/>
        <v>2250.5000000000005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3277.5</v>
      </c>
      <c r="E10" s="13">
        <v>116.6</v>
      </c>
      <c r="F10" s="45">
        <v>477.4</v>
      </c>
      <c r="G10" s="13">
        <f t="shared" si="2"/>
        <v>2683.5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2797.2</v>
      </c>
      <c r="E11" s="13">
        <v>46.7</v>
      </c>
      <c r="F11" s="45">
        <v>659.1</v>
      </c>
      <c r="G11" s="13">
        <f t="shared" si="2"/>
        <v>2091.4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1929</v>
      </c>
      <c r="E12" s="13">
        <v>46.7</v>
      </c>
      <c r="F12" s="45">
        <v>217.2</v>
      </c>
      <c r="G12" s="13">
        <f t="shared" si="2"/>
        <v>1665.1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4297.8</v>
      </c>
      <c r="E13" s="13">
        <v>1430.1</v>
      </c>
      <c r="F13" s="45">
        <v>546.2</v>
      </c>
      <c r="G13" s="13">
        <f t="shared" si="2"/>
        <v>2321.5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7251.1</v>
      </c>
      <c r="E14" s="13">
        <v>1601.7</v>
      </c>
      <c r="F14" s="45">
        <v>1602.9</v>
      </c>
      <c r="G14" s="13">
        <f t="shared" si="2"/>
        <v>4046.5000000000005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1914.8</v>
      </c>
      <c r="E15" s="13">
        <v>46.7</v>
      </c>
      <c r="F15" s="45">
        <v>153.6</v>
      </c>
      <c r="G15" s="13">
        <f t="shared" si="2"/>
        <v>1714.5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2430.5</v>
      </c>
      <c r="E16" s="13">
        <v>46.7</v>
      </c>
      <c r="F16" s="45">
        <v>432.9</v>
      </c>
      <c r="G16" s="13">
        <f t="shared" si="2"/>
        <v>1950.9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4249.6</v>
      </c>
      <c r="E17" s="13">
        <v>946.7</v>
      </c>
      <c r="F17" s="45">
        <v>864.2</v>
      </c>
      <c r="G17" s="13">
        <f t="shared" si="2"/>
        <v>2438.7000000000007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4431.6</v>
      </c>
      <c r="E18" s="13">
        <v>859.2</v>
      </c>
      <c r="F18" s="45">
        <v>591.7</v>
      </c>
      <c r="G18" s="13">
        <f t="shared" si="2"/>
        <v>2980.7000000000007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2141.4</v>
      </c>
      <c r="E19" s="13">
        <v>46.7</v>
      </c>
      <c r="F19" s="45">
        <v>338.7</v>
      </c>
      <c r="G19" s="13">
        <f t="shared" si="2"/>
        <v>1756.0000000000002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40152.6</v>
      </c>
      <c r="E20" s="13">
        <v>17043.2</v>
      </c>
      <c r="F20" s="45">
        <v>894.2</v>
      </c>
      <c r="G20" s="13">
        <f t="shared" si="2"/>
        <v>22215.199999999997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6523.9</v>
      </c>
      <c r="E21" s="13">
        <v>2881.5</v>
      </c>
      <c r="F21" s="45">
        <v>1682.3</v>
      </c>
      <c r="G21" s="13">
        <f t="shared" si="2"/>
        <v>1960.0999999999997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8951.9</v>
      </c>
      <c r="E22" s="13">
        <v>1366.7</v>
      </c>
      <c r="F22" s="45">
        <v>4624.1</v>
      </c>
      <c r="G22" s="13">
        <f t="shared" si="2"/>
        <v>2961.0999999999995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70" t="s">
        <v>39</v>
      </c>
      <c r="B24" s="271"/>
      <c r="C24" s="161">
        <f>SUM(C6:C23)</f>
        <v>0</v>
      </c>
      <c r="D24" s="161">
        <f>SUM(D6:D23)</f>
        <v>106261.19999999998</v>
      </c>
      <c r="E24" s="165">
        <f>SUM(E6:E23)</f>
        <v>28227.3</v>
      </c>
      <c r="F24" s="161">
        <f>SUM(F6:F23)</f>
        <v>17366.600000000002</v>
      </c>
      <c r="G24" s="166">
        <f>SUM(G6:G23)</f>
        <v>60667.299999999996</v>
      </c>
      <c r="H24" s="48" t="s">
        <v>8</v>
      </c>
      <c r="I24" s="49" t="s">
        <v>8</v>
      </c>
      <c r="J24" s="174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6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C1">
      <selection activeCell="E23" sqref="E2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73" t="s">
        <v>145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62" t="s">
        <v>9</v>
      </c>
      <c r="B3" s="260" t="s">
        <v>102</v>
      </c>
      <c r="C3" s="28" t="s">
        <v>121</v>
      </c>
      <c r="D3" s="35" t="s">
        <v>200</v>
      </c>
      <c r="E3" s="35" t="s">
        <v>199</v>
      </c>
      <c r="F3" s="29" t="s">
        <v>122</v>
      </c>
      <c r="G3" s="5" t="s">
        <v>24</v>
      </c>
      <c r="H3" s="254" t="s">
        <v>4</v>
      </c>
      <c r="I3" s="254" t="s">
        <v>5</v>
      </c>
      <c r="J3" s="6" t="s">
        <v>6</v>
      </c>
    </row>
    <row r="4" spans="1:10" s="10" customFormat="1" ht="42.75" customHeight="1">
      <c r="A4" s="262"/>
      <c r="B4" s="26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55"/>
      <c r="I4" s="255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381.8</v>
      </c>
      <c r="E6" s="152">
        <v>126</v>
      </c>
      <c r="F6" s="13">
        <f>D6+E6</f>
        <v>507.8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444.1</v>
      </c>
      <c r="E7" s="32">
        <v>430</v>
      </c>
      <c r="F7" s="13">
        <f aca="true" t="shared" si="1" ref="F7:F22">D7+E7</f>
        <v>874.1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743.8</v>
      </c>
      <c r="E8" s="32">
        <v>123</v>
      </c>
      <c r="F8" s="13">
        <f t="shared" si="1"/>
        <v>866.8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608.1</v>
      </c>
      <c r="E9" s="32">
        <v>650</v>
      </c>
      <c r="F9" s="13">
        <f t="shared" si="1"/>
        <v>1258.1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1710</v>
      </c>
      <c r="E10" s="32">
        <v>132</v>
      </c>
      <c r="F10" s="13">
        <f t="shared" si="1"/>
        <v>1842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566.2</v>
      </c>
      <c r="E11" s="32">
        <v>86</v>
      </c>
      <c r="F11" s="13">
        <f t="shared" si="1"/>
        <v>652.2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365</v>
      </c>
      <c r="E12" s="32">
        <v>45.4</v>
      </c>
      <c r="F12" s="13">
        <f t="shared" si="1"/>
        <v>410.4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1093.3</v>
      </c>
      <c r="E13" s="32">
        <v>192</v>
      </c>
      <c r="F13" s="13">
        <f t="shared" si="1"/>
        <v>1285.3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1423.8</v>
      </c>
      <c r="E14" s="32">
        <v>759.3</v>
      </c>
      <c r="F14" s="13">
        <f t="shared" si="1"/>
        <v>2183.1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261</v>
      </c>
      <c r="E15" s="32">
        <v>200</v>
      </c>
      <c r="F15" s="13">
        <f t="shared" si="1"/>
        <v>461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170.2</v>
      </c>
      <c r="E16" s="32">
        <v>232</v>
      </c>
      <c r="F16" s="13">
        <f t="shared" si="1"/>
        <v>402.2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968.7</v>
      </c>
      <c r="E17" s="32">
        <v>205</v>
      </c>
      <c r="F17" s="13">
        <f t="shared" si="1"/>
        <v>1173.7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617</v>
      </c>
      <c r="E18" s="32">
        <v>155</v>
      </c>
      <c r="F18" s="13">
        <f t="shared" si="1"/>
        <v>772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442.1</v>
      </c>
      <c r="E19" s="32">
        <v>300</v>
      </c>
      <c r="F19" s="13">
        <f t="shared" si="1"/>
        <v>742.1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16615.8</v>
      </c>
      <c r="E20" s="32">
        <v>10</v>
      </c>
      <c r="F20" s="13">
        <f t="shared" si="1"/>
        <v>16625.8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760.1</v>
      </c>
      <c r="E21" s="32">
        <v>146.5</v>
      </c>
      <c r="F21" s="13">
        <f t="shared" si="1"/>
        <v>906.6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1229.2</v>
      </c>
      <c r="E22" s="32">
        <v>19.5</v>
      </c>
      <c r="F22" s="13">
        <f t="shared" si="1"/>
        <v>1248.7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3"/>
      <c r="F23" s="13"/>
      <c r="G23" s="34"/>
      <c r="I23" s="14"/>
      <c r="J23" s="14"/>
    </row>
    <row r="24" spans="1:10" ht="11.25">
      <c r="A24" s="270" t="s">
        <v>39</v>
      </c>
      <c r="B24" s="271"/>
      <c r="C24" s="161">
        <f>SUM(C6:C23)</f>
        <v>0</v>
      </c>
      <c r="D24" s="161">
        <f>SUM(D6:D23)</f>
        <v>28400.2</v>
      </c>
      <c r="E24" s="161">
        <f>SUM(E6:E23)</f>
        <v>3811.7</v>
      </c>
      <c r="F24" s="161">
        <f>SUM(F6:F23)</f>
        <v>32211.899999999998</v>
      </c>
      <c r="G24" s="48" t="s">
        <v>8</v>
      </c>
      <c r="H24" s="49" t="s">
        <v>8</v>
      </c>
      <c r="I24" s="174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N7">
      <selection activeCell="T10" sqref="T10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6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4" t="s">
        <v>146</v>
      </c>
      <c r="D2" s="274"/>
      <c r="E2" s="274"/>
      <c r="F2" s="274"/>
      <c r="G2" s="274"/>
      <c r="H2" s="274"/>
      <c r="I2" s="274"/>
      <c r="J2" s="274"/>
      <c r="K2" s="274"/>
      <c r="L2" s="4"/>
      <c r="M2" s="4"/>
      <c r="N2" s="4"/>
      <c r="O2" s="4"/>
      <c r="P2" s="4"/>
      <c r="Q2" s="4"/>
    </row>
    <row r="3" spans="1:17" ht="13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4"/>
      <c r="M3" s="4"/>
      <c r="N3" s="4"/>
      <c r="O3" s="4"/>
      <c r="P3" s="4"/>
      <c r="Q3" s="4"/>
    </row>
    <row r="4" spans="1:20" ht="195.75" customHeight="1">
      <c r="A4" s="262" t="s">
        <v>9</v>
      </c>
      <c r="B4" s="260" t="s">
        <v>102</v>
      </c>
      <c r="C4" s="5" t="s">
        <v>219</v>
      </c>
      <c r="D4" s="5" t="s">
        <v>222</v>
      </c>
      <c r="E4" s="35" t="s">
        <v>31</v>
      </c>
      <c r="F4" s="35" t="s">
        <v>192</v>
      </c>
      <c r="G4" s="35" t="s">
        <v>201</v>
      </c>
      <c r="H4" s="70" t="s">
        <v>132</v>
      </c>
      <c r="I4" s="35" t="s">
        <v>202</v>
      </c>
      <c r="J4" s="35" t="s">
        <v>203</v>
      </c>
      <c r="K4" s="5" t="s">
        <v>204</v>
      </c>
      <c r="L4" s="6" t="s">
        <v>133</v>
      </c>
      <c r="M4" s="35" t="s">
        <v>198</v>
      </c>
      <c r="N4" s="35" t="s">
        <v>205</v>
      </c>
      <c r="O4" s="35" t="s">
        <v>206</v>
      </c>
      <c r="P4" s="29" t="s">
        <v>147</v>
      </c>
      <c r="Q4" s="5" t="s">
        <v>60</v>
      </c>
      <c r="R4" s="254" t="s">
        <v>4</v>
      </c>
      <c r="S4" s="254" t="s">
        <v>10</v>
      </c>
      <c r="T4" s="6" t="s">
        <v>6</v>
      </c>
    </row>
    <row r="5" spans="1:20" s="10" customFormat="1" ht="45.75" customHeight="1">
      <c r="A5" s="262"/>
      <c r="B5" s="260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55"/>
      <c r="S5" s="255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1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4059.8</v>
      </c>
      <c r="G7" s="45">
        <v>1314.7</v>
      </c>
      <c r="H7" s="72">
        <f>F7-G7</f>
        <v>2745.1000000000004</v>
      </c>
      <c r="I7" s="40">
        <v>806.3</v>
      </c>
      <c r="J7" s="40">
        <v>749</v>
      </c>
      <c r="K7" s="32">
        <f>I7-J7</f>
        <v>57.299999999999955</v>
      </c>
      <c r="L7" s="12">
        <f>SUM(H7-K7)</f>
        <v>2687.8</v>
      </c>
      <c r="M7" s="45">
        <v>3984.7</v>
      </c>
      <c r="N7" s="13">
        <v>795.7</v>
      </c>
      <c r="O7" s="45">
        <v>518.9</v>
      </c>
      <c r="P7" s="13">
        <f>M7-N7-O7</f>
        <v>2670.1</v>
      </c>
      <c r="Q7" s="17">
        <f>L7/P7*100</f>
        <v>100.66289652072957</v>
      </c>
      <c r="R7" s="1">
        <v>0</v>
      </c>
      <c r="S7" s="14">
        <v>0.75</v>
      </c>
      <c r="T7" s="14"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0" ref="E8:E23">D8-C8</f>
        <v>0</v>
      </c>
      <c r="F8" s="32">
        <v>3338.9</v>
      </c>
      <c r="G8" s="45">
        <v>926.6</v>
      </c>
      <c r="H8" s="72">
        <f aca="true" t="shared" si="1" ref="H8:H23">F8-G8</f>
        <v>2412.3</v>
      </c>
      <c r="I8" s="40">
        <v>17</v>
      </c>
      <c r="J8" s="40">
        <v>0</v>
      </c>
      <c r="K8" s="32">
        <f aca="true" t="shared" si="2" ref="K8:K22">I8-J8</f>
        <v>17</v>
      </c>
      <c r="L8" s="12">
        <f aca="true" t="shared" si="3" ref="L8:L25">SUM(H8-K8)</f>
        <v>2395.3</v>
      </c>
      <c r="M8" s="45">
        <v>3333.7</v>
      </c>
      <c r="N8" s="13">
        <v>46.7</v>
      </c>
      <c r="O8" s="45">
        <v>879.9</v>
      </c>
      <c r="P8" s="13">
        <f aca="true" t="shared" si="4" ref="P8:P23">M8-N8-O8</f>
        <v>2407.1</v>
      </c>
      <c r="Q8" s="17">
        <f aca="true" t="shared" si="5" ref="Q8:Q23">L8/P8*100</f>
        <v>99.50978355697728</v>
      </c>
      <c r="R8" s="1">
        <v>1</v>
      </c>
      <c r="S8" s="14">
        <v>0.75</v>
      </c>
      <c r="T8" s="14">
        <f>R8*S8</f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0"/>
        <v>0</v>
      </c>
      <c r="F9" s="32">
        <v>5958.9</v>
      </c>
      <c r="G9" s="45">
        <v>3309.2</v>
      </c>
      <c r="H9" s="72">
        <f t="shared" si="1"/>
        <v>2649.7</v>
      </c>
      <c r="I9" s="40">
        <v>743.1</v>
      </c>
      <c r="J9" s="40">
        <v>742.4</v>
      </c>
      <c r="K9" s="32">
        <f t="shared" si="2"/>
        <v>0.7000000000000455</v>
      </c>
      <c r="L9" s="12">
        <f t="shared" si="3"/>
        <v>2649</v>
      </c>
      <c r="M9" s="45">
        <v>5863.5</v>
      </c>
      <c r="N9" s="13">
        <v>859</v>
      </c>
      <c r="O9" s="45">
        <v>2450.1</v>
      </c>
      <c r="P9" s="13">
        <f t="shared" si="4"/>
        <v>2554.4</v>
      </c>
      <c r="Q9" s="17">
        <f t="shared" si="5"/>
        <v>103.70341371750705</v>
      </c>
      <c r="R9" s="1">
        <v>0</v>
      </c>
      <c r="S9" s="14">
        <v>0.75</v>
      </c>
      <c r="T9" s="14"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0"/>
        <v>0</v>
      </c>
      <c r="F10" s="32">
        <v>2838.9</v>
      </c>
      <c r="G10" s="45">
        <v>479.9</v>
      </c>
      <c r="H10" s="72">
        <f t="shared" si="1"/>
        <v>2359</v>
      </c>
      <c r="I10" s="40">
        <v>98.6</v>
      </c>
      <c r="J10" s="40">
        <v>0.5</v>
      </c>
      <c r="K10" s="32">
        <v>98</v>
      </c>
      <c r="L10" s="12">
        <f t="shared" si="3"/>
        <v>2261</v>
      </c>
      <c r="M10" s="45">
        <v>2730.4</v>
      </c>
      <c r="N10" s="13">
        <v>46.7</v>
      </c>
      <c r="O10" s="45">
        <v>433.2</v>
      </c>
      <c r="P10" s="13">
        <f t="shared" si="4"/>
        <v>2250.5000000000005</v>
      </c>
      <c r="Q10" s="17">
        <f t="shared" si="5"/>
        <v>100.4665629860031</v>
      </c>
      <c r="R10" s="1">
        <v>0</v>
      </c>
      <c r="S10" s="14">
        <v>0.75</v>
      </c>
      <c r="T10" s="14">
        <f>R10*S10</f>
        <v>0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0"/>
        <v>0</v>
      </c>
      <c r="F11" s="32">
        <v>3293.4</v>
      </c>
      <c r="G11" s="45">
        <v>594</v>
      </c>
      <c r="H11" s="72">
        <f t="shared" si="1"/>
        <v>2699.4</v>
      </c>
      <c r="I11" s="40">
        <v>36.4</v>
      </c>
      <c r="J11" s="40">
        <v>0</v>
      </c>
      <c r="K11" s="32">
        <v>58.3</v>
      </c>
      <c r="L11" s="12">
        <f t="shared" si="3"/>
        <v>2641.1</v>
      </c>
      <c r="M11" s="45">
        <v>3277.5</v>
      </c>
      <c r="N11" s="13">
        <v>116.6</v>
      </c>
      <c r="O11" s="45">
        <v>477.4</v>
      </c>
      <c r="P11" s="13">
        <f t="shared" si="4"/>
        <v>2683.5</v>
      </c>
      <c r="Q11" s="17">
        <f t="shared" si="5"/>
        <v>98.41997391466369</v>
      </c>
      <c r="R11" s="1">
        <v>1</v>
      </c>
      <c r="S11" s="14">
        <v>0.75</v>
      </c>
      <c r="T11" s="14">
        <f>R11*S11</f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0"/>
        <v>0</v>
      </c>
      <c r="F12" s="32">
        <v>2904.9</v>
      </c>
      <c r="G12" s="45">
        <v>705.8</v>
      </c>
      <c r="H12" s="72">
        <f t="shared" si="1"/>
        <v>2199.1000000000004</v>
      </c>
      <c r="I12" s="40">
        <v>149.1</v>
      </c>
      <c r="J12" s="40">
        <v>0</v>
      </c>
      <c r="K12" s="32">
        <f t="shared" si="2"/>
        <v>149.1</v>
      </c>
      <c r="L12" s="12">
        <f t="shared" si="3"/>
        <v>2050.0000000000005</v>
      </c>
      <c r="M12" s="45">
        <v>2797.2</v>
      </c>
      <c r="N12" s="13">
        <v>46.7</v>
      </c>
      <c r="O12" s="45">
        <v>659.1</v>
      </c>
      <c r="P12" s="13">
        <f t="shared" si="4"/>
        <v>2091.4</v>
      </c>
      <c r="Q12" s="17">
        <f t="shared" si="5"/>
        <v>98.02046476044757</v>
      </c>
      <c r="R12" s="1">
        <v>1</v>
      </c>
      <c r="S12" s="14">
        <v>0.75</v>
      </c>
      <c r="T12" s="14">
        <f>R12*S12</f>
        <v>0.75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0"/>
        <v>0</v>
      </c>
      <c r="F13" s="32">
        <v>1930</v>
      </c>
      <c r="G13" s="45">
        <v>263.8</v>
      </c>
      <c r="H13" s="72">
        <f t="shared" si="1"/>
        <v>1666.2</v>
      </c>
      <c r="I13" s="40">
        <v>0.4</v>
      </c>
      <c r="J13" s="40">
        <v>0</v>
      </c>
      <c r="K13" s="32">
        <f t="shared" si="2"/>
        <v>0.4</v>
      </c>
      <c r="L13" s="12">
        <f t="shared" si="3"/>
        <v>1665.8</v>
      </c>
      <c r="M13" s="45">
        <v>1929</v>
      </c>
      <c r="N13" s="13">
        <v>46.7</v>
      </c>
      <c r="O13" s="45">
        <v>217.2</v>
      </c>
      <c r="P13" s="13">
        <f t="shared" si="4"/>
        <v>1665.1</v>
      </c>
      <c r="Q13" s="17">
        <f t="shared" si="5"/>
        <v>100.04203951714612</v>
      </c>
      <c r="R13" s="1">
        <v>1</v>
      </c>
      <c r="S13" s="14">
        <v>0.75</v>
      </c>
      <c r="T13" s="14"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0"/>
        <v>0</v>
      </c>
      <c r="F14" s="32">
        <v>4348.4</v>
      </c>
      <c r="G14" s="45">
        <v>1976.3</v>
      </c>
      <c r="H14" s="72">
        <f t="shared" si="1"/>
        <v>2372.0999999999995</v>
      </c>
      <c r="I14" s="40">
        <v>1862.7</v>
      </c>
      <c r="J14" s="40">
        <v>1383.4</v>
      </c>
      <c r="K14" s="32">
        <f t="shared" si="2"/>
        <v>479.29999999999995</v>
      </c>
      <c r="L14" s="12">
        <f t="shared" si="3"/>
        <v>1892.7999999999995</v>
      </c>
      <c r="M14" s="45">
        <v>4297.8</v>
      </c>
      <c r="N14" s="13">
        <v>1430.1</v>
      </c>
      <c r="O14" s="45">
        <v>546.2</v>
      </c>
      <c r="P14" s="13">
        <f t="shared" si="4"/>
        <v>2321.5</v>
      </c>
      <c r="Q14" s="17">
        <f t="shared" si="5"/>
        <v>81.53349127719144</v>
      </c>
      <c r="R14" s="1">
        <v>1</v>
      </c>
      <c r="S14" s="14">
        <v>0.75</v>
      </c>
      <c r="T14" s="14"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0"/>
        <v>0</v>
      </c>
      <c r="F15" s="32">
        <v>7258.4</v>
      </c>
      <c r="G15" s="45">
        <v>3204.6</v>
      </c>
      <c r="H15" s="72">
        <f t="shared" si="1"/>
        <v>4053.7999999999997</v>
      </c>
      <c r="I15" s="40">
        <v>1503.1</v>
      </c>
      <c r="J15" s="40">
        <v>1485</v>
      </c>
      <c r="K15" s="32">
        <f t="shared" si="2"/>
        <v>18.09999999999991</v>
      </c>
      <c r="L15" s="12">
        <f t="shared" si="3"/>
        <v>4035.7</v>
      </c>
      <c r="M15" s="45">
        <v>7251.1</v>
      </c>
      <c r="N15" s="13">
        <v>1601.7</v>
      </c>
      <c r="O15" s="45">
        <v>1602.9</v>
      </c>
      <c r="P15" s="13">
        <f t="shared" si="4"/>
        <v>4046.5000000000005</v>
      </c>
      <c r="Q15" s="17">
        <f t="shared" si="5"/>
        <v>99.73310268132953</v>
      </c>
      <c r="R15" s="1">
        <v>1</v>
      </c>
      <c r="S15" s="14">
        <v>0.75</v>
      </c>
      <c r="T15" s="14"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0"/>
        <v>0</v>
      </c>
      <c r="F16" s="32">
        <v>1938</v>
      </c>
      <c r="G16" s="45">
        <v>200.3</v>
      </c>
      <c r="H16" s="72">
        <f t="shared" si="1"/>
        <v>1737.7</v>
      </c>
      <c r="I16" s="40">
        <v>8</v>
      </c>
      <c r="J16" s="40">
        <v>0</v>
      </c>
      <c r="K16" s="32">
        <f t="shared" si="2"/>
        <v>8</v>
      </c>
      <c r="L16" s="12">
        <f t="shared" si="3"/>
        <v>1729.7</v>
      </c>
      <c r="M16" s="45">
        <v>1914.8</v>
      </c>
      <c r="N16" s="13">
        <v>46.7</v>
      </c>
      <c r="O16" s="45">
        <v>153.6</v>
      </c>
      <c r="P16" s="13">
        <f t="shared" si="4"/>
        <v>1714.5</v>
      </c>
      <c r="Q16" s="17">
        <f t="shared" si="5"/>
        <v>100.88655584718578</v>
      </c>
      <c r="R16" s="1">
        <v>0</v>
      </c>
      <c r="S16" s="14">
        <v>0.75</v>
      </c>
      <c r="T16" s="14"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0"/>
        <v>0</v>
      </c>
      <c r="F17" s="32">
        <v>2451.1</v>
      </c>
      <c r="G17" s="45">
        <v>479.6</v>
      </c>
      <c r="H17" s="72">
        <f t="shared" si="1"/>
        <v>1971.5</v>
      </c>
      <c r="I17" s="40">
        <v>0</v>
      </c>
      <c r="J17" s="40">
        <v>0</v>
      </c>
      <c r="K17" s="32">
        <f t="shared" si="2"/>
        <v>0</v>
      </c>
      <c r="L17" s="12">
        <f t="shared" si="3"/>
        <v>1971.5</v>
      </c>
      <c r="M17" s="45">
        <v>2430.5</v>
      </c>
      <c r="N17" s="13">
        <v>46.7</v>
      </c>
      <c r="O17" s="45">
        <v>432.9</v>
      </c>
      <c r="P17" s="13">
        <f t="shared" si="4"/>
        <v>1950.9</v>
      </c>
      <c r="Q17" s="17">
        <f t="shared" si="5"/>
        <v>101.05592290737609</v>
      </c>
      <c r="R17" s="1">
        <v>0</v>
      </c>
      <c r="S17" s="14">
        <v>0.75</v>
      </c>
      <c r="T17" s="14"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0"/>
        <v>0</v>
      </c>
      <c r="F18" s="32">
        <v>4341.6</v>
      </c>
      <c r="G18" s="45">
        <v>1810.9</v>
      </c>
      <c r="H18" s="72">
        <f t="shared" si="1"/>
        <v>2530.7000000000003</v>
      </c>
      <c r="I18" s="40">
        <v>944.9</v>
      </c>
      <c r="J18" s="40">
        <v>900</v>
      </c>
      <c r="K18" s="32">
        <f t="shared" si="2"/>
        <v>44.89999999999998</v>
      </c>
      <c r="L18" s="12">
        <f t="shared" si="3"/>
        <v>2485.8</v>
      </c>
      <c r="M18" s="45">
        <v>4249.6</v>
      </c>
      <c r="N18" s="13">
        <v>946.7</v>
      </c>
      <c r="O18" s="45">
        <v>864.2</v>
      </c>
      <c r="P18" s="13">
        <f t="shared" si="4"/>
        <v>2438.7000000000007</v>
      </c>
      <c r="Q18" s="17">
        <f t="shared" si="5"/>
        <v>101.93135687046376</v>
      </c>
      <c r="R18" s="1">
        <v>0</v>
      </c>
      <c r="S18" s="14">
        <v>0.75</v>
      </c>
      <c r="T18" s="14"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0"/>
        <v>0</v>
      </c>
      <c r="F19" s="32">
        <v>4539.9</v>
      </c>
      <c r="G19" s="45">
        <v>1450.9</v>
      </c>
      <c r="H19" s="72">
        <f t="shared" si="1"/>
        <v>3088.9999999999995</v>
      </c>
      <c r="I19" s="40">
        <v>794.2</v>
      </c>
      <c r="J19" s="40">
        <v>742.5</v>
      </c>
      <c r="K19" s="32">
        <f t="shared" si="2"/>
        <v>51.700000000000045</v>
      </c>
      <c r="L19" s="12">
        <f t="shared" si="3"/>
        <v>3037.2999999999993</v>
      </c>
      <c r="M19" s="45">
        <v>4431.6</v>
      </c>
      <c r="N19" s="13">
        <v>859.2</v>
      </c>
      <c r="O19" s="45">
        <v>591.7</v>
      </c>
      <c r="P19" s="13">
        <f t="shared" si="4"/>
        <v>2980.7000000000007</v>
      </c>
      <c r="Q19" s="17">
        <f t="shared" si="5"/>
        <v>101.89888281276205</v>
      </c>
      <c r="R19" s="1">
        <v>0</v>
      </c>
      <c r="S19" s="14">
        <v>0.75</v>
      </c>
      <c r="T19" s="14">
        <v>0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0"/>
        <v>0</v>
      </c>
      <c r="F20" s="32">
        <v>2180.6</v>
      </c>
      <c r="G20" s="45">
        <v>385.3</v>
      </c>
      <c r="H20" s="72">
        <f t="shared" si="1"/>
        <v>1795.3</v>
      </c>
      <c r="I20" s="40">
        <v>255.9</v>
      </c>
      <c r="J20" s="40">
        <v>0</v>
      </c>
      <c r="K20" s="32">
        <f t="shared" si="2"/>
        <v>255.9</v>
      </c>
      <c r="L20" s="12">
        <f t="shared" si="3"/>
        <v>1539.3999999999999</v>
      </c>
      <c r="M20" s="45">
        <v>2141.4</v>
      </c>
      <c r="N20" s="13">
        <v>46.7</v>
      </c>
      <c r="O20" s="45">
        <v>338.7</v>
      </c>
      <c r="P20" s="13">
        <f t="shared" si="4"/>
        <v>1756.0000000000002</v>
      </c>
      <c r="Q20" s="17">
        <f t="shared" si="5"/>
        <v>87.6651480637813</v>
      </c>
      <c r="R20" s="1">
        <v>1</v>
      </c>
      <c r="S20" s="14">
        <v>0.75</v>
      </c>
      <c r="T20" s="14">
        <v>0.75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0"/>
        <v>0</v>
      </c>
      <c r="F21" s="32">
        <v>41345.2</v>
      </c>
      <c r="G21" s="45">
        <v>17937.4</v>
      </c>
      <c r="H21" s="72">
        <f t="shared" si="1"/>
        <v>23407.799999999996</v>
      </c>
      <c r="I21" s="40">
        <v>19854.4</v>
      </c>
      <c r="J21" s="40">
        <v>17042.1</v>
      </c>
      <c r="K21" s="32">
        <v>3036.2</v>
      </c>
      <c r="L21" s="12">
        <f t="shared" si="3"/>
        <v>20371.599999999995</v>
      </c>
      <c r="M21" s="45">
        <v>40152.6</v>
      </c>
      <c r="N21" s="13">
        <v>17043.2</v>
      </c>
      <c r="O21" s="45">
        <v>894.2</v>
      </c>
      <c r="P21" s="13">
        <f t="shared" si="4"/>
        <v>22215.199999999997</v>
      </c>
      <c r="Q21" s="17">
        <f t="shared" si="5"/>
        <v>91.70117757211278</v>
      </c>
      <c r="R21" s="1">
        <v>1</v>
      </c>
      <c r="S21" s="14">
        <v>0.75</v>
      </c>
      <c r="T21" s="14"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0"/>
        <v>0</v>
      </c>
      <c r="F22" s="32">
        <v>6589.2</v>
      </c>
      <c r="G22" s="45">
        <v>4563.8</v>
      </c>
      <c r="H22" s="72">
        <f t="shared" si="1"/>
        <v>2025.3999999999996</v>
      </c>
      <c r="I22" s="40">
        <v>2892.5</v>
      </c>
      <c r="J22" s="40">
        <v>2834.8</v>
      </c>
      <c r="K22" s="32">
        <f t="shared" si="2"/>
        <v>57.69999999999982</v>
      </c>
      <c r="L22" s="12">
        <f t="shared" si="3"/>
        <v>1967.6999999999998</v>
      </c>
      <c r="M22" s="45">
        <v>6523.9</v>
      </c>
      <c r="N22" s="13">
        <v>2881.5</v>
      </c>
      <c r="O22" s="45">
        <v>1682.3</v>
      </c>
      <c r="P22" s="13">
        <f t="shared" si="4"/>
        <v>1960.0999999999997</v>
      </c>
      <c r="Q22" s="17">
        <f t="shared" si="5"/>
        <v>100.38773531962654</v>
      </c>
      <c r="R22" s="1">
        <v>0</v>
      </c>
      <c r="S22" s="14">
        <v>0.75</v>
      </c>
      <c r="T22" s="14"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0"/>
        <v>0</v>
      </c>
      <c r="F23" s="32">
        <v>9146.1</v>
      </c>
      <c r="G23" s="45">
        <v>5990.8</v>
      </c>
      <c r="H23" s="72">
        <f t="shared" si="1"/>
        <v>3155.3</v>
      </c>
      <c r="I23" s="40">
        <v>1262.9</v>
      </c>
      <c r="J23" s="40">
        <v>1250</v>
      </c>
      <c r="K23" s="32">
        <v>14</v>
      </c>
      <c r="L23" s="12">
        <f t="shared" si="3"/>
        <v>3141.3</v>
      </c>
      <c r="M23" s="45">
        <v>8951.9</v>
      </c>
      <c r="N23" s="13">
        <v>1366.7</v>
      </c>
      <c r="O23" s="45">
        <v>4624.1</v>
      </c>
      <c r="P23" s="13">
        <f t="shared" si="4"/>
        <v>2961.0999999999995</v>
      </c>
      <c r="Q23" s="17">
        <f t="shared" si="5"/>
        <v>106.0855763061025</v>
      </c>
      <c r="R23" s="1">
        <v>0</v>
      </c>
      <c r="S23" s="14">
        <v>0.75</v>
      </c>
      <c r="T23" s="14">
        <f>R23*S23</f>
        <v>0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2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70" t="s">
        <v>39</v>
      </c>
      <c r="B25" s="271"/>
      <c r="C25" s="160">
        <f aca="true" t="shared" si="6" ref="C25:K25">SUM(C7:C24)</f>
        <v>0</v>
      </c>
      <c r="D25" s="160">
        <f t="shared" si="6"/>
        <v>0</v>
      </c>
      <c r="E25" s="160">
        <f t="shared" si="6"/>
        <v>0</v>
      </c>
      <c r="F25" s="160">
        <f t="shared" si="6"/>
        <v>108463.3</v>
      </c>
      <c r="G25" s="160">
        <f t="shared" si="6"/>
        <v>45593.90000000001</v>
      </c>
      <c r="H25" s="163">
        <f t="shared" si="6"/>
        <v>62869.4</v>
      </c>
      <c r="I25" s="160">
        <f t="shared" si="6"/>
        <v>31229.500000000004</v>
      </c>
      <c r="J25" s="160">
        <f t="shared" si="6"/>
        <v>27129.699999999997</v>
      </c>
      <c r="K25" s="160">
        <f t="shared" si="6"/>
        <v>4346.599999999999</v>
      </c>
      <c r="L25" s="237">
        <f t="shared" si="3"/>
        <v>58522.8</v>
      </c>
      <c r="M25" s="161">
        <f>SUM(M7:M24)</f>
        <v>106261.19999999998</v>
      </c>
      <c r="N25" s="165">
        <f>SUM(N7:N24)</f>
        <v>28227.3</v>
      </c>
      <c r="O25" s="161">
        <f>SUM(O7:O24)</f>
        <v>17366.600000000002</v>
      </c>
      <c r="P25" s="166">
        <f>SUM(P7:P24)</f>
        <v>60667.299999999996</v>
      </c>
      <c r="Q25" s="167" t="s">
        <v>8</v>
      </c>
      <c r="R25" s="38" t="s">
        <v>8</v>
      </c>
      <c r="S25" s="174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69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69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69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69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69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69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6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69"/>
      <c r="M33" s="23"/>
      <c r="N33" s="23"/>
      <c r="O33" s="23"/>
      <c r="P33" s="23"/>
      <c r="R33" s="24"/>
    </row>
    <row r="34" spans="1:18" s="25" customFormat="1" ht="11.25">
      <c r="A34" s="24"/>
      <c r="H34" s="69"/>
      <c r="M34" s="23"/>
      <c r="N34" s="23"/>
      <c r="O34" s="23"/>
      <c r="P34" s="23"/>
      <c r="R34" s="24"/>
    </row>
    <row r="35" spans="1:18" s="25" customFormat="1" ht="11.25">
      <c r="A35" s="24"/>
      <c r="H35" s="69"/>
      <c r="M35" s="23"/>
      <c r="N35" s="23"/>
      <c r="O35" s="23"/>
      <c r="P35" s="23"/>
      <c r="R35" s="24"/>
    </row>
    <row r="36" spans="1:18" s="25" customFormat="1" ht="11.25">
      <c r="A36" s="24"/>
      <c r="H36" s="69"/>
      <c r="R36" s="24"/>
    </row>
    <row r="37" spans="1:18" s="25" customFormat="1" ht="11.25">
      <c r="A37" s="24"/>
      <c r="H37" s="69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5">
      <selection activeCell="I11" sqref="I1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73" t="s">
        <v>134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62" t="s">
        <v>13</v>
      </c>
      <c r="B3" s="260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54" t="s">
        <v>11</v>
      </c>
      <c r="K3" s="254" t="s">
        <v>12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55"/>
      <c r="K4" s="255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-75.1</v>
      </c>
      <c r="D6" s="13"/>
      <c r="E6" s="13"/>
      <c r="F6" s="51">
        <v>381.8</v>
      </c>
      <c r="G6" s="152">
        <v>126</v>
      </c>
      <c r="H6" s="13">
        <f>F6+G6</f>
        <v>507.8</v>
      </c>
      <c r="I6" s="52">
        <f>C6/H6*100</f>
        <v>-14.789287120913745</v>
      </c>
      <c r="J6" s="1">
        <v>0</v>
      </c>
      <c r="K6" s="14">
        <v>0.75</v>
      </c>
      <c r="L6" s="37">
        <v>0</v>
      </c>
    </row>
    <row r="7" spans="1:12" ht="22.5">
      <c r="A7" s="11">
        <v>2</v>
      </c>
      <c r="B7" s="16" t="s">
        <v>172</v>
      </c>
      <c r="C7" s="12">
        <v>-5.2</v>
      </c>
      <c r="D7" s="13"/>
      <c r="E7" s="13"/>
      <c r="F7" s="51">
        <v>444.1</v>
      </c>
      <c r="G7" s="32">
        <v>430</v>
      </c>
      <c r="H7" s="13">
        <f aca="true" t="shared" si="0" ref="H7:H22">F7+G7</f>
        <v>874.1</v>
      </c>
      <c r="I7" s="17">
        <f aca="true" t="shared" si="1" ref="I7:I22">C7/H7*100</f>
        <v>-0.5948976089692255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-95.4</v>
      </c>
      <c r="D8" s="13"/>
      <c r="E8" s="13"/>
      <c r="F8" s="51">
        <v>743.8</v>
      </c>
      <c r="G8" s="32">
        <v>123</v>
      </c>
      <c r="H8" s="13">
        <f t="shared" si="0"/>
        <v>866.8</v>
      </c>
      <c r="I8" s="17">
        <f t="shared" si="1"/>
        <v>-11.005999077065068</v>
      </c>
      <c r="J8" s="1">
        <v>0</v>
      </c>
      <c r="K8" s="14">
        <v>0.75</v>
      </c>
      <c r="L8" s="37">
        <v>0</v>
      </c>
    </row>
    <row r="9" spans="1:12" ht="22.5">
      <c r="A9" s="11">
        <v>4</v>
      </c>
      <c r="B9" s="16" t="s">
        <v>174</v>
      </c>
      <c r="C9" s="12">
        <v>-108.5</v>
      </c>
      <c r="D9" s="13"/>
      <c r="E9" s="13"/>
      <c r="F9" s="51">
        <v>608.1</v>
      </c>
      <c r="G9" s="32">
        <v>650</v>
      </c>
      <c r="H9" s="13">
        <f t="shared" si="0"/>
        <v>1258.1</v>
      </c>
      <c r="I9" s="17">
        <f t="shared" si="1"/>
        <v>-8.624115730069153</v>
      </c>
      <c r="J9" s="1">
        <f>SUM((I9-0)/(-10))</f>
        <v>0.8624115730069153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-15.9</v>
      </c>
      <c r="D10" s="13"/>
      <c r="E10" s="13"/>
      <c r="F10" s="51">
        <v>1710</v>
      </c>
      <c r="G10" s="32">
        <v>132</v>
      </c>
      <c r="H10" s="13">
        <f t="shared" si="0"/>
        <v>1842</v>
      </c>
      <c r="I10" s="17">
        <f t="shared" si="1"/>
        <v>-0.8631921824104235</v>
      </c>
      <c r="J10" s="1">
        <v>1</v>
      </c>
      <c r="K10" s="14">
        <v>0.75</v>
      </c>
      <c r="L10" s="37">
        <f>J10*K10</f>
        <v>0.75</v>
      </c>
    </row>
    <row r="11" spans="1:12" ht="22.5">
      <c r="A11" s="11">
        <v>6</v>
      </c>
      <c r="B11" s="16" t="s">
        <v>176</v>
      </c>
      <c r="C11" s="12">
        <v>-107.7</v>
      </c>
      <c r="D11" s="13"/>
      <c r="E11" s="13"/>
      <c r="F11" s="51">
        <v>566.2</v>
      </c>
      <c r="G11" s="32">
        <v>86</v>
      </c>
      <c r="H11" s="13">
        <f t="shared" si="0"/>
        <v>652.2</v>
      </c>
      <c r="I11" s="17">
        <f t="shared" si="1"/>
        <v>-16.513339466421343</v>
      </c>
      <c r="J11" s="1">
        <v>0</v>
      </c>
      <c r="K11" s="14">
        <v>0.75</v>
      </c>
      <c r="L11" s="14">
        <f>J11*K11</f>
        <v>0</v>
      </c>
    </row>
    <row r="12" spans="1:12" ht="22.5">
      <c r="A12" s="11">
        <v>7</v>
      </c>
      <c r="B12" s="16" t="s">
        <v>177</v>
      </c>
      <c r="C12" s="12">
        <v>-1</v>
      </c>
      <c r="D12" s="13"/>
      <c r="E12" s="13"/>
      <c r="F12" s="51">
        <v>365</v>
      </c>
      <c r="G12" s="32">
        <v>45.4</v>
      </c>
      <c r="H12" s="13">
        <f t="shared" si="0"/>
        <v>410.4</v>
      </c>
      <c r="I12" s="17">
        <f t="shared" si="1"/>
        <v>-0.24366471734892792</v>
      </c>
      <c r="J12" s="1">
        <v>1</v>
      </c>
      <c r="K12" s="14">
        <v>0.75</v>
      </c>
      <c r="L12" s="14">
        <f>J12*K12</f>
        <v>0.75</v>
      </c>
    </row>
    <row r="13" spans="1:12" ht="22.5">
      <c r="A13" s="11">
        <v>8</v>
      </c>
      <c r="B13" s="16" t="s">
        <v>187</v>
      </c>
      <c r="C13" s="12">
        <v>-50.6</v>
      </c>
      <c r="D13" s="13"/>
      <c r="E13" s="13"/>
      <c r="F13" s="51">
        <v>1093.3</v>
      </c>
      <c r="G13" s="32">
        <v>192</v>
      </c>
      <c r="H13" s="13">
        <f t="shared" si="0"/>
        <v>1285.3</v>
      </c>
      <c r="I13" s="17">
        <f t="shared" si="1"/>
        <v>-3.9368240877616123</v>
      </c>
      <c r="J13" s="1">
        <v>1</v>
      </c>
      <c r="K13" s="14">
        <v>0.75</v>
      </c>
      <c r="L13" s="14">
        <v>0.75</v>
      </c>
    </row>
    <row r="14" spans="1:12" ht="11.25">
      <c r="A14" s="11">
        <v>9</v>
      </c>
      <c r="B14" s="16" t="s">
        <v>178</v>
      </c>
      <c r="C14" s="12">
        <v>-7.3</v>
      </c>
      <c r="D14" s="13"/>
      <c r="E14" s="13"/>
      <c r="F14" s="51">
        <v>1423.8</v>
      </c>
      <c r="G14" s="32">
        <v>759.3</v>
      </c>
      <c r="H14" s="13">
        <f t="shared" si="0"/>
        <v>2183.1</v>
      </c>
      <c r="I14" s="17">
        <f t="shared" si="1"/>
        <v>-0.3343868810407219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-23.2</v>
      </c>
      <c r="D15" s="13"/>
      <c r="E15" s="13"/>
      <c r="F15" s="51">
        <v>261</v>
      </c>
      <c r="G15" s="32">
        <v>200</v>
      </c>
      <c r="H15" s="13">
        <f t="shared" si="0"/>
        <v>461</v>
      </c>
      <c r="I15" s="17">
        <f t="shared" si="1"/>
        <v>-5.032537960954446</v>
      </c>
      <c r="J15" s="1">
        <f>SUM((I15-0)/(-10))</f>
        <v>0.5032537960954446</v>
      </c>
      <c r="K15" s="14">
        <v>0.75</v>
      </c>
      <c r="L15" s="14">
        <v>0.75</v>
      </c>
    </row>
    <row r="16" spans="1:12" ht="22.5">
      <c r="A16" s="11">
        <v>11</v>
      </c>
      <c r="B16" s="16" t="s">
        <v>180</v>
      </c>
      <c r="C16" s="12">
        <v>-20.6</v>
      </c>
      <c r="D16" s="13"/>
      <c r="E16" s="13"/>
      <c r="F16" s="51">
        <v>170.2</v>
      </c>
      <c r="G16" s="32">
        <v>232</v>
      </c>
      <c r="H16" s="13">
        <f t="shared" si="0"/>
        <v>402.2</v>
      </c>
      <c r="I16" s="17">
        <f t="shared" si="1"/>
        <v>-5.121829935355545</v>
      </c>
      <c r="J16" s="1">
        <f>SUM((I16-0)/(-10))</f>
        <v>0.5121829935355545</v>
      </c>
      <c r="K16" s="14">
        <v>0.75</v>
      </c>
      <c r="L16" s="14">
        <v>0.75</v>
      </c>
    </row>
    <row r="17" spans="1:12" ht="22.5">
      <c r="A17" s="11">
        <v>12</v>
      </c>
      <c r="B17" s="16" t="s">
        <v>181</v>
      </c>
      <c r="C17" s="12">
        <v>-92</v>
      </c>
      <c r="D17" s="13"/>
      <c r="E17" s="13"/>
      <c r="F17" s="51">
        <v>968.7</v>
      </c>
      <c r="G17" s="32">
        <v>205</v>
      </c>
      <c r="H17" s="13">
        <f t="shared" si="0"/>
        <v>1173.7</v>
      </c>
      <c r="I17" s="17">
        <f t="shared" si="1"/>
        <v>-7.8384595722927495</v>
      </c>
      <c r="J17" s="1">
        <f>SUM((I17-0)/(-10))</f>
        <v>0.783845957229275</v>
      </c>
      <c r="K17" s="14">
        <v>0.75</v>
      </c>
      <c r="L17" s="14">
        <v>0.75</v>
      </c>
    </row>
    <row r="18" spans="1:12" ht="22.5">
      <c r="A18" s="11">
        <v>13</v>
      </c>
      <c r="B18" s="16" t="s">
        <v>182</v>
      </c>
      <c r="C18" s="12">
        <v>-108.3</v>
      </c>
      <c r="D18" s="13"/>
      <c r="E18" s="13"/>
      <c r="F18" s="51">
        <v>617</v>
      </c>
      <c r="G18" s="32">
        <v>155</v>
      </c>
      <c r="H18" s="13">
        <f t="shared" si="0"/>
        <v>772</v>
      </c>
      <c r="I18" s="17">
        <f t="shared" si="1"/>
        <v>-14.028497409326423</v>
      </c>
      <c r="J18" s="1">
        <v>0</v>
      </c>
      <c r="K18" s="14">
        <v>0.75</v>
      </c>
      <c r="L18" s="14">
        <v>0</v>
      </c>
    </row>
    <row r="19" spans="1:12" ht="22.5">
      <c r="A19" s="11">
        <v>14</v>
      </c>
      <c r="B19" s="16" t="s">
        <v>183</v>
      </c>
      <c r="C19" s="12">
        <v>-39.2</v>
      </c>
      <c r="D19" s="13"/>
      <c r="E19" s="13"/>
      <c r="F19" s="51">
        <v>442.1</v>
      </c>
      <c r="G19" s="32">
        <v>300</v>
      </c>
      <c r="H19" s="13">
        <f t="shared" si="0"/>
        <v>742.1</v>
      </c>
      <c r="I19" s="17">
        <f t="shared" si="1"/>
        <v>-5.282306966716076</v>
      </c>
      <c r="J19" s="1">
        <f>SUM((I19-0)/(-10))</f>
        <v>0.5282306966716076</v>
      </c>
      <c r="K19" s="14">
        <v>0.75</v>
      </c>
      <c r="L19" s="14">
        <v>0.75</v>
      </c>
    </row>
    <row r="20" spans="1:12" ht="22.5">
      <c r="A20" s="11">
        <v>15</v>
      </c>
      <c r="B20" s="16" t="s">
        <v>184</v>
      </c>
      <c r="C20" s="12">
        <v>-1192.6</v>
      </c>
      <c r="D20" s="13"/>
      <c r="E20" s="13"/>
      <c r="F20" s="51">
        <v>16615.8</v>
      </c>
      <c r="G20" s="32">
        <v>10</v>
      </c>
      <c r="H20" s="13">
        <f t="shared" si="0"/>
        <v>16625.8</v>
      </c>
      <c r="I20" s="17">
        <f t="shared" si="1"/>
        <v>-7.173188658590865</v>
      </c>
      <c r="J20" s="1">
        <f>SUM((I20-0)/(-10))</f>
        <v>0.7173188658590866</v>
      </c>
      <c r="K20" s="14">
        <v>0.75</v>
      </c>
      <c r="L20" s="14">
        <v>0.75</v>
      </c>
    </row>
    <row r="21" spans="1:12" ht="22.5">
      <c r="A21" s="11">
        <v>16</v>
      </c>
      <c r="B21" s="16" t="s">
        <v>185</v>
      </c>
      <c r="C21" s="12">
        <v>-65.3</v>
      </c>
      <c r="D21" s="13"/>
      <c r="E21" s="13"/>
      <c r="F21" s="51">
        <v>760.1</v>
      </c>
      <c r="G21" s="32">
        <v>146.5</v>
      </c>
      <c r="H21" s="13">
        <f t="shared" si="0"/>
        <v>906.6</v>
      </c>
      <c r="I21" s="17">
        <f t="shared" si="1"/>
        <v>-7.202735495257004</v>
      </c>
      <c r="J21" s="1">
        <f>SUM((I21-0)/(-10))</f>
        <v>0.7202735495257004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-194.2</v>
      </c>
      <c r="D22" s="13"/>
      <c r="E22" s="13"/>
      <c r="F22" s="51">
        <v>1229.2</v>
      </c>
      <c r="G22" s="32">
        <v>19.5</v>
      </c>
      <c r="H22" s="13">
        <f t="shared" si="0"/>
        <v>1248.7</v>
      </c>
      <c r="I22" s="17">
        <f t="shared" si="1"/>
        <v>-15.55217426123168</v>
      </c>
      <c r="J22" s="1">
        <v>0</v>
      </c>
      <c r="K22" s="14">
        <v>0.75</v>
      </c>
      <c r="L22" s="14">
        <f>J22*K22</f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70" t="s">
        <v>39</v>
      </c>
      <c r="B24" s="271"/>
      <c r="C24" s="161">
        <f aca="true" t="shared" si="2" ref="C24:H24">SUM(C6:C23)</f>
        <v>-2202.1</v>
      </c>
      <c r="D24" s="161">
        <f t="shared" si="2"/>
        <v>0</v>
      </c>
      <c r="E24" s="161">
        <f t="shared" si="2"/>
        <v>0</v>
      </c>
      <c r="F24" s="168">
        <f t="shared" si="2"/>
        <v>28400.2</v>
      </c>
      <c r="G24" s="161">
        <f t="shared" si="2"/>
        <v>3811.7</v>
      </c>
      <c r="H24" s="166">
        <f t="shared" si="2"/>
        <v>32211.899999999998</v>
      </c>
      <c r="I24" s="31" t="s">
        <v>8</v>
      </c>
      <c r="J24" s="38" t="s">
        <v>8</v>
      </c>
      <c r="K24" s="174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4" sqref="G24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49" t="s">
        <v>149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52" t="s">
        <v>14</v>
      </c>
      <c r="B3" s="260" t="s">
        <v>102</v>
      </c>
      <c r="C3" s="56" t="s">
        <v>36</v>
      </c>
      <c r="D3" s="57"/>
      <c r="E3" s="57"/>
      <c r="F3" s="47" t="s">
        <v>200</v>
      </c>
      <c r="G3" s="47" t="s">
        <v>212</v>
      </c>
      <c r="H3" s="58" t="s">
        <v>136</v>
      </c>
      <c r="I3" s="47" t="s">
        <v>24</v>
      </c>
      <c r="J3" s="275" t="s">
        <v>11</v>
      </c>
      <c r="K3" s="275" t="s">
        <v>5</v>
      </c>
      <c r="L3" s="59" t="s">
        <v>6</v>
      </c>
    </row>
    <row r="4" spans="1:12" ht="42.75" customHeight="1">
      <c r="A4" s="252"/>
      <c r="B4" s="260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48"/>
      <c r="K4" s="248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7">
        <v>1</v>
      </c>
      <c r="B6" s="16" t="s">
        <v>171</v>
      </c>
      <c r="C6" s="12">
        <v>0</v>
      </c>
      <c r="D6" s="13"/>
      <c r="E6" s="13"/>
      <c r="F6" s="51">
        <v>381.8</v>
      </c>
      <c r="G6" s="152">
        <v>126</v>
      </c>
      <c r="H6" s="152">
        <f>F6+G6</f>
        <v>507.8</v>
      </c>
      <c r="I6" s="62">
        <f>C6/H6*100</f>
        <v>0</v>
      </c>
      <c r="J6" s="10">
        <v>1</v>
      </c>
      <c r="K6" s="78">
        <v>0.75</v>
      </c>
      <c r="L6" s="79">
        <f aca="true" t="shared" si="0" ref="L6:L22">J6*K6</f>
        <v>0.75</v>
      </c>
    </row>
    <row r="7" spans="1:12" ht="22.5">
      <c r="A7" s="77">
        <v>2</v>
      </c>
      <c r="B7" s="16" t="s">
        <v>172</v>
      </c>
      <c r="C7" s="12">
        <v>0</v>
      </c>
      <c r="D7" s="13"/>
      <c r="E7" s="13"/>
      <c r="F7" s="51">
        <v>444.1</v>
      </c>
      <c r="G7" s="32">
        <v>430</v>
      </c>
      <c r="H7" s="32">
        <f aca="true" t="shared" si="1" ref="H7:H22">F7+G7</f>
        <v>874.1</v>
      </c>
      <c r="I7" s="62">
        <f aca="true" t="shared" si="2" ref="I7:I22">C7/H7*100</f>
        <v>0</v>
      </c>
      <c r="J7" s="10">
        <v>1</v>
      </c>
      <c r="K7" s="78">
        <v>0.75</v>
      </c>
      <c r="L7" s="78">
        <f t="shared" si="0"/>
        <v>0.75</v>
      </c>
    </row>
    <row r="8" spans="1:12" ht="22.5">
      <c r="A8" s="77">
        <v>3</v>
      </c>
      <c r="B8" s="16" t="s">
        <v>173</v>
      </c>
      <c r="C8" s="12">
        <v>0</v>
      </c>
      <c r="D8" s="13"/>
      <c r="E8" s="13"/>
      <c r="F8" s="51">
        <v>743.8</v>
      </c>
      <c r="G8" s="32">
        <v>123</v>
      </c>
      <c r="H8" s="32">
        <f t="shared" si="1"/>
        <v>866.8</v>
      </c>
      <c r="I8" s="62">
        <f t="shared" si="2"/>
        <v>0</v>
      </c>
      <c r="J8" s="10">
        <v>1</v>
      </c>
      <c r="K8" s="78">
        <v>0.75</v>
      </c>
      <c r="L8" s="78">
        <f t="shared" si="0"/>
        <v>0.75</v>
      </c>
    </row>
    <row r="9" spans="1:12" ht="22.5">
      <c r="A9" s="77">
        <v>4</v>
      </c>
      <c r="B9" s="16" t="s">
        <v>174</v>
      </c>
      <c r="C9" s="12">
        <v>0</v>
      </c>
      <c r="D9" s="13"/>
      <c r="E9" s="13"/>
      <c r="F9" s="51">
        <v>608.1</v>
      </c>
      <c r="G9" s="32">
        <v>650</v>
      </c>
      <c r="H9" s="32">
        <f t="shared" si="1"/>
        <v>1258.1</v>
      </c>
      <c r="I9" s="62">
        <f t="shared" si="2"/>
        <v>0</v>
      </c>
      <c r="J9" s="10">
        <v>1</v>
      </c>
      <c r="K9" s="78">
        <v>0.75</v>
      </c>
      <c r="L9" s="78">
        <f t="shared" si="0"/>
        <v>0.75</v>
      </c>
    </row>
    <row r="10" spans="1:12" ht="11.25">
      <c r="A10" s="77">
        <v>5</v>
      </c>
      <c r="B10" s="16" t="s">
        <v>175</v>
      </c>
      <c r="C10" s="12">
        <v>0</v>
      </c>
      <c r="D10" s="13"/>
      <c r="E10" s="13"/>
      <c r="F10" s="51">
        <v>1710</v>
      </c>
      <c r="G10" s="32">
        <v>132</v>
      </c>
      <c r="H10" s="32">
        <f t="shared" si="1"/>
        <v>1842</v>
      </c>
      <c r="I10" s="62">
        <f t="shared" si="2"/>
        <v>0</v>
      </c>
      <c r="J10" s="10">
        <v>1</v>
      </c>
      <c r="K10" s="78">
        <v>0.75</v>
      </c>
      <c r="L10" s="78">
        <f t="shared" si="0"/>
        <v>0.75</v>
      </c>
    </row>
    <row r="11" spans="1:12" ht="22.5">
      <c r="A11" s="77">
        <v>6</v>
      </c>
      <c r="B11" s="16" t="s">
        <v>176</v>
      </c>
      <c r="C11" s="12">
        <v>0</v>
      </c>
      <c r="D11" s="13"/>
      <c r="E11" s="13"/>
      <c r="F11" s="51">
        <v>566.2</v>
      </c>
      <c r="G11" s="32">
        <v>86</v>
      </c>
      <c r="H11" s="32">
        <f t="shared" si="1"/>
        <v>652.2</v>
      </c>
      <c r="I11" s="62">
        <f t="shared" si="2"/>
        <v>0</v>
      </c>
      <c r="J11" s="10">
        <v>1</v>
      </c>
      <c r="K11" s="78">
        <v>0.75</v>
      </c>
      <c r="L11" s="78">
        <f t="shared" si="0"/>
        <v>0.75</v>
      </c>
    </row>
    <row r="12" spans="1:12" ht="22.5">
      <c r="A12" s="77">
        <v>7</v>
      </c>
      <c r="B12" s="16" t="s">
        <v>177</v>
      </c>
      <c r="C12" s="12">
        <v>0</v>
      </c>
      <c r="D12" s="13"/>
      <c r="E12" s="13"/>
      <c r="F12" s="51">
        <v>365</v>
      </c>
      <c r="G12" s="32">
        <v>45.4</v>
      </c>
      <c r="H12" s="32">
        <f t="shared" si="1"/>
        <v>410.4</v>
      </c>
      <c r="I12" s="62">
        <f t="shared" si="2"/>
        <v>0</v>
      </c>
      <c r="J12" s="10">
        <v>1</v>
      </c>
      <c r="K12" s="78">
        <v>0.75</v>
      </c>
      <c r="L12" s="78">
        <f t="shared" si="0"/>
        <v>0.75</v>
      </c>
    </row>
    <row r="13" spans="1:12" ht="22.5">
      <c r="A13" s="77">
        <v>8</v>
      </c>
      <c r="B13" s="16" t="s">
        <v>187</v>
      </c>
      <c r="C13" s="12">
        <v>0</v>
      </c>
      <c r="D13" s="13"/>
      <c r="E13" s="13"/>
      <c r="F13" s="51">
        <v>1093.3</v>
      </c>
      <c r="G13" s="32">
        <v>192</v>
      </c>
      <c r="H13" s="32">
        <f t="shared" si="1"/>
        <v>1285.3</v>
      </c>
      <c r="I13" s="62">
        <f t="shared" si="2"/>
        <v>0</v>
      </c>
      <c r="J13" s="10">
        <v>1</v>
      </c>
      <c r="K13" s="78">
        <v>0.75</v>
      </c>
      <c r="L13" s="78">
        <f t="shared" si="0"/>
        <v>0.75</v>
      </c>
    </row>
    <row r="14" spans="1:12" ht="11.25">
      <c r="A14" s="77">
        <v>9</v>
      </c>
      <c r="B14" s="16" t="s">
        <v>178</v>
      </c>
      <c r="C14" s="12">
        <v>0</v>
      </c>
      <c r="D14" s="13"/>
      <c r="E14" s="13"/>
      <c r="F14" s="51">
        <v>1423.8</v>
      </c>
      <c r="G14" s="32">
        <v>759.3</v>
      </c>
      <c r="H14" s="32">
        <f t="shared" si="1"/>
        <v>2183.1</v>
      </c>
      <c r="I14" s="62">
        <f t="shared" si="2"/>
        <v>0</v>
      </c>
      <c r="J14" s="10">
        <v>1</v>
      </c>
      <c r="K14" s="78">
        <v>0.75</v>
      </c>
      <c r="L14" s="78">
        <f t="shared" si="0"/>
        <v>0.75</v>
      </c>
    </row>
    <row r="15" spans="1:12" ht="22.5">
      <c r="A15" s="77">
        <v>10</v>
      </c>
      <c r="B15" s="16" t="s">
        <v>179</v>
      </c>
      <c r="C15" s="12">
        <v>0</v>
      </c>
      <c r="D15" s="13"/>
      <c r="E15" s="13"/>
      <c r="F15" s="51">
        <v>261</v>
      </c>
      <c r="G15" s="32">
        <v>200</v>
      </c>
      <c r="H15" s="32">
        <f t="shared" si="1"/>
        <v>461</v>
      </c>
      <c r="I15" s="62">
        <f t="shared" si="2"/>
        <v>0</v>
      </c>
      <c r="J15" s="10">
        <v>1</v>
      </c>
      <c r="K15" s="78">
        <v>0.75</v>
      </c>
      <c r="L15" s="78">
        <f t="shared" si="0"/>
        <v>0.75</v>
      </c>
    </row>
    <row r="16" spans="1:12" ht="22.5">
      <c r="A16" s="77">
        <v>11</v>
      </c>
      <c r="B16" s="16" t="s">
        <v>180</v>
      </c>
      <c r="C16" s="12">
        <v>0</v>
      </c>
      <c r="D16" s="13"/>
      <c r="E16" s="13"/>
      <c r="F16" s="51">
        <v>170.2</v>
      </c>
      <c r="G16" s="32">
        <v>232</v>
      </c>
      <c r="H16" s="32">
        <f t="shared" si="1"/>
        <v>402.2</v>
      </c>
      <c r="I16" s="62">
        <f t="shared" si="2"/>
        <v>0</v>
      </c>
      <c r="J16" s="10">
        <v>1</v>
      </c>
      <c r="K16" s="78">
        <v>0.75</v>
      </c>
      <c r="L16" s="78">
        <f t="shared" si="0"/>
        <v>0.75</v>
      </c>
    </row>
    <row r="17" spans="1:12" ht="22.5">
      <c r="A17" s="77">
        <v>12</v>
      </c>
      <c r="B17" s="16" t="s">
        <v>181</v>
      </c>
      <c r="C17" s="12">
        <v>0</v>
      </c>
      <c r="D17" s="13"/>
      <c r="E17" s="13"/>
      <c r="F17" s="51">
        <v>968.7</v>
      </c>
      <c r="G17" s="32">
        <v>205</v>
      </c>
      <c r="H17" s="32">
        <f t="shared" si="1"/>
        <v>1173.7</v>
      </c>
      <c r="I17" s="62">
        <f t="shared" si="2"/>
        <v>0</v>
      </c>
      <c r="J17" s="10">
        <v>1</v>
      </c>
      <c r="K17" s="78">
        <v>0.75</v>
      </c>
      <c r="L17" s="78">
        <f t="shared" si="0"/>
        <v>0.75</v>
      </c>
    </row>
    <row r="18" spans="1:12" ht="22.5">
      <c r="A18" s="77">
        <v>13</v>
      </c>
      <c r="B18" s="16" t="s">
        <v>182</v>
      </c>
      <c r="C18" s="12">
        <v>0</v>
      </c>
      <c r="D18" s="13"/>
      <c r="E18" s="13"/>
      <c r="F18" s="51">
        <v>617</v>
      </c>
      <c r="G18" s="32">
        <v>155</v>
      </c>
      <c r="H18" s="32">
        <f t="shared" si="1"/>
        <v>772</v>
      </c>
      <c r="I18" s="62">
        <f t="shared" si="2"/>
        <v>0</v>
      </c>
      <c r="J18" s="10">
        <v>1</v>
      </c>
      <c r="K18" s="78">
        <v>0.75</v>
      </c>
      <c r="L18" s="78">
        <f t="shared" si="0"/>
        <v>0.75</v>
      </c>
    </row>
    <row r="19" spans="1:12" ht="22.5">
      <c r="A19" s="77">
        <v>14</v>
      </c>
      <c r="B19" s="16" t="s">
        <v>183</v>
      </c>
      <c r="C19" s="12">
        <v>0</v>
      </c>
      <c r="D19" s="13"/>
      <c r="E19" s="13"/>
      <c r="F19" s="51">
        <v>442.1</v>
      </c>
      <c r="G19" s="32">
        <v>300</v>
      </c>
      <c r="H19" s="32">
        <f t="shared" si="1"/>
        <v>742.1</v>
      </c>
      <c r="I19" s="62">
        <f t="shared" si="2"/>
        <v>0</v>
      </c>
      <c r="J19" s="10">
        <v>1</v>
      </c>
      <c r="K19" s="78">
        <v>0.75</v>
      </c>
      <c r="L19" s="78">
        <f t="shared" si="0"/>
        <v>0.75</v>
      </c>
    </row>
    <row r="20" spans="1:12" ht="22.5">
      <c r="A20" s="77">
        <v>15</v>
      </c>
      <c r="B20" s="16" t="s">
        <v>184</v>
      </c>
      <c r="C20" s="12">
        <v>0</v>
      </c>
      <c r="D20" s="13"/>
      <c r="E20" s="13"/>
      <c r="F20" s="51">
        <v>16615.8</v>
      </c>
      <c r="G20" s="32">
        <v>10</v>
      </c>
      <c r="H20" s="32">
        <f t="shared" si="1"/>
        <v>16625.8</v>
      </c>
      <c r="I20" s="62">
        <f t="shared" si="2"/>
        <v>0</v>
      </c>
      <c r="J20" s="10">
        <v>1</v>
      </c>
      <c r="K20" s="78">
        <v>0.75</v>
      </c>
      <c r="L20" s="78">
        <f t="shared" si="0"/>
        <v>0.75</v>
      </c>
    </row>
    <row r="21" spans="1:12" ht="22.5">
      <c r="A21" s="77">
        <v>16</v>
      </c>
      <c r="B21" s="16" t="s">
        <v>185</v>
      </c>
      <c r="C21" s="12">
        <v>0</v>
      </c>
      <c r="D21" s="13"/>
      <c r="E21" s="13"/>
      <c r="F21" s="51">
        <v>760.1</v>
      </c>
      <c r="G21" s="32">
        <v>146.5</v>
      </c>
      <c r="H21" s="32">
        <f t="shared" si="1"/>
        <v>906.6</v>
      </c>
      <c r="I21" s="62">
        <f t="shared" si="2"/>
        <v>0</v>
      </c>
      <c r="J21" s="10">
        <v>1</v>
      </c>
      <c r="K21" s="78">
        <v>0.75</v>
      </c>
      <c r="L21" s="78">
        <f t="shared" si="0"/>
        <v>0.75</v>
      </c>
    </row>
    <row r="22" spans="1:12" ht="22.5">
      <c r="A22" s="77">
        <v>17</v>
      </c>
      <c r="B22" s="16" t="s">
        <v>186</v>
      </c>
      <c r="C22" s="12">
        <v>0</v>
      </c>
      <c r="D22" s="13"/>
      <c r="E22" s="13"/>
      <c r="F22" s="51">
        <v>1229.2</v>
      </c>
      <c r="G22" s="32">
        <v>19.5</v>
      </c>
      <c r="H22" s="32">
        <f t="shared" si="1"/>
        <v>1248.7</v>
      </c>
      <c r="I22" s="62">
        <f t="shared" si="2"/>
        <v>0</v>
      </c>
      <c r="J22" s="10">
        <v>1</v>
      </c>
      <c r="K22" s="78">
        <v>0.75</v>
      </c>
      <c r="L22" s="78">
        <f t="shared" si="0"/>
        <v>0.75</v>
      </c>
    </row>
    <row r="23" spans="1:12" ht="11.25">
      <c r="A23" s="77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8"/>
      <c r="L23" s="78"/>
    </row>
    <row r="24" spans="1:12" ht="11.25">
      <c r="A24" s="250" t="s">
        <v>39</v>
      </c>
      <c r="B24" s="251"/>
      <c r="C24" s="161">
        <f aca="true" t="shared" si="3" ref="C24:H24">SUM(C6:C23)</f>
        <v>0</v>
      </c>
      <c r="D24" s="161">
        <f t="shared" si="3"/>
        <v>0</v>
      </c>
      <c r="E24" s="161">
        <f t="shared" si="3"/>
        <v>0</v>
      </c>
      <c r="F24" s="168">
        <f t="shared" si="3"/>
        <v>28400.2</v>
      </c>
      <c r="G24" s="161">
        <f t="shared" si="3"/>
        <v>3811.7</v>
      </c>
      <c r="H24" s="161">
        <f t="shared" si="3"/>
        <v>32211.899999999998</v>
      </c>
      <c r="I24" s="75" t="s">
        <v>8</v>
      </c>
      <c r="J24" s="76" t="s">
        <v>8</v>
      </c>
      <c r="K24" s="175">
        <v>0.75</v>
      </c>
      <c r="L24" s="80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F5">
      <selection activeCell="H22" sqref="H2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73" t="s">
        <v>150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62" t="s">
        <v>14</v>
      </c>
      <c r="B3" s="260" t="s">
        <v>102</v>
      </c>
      <c r="C3" s="6" t="s">
        <v>137</v>
      </c>
      <c r="D3" s="27"/>
      <c r="E3" s="27"/>
      <c r="F3" s="35" t="s">
        <v>192</v>
      </c>
      <c r="G3" s="35" t="s">
        <v>214</v>
      </c>
      <c r="H3" s="29" t="s">
        <v>138</v>
      </c>
      <c r="I3" s="5" t="s">
        <v>41</v>
      </c>
      <c r="J3" s="254" t="s">
        <v>15</v>
      </c>
      <c r="K3" s="254" t="s">
        <v>16</v>
      </c>
      <c r="L3" s="6" t="s">
        <v>6</v>
      </c>
    </row>
    <row r="4" spans="1:12" s="10" customFormat="1" ht="42.75" customHeight="1">
      <c r="A4" s="262"/>
      <c r="B4" s="260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55"/>
      <c r="K4" s="255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4059.8</v>
      </c>
      <c r="G6" s="45">
        <v>1314.7</v>
      </c>
      <c r="H6" s="32">
        <f>F6-G6</f>
        <v>2745.1000000000004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3338.9</v>
      </c>
      <c r="G7" s="45">
        <v>926.6</v>
      </c>
      <c r="H7" s="32">
        <f aca="true" t="shared" si="1" ref="H7:H22">F7-G7</f>
        <v>2412.3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5958.9</v>
      </c>
      <c r="G8" s="45">
        <v>3309.2</v>
      </c>
      <c r="H8" s="32">
        <f t="shared" si="1"/>
        <v>2649.7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2838.9</v>
      </c>
      <c r="G9" s="45">
        <v>479.9</v>
      </c>
      <c r="H9" s="32">
        <f t="shared" si="1"/>
        <v>2359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3293.4</v>
      </c>
      <c r="G10" s="45">
        <v>594</v>
      </c>
      <c r="H10" s="32">
        <f t="shared" si="1"/>
        <v>2699.4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2904.9</v>
      </c>
      <c r="G11" s="45">
        <v>705.8</v>
      </c>
      <c r="H11" s="32">
        <f t="shared" si="1"/>
        <v>2199.1000000000004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1930</v>
      </c>
      <c r="G12" s="45">
        <v>263.8</v>
      </c>
      <c r="H12" s="32">
        <f t="shared" si="1"/>
        <v>1666.2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4348.4</v>
      </c>
      <c r="G13" s="45">
        <v>1976.3</v>
      </c>
      <c r="H13" s="32">
        <f t="shared" si="1"/>
        <v>2372.0999999999995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7258.4</v>
      </c>
      <c r="G14" s="45">
        <v>3204.6</v>
      </c>
      <c r="H14" s="32">
        <f t="shared" si="1"/>
        <v>4053.7999999999997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1938</v>
      </c>
      <c r="G15" s="45">
        <v>200.3</v>
      </c>
      <c r="H15" s="32">
        <f t="shared" si="1"/>
        <v>1737.7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2451.1</v>
      </c>
      <c r="G16" s="45">
        <v>479.6</v>
      </c>
      <c r="H16" s="32">
        <f t="shared" si="1"/>
        <v>1971.5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4341.6</v>
      </c>
      <c r="G17" s="45">
        <v>1810.9</v>
      </c>
      <c r="H17" s="32">
        <f t="shared" si="1"/>
        <v>2530.7000000000003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4539.9</v>
      </c>
      <c r="G18" s="45">
        <v>1450.9</v>
      </c>
      <c r="H18" s="32">
        <f t="shared" si="1"/>
        <v>3088.9999999999995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2180.6</v>
      </c>
      <c r="G19" s="45">
        <v>385.3</v>
      </c>
      <c r="H19" s="32">
        <f t="shared" si="1"/>
        <v>1795.3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41345.2</v>
      </c>
      <c r="G20" s="45">
        <v>17937.4</v>
      </c>
      <c r="H20" s="32">
        <f t="shared" si="1"/>
        <v>23407.799999999996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6589.2</v>
      </c>
      <c r="G21" s="45">
        <v>4563.8</v>
      </c>
      <c r="H21" s="32">
        <f t="shared" si="1"/>
        <v>2025.3999999999996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9146.1</v>
      </c>
      <c r="G22" s="45">
        <v>5990.8</v>
      </c>
      <c r="H22" s="32">
        <f t="shared" si="1"/>
        <v>3155.3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70" t="s">
        <v>39</v>
      </c>
      <c r="B24" s="271"/>
      <c r="C24" s="161">
        <f aca="true" t="shared" si="3" ref="C24:H24">SUM(C6:C23)</f>
        <v>0</v>
      </c>
      <c r="D24" s="161">
        <f t="shared" si="3"/>
        <v>0</v>
      </c>
      <c r="E24" s="168">
        <f t="shared" si="3"/>
        <v>0</v>
      </c>
      <c r="F24" s="160">
        <f t="shared" si="3"/>
        <v>108463.3</v>
      </c>
      <c r="G24" s="160">
        <f t="shared" si="3"/>
        <v>45593.90000000001</v>
      </c>
      <c r="H24" s="161">
        <f t="shared" si="3"/>
        <v>62869.4</v>
      </c>
      <c r="I24" s="81" t="s">
        <v>8</v>
      </c>
      <c r="J24" s="82" t="s">
        <v>8</v>
      </c>
      <c r="K24" s="174">
        <v>0.75</v>
      </c>
      <c r="L24" s="50" t="s">
        <v>8</v>
      </c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4"/>
      <c r="D32" s="23"/>
      <c r="E32" s="23"/>
      <c r="H32" s="23"/>
      <c r="J32" s="24"/>
    </row>
    <row r="33" spans="1:10" s="25" customFormat="1" ht="11.25">
      <c r="A33" s="24"/>
      <c r="D33" s="23"/>
      <c r="E33" s="23"/>
      <c r="H33" s="23"/>
      <c r="J33" s="24"/>
    </row>
    <row r="34" spans="1:10" s="25" customFormat="1" ht="11.25">
      <c r="A34" s="24"/>
      <c r="D34" s="23"/>
      <c r="E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pane xSplit="14895" topLeftCell="M1" activePane="topLeft" state="split"/>
      <selection pane="topLeft" activeCell="P21" sqref="P21"/>
      <selection pane="topRight" activeCell="M5" sqref="M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73" t="s">
        <v>151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62" t="s">
        <v>3</v>
      </c>
      <c r="B3" s="260" t="s">
        <v>102</v>
      </c>
      <c r="C3" s="35" t="s">
        <v>218</v>
      </c>
      <c r="D3" s="35" t="s">
        <v>216</v>
      </c>
      <c r="E3" s="35" t="s">
        <v>217</v>
      </c>
      <c r="F3" s="29" t="s">
        <v>1</v>
      </c>
      <c r="G3" s="27"/>
      <c r="H3" s="27"/>
      <c r="I3" s="5" t="s">
        <v>223</v>
      </c>
      <c r="J3" s="5" t="s">
        <v>222</v>
      </c>
      <c r="K3" s="35" t="s">
        <v>31</v>
      </c>
      <c r="L3" s="35" t="s">
        <v>192</v>
      </c>
      <c r="M3" s="35" t="s">
        <v>215</v>
      </c>
      <c r="N3" s="29" t="s">
        <v>2</v>
      </c>
      <c r="O3" s="5" t="s">
        <v>45</v>
      </c>
      <c r="P3" s="254" t="s">
        <v>17</v>
      </c>
      <c r="Q3" s="254" t="s">
        <v>18</v>
      </c>
      <c r="R3" s="6" t="s">
        <v>6</v>
      </c>
    </row>
    <row r="4" spans="1:18" s="10" customFormat="1" ht="75.75" customHeight="1">
      <c r="A4" s="262"/>
      <c r="B4" s="26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55"/>
      <c r="Q4" s="255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3984.7</v>
      </c>
      <c r="D6" s="13">
        <v>795.7</v>
      </c>
      <c r="E6" s="45">
        <v>518.9</v>
      </c>
      <c r="F6" s="44">
        <f>C6-D6-E6</f>
        <v>2670.1</v>
      </c>
      <c r="G6" s="13"/>
      <c r="H6" s="13"/>
      <c r="I6" s="51">
        <v>0</v>
      </c>
      <c r="J6" s="51">
        <v>0</v>
      </c>
      <c r="K6" s="32">
        <f>J6-I6</f>
        <v>0</v>
      </c>
      <c r="L6" s="32">
        <v>4059.8</v>
      </c>
      <c r="M6" s="32">
        <v>1314.7</v>
      </c>
      <c r="N6" s="32">
        <f>L6-M6</f>
        <v>2745.1000000000004</v>
      </c>
      <c r="O6" s="17">
        <f>(F6-N6)/F6*100</f>
        <v>-2.80888356241341</v>
      </c>
      <c r="P6" s="68">
        <f>SUM(O6+5)/(0+5)</f>
        <v>0.43822328751731804</v>
      </c>
      <c r="Q6" s="14">
        <v>1.2</v>
      </c>
      <c r="R6" s="14">
        <f>P6*Q6</f>
        <v>0.5258679450207816</v>
      </c>
    </row>
    <row r="7" spans="1:18" ht="22.5">
      <c r="A7" s="11">
        <v>2</v>
      </c>
      <c r="B7" s="16" t="s">
        <v>172</v>
      </c>
      <c r="C7" s="45">
        <v>3333.7</v>
      </c>
      <c r="D7" s="13">
        <v>46.7</v>
      </c>
      <c r="E7" s="45">
        <v>879.9</v>
      </c>
      <c r="F7" s="45">
        <f aca="true" t="shared" si="0" ref="F7:F22">C7-D7-E7</f>
        <v>2407.1</v>
      </c>
      <c r="G7" s="13"/>
      <c r="H7" s="13"/>
      <c r="I7" s="51">
        <v>0</v>
      </c>
      <c r="J7" s="51">
        <v>0</v>
      </c>
      <c r="K7" s="32">
        <f aca="true" t="shared" si="1" ref="K7:K22">J7-I7</f>
        <v>0</v>
      </c>
      <c r="L7" s="32">
        <v>3338.9</v>
      </c>
      <c r="M7" s="32">
        <v>926.6</v>
      </c>
      <c r="N7" s="32">
        <f aca="true" t="shared" si="2" ref="N7:N22">L7-M7</f>
        <v>2412.3</v>
      </c>
      <c r="O7" s="17">
        <f aca="true" t="shared" si="3" ref="O7:O22">(F7-N7)/F7*100</f>
        <v>-0.21602758506087294</v>
      </c>
      <c r="P7" s="68">
        <f>SUM(O7+5)/(0+5)</f>
        <v>0.9567944829878254</v>
      </c>
      <c r="Q7" s="14">
        <v>1.2</v>
      </c>
      <c r="R7" s="14">
        <f aca="true" t="shared" si="4" ref="R7:R22">P7*Q7</f>
        <v>1.1481533795853904</v>
      </c>
    </row>
    <row r="8" spans="1:18" ht="22.5">
      <c r="A8" s="11">
        <v>3</v>
      </c>
      <c r="B8" s="16" t="s">
        <v>173</v>
      </c>
      <c r="C8" s="45">
        <v>5863.5</v>
      </c>
      <c r="D8" s="13">
        <v>859</v>
      </c>
      <c r="E8" s="45">
        <v>2450.1</v>
      </c>
      <c r="F8" s="45">
        <f t="shared" si="0"/>
        <v>2554.4</v>
      </c>
      <c r="G8" s="13"/>
      <c r="H8" s="13"/>
      <c r="I8" s="51">
        <v>0</v>
      </c>
      <c r="J8" s="51">
        <v>0</v>
      </c>
      <c r="K8" s="32">
        <f t="shared" si="1"/>
        <v>0</v>
      </c>
      <c r="L8" s="32">
        <v>5958.9</v>
      </c>
      <c r="M8" s="32">
        <v>3309.2</v>
      </c>
      <c r="N8" s="32">
        <f t="shared" si="2"/>
        <v>2649.7</v>
      </c>
      <c r="O8" s="17">
        <f t="shared" si="3"/>
        <v>-3.7308174130911262</v>
      </c>
      <c r="P8" s="68">
        <f aca="true" t="shared" si="5" ref="P8:P21">SUM(O8+5)/(0+5)</f>
        <v>0.25383651738177476</v>
      </c>
      <c r="Q8" s="14">
        <v>1.2</v>
      </c>
      <c r="R8" s="14">
        <f t="shared" si="4"/>
        <v>0.3046038208581297</v>
      </c>
    </row>
    <row r="9" spans="1:18" ht="22.5">
      <c r="A9" s="11">
        <v>4</v>
      </c>
      <c r="B9" s="16" t="s">
        <v>174</v>
      </c>
      <c r="C9" s="45">
        <v>2730.4</v>
      </c>
      <c r="D9" s="13">
        <v>46.7</v>
      </c>
      <c r="E9" s="45">
        <v>433.2</v>
      </c>
      <c r="F9" s="45">
        <f t="shared" si="0"/>
        <v>2250.5000000000005</v>
      </c>
      <c r="G9" s="13"/>
      <c r="H9" s="13"/>
      <c r="I9" s="51">
        <v>0</v>
      </c>
      <c r="J9" s="51">
        <v>0</v>
      </c>
      <c r="K9" s="32">
        <f t="shared" si="1"/>
        <v>0</v>
      </c>
      <c r="L9" s="32">
        <v>2838.9</v>
      </c>
      <c r="M9" s="32">
        <v>479.9</v>
      </c>
      <c r="N9" s="32">
        <f t="shared" si="2"/>
        <v>2359</v>
      </c>
      <c r="O9" s="17">
        <f t="shared" si="3"/>
        <v>-4.821150855365453</v>
      </c>
      <c r="P9" s="68">
        <f t="shared" si="5"/>
        <v>0.03576982892690932</v>
      </c>
      <c r="Q9" s="14">
        <v>1.2</v>
      </c>
      <c r="R9" s="14">
        <f t="shared" si="4"/>
        <v>0.04292379471229118</v>
      </c>
    </row>
    <row r="10" spans="1:18" ht="22.5">
      <c r="A10" s="11">
        <v>5</v>
      </c>
      <c r="B10" s="16" t="s">
        <v>175</v>
      </c>
      <c r="C10" s="45">
        <v>3277.5</v>
      </c>
      <c r="D10" s="13">
        <v>116.6</v>
      </c>
      <c r="E10" s="45">
        <v>477.4</v>
      </c>
      <c r="F10" s="45">
        <f t="shared" si="0"/>
        <v>2683.5</v>
      </c>
      <c r="G10" s="13"/>
      <c r="H10" s="13"/>
      <c r="I10" s="51">
        <v>0</v>
      </c>
      <c r="J10" s="51">
        <v>0</v>
      </c>
      <c r="K10" s="32">
        <f t="shared" si="1"/>
        <v>0</v>
      </c>
      <c r="L10" s="32">
        <v>3293.4</v>
      </c>
      <c r="M10" s="32">
        <v>594</v>
      </c>
      <c r="N10" s="32">
        <f t="shared" si="2"/>
        <v>2699.4</v>
      </c>
      <c r="O10" s="17">
        <f t="shared" si="3"/>
        <v>-0.5925097820011214</v>
      </c>
      <c r="P10" s="68">
        <v>1</v>
      </c>
      <c r="Q10" s="14">
        <v>1.2</v>
      </c>
      <c r="R10" s="14">
        <f t="shared" si="4"/>
        <v>1.2</v>
      </c>
    </row>
    <row r="11" spans="1:18" ht="22.5">
      <c r="A11" s="11">
        <v>6</v>
      </c>
      <c r="B11" s="16" t="s">
        <v>176</v>
      </c>
      <c r="C11" s="45">
        <v>2797.2</v>
      </c>
      <c r="D11" s="13">
        <v>46.7</v>
      </c>
      <c r="E11" s="45">
        <v>659.1</v>
      </c>
      <c r="F11" s="45">
        <f t="shared" si="0"/>
        <v>2091.4</v>
      </c>
      <c r="G11" s="13"/>
      <c r="H11" s="13"/>
      <c r="I11" s="51">
        <v>0</v>
      </c>
      <c r="J11" s="51">
        <v>0</v>
      </c>
      <c r="K11" s="32">
        <f t="shared" si="1"/>
        <v>0</v>
      </c>
      <c r="L11" s="32">
        <v>2904.9</v>
      </c>
      <c r="M11" s="32">
        <v>705.8</v>
      </c>
      <c r="N11" s="32">
        <f t="shared" si="2"/>
        <v>2199.1000000000004</v>
      </c>
      <c r="O11" s="17">
        <f t="shared" si="3"/>
        <v>-5.149660514487916</v>
      </c>
      <c r="P11" s="68">
        <v>0</v>
      </c>
      <c r="Q11" s="14">
        <v>1.2</v>
      </c>
      <c r="R11" s="14">
        <f t="shared" si="4"/>
        <v>0</v>
      </c>
    </row>
    <row r="12" spans="1:18" ht="22.5">
      <c r="A12" s="11">
        <v>7</v>
      </c>
      <c r="B12" s="16" t="s">
        <v>177</v>
      </c>
      <c r="C12" s="45">
        <v>1929</v>
      </c>
      <c r="D12" s="13">
        <v>46.7</v>
      </c>
      <c r="E12" s="45">
        <v>217.2</v>
      </c>
      <c r="F12" s="45">
        <f t="shared" si="0"/>
        <v>1665.1</v>
      </c>
      <c r="G12" s="13"/>
      <c r="H12" s="13"/>
      <c r="I12" s="51">
        <v>0</v>
      </c>
      <c r="J12" s="51">
        <v>0</v>
      </c>
      <c r="K12" s="32">
        <f t="shared" si="1"/>
        <v>0</v>
      </c>
      <c r="L12" s="32">
        <v>1930</v>
      </c>
      <c r="M12" s="32">
        <v>263.8</v>
      </c>
      <c r="N12" s="32">
        <f t="shared" si="2"/>
        <v>1666.2</v>
      </c>
      <c r="O12" s="17">
        <f t="shared" si="3"/>
        <v>-0.06606209837247831</v>
      </c>
      <c r="P12" s="68">
        <v>1</v>
      </c>
      <c r="Q12" s="14">
        <v>1.2</v>
      </c>
      <c r="R12" s="14">
        <f t="shared" si="4"/>
        <v>1.2</v>
      </c>
    </row>
    <row r="13" spans="1:18" ht="22.5">
      <c r="A13" s="11">
        <v>8</v>
      </c>
      <c r="B13" s="16" t="s">
        <v>187</v>
      </c>
      <c r="C13" s="45">
        <v>4297.8</v>
      </c>
      <c r="D13" s="13">
        <v>1430.1</v>
      </c>
      <c r="E13" s="45">
        <v>546.2</v>
      </c>
      <c r="F13" s="45">
        <f t="shared" si="0"/>
        <v>2321.5</v>
      </c>
      <c r="G13" s="13"/>
      <c r="H13" s="13"/>
      <c r="I13" s="51">
        <v>0</v>
      </c>
      <c r="J13" s="51">
        <v>0</v>
      </c>
      <c r="K13" s="32">
        <f t="shared" si="1"/>
        <v>0</v>
      </c>
      <c r="L13" s="32">
        <v>4348.4</v>
      </c>
      <c r="M13" s="32">
        <v>1976.3</v>
      </c>
      <c r="N13" s="32">
        <f t="shared" si="2"/>
        <v>2372.0999999999995</v>
      </c>
      <c r="O13" s="17">
        <f t="shared" si="3"/>
        <v>-2.1796252423002134</v>
      </c>
      <c r="P13" s="68">
        <f t="shared" si="5"/>
        <v>0.5640749515399573</v>
      </c>
      <c r="Q13" s="14">
        <v>1.2</v>
      </c>
      <c r="R13" s="14">
        <f t="shared" si="4"/>
        <v>0.6768899418479488</v>
      </c>
    </row>
    <row r="14" spans="1:18" ht="22.5">
      <c r="A14" s="11">
        <v>9</v>
      </c>
      <c r="B14" s="16" t="s">
        <v>178</v>
      </c>
      <c r="C14" s="45">
        <v>7251.1</v>
      </c>
      <c r="D14" s="13">
        <v>1601.7</v>
      </c>
      <c r="E14" s="45">
        <v>1602.9</v>
      </c>
      <c r="F14" s="45">
        <f t="shared" si="0"/>
        <v>4046.5000000000005</v>
      </c>
      <c r="G14" s="13"/>
      <c r="H14" s="13"/>
      <c r="I14" s="51">
        <v>0</v>
      </c>
      <c r="J14" s="51">
        <v>0</v>
      </c>
      <c r="K14" s="32">
        <f t="shared" si="1"/>
        <v>0</v>
      </c>
      <c r="L14" s="32">
        <v>7258.4</v>
      </c>
      <c r="M14" s="32">
        <v>3204.6</v>
      </c>
      <c r="N14" s="32">
        <f t="shared" si="2"/>
        <v>4053.7999999999997</v>
      </c>
      <c r="O14" s="17">
        <f t="shared" si="3"/>
        <v>-0.18040281724945686</v>
      </c>
      <c r="P14" s="68">
        <v>1</v>
      </c>
      <c r="Q14" s="14">
        <v>1.2</v>
      </c>
      <c r="R14" s="14">
        <f t="shared" si="4"/>
        <v>1.2</v>
      </c>
    </row>
    <row r="15" spans="1:18" ht="22.5">
      <c r="A15" s="11">
        <v>10</v>
      </c>
      <c r="B15" s="16" t="s">
        <v>179</v>
      </c>
      <c r="C15" s="45">
        <v>1914.8</v>
      </c>
      <c r="D15" s="13">
        <v>46.7</v>
      </c>
      <c r="E15" s="45">
        <v>153.6</v>
      </c>
      <c r="F15" s="45">
        <f t="shared" si="0"/>
        <v>1714.5</v>
      </c>
      <c r="G15" s="13"/>
      <c r="H15" s="13"/>
      <c r="I15" s="51">
        <v>0</v>
      </c>
      <c r="J15" s="51">
        <v>0</v>
      </c>
      <c r="K15" s="32">
        <f t="shared" si="1"/>
        <v>0</v>
      </c>
      <c r="L15" s="32">
        <v>1938</v>
      </c>
      <c r="M15" s="32">
        <v>200.3</v>
      </c>
      <c r="N15" s="32">
        <f t="shared" si="2"/>
        <v>1737.7</v>
      </c>
      <c r="O15" s="17">
        <f t="shared" si="3"/>
        <v>-1.3531641878098597</v>
      </c>
      <c r="P15" s="68">
        <f t="shared" si="5"/>
        <v>0.729367162438028</v>
      </c>
      <c r="Q15" s="14">
        <v>1.2</v>
      </c>
      <c r="R15" s="14">
        <f t="shared" si="4"/>
        <v>0.8752405949256336</v>
      </c>
    </row>
    <row r="16" spans="1:18" ht="22.5">
      <c r="A16" s="11">
        <v>11</v>
      </c>
      <c r="B16" s="16" t="s">
        <v>180</v>
      </c>
      <c r="C16" s="45">
        <v>2430.5</v>
      </c>
      <c r="D16" s="13">
        <v>46.7</v>
      </c>
      <c r="E16" s="45">
        <v>432.9</v>
      </c>
      <c r="F16" s="45">
        <f t="shared" si="0"/>
        <v>1950.9</v>
      </c>
      <c r="G16" s="13"/>
      <c r="H16" s="13"/>
      <c r="I16" s="51">
        <v>0</v>
      </c>
      <c r="J16" s="51">
        <v>0</v>
      </c>
      <c r="K16" s="32">
        <f t="shared" si="1"/>
        <v>0</v>
      </c>
      <c r="L16" s="32">
        <v>2451.1</v>
      </c>
      <c r="M16" s="32">
        <v>479.6</v>
      </c>
      <c r="N16" s="32">
        <f t="shared" si="2"/>
        <v>1971.5</v>
      </c>
      <c r="O16" s="17">
        <f t="shared" si="3"/>
        <v>-1.0559229073760783</v>
      </c>
      <c r="P16" s="68">
        <f t="shared" si="5"/>
        <v>0.7888154185247844</v>
      </c>
      <c r="Q16" s="14">
        <v>1.2</v>
      </c>
      <c r="R16" s="14">
        <f t="shared" si="4"/>
        <v>0.9465785022297413</v>
      </c>
    </row>
    <row r="17" spans="1:18" ht="22.5">
      <c r="A17" s="11">
        <v>12</v>
      </c>
      <c r="B17" s="16" t="s">
        <v>181</v>
      </c>
      <c r="C17" s="45">
        <v>4249.6</v>
      </c>
      <c r="D17" s="13">
        <v>946.7</v>
      </c>
      <c r="E17" s="45">
        <v>864.2</v>
      </c>
      <c r="F17" s="45">
        <f t="shared" si="0"/>
        <v>2438.7000000000007</v>
      </c>
      <c r="G17" s="13"/>
      <c r="H17" s="13"/>
      <c r="I17" s="51">
        <v>0</v>
      </c>
      <c r="J17" s="51">
        <v>0</v>
      </c>
      <c r="K17" s="32">
        <f t="shared" si="1"/>
        <v>0</v>
      </c>
      <c r="L17" s="32">
        <v>4341.6</v>
      </c>
      <c r="M17" s="32">
        <v>1810.9</v>
      </c>
      <c r="N17" s="32">
        <f t="shared" si="2"/>
        <v>2530.7000000000003</v>
      </c>
      <c r="O17" s="17">
        <f t="shared" si="3"/>
        <v>-3.7725017427317633</v>
      </c>
      <c r="P17" s="68">
        <f t="shared" si="5"/>
        <v>0.24549965145364733</v>
      </c>
      <c r="Q17" s="14">
        <v>1.2</v>
      </c>
      <c r="R17" s="14">
        <f t="shared" si="4"/>
        <v>0.2945995817443768</v>
      </c>
    </row>
    <row r="18" spans="1:18" ht="22.5">
      <c r="A18" s="11">
        <v>13</v>
      </c>
      <c r="B18" s="16" t="s">
        <v>182</v>
      </c>
      <c r="C18" s="45">
        <v>4431.6</v>
      </c>
      <c r="D18" s="13">
        <v>859.2</v>
      </c>
      <c r="E18" s="45">
        <v>591.7</v>
      </c>
      <c r="F18" s="45">
        <f t="shared" si="0"/>
        <v>2980.7000000000007</v>
      </c>
      <c r="G18" s="13"/>
      <c r="H18" s="13"/>
      <c r="I18" s="51">
        <v>0</v>
      </c>
      <c r="J18" s="51">
        <v>0</v>
      </c>
      <c r="K18" s="32">
        <f t="shared" si="1"/>
        <v>0</v>
      </c>
      <c r="L18" s="32">
        <v>4539.9</v>
      </c>
      <c r="M18" s="32">
        <v>1450.9</v>
      </c>
      <c r="N18" s="32">
        <f t="shared" si="2"/>
        <v>3088.9999999999995</v>
      </c>
      <c r="O18" s="17">
        <f t="shared" si="3"/>
        <v>-3.6333747106384</v>
      </c>
      <c r="P18" s="68">
        <f t="shared" si="5"/>
        <v>0.27332505787232</v>
      </c>
      <c r="Q18" s="14">
        <v>1.2</v>
      </c>
      <c r="R18" s="14">
        <f t="shared" si="4"/>
        <v>0.32799006944678394</v>
      </c>
    </row>
    <row r="19" spans="1:18" ht="22.5">
      <c r="A19" s="11">
        <v>14</v>
      </c>
      <c r="B19" s="16" t="s">
        <v>183</v>
      </c>
      <c r="C19" s="45">
        <v>2141.4</v>
      </c>
      <c r="D19" s="13">
        <v>46.7</v>
      </c>
      <c r="E19" s="45">
        <v>338.7</v>
      </c>
      <c r="F19" s="45">
        <f t="shared" si="0"/>
        <v>1756.0000000000002</v>
      </c>
      <c r="G19" s="13"/>
      <c r="H19" s="13"/>
      <c r="I19" s="51">
        <v>0</v>
      </c>
      <c r="J19" s="51">
        <v>0</v>
      </c>
      <c r="K19" s="32">
        <f t="shared" si="1"/>
        <v>0</v>
      </c>
      <c r="L19" s="32">
        <v>2180.6</v>
      </c>
      <c r="M19" s="32">
        <v>385.3</v>
      </c>
      <c r="N19" s="32">
        <f t="shared" si="2"/>
        <v>1795.3</v>
      </c>
      <c r="O19" s="17">
        <f t="shared" si="3"/>
        <v>-2.2380410022778885</v>
      </c>
      <c r="P19" s="68">
        <f t="shared" si="5"/>
        <v>0.5523917995444223</v>
      </c>
      <c r="Q19" s="14">
        <v>1.2</v>
      </c>
      <c r="R19" s="14">
        <f t="shared" si="4"/>
        <v>0.6628701594533067</v>
      </c>
    </row>
    <row r="20" spans="1:18" ht="22.5">
      <c r="A20" s="11">
        <v>15</v>
      </c>
      <c r="B20" s="16" t="s">
        <v>184</v>
      </c>
      <c r="C20" s="45">
        <v>40152.6</v>
      </c>
      <c r="D20" s="13">
        <v>17043.2</v>
      </c>
      <c r="E20" s="45">
        <v>894.2</v>
      </c>
      <c r="F20" s="45">
        <f t="shared" si="0"/>
        <v>22215.199999999997</v>
      </c>
      <c r="G20" s="13"/>
      <c r="H20" s="13"/>
      <c r="I20" s="51">
        <v>0</v>
      </c>
      <c r="J20" s="51">
        <v>0</v>
      </c>
      <c r="K20" s="32">
        <f t="shared" si="1"/>
        <v>0</v>
      </c>
      <c r="L20" s="32">
        <v>41345.2</v>
      </c>
      <c r="M20" s="32">
        <v>17937.4</v>
      </c>
      <c r="N20" s="32">
        <f t="shared" si="2"/>
        <v>23407.799999999996</v>
      </c>
      <c r="O20" s="17">
        <f t="shared" si="3"/>
        <v>-5.368396413266587</v>
      </c>
      <c r="P20" s="68">
        <v>0</v>
      </c>
      <c r="Q20" s="14">
        <v>1.2</v>
      </c>
      <c r="R20" s="14">
        <f t="shared" si="4"/>
        <v>0</v>
      </c>
    </row>
    <row r="21" spans="1:18" ht="22.5">
      <c r="A21" s="11">
        <v>16</v>
      </c>
      <c r="B21" s="16" t="s">
        <v>185</v>
      </c>
      <c r="C21" s="45">
        <v>6523.9</v>
      </c>
      <c r="D21" s="13">
        <v>2881.5</v>
      </c>
      <c r="E21" s="45">
        <v>1682.3</v>
      </c>
      <c r="F21" s="45">
        <f t="shared" si="0"/>
        <v>1960.0999999999997</v>
      </c>
      <c r="G21" s="13"/>
      <c r="H21" s="13"/>
      <c r="I21" s="51">
        <v>0</v>
      </c>
      <c r="J21" s="51">
        <v>0</v>
      </c>
      <c r="K21" s="32">
        <f t="shared" si="1"/>
        <v>0</v>
      </c>
      <c r="L21" s="32">
        <v>6589.2</v>
      </c>
      <c r="M21" s="32">
        <v>4563.8</v>
      </c>
      <c r="N21" s="32">
        <f t="shared" si="2"/>
        <v>2025.3999999999996</v>
      </c>
      <c r="O21" s="17">
        <f t="shared" si="3"/>
        <v>-3.331462680475484</v>
      </c>
      <c r="P21" s="68">
        <f t="shared" si="5"/>
        <v>0.3337074639049032</v>
      </c>
      <c r="Q21" s="14">
        <v>1.2</v>
      </c>
      <c r="R21" s="14">
        <f t="shared" si="4"/>
        <v>0.4004489566858838</v>
      </c>
    </row>
    <row r="22" spans="1:18" ht="22.5">
      <c r="A22" s="11">
        <v>17</v>
      </c>
      <c r="B22" s="16" t="s">
        <v>186</v>
      </c>
      <c r="C22" s="45">
        <v>8951.9</v>
      </c>
      <c r="D22" s="13">
        <v>1366.7</v>
      </c>
      <c r="E22" s="45">
        <v>4624.1</v>
      </c>
      <c r="F22" s="45">
        <f t="shared" si="0"/>
        <v>2961.0999999999995</v>
      </c>
      <c r="G22" s="13"/>
      <c r="H22" s="13"/>
      <c r="I22" s="51">
        <v>0</v>
      </c>
      <c r="J22" s="51">
        <v>0</v>
      </c>
      <c r="K22" s="32">
        <f t="shared" si="1"/>
        <v>0</v>
      </c>
      <c r="L22" s="32">
        <v>9146.1</v>
      </c>
      <c r="M22" s="32">
        <v>5990.8</v>
      </c>
      <c r="N22" s="32">
        <f t="shared" si="2"/>
        <v>3155.3</v>
      </c>
      <c r="O22" s="17">
        <f t="shared" si="3"/>
        <v>-6.558373577386807</v>
      </c>
      <c r="P22" s="68">
        <v>0</v>
      </c>
      <c r="Q22" s="14">
        <v>1.2</v>
      </c>
      <c r="R22" s="14">
        <f t="shared" si="4"/>
        <v>0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70" t="s">
        <v>39</v>
      </c>
      <c r="B24" s="271"/>
      <c r="C24" s="161">
        <f aca="true" t="shared" si="6" ref="C24:N24">SUM(C6:C23)</f>
        <v>106261.19999999998</v>
      </c>
      <c r="D24" s="165">
        <f t="shared" si="6"/>
        <v>28227.3</v>
      </c>
      <c r="E24" s="161">
        <f t="shared" si="6"/>
        <v>17366.600000000002</v>
      </c>
      <c r="F24" s="161">
        <f t="shared" si="6"/>
        <v>60667.299999999996</v>
      </c>
      <c r="G24" s="166">
        <f t="shared" si="6"/>
        <v>0</v>
      </c>
      <c r="H24" s="161">
        <f t="shared" si="6"/>
        <v>0</v>
      </c>
      <c r="I24" s="160">
        <f t="shared" si="6"/>
        <v>0</v>
      </c>
      <c r="J24" s="160">
        <f t="shared" si="6"/>
        <v>0</v>
      </c>
      <c r="K24" s="160">
        <f t="shared" si="6"/>
        <v>0</v>
      </c>
      <c r="L24" s="160">
        <f t="shared" si="6"/>
        <v>108463.3</v>
      </c>
      <c r="M24" s="160">
        <f t="shared" si="6"/>
        <v>45593.90000000001</v>
      </c>
      <c r="N24" s="161">
        <f t="shared" si="6"/>
        <v>62869.4</v>
      </c>
      <c r="O24" s="169" t="s">
        <v>8</v>
      </c>
      <c r="P24" s="170" t="s">
        <v>8</v>
      </c>
      <c r="Q24" s="174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78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pane xSplit="2" ySplit="4" topLeftCell="F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2" sqref="M2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62" t="s">
        <v>20</v>
      </c>
      <c r="B3" s="260" t="s">
        <v>102</v>
      </c>
      <c r="C3" s="33" t="s">
        <v>51</v>
      </c>
      <c r="D3" s="33" t="s">
        <v>220</v>
      </c>
      <c r="E3" s="33" t="s">
        <v>224</v>
      </c>
      <c r="F3" s="33" t="s">
        <v>49</v>
      </c>
      <c r="G3" s="33" t="s">
        <v>49</v>
      </c>
      <c r="H3" s="33" t="s">
        <v>140</v>
      </c>
      <c r="I3" s="5" t="s">
        <v>48</v>
      </c>
      <c r="J3" s="254" t="s">
        <v>21</v>
      </c>
      <c r="K3" s="254" t="s">
        <v>19</v>
      </c>
      <c r="L3" s="6" t="s">
        <v>6</v>
      </c>
    </row>
    <row r="4" spans="1:12" s="10" customFormat="1" ht="42.75" customHeight="1">
      <c r="A4" s="262"/>
      <c r="B4" s="260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55"/>
      <c r="K4" s="255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121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44</v>
      </c>
      <c r="E6" s="16">
        <v>21</v>
      </c>
      <c r="F6" s="83">
        <f>E6-D6</f>
        <v>-23</v>
      </c>
      <c r="G6" s="12">
        <v>0</v>
      </c>
      <c r="H6" s="13">
        <v>335.7</v>
      </c>
      <c r="I6" s="243">
        <f>F6/H6*100</f>
        <v>-6.851355376824546</v>
      </c>
      <c r="J6" s="79">
        <v>0</v>
      </c>
      <c r="K6" s="245">
        <v>1</v>
      </c>
      <c r="L6" s="245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39.2</v>
      </c>
      <c r="E7" s="16">
        <v>18.5</v>
      </c>
      <c r="F7" s="83">
        <f aca="true" t="shared" si="0" ref="F7:F22">E7-D7</f>
        <v>-20.700000000000003</v>
      </c>
      <c r="G7" s="12">
        <v>75</v>
      </c>
      <c r="H7" s="13">
        <v>369.9</v>
      </c>
      <c r="I7" s="243">
        <f aca="true" t="shared" si="1" ref="I7:I22">F7/H7*100</f>
        <v>-5.596107055961071</v>
      </c>
      <c r="J7" s="79">
        <v>0</v>
      </c>
      <c r="K7" s="241">
        <v>1</v>
      </c>
      <c r="L7" s="245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76.4</v>
      </c>
      <c r="E8" s="16">
        <v>36.4</v>
      </c>
      <c r="F8" s="83">
        <f t="shared" si="0"/>
        <v>-40.00000000000001</v>
      </c>
      <c r="G8" s="12">
        <v>1.3</v>
      </c>
      <c r="H8" s="13">
        <v>624.8</v>
      </c>
      <c r="I8" s="243">
        <f t="shared" si="1"/>
        <v>-6.402048655569784</v>
      </c>
      <c r="J8" s="79">
        <v>0</v>
      </c>
      <c r="K8" s="241">
        <v>1</v>
      </c>
      <c r="L8" s="245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43.8</v>
      </c>
      <c r="E9" s="16">
        <v>21.2</v>
      </c>
      <c r="F9" s="83">
        <f t="shared" si="0"/>
        <v>-22.599999999999998</v>
      </c>
      <c r="G9" s="12">
        <v>-214</v>
      </c>
      <c r="H9" s="13">
        <v>435.8</v>
      </c>
      <c r="I9" s="243">
        <f t="shared" si="1"/>
        <v>-5.185865075722808</v>
      </c>
      <c r="J9" s="79">
        <v>0</v>
      </c>
      <c r="K9" s="246">
        <v>1</v>
      </c>
      <c r="L9" s="245"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99</v>
      </c>
      <c r="E10" s="16">
        <v>90.4</v>
      </c>
      <c r="F10" s="83">
        <f t="shared" si="0"/>
        <v>-8.599999999999994</v>
      </c>
      <c r="G10" s="12">
        <v>0</v>
      </c>
      <c r="H10" s="13">
        <v>1572.3</v>
      </c>
      <c r="I10" s="243">
        <f t="shared" si="1"/>
        <v>-0.5469694078738151</v>
      </c>
      <c r="J10" s="79">
        <v>0</v>
      </c>
      <c r="K10" s="246">
        <v>1</v>
      </c>
      <c r="L10" s="245"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79.8</v>
      </c>
      <c r="E11" s="16">
        <v>39.2</v>
      </c>
      <c r="F11" s="83">
        <f t="shared" si="0"/>
        <v>-40.599999999999994</v>
      </c>
      <c r="G11" s="12">
        <v>-101</v>
      </c>
      <c r="H11" s="13">
        <v>547.1</v>
      </c>
      <c r="I11" s="243">
        <f t="shared" si="1"/>
        <v>-7.420946810455126</v>
      </c>
      <c r="J11" s="79">
        <v>0</v>
      </c>
      <c r="K11" s="246">
        <v>1</v>
      </c>
      <c r="L11" s="245"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29.8</v>
      </c>
      <c r="E12" s="16">
        <v>14.6</v>
      </c>
      <c r="F12" s="83">
        <f t="shared" si="0"/>
        <v>-15.200000000000001</v>
      </c>
      <c r="G12" s="12">
        <v>-85</v>
      </c>
      <c r="H12" s="13">
        <v>145.6</v>
      </c>
      <c r="I12" s="243">
        <f t="shared" si="1"/>
        <v>-10.439560439560442</v>
      </c>
      <c r="J12" s="79">
        <v>0</v>
      </c>
      <c r="K12" s="241">
        <v>1</v>
      </c>
      <c r="L12" s="245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606.7</v>
      </c>
      <c r="E13" s="16">
        <v>371.8</v>
      </c>
      <c r="F13" s="83">
        <f t="shared" si="0"/>
        <v>-234.90000000000003</v>
      </c>
      <c r="G13" s="12">
        <v>0</v>
      </c>
      <c r="H13" s="13">
        <v>967.7</v>
      </c>
      <c r="I13" s="243">
        <f t="shared" si="1"/>
        <v>-24.274051875581275</v>
      </c>
      <c r="J13" s="79">
        <v>0</v>
      </c>
      <c r="K13" s="241">
        <v>1</v>
      </c>
      <c r="L13" s="245">
        <v>1</v>
      </c>
    </row>
    <row r="14" spans="1:13" ht="22.5">
      <c r="A14" s="11">
        <v>9</v>
      </c>
      <c r="B14" s="16" t="s">
        <v>178</v>
      </c>
      <c r="C14" s="16">
        <v>919</v>
      </c>
      <c r="D14" s="16">
        <v>28.2</v>
      </c>
      <c r="E14" s="16">
        <v>13.4</v>
      </c>
      <c r="F14" s="83">
        <f t="shared" si="0"/>
        <v>-14.799999999999999</v>
      </c>
      <c r="G14" s="12">
        <v>-138</v>
      </c>
      <c r="H14" s="13">
        <v>1393</v>
      </c>
      <c r="I14" s="243">
        <f t="shared" si="1"/>
        <v>-1.0624551328068916</v>
      </c>
      <c r="J14" s="79">
        <f>SUM((I14-5)/(0-5))</f>
        <v>1.2124910265613784</v>
      </c>
      <c r="K14" s="79">
        <v>1</v>
      </c>
      <c r="L14" s="245">
        <v>1</v>
      </c>
      <c r="M14" s="79"/>
    </row>
    <row r="15" spans="1:12" ht="22.5">
      <c r="A15" s="11">
        <v>10</v>
      </c>
      <c r="B15" s="16" t="s">
        <v>179</v>
      </c>
      <c r="C15" s="16">
        <v>319</v>
      </c>
      <c r="D15" s="16">
        <v>13.1</v>
      </c>
      <c r="E15" s="16">
        <v>4.6</v>
      </c>
      <c r="F15" s="83">
        <f t="shared" si="0"/>
        <v>-8.5</v>
      </c>
      <c r="G15" s="12">
        <v>-62</v>
      </c>
      <c r="H15" s="13">
        <v>246.9</v>
      </c>
      <c r="I15" s="243">
        <f t="shared" si="1"/>
        <v>-3.4426893479141354</v>
      </c>
      <c r="J15" s="79">
        <v>0</v>
      </c>
      <c r="K15" s="241">
        <v>1</v>
      </c>
      <c r="L15" s="245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64.3</v>
      </c>
      <c r="E16" s="16">
        <v>31.7</v>
      </c>
      <c r="F16" s="83">
        <f t="shared" si="0"/>
        <v>-32.599999999999994</v>
      </c>
      <c r="G16" s="12">
        <v>-423</v>
      </c>
      <c r="H16" s="13">
        <v>154</v>
      </c>
      <c r="I16" s="243">
        <f t="shared" si="1"/>
        <v>-21.168831168831165</v>
      </c>
      <c r="J16" s="79">
        <v>0</v>
      </c>
      <c r="K16" s="241">
        <v>1</v>
      </c>
      <c r="L16" s="245">
        <v>1</v>
      </c>
    </row>
    <row r="17" spans="1:12" ht="22.5">
      <c r="A17" s="11">
        <v>12</v>
      </c>
      <c r="B17" s="16" t="s">
        <v>181</v>
      </c>
      <c r="C17" s="16">
        <v>365</v>
      </c>
      <c r="D17" s="16">
        <v>45.7</v>
      </c>
      <c r="E17" s="16">
        <v>28.9</v>
      </c>
      <c r="F17" s="83">
        <f t="shared" si="0"/>
        <v>-16.800000000000004</v>
      </c>
      <c r="G17" s="12">
        <v>-286</v>
      </c>
      <c r="H17" s="13">
        <v>385</v>
      </c>
      <c r="I17" s="243">
        <f t="shared" si="1"/>
        <v>-4.363636363636365</v>
      </c>
      <c r="J17" s="79">
        <v>0</v>
      </c>
      <c r="K17" s="241">
        <v>1</v>
      </c>
      <c r="L17" s="245">
        <v>1</v>
      </c>
    </row>
    <row r="18" spans="1:12" ht="22.5">
      <c r="A18" s="11">
        <v>13</v>
      </c>
      <c r="B18" s="16" t="s">
        <v>182</v>
      </c>
      <c r="C18" s="16">
        <v>376</v>
      </c>
      <c r="D18" s="16">
        <v>109.9</v>
      </c>
      <c r="E18" s="16">
        <v>103.2</v>
      </c>
      <c r="F18" s="83">
        <f t="shared" si="0"/>
        <v>-6.700000000000003</v>
      </c>
      <c r="G18" s="12">
        <v>0</v>
      </c>
      <c r="H18" s="13">
        <v>490.2</v>
      </c>
      <c r="I18" s="243">
        <f t="shared" si="1"/>
        <v>-1.366789065687475</v>
      </c>
      <c r="J18" s="79">
        <v>0</v>
      </c>
      <c r="K18" s="241">
        <v>1</v>
      </c>
      <c r="L18" s="245">
        <v>1</v>
      </c>
    </row>
    <row r="19" spans="1:12" ht="22.5">
      <c r="A19" s="11">
        <v>14</v>
      </c>
      <c r="B19" s="16" t="s">
        <v>183</v>
      </c>
      <c r="C19" s="16">
        <v>1279</v>
      </c>
      <c r="D19" s="16">
        <v>6.4</v>
      </c>
      <c r="E19" s="16">
        <v>6.1</v>
      </c>
      <c r="F19" s="83">
        <f t="shared" si="0"/>
        <v>-0.3000000000000007</v>
      </c>
      <c r="G19" s="12">
        <v>18.6</v>
      </c>
      <c r="H19" s="13">
        <v>418.1</v>
      </c>
      <c r="I19" s="243">
        <f t="shared" si="1"/>
        <v>-0.071753169098302</v>
      </c>
      <c r="J19" s="79">
        <f>SUM((I19-5)/(0-5))</f>
        <v>1.0143506338196604</v>
      </c>
      <c r="K19" s="241">
        <v>1</v>
      </c>
      <c r="L19" s="245">
        <v>1</v>
      </c>
    </row>
    <row r="20" spans="1:12" ht="22.5">
      <c r="A20" s="11">
        <v>15</v>
      </c>
      <c r="B20" s="16" t="s">
        <v>184</v>
      </c>
      <c r="C20" s="16">
        <v>1591</v>
      </c>
      <c r="D20" s="16">
        <v>328.5</v>
      </c>
      <c r="E20" s="16">
        <v>176.2</v>
      </c>
      <c r="F20" s="83">
        <f t="shared" si="0"/>
        <v>-152.3</v>
      </c>
      <c r="G20" s="12">
        <v>0</v>
      </c>
      <c r="H20" s="13">
        <v>14330.5</v>
      </c>
      <c r="I20" s="243">
        <f t="shared" si="1"/>
        <v>-1.062768221625205</v>
      </c>
      <c r="J20" s="79">
        <f>SUM((I20-5)/(0-5))</f>
        <v>1.212553644325041</v>
      </c>
      <c r="K20" s="241">
        <v>1</v>
      </c>
      <c r="L20" s="245">
        <v>1</v>
      </c>
    </row>
    <row r="21" spans="1:12" ht="22.5">
      <c r="A21" s="11">
        <v>16</v>
      </c>
      <c r="B21" s="16" t="s">
        <v>185</v>
      </c>
      <c r="C21" s="16">
        <v>1431</v>
      </c>
      <c r="D21" s="16">
        <v>18.9</v>
      </c>
      <c r="E21" s="16">
        <v>17.4</v>
      </c>
      <c r="F21" s="83">
        <f t="shared" si="0"/>
        <v>-1.5</v>
      </c>
      <c r="G21" s="12">
        <v>0</v>
      </c>
      <c r="H21" s="13">
        <v>549.3</v>
      </c>
      <c r="I21" s="243">
        <f t="shared" si="1"/>
        <v>-0.2730748225013654</v>
      </c>
      <c r="J21" s="79">
        <f>SUM((I21-5)/(0-5))</f>
        <v>1.054614964500273</v>
      </c>
      <c r="K21" s="241">
        <v>1</v>
      </c>
      <c r="L21" s="245">
        <v>1</v>
      </c>
    </row>
    <row r="22" spans="1:12" ht="22.5">
      <c r="A22" s="11">
        <v>17</v>
      </c>
      <c r="B22" s="16" t="s">
        <v>186</v>
      </c>
      <c r="C22" s="16">
        <v>19</v>
      </c>
      <c r="D22" s="16">
        <v>41.8</v>
      </c>
      <c r="E22" s="16">
        <v>41.4</v>
      </c>
      <c r="F22" s="83">
        <f t="shared" si="0"/>
        <v>-0.3999999999999986</v>
      </c>
      <c r="G22" s="12">
        <v>-104</v>
      </c>
      <c r="H22" s="13">
        <v>1109.5</v>
      </c>
      <c r="I22" s="243">
        <f t="shared" si="1"/>
        <v>-0.036052275799909744</v>
      </c>
      <c r="J22" s="79">
        <f>SUM((I22-5)/(0-5))</f>
        <v>1.0072104551599819</v>
      </c>
      <c r="K22" s="79">
        <v>1</v>
      </c>
      <c r="L22" s="245">
        <v>1</v>
      </c>
    </row>
    <row r="23" spans="1:12" ht="11.25">
      <c r="A23" s="11">
        <v>24</v>
      </c>
      <c r="B23" s="16"/>
      <c r="C23" s="16">
        <v>4659</v>
      </c>
      <c r="D23" s="16"/>
      <c r="E23" s="16"/>
      <c r="F23" s="83"/>
      <c r="G23" s="12">
        <v>0</v>
      </c>
      <c r="H23" s="18"/>
      <c r="I23" s="243"/>
      <c r="J23" s="78"/>
      <c r="K23" s="247"/>
      <c r="L23" s="242"/>
    </row>
    <row r="24" spans="1:12" ht="11.25">
      <c r="A24" s="270" t="s">
        <v>39</v>
      </c>
      <c r="B24" s="271"/>
      <c r="C24" s="19">
        <f aca="true" t="shared" si="2" ref="C24:H24">SUM(C6:C23)</f>
        <v>17871</v>
      </c>
      <c r="D24" s="161">
        <f t="shared" si="2"/>
        <v>1675.5000000000002</v>
      </c>
      <c r="E24" s="161">
        <f t="shared" si="2"/>
        <v>1036</v>
      </c>
      <c r="F24" s="244">
        <f>SUM(F6:F23)</f>
        <v>-639.5</v>
      </c>
      <c r="G24" s="161">
        <f t="shared" si="2"/>
        <v>-1318.1000000000001</v>
      </c>
      <c r="H24" s="161">
        <f t="shared" si="2"/>
        <v>24075.399999999998</v>
      </c>
      <c r="I24" s="169" t="s">
        <v>8</v>
      </c>
      <c r="J24" s="171" t="s">
        <v>8</v>
      </c>
      <c r="K24" s="174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 t="s">
        <v>54</v>
      </c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5" sqref="H4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4"/>
      <c r="B1" s="256" t="s">
        <v>101</v>
      </c>
      <c r="C1" s="256"/>
      <c r="D1" s="256"/>
      <c r="E1" s="256"/>
      <c r="F1" s="256"/>
      <c r="G1" s="256"/>
      <c r="H1" s="256"/>
      <c r="I1" s="256"/>
      <c r="J1" s="256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62" t="s">
        <v>3</v>
      </c>
      <c r="B4" s="254" t="s">
        <v>102</v>
      </c>
      <c r="C4" s="254" t="s">
        <v>103</v>
      </c>
      <c r="D4" s="254" t="s">
        <v>207</v>
      </c>
      <c r="E4" s="254" t="s">
        <v>208</v>
      </c>
      <c r="F4" s="254" t="s">
        <v>104</v>
      </c>
      <c r="G4" s="254" t="s">
        <v>99</v>
      </c>
      <c r="H4" s="254" t="s">
        <v>100</v>
      </c>
      <c r="I4" s="254" t="s">
        <v>5</v>
      </c>
      <c r="J4" s="257" t="s">
        <v>6</v>
      </c>
    </row>
    <row r="5" spans="1:10" ht="135" customHeight="1">
      <c r="A5" s="262"/>
      <c r="B5" s="259"/>
      <c r="C5" s="255"/>
      <c r="D5" s="255"/>
      <c r="E5" s="255"/>
      <c r="F5" s="255"/>
      <c r="G5" s="255"/>
      <c r="H5" s="259"/>
      <c r="I5" s="259"/>
      <c r="J5" s="258"/>
    </row>
    <row r="6" spans="1:10" s="10" customFormat="1" ht="51" customHeight="1">
      <c r="A6" s="262"/>
      <c r="B6" s="255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55"/>
      <c r="I6" s="255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51">
        <v>1</v>
      </c>
      <c r="B8" s="16" t="s">
        <v>171</v>
      </c>
      <c r="C8" s="40">
        <v>2288.2</v>
      </c>
      <c r="D8" s="51">
        <v>381.8</v>
      </c>
      <c r="E8" s="152">
        <v>126</v>
      </c>
      <c r="F8" s="13">
        <f>D8+E8</f>
        <v>507.8</v>
      </c>
      <c r="G8" s="17">
        <f aca="true" t="shared" si="0" ref="G8:G24">C8/(C8+F8)*100</f>
        <v>81.83834048640915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1962.9</v>
      </c>
      <c r="D9" s="51">
        <v>444.1</v>
      </c>
      <c r="E9" s="32">
        <v>430</v>
      </c>
      <c r="F9" s="13">
        <f aca="true" t="shared" si="2" ref="F9:F24">D9+E9</f>
        <v>874.1</v>
      </c>
      <c r="G9" s="17">
        <f t="shared" si="0"/>
        <v>69.18928445541064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1810.6</v>
      </c>
      <c r="D10" s="51">
        <v>743.8</v>
      </c>
      <c r="E10" s="32">
        <v>123</v>
      </c>
      <c r="F10" s="13">
        <f t="shared" si="2"/>
        <v>866.8</v>
      </c>
      <c r="G10" s="17">
        <f t="shared" si="0"/>
        <v>67.62530813475762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1489.5</v>
      </c>
      <c r="D11" s="51">
        <v>608.1</v>
      </c>
      <c r="E11" s="32">
        <v>650</v>
      </c>
      <c r="F11" s="13">
        <f t="shared" si="2"/>
        <v>1258.1</v>
      </c>
      <c r="G11" s="17">
        <f t="shared" si="0"/>
        <v>54.21094773620615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973.5</v>
      </c>
      <c r="D12" s="51">
        <v>1710</v>
      </c>
      <c r="E12" s="32">
        <v>132</v>
      </c>
      <c r="F12" s="13">
        <f t="shared" si="2"/>
        <v>1842</v>
      </c>
      <c r="G12" s="17">
        <f t="shared" si="0"/>
        <v>34.57645178476292</v>
      </c>
      <c r="H12" s="54">
        <f>SUM((G12-40)/(5-40))</f>
        <v>0.15495852043534525</v>
      </c>
      <c r="I12" s="14">
        <v>1.2</v>
      </c>
      <c r="J12" s="14">
        <f t="shared" si="1"/>
        <v>0.1859502245224143</v>
      </c>
    </row>
    <row r="13" spans="1:10" ht="22.5">
      <c r="A13" s="11">
        <v>6</v>
      </c>
      <c r="B13" s="16" t="s">
        <v>176</v>
      </c>
      <c r="C13" s="40">
        <v>1525.2</v>
      </c>
      <c r="D13" s="51">
        <v>566.2</v>
      </c>
      <c r="E13" s="32">
        <v>86</v>
      </c>
      <c r="F13" s="13">
        <f t="shared" si="2"/>
        <v>652.2</v>
      </c>
      <c r="G13" s="17">
        <f t="shared" si="0"/>
        <v>70.04684486084321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1070.2</v>
      </c>
      <c r="D14" s="51">
        <v>365</v>
      </c>
      <c r="E14" s="32">
        <v>45.4</v>
      </c>
      <c r="F14" s="13">
        <f t="shared" si="2"/>
        <v>410.4</v>
      </c>
      <c r="G14" s="17">
        <f t="shared" si="0"/>
        <v>72.2815074969607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1228.2</v>
      </c>
      <c r="D15" s="51">
        <v>1093.3</v>
      </c>
      <c r="E15" s="32">
        <v>192</v>
      </c>
      <c r="F15" s="13">
        <f t="shared" si="2"/>
        <v>1285.3</v>
      </c>
      <c r="G15" s="17">
        <f t="shared" si="0"/>
        <v>48.86413367813805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2447</v>
      </c>
      <c r="D16" s="51">
        <v>1423.8</v>
      </c>
      <c r="E16" s="32">
        <v>759.3</v>
      </c>
      <c r="F16" s="13">
        <f t="shared" si="2"/>
        <v>2183.1</v>
      </c>
      <c r="G16" s="17">
        <f t="shared" si="0"/>
        <v>52.84983045722554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1409.8</v>
      </c>
      <c r="D17" s="51">
        <v>261</v>
      </c>
      <c r="E17" s="32">
        <v>200</v>
      </c>
      <c r="F17" s="13">
        <f t="shared" si="2"/>
        <v>461</v>
      </c>
      <c r="G17" s="17">
        <f t="shared" si="0"/>
        <v>75.35813555698097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1389.5</v>
      </c>
      <c r="D18" s="51">
        <v>170.2</v>
      </c>
      <c r="E18" s="32">
        <v>232</v>
      </c>
      <c r="F18" s="13">
        <f t="shared" si="2"/>
        <v>402.2</v>
      </c>
      <c r="G18" s="17">
        <f t="shared" si="0"/>
        <v>77.55204554333872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1470</v>
      </c>
      <c r="D19" s="51">
        <v>968.7</v>
      </c>
      <c r="E19" s="32">
        <v>205</v>
      </c>
      <c r="F19" s="13">
        <f t="shared" si="2"/>
        <v>1173.7</v>
      </c>
      <c r="G19" s="17">
        <f t="shared" si="0"/>
        <v>55.60388848961683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2151.5</v>
      </c>
      <c r="D20" s="51">
        <v>617</v>
      </c>
      <c r="E20" s="32">
        <v>155</v>
      </c>
      <c r="F20" s="13">
        <f t="shared" si="2"/>
        <v>772</v>
      </c>
      <c r="G20" s="17">
        <f t="shared" si="0"/>
        <v>73.59329570720028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1070.5</v>
      </c>
      <c r="D21" s="51">
        <v>442.1</v>
      </c>
      <c r="E21" s="32">
        <v>300</v>
      </c>
      <c r="F21" s="13">
        <f t="shared" si="2"/>
        <v>742.1</v>
      </c>
      <c r="G21" s="17">
        <f t="shared" si="0"/>
        <v>59.05881054838355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4353.4</v>
      </c>
      <c r="D22" s="51">
        <v>16615.8</v>
      </c>
      <c r="E22" s="32">
        <v>10</v>
      </c>
      <c r="F22" s="13">
        <f t="shared" si="2"/>
        <v>16625.8</v>
      </c>
      <c r="G22" s="17">
        <f t="shared" si="0"/>
        <v>20.751029591214156</v>
      </c>
      <c r="H22" s="54">
        <f>SUM((G22-40)/(5-40))</f>
        <v>0.5499705831081669</v>
      </c>
      <c r="I22" s="14">
        <v>1.2</v>
      </c>
      <c r="J22" s="14">
        <f t="shared" si="1"/>
        <v>0.6599646997298003</v>
      </c>
    </row>
    <row r="23" spans="1:10" ht="22.5">
      <c r="A23" s="11">
        <v>16</v>
      </c>
      <c r="B23" s="16" t="s">
        <v>185</v>
      </c>
      <c r="C23" s="40">
        <v>1221.8</v>
      </c>
      <c r="D23" s="51">
        <v>760.1</v>
      </c>
      <c r="E23" s="32">
        <v>146.5</v>
      </c>
      <c r="F23" s="13">
        <f t="shared" si="2"/>
        <v>906.6</v>
      </c>
      <c r="G23" s="17">
        <f t="shared" si="0"/>
        <v>57.40462319112948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2414.8</v>
      </c>
      <c r="D24" s="51">
        <v>1229.2</v>
      </c>
      <c r="E24" s="32">
        <v>19.5</v>
      </c>
      <c r="F24" s="13">
        <f t="shared" si="2"/>
        <v>1248.7</v>
      </c>
      <c r="G24" s="17">
        <f t="shared" si="0"/>
        <v>65.91510850279788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3"/>
      <c r="F26" s="13"/>
      <c r="G26" s="17"/>
      <c r="H26" s="15"/>
      <c r="I26" s="14"/>
      <c r="J26" s="14"/>
    </row>
    <row r="27" spans="1:10" ht="11.25">
      <c r="A27" s="260" t="s">
        <v>78</v>
      </c>
      <c r="B27" s="261"/>
      <c r="C27" s="160">
        <f>SUM(C8:C26)</f>
        <v>30276.6</v>
      </c>
      <c r="D27" s="160">
        <f>SUM(D8:D26)</f>
        <v>28400.2</v>
      </c>
      <c r="E27" s="161">
        <f>SUM(E8:E26)</f>
        <v>3811.7</v>
      </c>
      <c r="F27" s="161">
        <f>SUM(F8:F26)</f>
        <v>32211.899999999998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G7">
      <pane xSplit="14730" topLeftCell="F7" activePane="topLeft" state="split"/>
      <selection pane="topLeft" activeCell="J23" sqref="J23"/>
      <selection pane="topRight" activeCell="F2" sqref="F2"/>
    </sheetView>
  </sheetViews>
  <sheetFormatPr defaultColWidth="9.00390625" defaultRowHeight="12.75"/>
  <cols>
    <col min="1" max="1" width="3.375" style="10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69" customWidth="1"/>
    <col min="8" max="8" width="19.375" style="69" customWidth="1"/>
    <col min="9" max="9" width="14.00390625" style="143" customWidth="1"/>
    <col min="10" max="10" width="11.00390625" style="103" customWidth="1"/>
    <col min="11" max="12" width="10.25390625" style="18" customWidth="1"/>
    <col min="13" max="16384" width="9.125" style="99" customWidth="1"/>
  </cols>
  <sheetData>
    <row r="1" spans="1:15" ht="18.75">
      <c r="A1" s="256" t="s">
        <v>105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98"/>
      <c r="N1" s="98"/>
      <c r="O1" s="98"/>
    </row>
    <row r="2" spans="1:6" ht="1.5" customHeight="1">
      <c r="A2" s="100"/>
      <c r="B2" s="101"/>
      <c r="C2" s="101"/>
      <c r="D2" s="101"/>
      <c r="E2" s="101"/>
      <c r="F2" s="101"/>
    </row>
    <row r="3" spans="1:12" ht="180.75" customHeight="1">
      <c r="A3" s="262" t="s">
        <v>3</v>
      </c>
      <c r="B3" s="260" t="s">
        <v>102</v>
      </c>
      <c r="C3" s="35" t="s">
        <v>210</v>
      </c>
      <c r="D3" s="33" t="s">
        <v>123</v>
      </c>
      <c r="E3" s="85" t="s">
        <v>106</v>
      </c>
      <c r="F3" s="35" t="s">
        <v>209</v>
      </c>
      <c r="G3" s="142" t="s">
        <v>124</v>
      </c>
      <c r="H3" s="85" t="s">
        <v>125</v>
      </c>
      <c r="I3" s="28" t="s">
        <v>24</v>
      </c>
      <c r="J3" s="254" t="s">
        <v>80</v>
      </c>
      <c r="K3" s="254" t="s">
        <v>5</v>
      </c>
      <c r="L3" s="29" t="s">
        <v>6</v>
      </c>
    </row>
    <row r="4" spans="1:12" ht="45.75" customHeight="1">
      <c r="A4" s="262"/>
      <c r="B4" s="260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1" t="s">
        <v>55</v>
      </c>
      <c r="I4" s="130" t="s">
        <v>91</v>
      </c>
      <c r="J4" s="255"/>
      <c r="K4" s="255"/>
      <c r="L4" s="144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1" t="s">
        <v>56</v>
      </c>
      <c r="I5" s="28" t="s">
        <v>89</v>
      </c>
      <c r="J5" s="35" t="s">
        <v>96</v>
      </c>
      <c r="K5" s="35" t="s">
        <v>97</v>
      </c>
      <c r="L5" s="144" t="s">
        <v>98</v>
      </c>
    </row>
    <row r="6" spans="1:12" ht="22.5">
      <c r="A6" s="87">
        <v>1</v>
      </c>
      <c r="B6" s="16" t="s">
        <v>171</v>
      </c>
      <c r="C6" s="40">
        <v>806.3</v>
      </c>
      <c r="D6" s="40">
        <v>749</v>
      </c>
      <c r="E6" s="72">
        <f aca="true" t="shared" si="0" ref="E6:E22">C6-D6</f>
        <v>57.299999999999955</v>
      </c>
      <c r="F6" s="32">
        <v>4059.8</v>
      </c>
      <c r="G6" s="32">
        <v>1314.7</v>
      </c>
      <c r="H6" s="72">
        <f aca="true" t="shared" si="1" ref="H6:H22">F6-G6</f>
        <v>2745.1000000000004</v>
      </c>
      <c r="I6" s="145">
        <f aca="true" t="shared" si="2" ref="I6:I22">E6/H6*100</f>
        <v>2.087355651888818</v>
      </c>
      <c r="J6" s="146">
        <v>0</v>
      </c>
      <c r="K6" s="147">
        <v>0.5</v>
      </c>
      <c r="L6" s="147">
        <f aca="true" t="shared" si="3" ref="L6:L22">J6*K6</f>
        <v>0</v>
      </c>
    </row>
    <row r="7" spans="1:12" ht="22.5">
      <c r="A7" s="87">
        <v>2</v>
      </c>
      <c r="B7" s="16" t="s">
        <v>172</v>
      </c>
      <c r="C7" s="40">
        <v>17</v>
      </c>
      <c r="D7" s="40">
        <v>0</v>
      </c>
      <c r="E7" s="72">
        <f t="shared" si="0"/>
        <v>17</v>
      </c>
      <c r="F7" s="32">
        <v>3338.9</v>
      </c>
      <c r="G7" s="32">
        <v>926.6</v>
      </c>
      <c r="H7" s="72">
        <f t="shared" si="1"/>
        <v>2412.3</v>
      </c>
      <c r="I7" s="145">
        <f t="shared" si="2"/>
        <v>0.704721634954193</v>
      </c>
      <c r="J7" s="146">
        <v>0</v>
      </c>
      <c r="K7" s="147">
        <v>0.5</v>
      </c>
      <c r="L7" s="147">
        <f t="shared" si="3"/>
        <v>0</v>
      </c>
    </row>
    <row r="8" spans="1:12" ht="22.5">
      <c r="A8" s="87">
        <v>3</v>
      </c>
      <c r="B8" s="16" t="s">
        <v>173</v>
      </c>
      <c r="C8" s="40">
        <v>743.1</v>
      </c>
      <c r="D8" s="40">
        <v>742.4</v>
      </c>
      <c r="E8" s="72">
        <f t="shared" si="0"/>
        <v>0.7000000000000455</v>
      </c>
      <c r="F8" s="32">
        <v>5958.9</v>
      </c>
      <c r="G8" s="32">
        <v>3309.2</v>
      </c>
      <c r="H8" s="72">
        <f t="shared" si="1"/>
        <v>2649.7</v>
      </c>
      <c r="I8" s="145">
        <f t="shared" si="2"/>
        <v>0.02641808506623563</v>
      </c>
      <c r="J8" s="146">
        <v>0</v>
      </c>
      <c r="K8" s="147">
        <v>0.5</v>
      </c>
      <c r="L8" s="147">
        <f t="shared" si="3"/>
        <v>0</v>
      </c>
    </row>
    <row r="9" spans="1:12" ht="22.5">
      <c r="A9" s="87">
        <v>4</v>
      </c>
      <c r="B9" s="16" t="s">
        <v>174</v>
      </c>
      <c r="C9" s="40">
        <v>98.6</v>
      </c>
      <c r="D9" s="40">
        <v>0.5</v>
      </c>
      <c r="E9" s="72">
        <f t="shared" si="0"/>
        <v>98.1</v>
      </c>
      <c r="F9" s="32">
        <v>2838.9</v>
      </c>
      <c r="G9" s="32">
        <v>479.9</v>
      </c>
      <c r="H9" s="72">
        <f t="shared" si="1"/>
        <v>2359</v>
      </c>
      <c r="I9" s="145">
        <f t="shared" si="2"/>
        <v>4.158541754980924</v>
      </c>
      <c r="J9" s="146">
        <v>0</v>
      </c>
      <c r="K9" s="147">
        <v>0.5</v>
      </c>
      <c r="L9" s="147">
        <f t="shared" si="3"/>
        <v>0</v>
      </c>
    </row>
    <row r="10" spans="1:12" ht="22.5">
      <c r="A10" s="87">
        <v>5</v>
      </c>
      <c r="B10" s="16" t="s">
        <v>175</v>
      </c>
      <c r="C10" s="40">
        <v>36.4</v>
      </c>
      <c r="D10" s="40">
        <v>0</v>
      </c>
      <c r="E10" s="72">
        <f t="shared" si="0"/>
        <v>36.4</v>
      </c>
      <c r="F10" s="32">
        <v>3293.4</v>
      </c>
      <c r="G10" s="32">
        <v>594</v>
      </c>
      <c r="H10" s="72">
        <f t="shared" si="1"/>
        <v>2699.4</v>
      </c>
      <c r="I10" s="145">
        <f t="shared" si="2"/>
        <v>1.3484478032155294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87">
        <v>6</v>
      </c>
      <c r="B11" s="16" t="s">
        <v>176</v>
      </c>
      <c r="C11" s="40">
        <v>149.1</v>
      </c>
      <c r="D11" s="40">
        <v>0</v>
      </c>
      <c r="E11" s="72">
        <f t="shared" si="0"/>
        <v>149.1</v>
      </c>
      <c r="F11" s="32">
        <v>2904.9</v>
      </c>
      <c r="G11" s="32">
        <v>705.8</v>
      </c>
      <c r="H11" s="72">
        <f t="shared" si="1"/>
        <v>2199.1000000000004</v>
      </c>
      <c r="I11" s="145">
        <f t="shared" si="2"/>
        <v>6.780046382611067</v>
      </c>
      <c r="J11" s="146">
        <f>SUM((I11-5)/(15-5))</f>
        <v>0.17800463826110668</v>
      </c>
      <c r="K11" s="147">
        <v>0.5</v>
      </c>
      <c r="L11" s="147">
        <f t="shared" si="3"/>
        <v>0.08900231913055334</v>
      </c>
    </row>
    <row r="12" spans="1:12" ht="22.5">
      <c r="A12" s="87">
        <v>7</v>
      </c>
      <c r="B12" s="16" t="s">
        <v>177</v>
      </c>
      <c r="C12" s="40">
        <v>0.4</v>
      </c>
      <c r="D12" s="40">
        <v>0</v>
      </c>
      <c r="E12" s="72">
        <f t="shared" si="0"/>
        <v>0.4</v>
      </c>
      <c r="F12" s="32">
        <v>1930</v>
      </c>
      <c r="G12" s="32">
        <v>263.8</v>
      </c>
      <c r="H12" s="72">
        <f t="shared" si="1"/>
        <v>1666.2</v>
      </c>
      <c r="I12" s="145">
        <f t="shared" si="2"/>
        <v>0.024006721882126998</v>
      </c>
      <c r="J12" s="146">
        <v>0</v>
      </c>
      <c r="K12" s="147">
        <v>0.5</v>
      </c>
      <c r="L12" s="147">
        <f t="shared" si="3"/>
        <v>0</v>
      </c>
    </row>
    <row r="13" spans="1:12" ht="22.5">
      <c r="A13" s="87">
        <v>8</v>
      </c>
      <c r="B13" s="16" t="s">
        <v>187</v>
      </c>
      <c r="C13" s="40">
        <v>1862.7</v>
      </c>
      <c r="D13" s="40">
        <v>1383.4</v>
      </c>
      <c r="E13" s="72">
        <f t="shared" si="0"/>
        <v>479.29999999999995</v>
      </c>
      <c r="F13" s="32">
        <v>4348.4</v>
      </c>
      <c r="G13" s="32">
        <v>1976.3</v>
      </c>
      <c r="H13" s="72">
        <f t="shared" si="1"/>
        <v>2372.0999999999995</v>
      </c>
      <c r="I13" s="145">
        <f t="shared" si="2"/>
        <v>20.20572488512289</v>
      </c>
      <c r="J13" s="146">
        <v>1</v>
      </c>
      <c r="K13" s="147">
        <v>0.5</v>
      </c>
      <c r="L13" s="147">
        <f t="shared" si="3"/>
        <v>0.5</v>
      </c>
    </row>
    <row r="14" spans="1:12" ht="22.5">
      <c r="A14" s="87">
        <v>9</v>
      </c>
      <c r="B14" s="16" t="s">
        <v>178</v>
      </c>
      <c r="C14" s="40">
        <v>1503.1</v>
      </c>
      <c r="D14" s="40">
        <v>1485</v>
      </c>
      <c r="E14" s="72">
        <f t="shared" si="0"/>
        <v>18.09999999999991</v>
      </c>
      <c r="F14" s="32">
        <v>7258.4</v>
      </c>
      <c r="G14" s="32">
        <v>3204.6</v>
      </c>
      <c r="H14" s="72">
        <f t="shared" si="1"/>
        <v>4053.7999999999997</v>
      </c>
      <c r="I14" s="145">
        <f t="shared" si="2"/>
        <v>0.44649464699787633</v>
      </c>
      <c r="J14" s="146">
        <v>0</v>
      </c>
      <c r="K14" s="147">
        <v>0.5</v>
      </c>
      <c r="L14" s="147">
        <f t="shared" si="3"/>
        <v>0</v>
      </c>
    </row>
    <row r="15" spans="1:12" ht="22.5">
      <c r="A15" s="87">
        <v>10</v>
      </c>
      <c r="B15" s="16" t="s">
        <v>179</v>
      </c>
      <c r="C15" s="40">
        <v>8</v>
      </c>
      <c r="D15" s="40">
        <v>0</v>
      </c>
      <c r="E15" s="72">
        <f t="shared" si="0"/>
        <v>8</v>
      </c>
      <c r="F15" s="32">
        <v>1938</v>
      </c>
      <c r="G15" s="32">
        <v>200.3</v>
      </c>
      <c r="H15" s="72">
        <f t="shared" si="1"/>
        <v>1737.7</v>
      </c>
      <c r="I15" s="145">
        <f t="shared" si="2"/>
        <v>0.4603786614490418</v>
      </c>
      <c r="J15" s="146">
        <v>0</v>
      </c>
      <c r="K15" s="147">
        <v>0.5</v>
      </c>
      <c r="L15" s="147">
        <f t="shared" si="3"/>
        <v>0</v>
      </c>
    </row>
    <row r="16" spans="1:12" ht="22.5">
      <c r="A16" s="87">
        <v>11</v>
      </c>
      <c r="B16" s="16" t="s">
        <v>180</v>
      </c>
      <c r="C16" s="40">
        <v>0</v>
      </c>
      <c r="D16" s="40">
        <v>0</v>
      </c>
      <c r="E16" s="72">
        <f t="shared" si="0"/>
        <v>0</v>
      </c>
      <c r="F16" s="32">
        <v>2451.1</v>
      </c>
      <c r="G16" s="32">
        <v>479.6</v>
      </c>
      <c r="H16" s="72">
        <f t="shared" si="1"/>
        <v>1971.5</v>
      </c>
      <c r="I16" s="145">
        <f t="shared" si="2"/>
        <v>0</v>
      </c>
      <c r="J16" s="146">
        <v>0</v>
      </c>
      <c r="K16" s="147">
        <v>0.5</v>
      </c>
      <c r="L16" s="147">
        <f t="shared" si="3"/>
        <v>0</v>
      </c>
    </row>
    <row r="17" spans="1:12" ht="22.5">
      <c r="A17" s="87">
        <v>12</v>
      </c>
      <c r="B17" s="16" t="s">
        <v>181</v>
      </c>
      <c r="C17" s="40">
        <v>944.9</v>
      </c>
      <c r="D17" s="40">
        <v>900</v>
      </c>
      <c r="E17" s="72">
        <f t="shared" si="0"/>
        <v>44.89999999999998</v>
      </c>
      <c r="F17" s="32">
        <v>4341.6</v>
      </c>
      <c r="G17" s="32">
        <v>1810.9</v>
      </c>
      <c r="H17" s="72">
        <f t="shared" si="1"/>
        <v>2530.7000000000003</v>
      </c>
      <c r="I17" s="145">
        <f t="shared" si="2"/>
        <v>1.7742126684316584</v>
      </c>
      <c r="J17" s="146">
        <v>0</v>
      </c>
      <c r="K17" s="147">
        <v>0.5</v>
      </c>
      <c r="L17" s="147">
        <f t="shared" si="3"/>
        <v>0</v>
      </c>
    </row>
    <row r="18" spans="1:12" ht="22.5">
      <c r="A18" s="87">
        <v>13</v>
      </c>
      <c r="B18" s="16" t="s">
        <v>182</v>
      </c>
      <c r="C18" s="40">
        <v>794.2</v>
      </c>
      <c r="D18" s="40">
        <v>742.5</v>
      </c>
      <c r="E18" s="72">
        <f t="shared" si="0"/>
        <v>51.700000000000045</v>
      </c>
      <c r="F18" s="32">
        <v>4539.9</v>
      </c>
      <c r="G18" s="32">
        <v>1450.9</v>
      </c>
      <c r="H18" s="72">
        <f t="shared" si="1"/>
        <v>3088.9999999999995</v>
      </c>
      <c r="I18" s="145">
        <f t="shared" si="2"/>
        <v>1.67368080284882</v>
      </c>
      <c r="J18" s="146">
        <v>0</v>
      </c>
      <c r="K18" s="147">
        <v>0.5</v>
      </c>
      <c r="L18" s="147">
        <f t="shared" si="3"/>
        <v>0</v>
      </c>
    </row>
    <row r="19" spans="1:12" ht="22.5">
      <c r="A19" s="87">
        <v>14</v>
      </c>
      <c r="B19" s="16" t="s">
        <v>183</v>
      </c>
      <c r="C19" s="40">
        <v>255.9</v>
      </c>
      <c r="D19" s="40">
        <v>0</v>
      </c>
      <c r="E19" s="72">
        <f t="shared" si="0"/>
        <v>255.9</v>
      </c>
      <c r="F19" s="32">
        <v>2180.6</v>
      </c>
      <c r="G19" s="32">
        <v>385.3</v>
      </c>
      <c r="H19" s="72">
        <f t="shared" si="1"/>
        <v>1795.3</v>
      </c>
      <c r="I19" s="145">
        <f t="shared" si="2"/>
        <v>14.253885144544087</v>
      </c>
      <c r="J19" s="146">
        <f>SUM((I19-5)/(15-5))</f>
        <v>0.9253885144544087</v>
      </c>
      <c r="K19" s="147">
        <v>0.5</v>
      </c>
      <c r="L19" s="147">
        <f t="shared" si="3"/>
        <v>0.46269425722720436</v>
      </c>
    </row>
    <row r="20" spans="1:12" ht="22.5">
      <c r="A20" s="87">
        <v>15</v>
      </c>
      <c r="B20" s="16" t="s">
        <v>184</v>
      </c>
      <c r="C20" s="40">
        <v>19854.4</v>
      </c>
      <c r="D20" s="40">
        <v>17042.1</v>
      </c>
      <c r="E20" s="72">
        <f t="shared" si="0"/>
        <v>2812.300000000003</v>
      </c>
      <c r="F20" s="32">
        <v>41345.2</v>
      </c>
      <c r="G20" s="32">
        <v>17937.4</v>
      </c>
      <c r="H20" s="72">
        <f t="shared" si="1"/>
        <v>23407.799999999996</v>
      </c>
      <c r="I20" s="145">
        <f t="shared" si="2"/>
        <v>12.014371277950099</v>
      </c>
      <c r="J20" s="146">
        <f>SUM((I20-5)/(15-5))</f>
        <v>0.7014371277950099</v>
      </c>
      <c r="K20" s="147">
        <v>0.5</v>
      </c>
      <c r="L20" s="147">
        <f t="shared" si="3"/>
        <v>0.35071856389750494</v>
      </c>
    </row>
    <row r="21" spans="1:12" ht="22.5">
      <c r="A21" s="87">
        <v>16</v>
      </c>
      <c r="B21" s="16" t="s">
        <v>185</v>
      </c>
      <c r="C21" s="40">
        <v>2892.5</v>
      </c>
      <c r="D21" s="40">
        <v>2834.8</v>
      </c>
      <c r="E21" s="72">
        <f t="shared" si="0"/>
        <v>57.69999999999982</v>
      </c>
      <c r="F21" s="32">
        <v>6589.2</v>
      </c>
      <c r="G21" s="32">
        <v>4563.8</v>
      </c>
      <c r="H21" s="72">
        <f t="shared" si="1"/>
        <v>2025.3999999999996</v>
      </c>
      <c r="I21" s="145">
        <f t="shared" si="2"/>
        <v>2.848819986175562</v>
      </c>
      <c r="J21" s="146">
        <v>0</v>
      </c>
      <c r="K21" s="147">
        <v>0.5</v>
      </c>
      <c r="L21" s="147">
        <f t="shared" si="3"/>
        <v>0</v>
      </c>
    </row>
    <row r="22" spans="1:12" ht="22.5">
      <c r="A22" s="87">
        <v>17</v>
      </c>
      <c r="B22" s="16" t="s">
        <v>186</v>
      </c>
      <c r="C22" s="40">
        <v>1262.9</v>
      </c>
      <c r="D22" s="40">
        <v>1250</v>
      </c>
      <c r="E22" s="72">
        <f t="shared" si="0"/>
        <v>12.900000000000091</v>
      </c>
      <c r="F22" s="32">
        <v>9146.1</v>
      </c>
      <c r="G22" s="32">
        <v>5990.8</v>
      </c>
      <c r="H22" s="72">
        <f t="shared" si="1"/>
        <v>3155.3</v>
      </c>
      <c r="I22" s="145">
        <f t="shared" si="2"/>
        <v>0.40883592685323394</v>
      </c>
      <c r="J22" s="146">
        <v>0</v>
      </c>
      <c r="K22" s="147">
        <v>0.5</v>
      </c>
      <c r="L22" s="147">
        <f t="shared" si="3"/>
        <v>0</v>
      </c>
    </row>
    <row r="23" spans="1:12" ht="11.25">
      <c r="A23" s="87"/>
      <c r="B23" s="40"/>
      <c r="C23" s="40"/>
      <c r="D23" s="40"/>
      <c r="E23" s="72"/>
      <c r="F23" s="32"/>
      <c r="G23" s="32"/>
      <c r="H23" s="72"/>
      <c r="I23" s="145"/>
      <c r="J23" s="146"/>
      <c r="K23" s="147"/>
      <c r="L23" s="147"/>
    </row>
    <row r="24" spans="1:12" ht="11.25">
      <c r="A24" s="260" t="s">
        <v>65</v>
      </c>
      <c r="B24" s="261"/>
      <c r="C24" s="160">
        <f aca="true" t="shared" si="4" ref="C24:H24">SUM(C6:C23)</f>
        <v>31229.500000000004</v>
      </c>
      <c r="D24" s="160">
        <f t="shared" si="4"/>
        <v>27129.699999999997</v>
      </c>
      <c r="E24" s="162">
        <f t="shared" si="4"/>
        <v>4099.800000000003</v>
      </c>
      <c r="F24" s="162">
        <f t="shared" si="4"/>
        <v>108463.3</v>
      </c>
      <c r="G24" s="162">
        <f>SUM(G6:G23)</f>
        <v>45593.90000000001</v>
      </c>
      <c r="H24" s="163">
        <f t="shared" si="4"/>
        <v>62869.4</v>
      </c>
      <c r="I24" s="148" t="s">
        <v>8</v>
      </c>
      <c r="J24" s="49" t="s">
        <v>8</v>
      </c>
      <c r="K24" s="116"/>
      <c r="L24" s="116" t="s">
        <v>8</v>
      </c>
    </row>
    <row r="25" spans="1:12" ht="11.25">
      <c r="A25" s="117"/>
      <c r="B25" s="23"/>
      <c r="C25" s="23"/>
      <c r="D25" s="23"/>
      <c r="E25" s="23"/>
      <c r="F25" s="176"/>
      <c r="G25" s="177"/>
      <c r="J25" s="125"/>
      <c r="K25" s="119"/>
      <c r="L25" s="119"/>
    </row>
    <row r="26" spans="1:12" ht="11.25">
      <c r="A26" s="117"/>
      <c r="B26" s="23"/>
      <c r="C26" s="23"/>
      <c r="D26" s="23"/>
      <c r="E26" s="23"/>
      <c r="F26" s="23"/>
      <c r="J26" s="111"/>
      <c r="K26" s="119"/>
      <c r="L26" s="119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I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2" sqref="I22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69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00390625" style="102" customWidth="1"/>
    <col min="12" max="12" width="13.625" style="103" customWidth="1"/>
    <col min="13" max="13" width="13.875" style="18" customWidth="1"/>
    <col min="14" max="14" width="13.25390625" style="18" customWidth="1"/>
    <col min="15" max="16384" width="9.125" style="99" customWidth="1"/>
  </cols>
  <sheetData>
    <row r="1" spans="1:15" ht="10.5" customHeight="1">
      <c r="A1" s="265" t="s">
        <v>108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79"/>
    </row>
    <row r="2" spans="1:15" ht="7.5" customHeight="1">
      <c r="A2" s="180"/>
      <c r="B2" s="181"/>
      <c r="C2" s="181"/>
      <c r="D2" s="181"/>
      <c r="E2" s="182"/>
      <c r="F2" s="179"/>
      <c r="G2" s="183"/>
      <c r="H2" s="183"/>
      <c r="I2" s="183"/>
      <c r="J2" s="183"/>
      <c r="K2" s="183"/>
      <c r="L2" s="184"/>
      <c r="M2" s="185"/>
      <c r="N2" s="185"/>
      <c r="O2" s="179"/>
    </row>
    <row r="3" spans="1:15" ht="173.25" customHeight="1">
      <c r="A3" s="266" t="s">
        <v>3</v>
      </c>
      <c r="B3" s="268" t="s">
        <v>102</v>
      </c>
      <c r="C3" s="188" t="s">
        <v>109</v>
      </c>
      <c r="D3" s="188" t="s">
        <v>126</v>
      </c>
      <c r="E3" s="189" t="s">
        <v>189</v>
      </c>
      <c r="F3" s="188" t="s">
        <v>190</v>
      </c>
      <c r="G3" s="188" t="s">
        <v>191</v>
      </c>
      <c r="H3" s="190" t="s">
        <v>211</v>
      </c>
      <c r="I3" s="191" t="s">
        <v>127</v>
      </c>
      <c r="J3" s="188" t="s">
        <v>128</v>
      </c>
      <c r="K3" s="192" t="s">
        <v>83</v>
      </c>
      <c r="L3" s="268" t="s">
        <v>4</v>
      </c>
      <c r="M3" s="268" t="s">
        <v>5</v>
      </c>
      <c r="N3" s="193" t="s">
        <v>6</v>
      </c>
      <c r="O3" s="179"/>
    </row>
    <row r="4" spans="1:15" ht="62.25" customHeight="1">
      <c r="A4" s="267"/>
      <c r="B4" s="269"/>
      <c r="C4" s="194" t="s">
        <v>26</v>
      </c>
      <c r="D4" s="187" t="s">
        <v>110</v>
      </c>
      <c r="E4" s="194" t="s">
        <v>152</v>
      </c>
      <c r="F4" s="194" t="s">
        <v>26</v>
      </c>
      <c r="G4" s="194" t="s">
        <v>26</v>
      </c>
      <c r="H4" s="190" t="s">
        <v>7</v>
      </c>
      <c r="I4" s="194" t="s">
        <v>152</v>
      </c>
      <c r="J4" s="195" t="s">
        <v>84</v>
      </c>
      <c r="K4" s="196" t="s">
        <v>85</v>
      </c>
      <c r="L4" s="269"/>
      <c r="M4" s="269"/>
      <c r="N4" s="197" t="s">
        <v>86</v>
      </c>
      <c r="O4" s="179"/>
    </row>
    <row r="5" spans="1:15" ht="14.25" customHeight="1">
      <c r="A5" s="186">
        <v>1</v>
      </c>
      <c r="B5" s="190">
        <v>2</v>
      </c>
      <c r="C5" s="190" t="s">
        <v>87</v>
      </c>
      <c r="D5" s="190" t="s">
        <v>88</v>
      </c>
      <c r="E5" s="198">
        <v>5</v>
      </c>
      <c r="F5" s="194">
        <v>6</v>
      </c>
      <c r="G5" s="198">
        <v>7</v>
      </c>
      <c r="H5" s="190" t="s">
        <v>56</v>
      </c>
      <c r="I5" s="189" t="s">
        <v>89</v>
      </c>
      <c r="J5" s="198">
        <v>10</v>
      </c>
      <c r="K5" s="198">
        <v>11</v>
      </c>
      <c r="L5" s="194">
        <v>12</v>
      </c>
      <c r="M5" s="194">
        <v>13</v>
      </c>
      <c r="N5" s="199">
        <v>14</v>
      </c>
      <c r="O5" s="179"/>
    </row>
    <row r="6" spans="1:15" ht="24">
      <c r="A6" s="200">
        <v>1</v>
      </c>
      <c r="B6" s="201" t="s">
        <v>171</v>
      </c>
      <c r="C6" s="238">
        <v>1372.1</v>
      </c>
      <c r="D6" s="203">
        <v>40.1</v>
      </c>
      <c r="E6" s="204">
        <f aca="true" t="shared" si="0" ref="E6:E11">C6-D6</f>
        <v>1332</v>
      </c>
      <c r="F6" s="205">
        <v>0</v>
      </c>
      <c r="G6" s="206">
        <v>248.4</v>
      </c>
      <c r="H6" s="240">
        <v>4059.8</v>
      </c>
      <c r="I6" s="240">
        <v>1314.7</v>
      </c>
      <c r="J6" s="208">
        <f aca="true" t="shared" si="1" ref="J6:J22">H6-I6</f>
        <v>2745.1000000000004</v>
      </c>
      <c r="K6" s="209">
        <f aca="true" t="shared" si="2" ref="K6:K22">(E6+F6+G6)/J6*100</f>
        <v>57.571673163090594</v>
      </c>
      <c r="L6" s="210">
        <f>SUM((K6-70)/(20-70))</f>
        <v>0.24856653673818813</v>
      </c>
      <c r="M6" s="211">
        <v>1.5</v>
      </c>
      <c r="N6" s="211">
        <f aca="true" t="shared" si="3" ref="N6:N22">L6*M6</f>
        <v>0.37284980510728216</v>
      </c>
      <c r="O6" s="179"/>
    </row>
    <row r="7" spans="1:15" ht="24">
      <c r="A7" s="212">
        <v>2</v>
      </c>
      <c r="B7" s="201" t="s">
        <v>172</v>
      </c>
      <c r="C7" s="238">
        <v>1385.6</v>
      </c>
      <c r="D7" s="203">
        <v>40.1</v>
      </c>
      <c r="E7" s="204">
        <f>C7-D7</f>
        <v>1345.5</v>
      </c>
      <c r="F7" s="205">
        <v>0</v>
      </c>
      <c r="G7" s="214">
        <v>835.6</v>
      </c>
      <c r="H7" s="240">
        <v>3338.9</v>
      </c>
      <c r="I7" s="240">
        <v>926.6</v>
      </c>
      <c r="J7" s="208">
        <f t="shared" si="1"/>
        <v>2412.3</v>
      </c>
      <c r="K7" s="209">
        <f t="shared" si="2"/>
        <v>90.41578576462295</v>
      </c>
      <c r="L7" s="210">
        <v>0</v>
      </c>
      <c r="M7" s="211">
        <v>1.5</v>
      </c>
      <c r="N7" s="211">
        <f t="shared" si="3"/>
        <v>0</v>
      </c>
      <c r="O7" s="179"/>
    </row>
    <row r="8" spans="1:15" ht="24">
      <c r="A8" s="212">
        <v>3</v>
      </c>
      <c r="B8" s="201" t="s">
        <v>173</v>
      </c>
      <c r="C8" s="239">
        <v>1528.6</v>
      </c>
      <c r="D8" s="203">
        <v>90.9</v>
      </c>
      <c r="E8" s="204">
        <f t="shared" si="0"/>
        <v>1437.6999999999998</v>
      </c>
      <c r="F8" s="205">
        <v>0</v>
      </c>
      <c r="G8" s="216">
        <v>814.9</v>
      </c>
      <c r="H8" s="240">
        <v>5958.9</v>
      </c>
      <c r="I8" s="240">
        <v>3309.2</v>
      </c>
      <c r="J8" s="208">
        <f t="shared" si="1"/>
        <v>2649.7</v>
      </c>
      <c r="K8" s="209">
        <f t="shared" si="2"/>
        <v>85.01339774314074</v>
      </c>
      <c r="L8" s="210">
        <v>0</v>
      </c>
      <c r="M8" s="211">
        <v>1.5</v>
      </c>
      <c r="N8" s="211">
        <f t="shared" si="3"/>
        <v>0</v>
      </c>
      <c r="O8" s="179"/>
    </row>
    <row r="9" spans="1:15" ht="24">
      <c r="A9" s="212">
        <v>4</v>
      </c>
      <c r="B9" s="201" t="s">
        <v>174</v>
      </c>
      <c r="C9" s="238">
        <v>1264</v>
      </c>
      <c r="D9" s="203">
        <v>40.1</v>
      </c>
      <c r="E9" s="204">
        <f t="shared" si="0"/>
        <v>1223.9</v>
      </c>
      <c r="F9" s="217">
        <v>0</v>
      </c>
      <c r="G9" s="206">
        <v>288</v>
      </c>
      <c r="H9" s="240">
        <v>2838.9</v>
      </c>
      <c r="I9" s="240">
        <v>479.9</v>
      </c>
      <c r="J9" s="208">
        <f t="shared" si="1"/>
        <v>2359</v>
      </c>
      <c r="K9" s="209">
        <f t="shared" si="2"/>
        <v>64.09071640525646</v>
      </c>
      <c r="L9" s="210">
        <f>SUM((K9-70)/(20-70))</f>
        <v>0.11818567189487084</v>
      </c>
      <c r="M9" s="211">
        <v>1.5</v>
      </c>
      <c r="N9" s="211">
        <f t="shared" si="3"/>
        <v>0.17727850784230625</v>
      </c>
      <c r="O9" s="179"/>
    </row>
    <row r="10" spans="1:15" ht="24">
      <c r="A10" s="212">
        <v>5</v>
      </c>
      <c r="B10" s="201" t="s">
        <v>175</v>
      </c>
      <c r="C10" s="238">
        <v>1487.6</v>
      </c>
      <c r="D10" s="203">
        <v>95.2</v>
      </c>
      <c r="E10" s="204">
        <f t="shared" si="0"/>
        <v>1392.3999999999999</v>
      </c>
      <c r="F10" s="205">
        <v>0</v>
      </c>
      <c r="G10" s="206">
        <v>507.1</v>
      </c>
      <c r="H10" s="240">
        <v>3293.4</v>
      </c>
      <c r="I10" s="240">
        <v>594</v>
      </c>
      <c r="J10" s="208">
        <f t="shared" si="1"/>
        <v>2699.4</v>
      </c>
      <c r="K10" s="209">
        <f t="shared" si="2"/>
        <v>70.36748907164555</v>
      </c>
      <c r="L10" s="210">
        <v>0</v>
      </c>
      <c r="M10" s="211">
        <v>1.5</v>
      </c>
      <c r="N10" s="211">
        <f t="shared" si="3"/>
        <v>0</v>
      </c>
      <c r="O10" s="179"/>
    </row>
    <row r="11" spans="1:15" ht="24">
      <c r="A11" s="212">
        <v>6</v>
      </c>
      <c r="B11" s="201" t="s">
        <v>176</v>
      </c>
      <c r="C11" s="238">
        <v>1215.2</v>
      </c>
      <c r="D11" s="203">
        <v>40.1</v>
      </c>
      <c r="E11" s="204">
        <f t="shared" si="0"/>
        <v>1175.1000000000001</v>
      </c>
      <c r="F11" s="205">
        <v>0</v>
      </c>
      <c r="G11" s="206">
        <v>467.5</v>
      </c>
      <c r="H11" s="240">
        <v>2904.9</v>
      </c>
      <c r="I11" s="240">
        <v>705.8</v>
      </c>
      <c r="J11" s="208">
        <f t="shared" si="1"/>
        <v>2199.1000000000004</v>
      </c>
      <c r="K11" s="209">
        <f t="shared" si="2"/>
        <v>74.69419307898684</v>
      </c>
      <c r="L11" s="210">
        <v>0</v>
      </c>
      <c r="M11" s="211">
        <v>1.5</v>
      </c>
      <c r="N11" s="211">
        <f t="shared" si="3"/>
        <v>0</v>
      </c>
      <c r="O11" s="179"/>
    </row>
    <row r="12" spans="1:15" ht="24">
      <c r="A12" s="212">
        <v>7</v>
      </c>
      <c r="B12" s="201" t="s">
        <v>177</v>
      </c>
      <c r="C12" s="238">
        <v>1056</v>
      </c>
      <c r="D12" s="203">
        <v>40.1</v>
      </c>
      <c r="E12" s="204">
        <f aca="true" t="shared" si="4" ref="E12:E22">C12-D12</f>
        <v>1015.9</v>
      </c>
      <c r="F12" s="205">
        <v>0</v>
      </c>
      <c r="G12" s="206">
        <v>144.7</v>
      </c>
      <c r="H12" s="240">
        <v>1930</v>
      </c>
      <c r="I12" s="240">
        <v>263.8</v>
      </c>
      <c r="J12" s="208">
        <f t="shared" si="1"/>
        <v>1666.2</v>
      </c>
      <c r="K12" s="209">
        <f t="shared" si="2"/>
        <v>69.65550354099148</v>
      </c>
      <c r="L12" s="210">
        <f aca="true" t="shared" si="5" ref="L12:L19">SUM((K12-70)/(20-70))</f>
        <v>0.006889929180170498</v>
      </c>
      <c r="M12" s="211">
        <v>1.5</v>
      </c>
      <c r="N12" s="211">
        <f t="shared" si="3"/>
        <v>0.010334893770255746</v>
      </c>
      <c r="O12" s="179"/>
    </row>
    <row r="13" spans="1:15" ht="24">
      <c r="A13" s="212">
        <v>8</v>
      </c>
      <c r="B13" s="201" t="s">
        <v>187</v>
      </c>
      <c r="C13" s="238">
        <v>1262.8</v>
      </c>
      <c r="D13" s="203">
        <v>40.1</v>
      </c>
      <c r="E13" s="204">
        <f t="shared" si="4"/>
        <v>1222.7</v>
      </c>
      <c r="F13" s="205">
        <v>0</v>
      </c>
      <c r="G13" s="206">
        <v>0</v>
      </c>
      <c r="H13" s="240">
        <v>4348.4</v>
      </c>
      <c r="I13" s="240">
        <v>1976.3</v>
      </c>
      <c r="J13" s="208">
        <f t="shared" si="1"/>
        <v>2372.0999999999995</v>
      </c>
      <c r="K13" s="209">
        <f t="shared" si="2"/>
        <v>51.545044475359404</v>
      </c>
      <c r="L13" s="210">
        <f t="shared" si="5"/>
        <v>0.3690991104928119</v>
      </c>
      <c r="M13" s="211">
        <v>1.5</v>
      </c>
      <c r="N13" s="211">
        <f t="shared" si="3"/>
        <v>0.5536486657392179</v>
      </c>
      <c r="O13" s="179"/>
    </row>
    <row r="14" spans="1:15" ht="24">
      <c r="A14" s="212">
        <v>9</v>
      </c>
      <c r="B14" s="201" t="s">
        <v>178</v>
      </c>
      <c r="C14" s="238">
        <v>802.4</v>
      </c>
      <c r="D14" s="203">
        <v>114.2</v>
      </c>
      <c r="E14" s="204">
        <f t="shared" si="4"/>
        <v>688.1999999999999</v>
      </c>
      <c r="F14" s="205">
        <v>0</v>
      </c>
      <c r="G14" s="206">
        <v>1768.3</v>
      </c>
      <c r="H14" s="240">
        <v>7258.4</v>
      </c>
      <c r="I14" s="240">
        <v>3204.6</v>
      </c>
      <c r="J14" s="208">
        <f t="shared" si="1"/>
        <v>4053.7999999999997</v>
      </c>
      <c r="K14" s="209">
        <f t="shared" si="2"/>
        <v>60.59746410775075</v>
      </c>
      <c r="L14" s="210">
        <f t="shared" si="5"/>
        <v>0.18805071784498495</v>
      </c>
      <c r="M14" s="211">
        <v>1.5</v>
      </c>
      <c r="N14" s="211">
        <f t="shared" si="3"/>
        <v>0.2820760767674774</v>
      </c>
      <c r="O14" s="179"/>
    </row>
    <row r="15" spans="1:15" ht="24">
      <c r="A15" s="212">
        <v>10</v>
      </c>
      <c r="B15" s="201" t="s">
        <v>179</v>
      </c>
      <c r="C15" s="238">
        <v>1154.1</v>
      </c>
      <c r="D15" s="203">
        <v>40.1</v>
      </c>
      <c r="E15" s="204">
        <f t="shared" si="4"/>
        <v>1114</v>
      </c>
      <c r="F15" s="217">
        <v>0</v>
      </c>
      <c r="G15" s="206">
        <v>0</v>
      </c>
      <c r="H15" s="240">
        <v>1938</v>
      </c>
      <c r="I15" s="240">
        <v>200.3</v>
      </c>
      <c r="J15" s="208">
        <f t="shared" si="1"/>
        <v>1737.7</v>
      </c>
      <c r="K15" s="209">
        <f t="shared" si="2"/>
        <v>64.10772860677906</v>
      </c>
      <c r="L15" s="210">
        <f t="shared" si="5"/>
        <v>0.11784542786441875</v>
      </c>
      <c r="M15" s="211">
        <v>1.5</v>
      </c>
      <c r="N15" s="211">
        <f t="shared" si="3"/>
        <v>0.17676814179662811</v>
      </c>
      <c r="O15" s="179"/>
    </row>
    <row r="16" spans="1:15" ht="24">
      <c r="A16" s="212">
        <v>11</v>
      </c>
      <c r="B16" s="201" t="s">
        <v>180</v>
      </c>
      <c r="C16" s="238">
        <v>1095.5</v>
      </c>
      <c r="D16" s="203">
        <v>40.1</v>
      </c>
      <c r="E16" s="204">
        <f t="shared" si="4"/>
        <v>1055.4</v>
      </c>
      <c r="F16" s="217">
        <v>0</v>
      </c>
      <c r="G16" s="206">
        <v>545.2</v>
      </c>
      <c r="H16" s="240">
        <v>2451.1</v>
      </c>
      <c r="I16" s="240">
        <v>479.6</v>
      </c>
      <c r="J16" s="208">
        <f t="shared" si="1"/>
        <v>1971.5</v>
      </c>
      <c r="K16" s="209">
        <f t="shared" si="2"/>
        <v>81.18691351762618</v>
      </c>
      <c r="L16" s="210">
        <v>0</v>
      </c>
      <c r="M16" s="211">
        <v>1.5</v>
      </c>
      <c r="N16" s="211">
        <f t="shared" si="3"/>
        <v>0</v>
      </c>
      <c r="O16" s="179"/>
    </row>
    <row r="17" spans="1:15" ht="24">
      <c r="A17" s="212">
        <v>12</v>
      </c>
      <c r="B17" s="201" t="s">
        <v>181</v>
      </c>
      <c r="C17" s="239">
        <v>1429.5</v>
      </c>
      <c r="D17" s="203">
        <v>40.1</v>
      </c>
      <c r="E17" s="204">
        <f t="shared" si="4"/>
        <v>1389.4</v>
      </c>
      <c r="F17" s="205">
        <v>0</v>
      </c>
      <c r="G17" s="206">
        <v>823</v>
      </c>
      <c r="H17" s="240">
        <v>4341.6</v>
      </c>
      <c r="I17" s="240">
        <v>1810.9</v>
      </c>
      <c r="J17" s="208">
        <f t="shared" si="1"/>
        <v>2530.7000000000003</v>
      </c>
      <c r="K17" s="209">
        <f t="shared" si="2"/>
        <v>87.42245228592878</v>
      </c>
      <c r="L17" s="210">
        <v>0</v>
      </c>
      <c r="M17" s="211">
        <v>1.5</v>
      </c>
      <c r="N17" s="211">
        <v>0</v>
      </c>
      <c r="O17" s="179"/>
    </row>
    <row r="18" spans="1:15" ht="24">
      <c r="A18" s="212">
        <v>13</v>
      </c>
      <c r="B18" s="201" t="s">
        <v>182</v>
      </c>
      <c r="C18" s="238">
        <v>1683.1</v>
      </c>
      <c r="D18" s="203">
        <v>107.5</v>
      </c>
      <c r="E18" s="204">
        <f t="shared" si="4"/>
        <v>1575.6</v>
      </c>
      <c r="F18" s="205">
        <v>0</v>
      </c>
      <c r="G18" s="206">
        <v>567.5</v>
      </c>
      <c r="H18" s="240">
        <v>4539.9</v>
      </c>
      <c r="I18" s="240">
        <v>1450.9</v>
      </c>
      <c r="J18" s="208">
        <f t="shared" si="1"/>
        <v>3088.9999999999995</v>
      </c>
      <c r="K18" s="209">
        <f t="shared" si="2"/>
        <v>69.37843962447394</v>
      </c>
      <c r="L18" s="210">
        <f t="shared" si="5"/>
        <v>0.012431207510521175</v>
      </c>
      <c r="M18" s="211">
        <v>1.5</v>
      </c>
      <c r="N18" s="211">
        <f t="shared" si="3"/>
        <v>0.018646811265781764</v>
      </c>
      <c r="O18" s="179"/>
    </row>
    <row r="19" spans="1:15" ht="24">
      <c r="A19" s="212">
        <v>14</v>
      </c>
      <c r="B19" s="201" t="s">
        <v>183</v>
      </c>
      <c r="C19" s="238">
        <v>1039</v>
      </c>
      <c r="D19" s="203">
        <v>40.2</v>
      </c>
      <c r="E19" s="204">
        <f t="shared" si="4"/>
        <v>998.8</v>
      </c>
      <c r="F19" s="217">
        <v>0</v>
      </c>
      <c r="G19" s="204">
        <v>0</v>
      </c>
      <c r="H19" s="240">
        <v>2180.6</v>
      </c>
      <c r="I19" s="240">
        <v>385.3</v>
      </c>
      <c r="J19" s="208">
        <f t="shared" si="1"/>
        <v>1795.3</v>
      </c>
      <c r="K19" s="209">
        <f t="shared" si="2"/>
        <v>55.63415585138974</v>
      </c>
      <c r="L19" s="210">
        <f t="shared" si="5"/>
        <v>0.28731688297220515</v>
      </c>
      <c r="M19" s="211">
        <v>1.5</v>
      </c>
      <c r="N19" s="211">
        <f t="shared" si="3"/>
        <v>0.4309753244583077</v>
      </c>
      <c r="O19" s="179"/>
    </row>
    <row r="20" spans="1:15" ht="24">
      <c r="A20" s="212">
        <v>15</v>
      </c>
      <c r="B20" s="201" t="s">
        <v>184</v>
      </c>
      <c r="C20" s="239">
        <v>2570.1</v>
      </c>
      <c r="D20" s="203">
        <v>0</v>
      </c>
      <c r="E20" s="204">
        <f t="shared" si="4"/>
        <v>2570.1</v>
      </c>
      <c r="F20" s="218">
        <v>0</v>
      </c>
      <c r="G20" s="219">
        <v>1234.3</v>
      </c>
      <c r="H20" s="240">
        <v>41345.2</v>
      </c>
      <c r="I20" s="240">
        <v>17937.4</v>
      </c>
      <c r="J20" s="208">
        <f t="shared" si="1"/>
        <v>23407.799999999996</v>
      </c>
      <c r="K20" s="209">
        <f t="shared" si="2"/>
        <v>16.252702090756074</v>
      </c>
      <c r="L20" s="210">
        <v>1</v>
      </c>
      <c r="M20" s="211">
        <v>1.5</v>
      </c>
      <c r="N20" s="211">
        <f t="shared" si="3"/>
        <v>1.5</v>
      </c>
      <c r="O20" s="179"/>
    </row>
    <row r="21" spans="1:15" ht="24">
      <c r="A21" s="212">
        <v>16</v>
      </c>
      <c r="B21" s="201" t="s">
        <v>185</v>
      </c>
      <c r="C21" s="238">
        <v>1266</v>
      </c>
      <c r="D21" s="203">
        <v>40.2</v>
      </c>
      <c r="E21" s="204">
        <f t="shared" si="4"/>
        <v>1225.8</v>
      </c>
      <c r="F21" s="217">
        <v>0</v>
      </c>
      <c r="G21" s="219">
        <v>1606.8</v>
      </c>
      <c r="H21" s="240">
        <v>6589.2</v>
      </c>
      <c r="I21" s="240">
        <v>4563.8</v>
      </c>
      <c r="J21" s="208">
        <f t="shared" si="1"/>
        <v>2025.3999999999996</v>
      </c>
      <c r="K21" s="209">
        <f t="shared" si="2"/>
        <v>139.85385602843886</v>
      </c>
      <c r="L21" s="210">
        <v>0</v>
      </c>
      <c r="M21" s="211">
        <v>1.5</v>
      </c>
      <c r="N21" s="211">
        <f t="shared" si="3"/>
        <v>0</v>
      </c>
      <c r="O21" s="179"/>
    </row>
    <row r="22" spans="1:15" ht="24">
      <c r="A22" s="212">
        <v>17</v>
      </c>
      <c r="B22" s="201" t="s">
        <v>186</v>
      </c>
      <c r="C22" s="238">
        <v>1789.2</v>
      </c>
      <c r="D22" s="203">
        <v>96.8</v>
      </c>
      <c r="E22" s="204">
        <f t="shared" si="4"/>
        <v>1692.4</v>
      </c>
      <c r="F22" s="217">
        <v>0</v>
      </c>
      <c r="G22" s="214">
        <v>5118.01</v>
      </c>
      <c r="H22" s="240">
        <v>9146.1</v>
      </c>
      <c r="I22" s="240">
        <v>5990.8</v>
      </c>
      <c r="J22" s="208">
        <f t="shared" si="1"/>
        <v>3155.3</v>
      </c>
      <c r="K22" s="209">
        <f t="shared" si="2"/>
        <v>215.84033213957468</v>
      </c>
      <c r="L22" s="210">
        <v>0</v>
      </c>
      <c r="M22" s="211">
        <v>1.5</v>
      </c>
      <c r="N22" s="211">
        <f t="shared" si="3"/>
        <v>0</v>
      </c>
      <c r="O22" s="179"/>
    </row>
    <row r="23" spans="1:15" ht="15">
      <c r="A23" s="212">
        <v>18</v>
      </c>
      <c r="B23" s="220"/>
      <c r="C23" s="213"/>
      <c r="D23" s="203"/>
      <c r="E23" s="204"/>
      <c r="F23" s="205"/>
      <c r="G23" s="206"/>
      <c r="H23" s="207"/>
      <c r="I23" s="207"/>
      <c r="J23" s="208"/>
      <c r="K23" s="209"/>
      <c r="L23" s="210"/>
      <c r="M23" s="211"/>
      <c r="N23" s="211"/>
      <c r="O23" s="179"/>
    </row>
    <row r="24" spans="1:15" ht="11.25" customHeight="1">
      <c r="A24" s="263" t="s">
        <v>78</v>
      </c>
      <c r="B24" s="264"/>
      <c r="C24" s="221">
        <f>SUM(C6:C23)</f>
        <v>23400.8</v>
      </c>
      <c r="D24" s="221">
        <f>SUM(D6:D23)</f>
        <v>945.9000000000002</v>
      </c>
      <c r="E24" s="222">
        <f>C24-D24</f>
        <v>22454.899999999998</v>
      </c>
      <c r="F24" s="223">
        <f>SUM(F6:F23)</f>
        <v>0</v>
      </c>
      <c r="G24" s="224">
        <f>SUM(G6:G23)</f>
        <v>14969.31</v>
      </c>
      <c r="H24" s="224">
        <f>SUM(H6:H23)</f>
        <v>108463.3</v>
      </c>
      <c r="I24" s="224">
        <f>SUM(I6:I23)</f>
        <v>45593.90000000001</v>
      </c>
      <c r="J24" s="224">
        <f>SUM(J6:J23)</f>
        <v>62869.4</v>
      </c>
      <c r="K24" s="225" t="s">
        <v>8</v>
      </c>
      <c r="L24" s="226" t="s">
        <v>8</v>
      </c>
      <c r="M24" s="227">
        <v>1.5</v>
      </c>
      <c r="N24" s="228" t="s">
        <v>8</v>
      </c>
      <c r="O24" s="179"/>
    </row>
    <row r="25" spans="1:15" ht="15">
      <c r="A25" s="229"/>
      <c r="B25" s="230"/>
      <c r="C25" s="230"/>
      <c r="D25" s="230"/>
      <c r="E25" s="231"/>
      <c r="F25" s="232"/>
      <c r="G25" s="233"/>
      <c r="H25" s="233"/>
      <c r="I25" s="233"/>
      <c r="J25" s="233"/>
      <c r="K25" s="233"/>
      <c r="L25" s="234"/>
      <c r="M25" s="235"/>
      <c r="N25" s="235"/>
      <c r="O25" s="179"/>
    </row>
    <row r="26" spans="1:14" ht="11.25">
      <c r="A26" s="117"/>
      <c r="B26" s="23"/>
      <c r="C26" s="23"/>
      <c r="D26" s="23"/>
      <c r="L26" s="111"/>
      <c r="M26" s="119"/>
      <c r="N26" s="119"/>
    </row>
    <row r="27" spans="1:14" ht="11.25">
      <c r="A27" s="117"/>
      <c r="B27" s="23"/>
      <c r="C27" s="23"/>
      <c r="D27" s="23"/>
      <c r="L27" s="111"/>
      <c r="M27" s="119"/>
      <c r="N27" s="119"/>
    </row>
    <row r="28" spans="1:14" ht="11.25">
      <c r="A28" s="117"/>
      <c r="B28" s="23"/>
      <c r="C28" s="23"/>
      <c r="D28" s="23"/>
      <c r="L28" s="111"/>
      <c r="M28" s="119"/>
      <c r="N28" s="119"/>
    </row>
    <row r="29" spans="1:14" ht="11.25">
      <c r="A29" s="117"/>
      <c r="B29" s="23"/>
      <c r="C29" s="23"/>
      <c r="D29" s="23"/>
      <c r="L29" s="111"/>
      <c r="M29" s="119"/>
      <c r="N29" s="119"/>
    </row>
    <row r="30" spans="1:14" ht="11.25">
      <c r="A30" s="117"/>
      <c r="B30" s="23"/>
      <c r="C30" s="23"/>
      <c r="D30" s="23"/>
      <c r="L30" s="111"/>
      <c r="M30" s="119"/>
      <c r="N30" s="119"/>
    </row>
    <row r="31" spans="1:14" ht="11.25">
      <c r="A31" s="111"/>
      <c r="B31" s="119"/>
      <c r="C31" s="119"/>
      <c r="D31" s="119"/>
      <c r="L31" s="111"/>
      <c r="M31" s="119"/>
      <c r="N31" s="119"/>
    </row>
    <row r="32" spans="1:14" ht="11.25">
      <c r="A32" s="111"/>
      <c r="B32" s="119"/>
      <c r="C32" s="119"/>
      <c r="D32" s="119"/>
      <c r="L32" s="111"/>
      <c r="M32" s="119"/>
      <c r="N32" s="119"/>
    </row>
    <row r="33" spans="1:14" ht="11.25">
      <c r="A33" s="111"/>
      <c r="B33" s="119"/>
      <c r="C33" s="119"/>
      <c r="D33" s="119"/>
      <c r="L33" s="111"/>
      <c r="M33" s="119"/>
      <c r="N33" s="119"/>
    </row>
    <row r="34" spans="1:14" ht="11.25">
      <c r="A34" s="111"/>
      <c r="B34" s="119"/>
      <c r="C34" s="119"/>
      <c r="D34" s="119"/>
      <c r="L34" s="111"/>
      <c r="M34" s="119"/>
      <c r="N34" s="119"/>
    </row>
    <row r="35" spans="1:14" ht="11.25">
      <c r="A35" s="111"/>
      <c r="B35" s="119"/>
      <c r="C35" s="119"/>
      <c r="D35" s="119"/>
      <c r="L35" s="111"/>
      <c r="M35" s="119"/>
      <c r="N35" s="119"/>
    </row>
    <row r="36" spans="12:14" ht="11.25">
      <c r="L36" s="111"/>
      <c r="M36" s="119"/>
      <c r="N36" s="119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9.00390625" defaultRowHeight="12.75"/>
  <cols>
    <col min="1" max="1" width="3.375" style="103" customWidth="1"/>
    <col min="2" max="2" width="22.125" style="18" customWidth="1"/>
    <col min="3" max="3" width="22.625" style="69" customWidth="1"/>
    <col min="4" max="4" width="20.375" style="69" customWidth="1"/>
    <col min="5" max="5" width="23.625" style="69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8" customWidth="1"/>
    <col min="10" max="10" width="13.00390625" style="18" customWidth="1"/>
    <col min="11" max="16384" width="9.125" style="99" customWidth="1"/>
  </cols>
  <sheetData>
    <row r="1" spans="1:10" ht="15.75" customHeight="1">
      <c r="A1" s="256" t="s">
        <v>82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2" ht="11.25">
      <c r="A2" s="100"/>
      <c r="B2" s="101"/>
    </row>
    <row r="3" spans="1:10" ht="143.25" customHeight="1">
      <c r="A3" s="262" t="s">
        <v>3</v>
      </c>
      <c r="B3" s="260" t="s">
        <v>102</v>
      </c>
      <c r="C3" s="85" t="s">
        <v>111</v>
      </c>
      <c r="D3" s="35" t="s">
        <v>192</v>
      </c>
      <c r="E3" s="35" t="s">
        <v>193</v>
      </c>
      <c r="F3" s="28" t="s">
        <v>129</v>
      </c>
      <c r="G3" s="28" t="s">
        <v>24</v>
      </c>
      <c r="H3" s="254" t="s">
        <v>80</v>
      </c>
      <c r="I3" s="254" t="s">
        <v>19</v>
      </c>
      <c r="J3" s="29" t="s">
        <v>6</v>
      </c>
    </row>
    <row r="4" spans="1:10" ht="49.5" customHeight="1">
      <c r="A4" s="262"/>
      <c r="B4" s="260"/>
      <c r="C4" s="8" t="s">
        <v>75</v>
      </c>
      <c r="D4" s="8" t="s">
        <v>26</v>
      </c>
      <c r="E4" s="8" t="s">
        <v>34</v>
      </c>
      <c r="F4" s="137" t="s">
        <v>40</v>
      </c>
      <c r="G4" s="130" t="s">
        <v>38</v>
      </c>
      <c r="H4" s="255"/>
      <c r="I4" s="255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6">
        <v>6</v>
      </c>
      <c r="G5" s="70">
        <v>7</v>
      </c>
      <c r="H5" s="8">
        <v>8</v>
      </c>
      <c r="I5" s="8">
        <v>9</v>
      </c>
      <c r="J5" s="105">
        <v>10</v>
      </c>
    </row>
    <row r="6" spans="1:10" ht="22.5">
      <c r="A6" s="87">
        <v>1</v>
      </c>
      <c r="B6" s="16" t="s">
        <v>171</v>
      </c>
      <c r="C6" s="138">
        <v>0</v>
      </c>
      <c r="D6" s="32">
        <v>4059.8</v>
      </c>
      <c r="E6" s="32">
        <v>2515.7</v>
      </c>
      <c r="F6" s="72">
        <f aca="true" t="shared" si="0" ref="F6:F22">D6-E6</f>
        <v>1544.1000000000004</v>
      </c>
      <c r="G6" s="139">
        <f aca="true" t="shared" si="1" ref="G6:G22">C6/F6</f>
        <v>0</v>
      </c>
      <c r="H6" s="140">
        <v>1</v>
      </c>
      <c r="I6" s="141">
        <v>1.2</v>
      </c>
      <c r="J6" s="126">
        <f aca="true" t="shared" si="2" ref="J6:J22">H6*I6</f>
        <v>1.2</v>
      </c>
    </row>
    <row r="7" spans="1:10" ht="22.5">
      <c r="A7" s="87">
        <v>2</v>
      </c>
      <c r="B7" s="16" t="s">
        <v>172</v>
      </c>
      <c r="C7" s="72">
        <v>0</v>
      </c>
      <c r="D7" s="32">
        <v>3338.9</v>
      </c>
      <c r="E7" s="32">
        <v>926.6</v>
      </c>
      <c r="F7" s="72">
        <f t="shared" si="0"/>
        <v>2412.3</v>
      </c>
      <c r="G7" s="139">
        <f t="shared" si="1"/>
        <v>0</v>
      </c>
      <c r="H7" s="140">
        <v>1</v>
      </c>
      <c r="I7" s="141">
        <v>1.2</v>
      </c>
      <c r="J7" s="126">
        <f t="shared" si="2"/>
        <v>1.2</v>
      </c>
    </row>
    <row r="8" spans="1:10" ht="22.5">
      <c r="A8" s="87">
        <v>3</v>
      </c>
      <c r="B8" s="16" t="s">
        <v>173</v>
      </c>
      <c r="C8" s="127">
        <v>0</v>
      </c>
      <c r="D8" s="32">
        <v>5958.9</v>
      </c>
      <c r="E8" s="32">
        <v>3309.2</v>
      </c>
      <c r="F8" s="72">
        <f t="shared" si="0"/>
        <v>2649.7</v>
      </c>
      <c r="G8" s="139">
        <f t="shared" si="1"/>
        <v>0</v>
      </c>
      <c r="H8" s="140">
        <v>1</v>
      </c>
      <c r="I8" s="141">
        <v>1.2</v>
      </c>
      <c r="J8" s="126">
        <f t="shared" si="2"/>
        <v>1.2</v>
      </c>
    </row>
    <row r="9" spans="1:10" ht="22.5">
      <c r="A9" s="87">
        <v>4</v>
      </c>
      <c r="B9" s="16" t="s">
        <v>174</v>
      </c>
      <c r="C9" s="72">
        <v>0</v>
      </c>
      <c r="D9" s="32">
        <v>2838.9</v>
      </c>
      <c r="E9" s="32">
        <v>479.9</v>
      </c>
      <c r="F9" s="72">
        <f t="shared" si="0"/>
        <v>2359</v>
      </c>
      <c r="G9" s="139">
        <f t="shared" si="1"/>
        <v>0</v>
      </c>
      <c r="H9" s="140">
        <v>1</v>
      </c>
      <c r="I9" s="141">
        <v>1.2</v>
      </c>
      <c r="J9" s="126">
        <f t="shared" si="2"/>
        <v>1.2</v>
      </c>
    </row>
    <row r="10" spans="1:10" ht="22.5">
      <c r="A10" s="87">
        <v>5</v>
      </c>
      <c r="B10" s="16" t="s">
        <v>175</v>
      </c>
      <c r="C10" s="72">
        <v>0</v>
      </c>
      <c r="D10" s="32">
        <v>3293.4</v>
      </c>
      <c r="E10" s="32">
        <v>594</v>
      </c>
      <c r="F10" s="72">
        <f t="shared" si="0"/>
        <v>2699.4</v>
      </c>
      <c r="G10" s="139">
        <f t="shared" si="1"/>
        <v>0</v>
      </c>
      <c r="H10" s="140">
        <v>1</v>
      </c>
      <c r="I10" s="141">
        <v>1.2</v>
      </c>
      <c r="J10" s="126">
        <f t="shared" si="2"/>
        <v>1.2</v>
      </c>
    </row>
    <row r="11" spans="1:10" ht="22.5">
      <c r="A11" s="87">
        <v>6</v>
      </c>
      <c r="B11" s="16" t="s">
        <v>176</v>
      </c>
      <c r="C11" s="72">
        <v>0</v>
      </c>
      <c r="D11" s="32">
        <v>2904.9</v>
      </c>
      <c r="E11" s="32">
        <v>851.3</v>
      </c>
      <c r="F11" s="72">
        <f t="shared" si="0"/>
        <v>2053.6000000000004</v>
      </c>
      <c r="G11" s="139">
        <f t="shared" si="1"/>
        <v>0</v>
      </c>
      <c r="H11" s="140">
        <v>1</v>
      </c>
      <c r="I11" s="141">
        <v>1.2</v>
      </c>
      <c r="J11" s="126">
        <f t="shared" si="2"/>
        <v>1.2</v>
      </c>
    </row>
    <row r="12" spans="1:10" ht="22.5">
      <c r="A12" s="87">
        <v>7</v>
      </c>
      <c r="B12" s="16" t="s">
        <v>177</v>
      </c>
      <c r="C12" s="72">
        <v>0</v>
      </c>
      <c r="D12" s="32">
        <v>1930</v>
      </c>
      <c r="E12" s="32">
        <v>263.8</v>
      </c>
      <c r="F12" s="72">
        <f t="shared" si="0"/>
        <v>1666.2</v>
      </c>
      <c r="G12" s="139">
        <f t="shared" si="1"/>
        <v>0</v>
      </c>
      <c r="H12" s="140">
        <v>1</v>
      </c>
      <c r="I12" s="141">
        <v>1.2</v>
      </c>
      <c r="J12" s="126">
        <f t="shared" si="2"/>
        <v>1.2</v>
      </c>
    </row>
    <row r="13" spans="1:10" ht="22.5">
      <c r="A13" s="87">
        <v>8</v>
      </c>
      <c r="B13" s="16" t="s">
        <v>187</v>
      </c>
      <c r="C13" s="72">
        <v>0</v>
      </c>
      <c r="D13" s="32">
        <v>4348.4</v>
      </c>
      <c r="E13" s="32">
        <v>1592.9</v>
      </c>
      <c r="F13" s="72">
        <f t="shared" si="0"/>
        <v>2755.4999999999995</v>
      </c>
      <c r="G13" s="139">
        <f t="shared" si="1"/>
        <v>0</v>
      </c>
      <c r="H13" s="140">
        <v>1</v>
      </c>
      <c r="I13" s="141">
        <v>1.2</v>
      </c>
      <c r="J13" s="126">
        <f t="shared" si="2"/>
        <v>1.2</v>
      </c>
    </row>
    <row r="14" spans="1:10" ht="22.5">
      <c r="A14" s="87">
        <v>9</v>
      </c>
      <c r="B14" s="16" t="s">
        <v>178</v>
      </c>
      <c r="C14" s="72">
        <v>0</v>
      </c>
      <c r="D14" s="32">
        <v>7258.4</v>
      </c>
      <c r="E14" s="32">
        <v>2110.2</v>
      </c>
      <c r="F14" s="72">
        <f t="shared" si="0"/>
        <v>5148.2</v>
      </c>
      <c r="G14" s="139">
        <f t="shared" si="1"/>
        <v>0</v>
      </c>
      <c r="H14" s="140">
        <v>1</v>
      </c>
      <c r="I14" s="141">
        <v>1.2</v>
      </c>
      <c r="J14" s="126">
        <f>H14*I14</f>
        <v>1.2</v>
      </c>
    </row>
    <row r="15" spans="1:10" ht="22.5">
      <c r="A15" s="87">
        <v>10</v>
      </c>
      <c r="B15" s="16" t="s">
        <v>179</v>
      </c>
      <c r="C15" s="72">
        <v>0</v>
      </c>
      <c r="D15" s="32">
        <v>1938</v>
      </c>
      <c r="E15" s="32">
        <v>200.3</v>
      </c>
      <c r="F15" s="72">
        <f t="shared" si="0"/>
        <v>1737.7</v>
      </c>
      <c r="G15" s="139">
        <f t="shared" si="1"/>
        <v>0</v>
      </c>
      <c r="H15" s="140">
        <v>1</v>
      </c>
      <c r="I15" s="141">
        <v>1.2</v>
      </c>
      <c r="J15" s="126">
        <f t="shared" si="2"/>
        <v>1.2</v>
      </c>
    </row>
    <row r="16" spans="1:10" ht="22.5">
      <c r="A16" s="87">
        <v>11</v>
      </c>
      <c r="B16" s="16" t="s">
        <v>180</v>
      </c>
      <c r="C16" s="72">
        <v>0</v>
      </c>
      <c r="D16" s="32">
        <v>2451.1</v>
      </c>
      <c r="E16" s="32">
        <v>479.6</v>
      </c>
      <c r="F16" s="72">
        <f t="shared" si="0"/>
        <v>1971.5</v>
      </c>
      <c r="G16" s="139">
        <f t="shared" si="1"/>
        <v>0</v>
      </c>
      <c r="H16" s="140">
        <v>1</v>
      </c>
      <c r="I16" s="141">
        <v>1.2</v>
      </c>
      <c r="J16" s="126">
        <f t="shared" si="2"/>
        <v>1.2</v>
      </c>
    </row>
    <row r="17" spans="1:10" ht="22.5">
      <c r="A17" s="87">
        <v>12</v>
      </c>
      <c r="B17" s="16" t="s">
        <v>181</v>
      </c>
      <c r="C17" s="127">
        <v>0</v>
      </c>
      <c r="D17" s="32">
        <v>4341.6</v>
      </c>
      <c r="E17" s="32">
        <v>2010.9</v>
      </c>
      <c r="F17" s="72">
        <f t="shared" si="0"/>
        <v>2330.7000000000003</v>
      </c>
      <c r="G17" s="139">
        <f t="shared" si="1"/>
        <v>0</v>
      </c>
      <c r="H17" s="140">
        <v>1</v>
      </c>
      <c r="I17" s="141">
        <v>1.2</v>
      </c>
      <c r="J17" s="126">
        <f t="shared" si="2"/>
        <v>1.2</v>
      </c>
    </row>
    <row r="18" spans="1:10" ht="22.5">
      <c r="A18" s="87">
        <v>13</v>
      </c>
      <c r="B18" s="16" t="s">
        <v>182</v>
      </c>
      <c r="C18" s="72">
        <v>0</v>
      </c>
      <c r="D18" s="32">
        <v>4539.9</v>
      </c>
      <c r="E18" s="32">
        <v>1708.4</v>
      </c>
      <c r="F18" s="72">
        <f t="shared" si="0"/>
        <v>2831.4999999999995</v>
      </c>
      <c r="G18" s="139">
        <f t="shared" si="1"/>
        <v>0</v>
      </c>
      <c r="H18" s="140">
        <v>1</v>
      </c>
      <c r="I18" s="141">
        <v>1.2</v>
      </c>
      <c r="J18" s="126">
        <f t="shared" si="2"/>
        <v>1.2</v>
      </c>
    </row>
    <row r="19" spans="1:10" ht="22.5">
      <c r="A19" s="87">
        <v>14</v>
      </c>
      <c r="B19" s="16" t="s">
        <v>183</v>
      </c>
      <c r="C19" s="72">
        <v>0</v>
      </c>
      <c r="D19" s="32">
        <v>2180.6</v>
      </c>
      <c r="E19" s="32">
        <v>385.3</v>
      </c>
      <c r="F19" s="72">
        <f t="shared" si="0"/>
        <v>1795.3</v>
      </c>
      <c r="G19" s="139">
        <f t="shared" si="1"/>
        <v>0</v>
      </c>
      <c r="H19" s="140">
        <v>1</v>
      </c>
      <c r="I19" s="141">
        <v>1.2</v>
      </c>
      <c r="J19" s="126">
        <f t="shared" si="2"/>
        <v>1.2</v>
      </c>
    </row>
    <row r="20" spans="1:10" ht="22.5">
      <c r="A20" s="87">
        <v>15</v>
      </c>
      <c r="B20" s="16" t="s">
        <v>184</v>
      </c>
      <c r="C20" s="127">
        <v>0</v>
      </c>
      <c r="D20" s="32">
        <v>41345.2</v>
      </c>
      <c r="E20" s="32">
        <v>18397.3</v>
      </c>
      <c r="F20" s="72">
        <f t="shared" si="0"/>
        <v>22947.899999999998</v>
      </c>
      <c r="G20" s="139">
        <f t="shared" si="1"/>
        <v>0</v>
      </c>
      <c r="H20" s="140">
        <v>1</v>
      </c>
      <c r="I20" s="141">
        <v>1.2</v>
      </c>
      <c r="J20" s="126">
        <f t="shared" si="2"/>
        <v>1.2</v>
      </c>
    </row>
    <row r="21" spans="1:10" ht="22.5">
      <c r="A21" s="87">
        <v>16</v>
      </c>
      <c r="B21" s="16" t="s">
        <v>185</v>
      </c>
      <c r="C21" s="72">
        <v>0</v>
      </c>
      <c r="D21" s="32">
        <v>6589.2</v>
      </c>
      <c r="E21" s="32">
        <v>3831.9</v>
      </c>
      <c r="F21" s="72">
        <f t="shared" si="0"/>
        <v>2757.2999999999997</v>
      </c>
      <c r="G21" s="139">
        <f t="shared" si="1"/>
        <v>0</v>
      </c>
      <c r="H21" s="140">
        <v>1</v>
      </c>
      <c r="I21" s="141">
        <v>1.2</v>
      </c>
      <c r="J21" s="126">
        <f t="shared" si="2"/>
        <v>1.2</v>
      </c>
    </row>
    <row r="22" spans="1:10" ht="22.5">
      <c r="A22" s="87">
        <v>17</v>
      </c>
      <c r="B22" s="16" t="s">
        <v>186</v>
      </c>
      <c r="C22" s="72">
        <v>0</v>
      </c>
      <c r="D22" s="32">
        <v>9146.1</v>
      </c>
      <c r="E22" s="32">
        <v>5936.6</v>
      </c>
      <c r="F22" s="72">
        <f t="shared" si="0"/>
        <v>3209.5</v>
      </c>
      <c r="G22" s="139">
        <f t="shared" si="1"/>
        <v>0</v>
      </c>
      <c r="H22" s="140">
        <v>1</v>
      </c>
      <c r="I22" s="141">
        <v>1.2</v>
      </c>
      <c r="J22" s="126">
        <f t="shared" si="2"/>
        <v>1.2</v>
      </c>
    </row>
    <row r="23" spans="1:10" ht="11.25">
      <c r="A23" s="87">
        <v>18</v>
      </c>
      <c r="B23" s="40"/>
      <c r="C23" s="72"/>
      <c r="D23" s="32"/>
      <c r="E23" s="32"/>
      <c r="F23" s="72"/>
      <c r="G23" s="139"/>
      <c r="H23" s="140"/>
      <c r="I23" s="141"/>
      <c r="J23" s="126"/>
    </row>
    <row r="24" spans="1:10" ht="11.25">
      <c r="A24" s="260" t="s">
        <v>78</v>
      </c>
      <c r="B24" s="261"/>
      <c r="C24" s="163">
        <f>SUM(C6:C23)</f>
        <v>0</v>
      </c>
      <c r="D24" s="164">
        <f>SUM(D6:D23)</f>
        <v>108463.3</v>
      </c>
      <c r="E24" s="164">
        <f>SUM(E6:E23)</f>
        <v>45593.899999999994</v>
      </c>
      <c r="F24" s="162">
        <f>SUM(F6:F23)</f>
        <v>62869.40000000001</v>
      </c>
      <c r="G24" s="128" t="s">
        <v>8</v>
      </c>
      <c r="H24" s="114" t="s">
        <v>8</v>
      </c>
      <c r="I24" s="116"/>
      <c r="J24" s="116" t="s">
        <v>8</v>
      </c>
    </row>
    <row r="25" spans="1:10" ht="11.25">
      <c r="A25" s="117"/>
      <c r="B25" s="23"/>
      <c r="E25" s="177"/>
      <c r="H25" s="111"/>
      <c r="I25" s="119"/>
      <c r="J25" s="119"/>
    </row>
    <row r="26" spans="1:10" ht="11.25">
      <c r="A26" s="117"/>
      <c r="B26" s="23"/>
      <c r="H26" s="111"/>
      <c r="I26" s="119"/>
      <c r="J26" s="119"/>
    </row>
    <row r="27" spans="1:10" ht="11.25">
      <c r="A27" s="117"/>
      <c r="B27" s="23"/>
      <c r="H27" s="111"/>
      <c r="I27" s="119"/>
      <c r="J27" s="119"/>
    </row>
    <row r="28" spans="1:10" ht="11.25">
      <c r="A28" s="117"/>
      <c r="B28" s="23"/>
      <c r="H28" s="111"/>
      <c r="I28" s="119"/>
      <c r="J28" s="119"/>
    </row>
    <row r="29" spans="1:10" ht="11.25">
      <c r="A29" s="117"/>
      <c r="B29" s="23"/>
      <c r="H29" s="111"/>
      <c r="I29" s="119"/>
      <c r="J29" s="119"/>
    </row>
    <row r="30" spans="1:10" ht="11.25">
      <c r="A30" s="117"/>
      <c r="B30" s="23"/>
      <c r="H30" s="111"/>
      <c r="I30" s="119"/>
      <c r="J30" s="119"/>
    </row>
    <row r="31" spans="1:10" ht="11.25">
      <c r="A31" s="111"/>
      <c r="B31" s="119"/>
      <c r="H31" s="111"/>
      <c r="I31" s="119"/>
      <c r="J31" s="119"/>
    </row>
    <row r="32" spans="1:10" ht="11.25">
      <c r="A32" s="111"/>
      <c r="B32" s="119"/>
      <c r="H32" s="111"/>
      <c r="I32" s="119"/>
      <c r="J32" s="119"/>
    </row>
    <row r="33" spans="1:10" ht="11.25">
      <c r="A33" s="111"/>
      <c r="B33" s="119"/>
      <c r="H33" s="111"/>
      <c r="I33" s="119"/>
      <c r="J33" s="119"/>
    </row>
    <row r="34" spans="1:10" ht="11.25">
      <c r="A34" s="111"/>
      <c r="B34" s="119"/>
      <c r="H34" s="111"/>
      <c r="I34" s="119"/>
      <c r="J34" s="119"/>
    </row>
    <row r="35" spans="1:10" ht="11.25">
      <c r="A35" s="111"/>
      <c r="B35" s="119"/>
      <c r="H35" s="111"/>
      <c r="I35" s="119"/>
      <c r="J35" s="119"/>
    </row>
    <row r="36" spans="8:10" ht="11.25">
      <c r="H36" s="111"/>
      <c r="I36" s="119"/>
      <c r="J36" s="119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D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00390625" defaultRowHeight="12.75"/>
  <cols>
    <col min="1" max="1" width="3.375" style="103" customWidth="1"/>
    <col min="2" max="2" width="24.00390625" style="18" customWidth="1"/>
    <col min="3" max="3" width="33.375" style="69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8" customWidth="1"/>
    <col min="8" max="8" width="10.625" style="18" customWidth="1"/>
    <col min="9" max="16384" width="9.125" style="99" customWidth="1"/>
  </cols>
  <sheetData>
    <row r="1" spans="1:11" ht="43.5" customHeight="1">
      <c r="A1" s="256" t="s">
        <v>79</v>
      </c>
      <c r="B1" s="256"/>
      <c r="C1" s="256"/>
      <c r="D1" s="256"/>
      <c r="E1" s="256"/>
      <c r="F1" s="256"/>
      <c r="G1" s="256"/>
      <c r="H1" s="256"/>
      <c r="I1" s="129"/>
      <c r="J1" s="129"/>
      <c r="K1" s="129"/>
    </row>
    <row r="2" spans="1:2" ht="11.25">
      <c r="A2" s="100"/>
      <c r="B2" s="101"/>
    </row>
    <row r="3" spans="1:8" ht="72" customHeight="1">
      <c r="A3" s="262" t="s">
        <v>3</v>
      </c>
      <c r="B3" s="260" t="s">
        <v>102</v>
      </c>
      <c r="C3" s="85" t="s">
        <v>112</v>
      </c>
      <c r="D3" s="70" t="s">
        <v>142</v>
      </c>
      <c r="E3" s="85" t="s">
        <v>24</v>
      </c>
      <c r="F3" s="254" t="s">
        <v>80</v>
      </c>
      <c r="G3" s="254" t="s">
        <v>5</v>
      </c>
      <c r="H3" s="29" t="s">
        <v>6</v>
      </c>
    </row>
    <row r="4" spans="1:8" ht="38.25" customHeight="1">
      <c r="A4" s="272"/>
      <c r="B4" s="260"/>
      <c r="C4" s="121" t="s">
        <v>81</v>
      </c>
      <c r="D4" s="121" t="s">
        <v>76</v>
      </c>
      <c r="E4" s="130" t="s">
        <v>77</v>
      </c>
      <c r="F4" s="255"/>
      <c r="G4" s="255"/>
      <c r="H4" s="131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236">
        <v>0</v>
      </c>
      <c r="D6" s="202">
        <v>1372.1</v>
      </c>
      <c r="E6" s="124">
        <f aca="true" t="shared" si="0" ref="E6:E22">C6/D6</f>
        <v>0</v>
      </c>
      <c r="F6" s="111">
        <v>1</v>
      </c>
      <c r="G6" s="112">
        <v>1.2</v>
      </c>
      <c r="H6" s="112">
        <f aca="true" t="shared" si="1" ref="H6:H22">F6*G6</f>
        <v>1.2</v>
      </c>
    </row>
    <row r="7" spans="1:8" ht="22.5">
      <c r="A7" s="87">
        <v>2</v>
      </c>
      <c r="B7" s="16" t="s">
        <v>172</v>
      </c>
      <c r="C7" s="136" t="s">
        <v>188</v>
      </c>
      <c r="D7" s="213">
        <v>1385.6</v>
      </c>
      <c r="E7" s="124">
        <f t="shared" si="0"/>
        <v>0</v>
      </c>
      <c r="F7" s="111">
        <v>1</v>
      </c>
      <c r="G7" s="112">
        <v>1.2</v>
      </c>
      <c r="H7" s="112">
        <f t="shared" si="1"/>
        <v>1.2</v>
      </c>
    </row>
    <row r="8" spans="1:8" ht="22.5">
      <c r="A8" s="87">
        <v>3</v>
      </c>
      <c r="B8" s="16" t="s">
        <v>173</v>
      </c>
      <c r="C8" s="135">
        <v>0</v>
      </c>
      <c r="D8" s="215">
        <v>1528.6</v>
      </c>
      <c r="E8" s="124">
        <f t="shared" si="0"/>
        <v>0</v>
      </c>
      <c r="F8" s="111">
        <v>1</v>
      </c>
      <c r="G8" s="112">
        <v>1.2</v>
      </c>
      <c r="H8" s="112">
        <f t="shared" si="1"/>
        <v>1.2</v>
      </c>
    </row>
    <row r="9" spans="1:8" ht="22.5">
      <c r="A9" s="87">
        <v>4</v>
      </c>
      <c r="B9" s="16" t="s">
        <v>174</v>
      </c>
      <c r="C9" s="134">
        <v>0</v>
      </c>
      <c r="D9" s="213">
        <v>1264</v>
      </c>
      <c r="E9" s="124">
        <f t="shared" si="0"/>
        <v>0</v>
      </c>
      <c r="F9" s="111">
        <v>1</v>
      </c>
      <c r="G9" s="112">
        <v>1.2</v>
      </c>
      <c r="H9" s="112">
        <f t="shared" si="1"/>
        <v>1.2</v>
      </c>
    </row>
    <row r="10" spans="1:8" ht="22.5">
      <c r="A10" s="87">
        <v>5</v>
      </c>
      <c r="B10" s="16" t="s">
        <v>175</v>
      </c>
      <c r="C10" s="133">
        <v>0</v>
      </c>
      <c r="D10" s="213">
        <v>1487.6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134">
        <v>0</v>
      </c>
      <c r="D11" s="213">
        <v>1215.2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134">
        <v>0</v>
      </c>
      <c r="D12" s="213">
        <v>1056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134">
        <v>0</v>
      </c>
      <c r="D13" s="213">
        <v>1262.8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12">
      <c r="A14" s="87">
        <v>9</v>
      </c>
      <c r="B14" s="16" t="s">
        <v>178</v>
      </c>
      <c r="C14" s="134">
        <v>0</v>
      </c>
      <c r="D14" s="213">
        <v>802.4</v>
      </c>
      <c r="E14" s="124">
        <f t="shared" si="0"/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134">
        <v>0</v>
      </c>
      <c r="D15" s="213">
        <v>1154.1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0</v>
      </c>
      <c r="B16" s="16" t="s">
        <v>180</v>
      </c>
      <c r="C16" s="134">
        <v>0</v>
      </c>
      <c r="D16" s="213">
        <v>1095.5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35">
        <v>0</v>
      </c>
      <c r="D17" s="215">
        <v>1429.5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134">
        <v>0</v>
      </c>
      <c r="D18" s="213">
        <v>1683.1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134">
        <v>0</v>
      </c>
      <c r="D19" s="213">
        <v>1039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35">
        <v>0</v>
      </c>
      <c r="D20" s="215">
        <v>2570.1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134">
        <v>0</v>
      </c>
      <c r="D21" s="213">
        <v>1266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136" t="s">
        <v>188</v>
      </c>
      <c r="D22" s="213">
        <v>1789.2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35"/>
      <c r="D23" s="132"/>
      <c r="E23" s="124"/>
      <c r="F23" s="125"/>
      <c r="G23" s="126"/>
      <c r="H23" s="126"/>
    </row>
    <row r="24" spans="1:8" ht="11.25">
      <c r="A24" s="270" t="s">
        <v>78</v>
      </c>
      <c r="B24" s="271"/>
      <c r="C24" s="172">
        <f>SUM(C6:C23)</f>
        <v>0</v>
      </c>
      <c r="D24" s="162">
        <f>SUM(D6:D23)</f>
        <v>23400.8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"/>
    </sheetView>
  </sheetViews>
  <sheetFormatPr defaultColWidth="9.00390625" defaultRowHeight="12.75"/>
  <cols>
    <col min="1" max="1" width="5.125" style="103" customWidth="1"/>
    <col min="2" max="2" width="22.25390625" style="18" customWidth="1"/>
    <col min="3" max="3" width="29.00390625" style="69" customWidth="1"/>
    <col min="4" max="4" width="26.625" style="99" customWidth="1"/>
    <col min="5" max="5" width="12.375" style="102" customWidth="1"/>
    <col min="6" max="6" width="12.625" style="103" customWidth="1"/>
    <col min="7" max="7" width="12.375" style="18" customWidth="1"/>
    <col min="8" max="8" width="11.00390625" style="18" customWidth="1"/>
    <col min="9" max="16384" width="9.125" style="99" customWidth="1"/>
  </cols>
  <sheetData>
    <row r="1" spans="1:11" ht="42" customHeight="1">
      <c r="A1" s="256" t="s">
        <v>72</v>
      </c>
      <c r="B1" s="256"/>
      <c r="C1" s="256"/>
      <c r="D1" s="256"/>
      <c r="E1" s="256"/>
      <c r="F1" s="256"/>
      <c r="G1" s="256"/>
      <c r="H1" s="256"/>
      <c r="I1" s="120"/>
      <c r="J1" s="120"/>
      <c r="K1" s="120"/>
    </row>
    <row r="2" spans="1:2" ht="11.25">
      <c r="A2" s="100"/>
      <c r="B2" s="101"/>
    </row>
    <row r="3" spans="1:8" ht="78.75" customHeight="1">
      <c r="A3" s="262" t="s">
        <v>73</v>
      </c>
      <c r="B3" s="260" t="s">
        <v>102</v>
      </c>
      <c r="C3" s="85" t="s">
        <v>113</v>
      </c>
      <c r="D3" s="85" t="s">
        <v>114</v>
      </c>
      <c r="E3" s="85" t="s">
        <v>24</v>
      </c>
      <c r="F3" s="254" t="s">
        <v>74</v>
      </c>
      <c r="G3" s="254" t="s">
        <v>5</v>
      </c>
      <c r="H3" s="29" t="s">
        <v>6</v>
      </c>
    </row>
    <row r="4" spans="1:8" ht="45" customHeight="1">
      <c r="A4" s="272"/>
      <c r="B4" s="260"/>
      <c r="C4" s="121" t="s">
        <v>75</v>
      </c>
      <c r="D4" s="121" t="s">
        <v>76</v>
      </c>
      <c r="E4" s="122" t="s">
        <v>77</v>
      </c>
      <c r="F4" s="255"/>
      <c r="G4" s="255"/>
      <c r="H4" s="122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6">
        <v>4</v>
      </c>
      <c r="E5" s="70">
        <v>5</v>
      </c>
      <c r="F5" s="8">
        <v>6</v>
      </c>
      <c r="G5" s="8">
        <v>7</v>
      </c>
      <c r="H5" s="105">
        <v>8</v>
      </c>
    </row>
    <row r="6" spans="1:8" ht="22.5">
      <c r="A6" s="87">
        <v>1</v>
      </c>
      <c r="B6" s="16" t="s">
        <v>171</v>
      </c>
      <c r="C6" s="72">
        <v>0</v>
      </c>
      <c r="D6" s="123">
        <v>593.2</v>
      </c>
      <c r="E6" s="124">
        <f aca="true" t="shared" si="0" ref="E6:E22">C6/D6</f>
        <v>0</v>
      </c>
      <c r="F6" s="125">
        <v>1</v>
      </c>
      <c r="G6" s="126">
        <v>1.2</v>
      </c>
      <c r="H6" s="126">
        <f aca="true" t="shared" si="1" ref="H6:H22">F6*G6</f>
        <v>1.2</v>
      </c>
    </row>
    <row r="7" spans="1:8" ht="22.5">
      <c r="A7" s="87">
        <v>2</v>
      </c>
      <c r="B7" s="16" t="s">
        <v>172</v>
      </c>
      <c r="C7" s="72">
        <v>0</v>
      </c>
      <c r="D7" s="123">
        <v>329.3</v>
      </c>
      <c r="E7" s="124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22.5">
      <c r="A8" s="87">
        <v>3</v>
      </c>
      <c r="B8" s="16" t="s">
        <v>173</v>
      </c>
      <c r="C8" s="127">
        <v>0</v>
      </c>
      <c r="D8" s="123">
        <v>535.2</v>
      </c>
      <c r="E8" s="124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22.5">
      <c r="A9" s="87">
        <v>4</v>
      </c>
      <c r="B9" s="16" t="s">
        <v>174</v>
      </c>
      <c r="C9" s="72">
        <v>0</v>
      </c>
      <c r="D9" s="123">
        <v>407.8</v>
      </c>
      <c r="E9" s="124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22.5">
      <c r="A10" s="87">
        <v>5</v>
      </c>
      <c r="B10" s="16" t="s">
        <v>175</v>
      </c>
      <c r="C10" s="72">
        <v>0</v>
      </c>
      <c r="D10" s="123">
        <v>331</v>
      </c>
      <c r="E10" s="124">
        <f t="shared" si="0"/>
        <v>0</v>
      </c>
      <c r="F10" s="125">
        <v>1</v>
      </c>
      <c r="G10" s="126">
        <v>1.2</v>
      </c>
      <c r="H10" s="126">
        <f t="shared" si="1"/>
        <v>1.2</v>
      </c>
    </row>
    <row r="11" spans="1:8" ht="22.5">
      <c r="A11" s="87">
        <v>6</v>
      </c>
      <c r="B11" s="16" t="s">
        <v>176</v>
      </c>
      <c r="C11" s="72">
        <v>0</v>
      </c>
      <c r="D11" s="123">
        <v>350.2</v>
      </c>
      <c r="E11" s="124">
        <f t="shared" si="0"/>
        <v>0</v>
      </c>
      <c r="F11" s="125">
        <v>1</v>
      </c>
      <c r="G11" s="126">
        <v>1.2</v>
      </c>
      <c r="H11" s="126">
        <f t="shared" si="1"/>
        <v>1.2</v>
      </c>
    </row>
    <row r="12" spans="1:8" ht="22.5">
      <c r="A12" s="87">
        <v>7</v>
      </c>
      <c r="B12" s="16" t="s">
        <v>177</v>
      </c>
      <c r="C12" s="72">
        <v>0</v>
      </c>
      <c r="D12" s="123">
        <v>258.4</v>
      </c>
      <c r="E12" s="124">
        <f t="shared" si="0"/>
        <v>0</v>
      </c>
      <c r="F12" s="125">
        <v>1</v>
      </c>
      <c r="G12" s="126">
        <v>1.2</v>
      </c>
      <c r="H12" s="126">
        <f t="shared" si="1"/>
        <v>1.2</v>
      </c>
    </row>
    <row r="13" spans="1:8" ht="22.5">
      <c r="A13" s="87">
        <v>8</v>
      </c>
      <c r="B13" s="16" t="s">
        <v>187</v>
      </c>
      <c r="C13" s="72">
        <v>0</v>
      </c>
      <c r="D13" s="123">
        <v>203.9</v>
      </c>
      <c r="E13" s="124">
        <f t="shared" si="0"/>
        <v>0</v>
      </c>
      <c r="F13" s="125">
        <v>1</v>
      </c>
      <c r="G13" s="126">
        <v>1.2</v>
      </c>
      <c r="H13" s="126">
        <f t="shared" si="1"/>
        <v>1.2</v>
      </c>
    </row>
    <row r="14" spans="1:8" ht="22.5">
      <c r="A14" s="87">
        <v>9</v>
      </c>
      <c r="B14" s="16" t="s">
        <v>178</v>
      </c>
      <c r="C14" s="72">
        <v>0</v>
      </c>
      <c r="D14" s="123">
        <v>0</v>
      </c>
      <c r="E14" s="124">
        <v>0</v>
      </c>
      <c r="F14" s="125">
        <v>1</v>
      </c>
      <c r="G14" s="126">
        <v>1.2</v>
      </c>
      <c r="H14" s="126">
        <f t="shared" si="1"/>
        <v>1.2</v>
      </c>
    </row>
    <row r="15" spans="1:8" ht="22.5">
      <c r="A15" s="87">
        <v>10</v>
      </c>
      <c r="B15" s="16" t="s">
        <v>179</v>
      </c>
      <c r="C15" s="72">
        <v>0</v>
      </c>
      <c r="D15" s="123">
        <v>285.9</v>
      </c>
      <c r="E15" s="124">
        <f t="shared" si="0"/>
        <v>0</v>
      </c>
      <c r="F15" s="125">
        <v>1</v>
      </c>
      <c r="G15" s="126">
        <v>1.2</v>
      </c>
      <c r="H15" s="126">
        <f t="shared" si="1"/>
        <v>1.2</v>
      </c>
    </row>
    <row r="16" spans="1:8" ht="22.5">
      <c r="A16" s="87">
        <v>11</v>
      </c>
      <c r="B16" s="16" t="s">
        <v>180</v>
      </c>
      <c r="C16" s="72">
        <v>0</v>
      </c>
      <c r="D16" s="123">
        <v>216.5</v>
      </c>
      <c r="E16" s="124">
        <f t="shared" si="0"/>
        <v>0</v>
      </c>
      <c r="F16" s="125">
        <v>1</v>
      </c>
      <c r="G16" s="126">
        <v>1.2</v>
      </c>
      <c r="H16" s="126">
        <f t="shared" si="1"/>
        <v>1.2</v>
      </c>
    </row>
    <row r="17" spans="1:8" ht="22.5">
      <c r="A17" s="87">
        <v>12</v>
      </c>
      <c r="B17" s="16" t="s">
        <v>181</v>
      </c>
      <c r="C17" s="127">
        <v>0</v>
      </c>
      <c r="D17" s="123">
        <v>375.7</v>
      </c>
      <c r="E17" s="124">
        <f t="shared" si="0"/>
        <v>0</v>
      </c>
      <c r="F17" s="125">
        <v>1</v>
      </c>
      <c r="G17" s="126">
        <v>1.2</v>
      </c>
      <c r="H17" s="126">
        <f t="shared" si="1"/>
        <v>1.2</v>
      </c>
    </row>
    <row r="18" spans="1:8" ht="22.5">
      <c r="A18" s="87">
        <v>13</v>
      </c>
      <c r="B18" s="16" t="s">
        <v>182</v>
      </c>
      <c r="C18" s="72">
        <v>0</v>
      </c>
      <c r="D18" s="123">
        <v>557.3</v>
      </c>
      <c r="E18" s="124">
        <f t="shared" si="0"/>
        <v>0</v>
      </c>
      <c r="F18" s="125">
        <v>1</v>
      </c>
      <c r="G18" s="126">
        <v>1.2</v>
      </c>
      <c r="H18" s="126">
        <f t="shared" si="1"/>
        <v>1.2</v>
      </c>
    </row>
    <row r="19" spans="1:8" ht="22.5">
      <c r="A19" s="87">
        <v>14</v>
      </c>
      <c r="B19" s="16" t="s">
        <v>183</v>
      </c>
      <c r="C19" s="72">
        <v>0</v>
      </c>
      <c r="D19" s="123">
        <v>342.8</v>
      </c>
      <c r="E19" s="124">
        <f t="shared" si="0"/>
        <v>0</v>
      </c>
      <c r="F19" s="125">
        <v>1</v>
      </c>
      <c r="G19" s="126">
        <v>1.2</v>
      </c>
      <c r="H19" s="126">
        <f t="shared" si="1"/>
        <v>1.2</v>
      </c>
    </row>
    <row r="20" spans="1:8" ht="22.5">
      <c r="A20" s="87">
        <v>15</v>
      </c>
      <c r="B20" s="16" t="s">
        <v>184</v>
      </c>
      <c r="C20" s="127">
        <v>0</v>
      </c>
      <c r="D20" s="123">
        <v>1030</v>
      </c>
      <c r="E20" s="124">
        <f t="shared" si="0"/>
        <v>0</v>
      </c>
      <c r="F20" s="125">
        <v>1</v>
      </c>
      <c r="G20" s="126">
        <v>1.2</v>
      </c>
      <c r="H20" s="126">
        <f t="shared" si="1"/>
        <v>1.2</v>
      </c>
    </row>
    <row r="21" spans="1:8" ht="22.5">
      <c r="A21" s="87">
        <v>16</v>
      </c>
      <c r="B21" s="16" t="s">
        <v>185</v>
      </c>
      <c r="C21" s="72">
        <v>0</v>
      </c>
      <c r="D21" s="123">
        <v>385.5</v>
      </c>
      <c r="E21" s="124">
        <f t="shared" si="0"/>
        <v>0</v>
      </c>
      <c r="F21" s="125">
        <v>1</v>
      </c>
      <c r="G21" s="126">
        <v>1.2</v>
      </c>
      <c r="H21" s="126">
        <f t="shared" si="1"/>
        <v>1.2</v>
      </c>
    </row>
    <row r="22" spans="1:8" ht="22.5">
      <c r="A22" s="87">
        <v>17</v>
      </c>
      <c r="B22" s="16" t="s">
        <v>186</v>
      </c>
      <c r="C22" s="72">
        <v>0</v>
      </c>
      <c r="D22" s="123">
        <v>481.6</v>
      </c>
      <c r="E22" s="124">
        <f t="shared" si="0"/>
        <v>0</v>
      </c>
      <c r="F22" s="125">
        <v>1</v>
      </c>
      <c r="G22" s="126">
        <v>1.2</v>
      </c>
      <c r="H22" s="126">
        <f t="shared" si="1"/>
        <v>1.2</v>
      </c>
    </row>
    <row r="23" spans="1:8" ht="11.25">
      <c r="A23" s="87">
        <v>24</v>
      </c>
      <c r="B23" s="23"/>
      <c r="C23" s="127"/>
      <c r="D23" s="123"/>
      <c r="E23" s="124"/>
      <c r="F23" s="125"/>
      <c r="G23" s="126"/>
      <c r="H23" s="126"/>
    </row>
    <row r="24" spans="1:8" ht="11.25">
      <c r="A24" s="270" t="s">
        <v>78</v>
      </c>
      <c r="B24" s="271"/>
      <c r="C24" s="163">
        <f>SUM(C6:C23)</f>
        <v>0</v>
      </c>
      <c r="D24" s="162">
        <f>SUM(D6:D23)</f>
        <v>6684.3</v>
      </c>
      <c r="E24" s="128" t="s">
        <v>8</v>
      </c>
      <c r="F24" s="114" t="s">
        <v>8</v>
      </c>
      <c r="G24" s="173">
        <v>1.2</v>
      </c>
      <c r="H24" s="116" t="s">
        <v>8</v>
      </c>
    </row>
    <row r="25" spans="1:8" ht="11.25">
      <c r="A25" s="117"/>
      <c r="B25" s="23"/>
      <c r="F25" s="111"/>
      <c r="G25" s="119"/>
      <c r="H25" s="119"/>
    </row>
    <row r="26" spans="1:8" ht="11.25">
      <c r="A26" s="117"/>
      <c r="B26" s="23"/>
      <c r="F26" s="111"/>
      <c r="G26" s="119"/>
      <c r="H26" s="119"/>
    </row>
    <row r="27" spans="1:8" ht="11.25">
      <c r="A27" s="117"/>
      <c r="B27" s="23"/>
      <c r="F27" s="111"/>
      <c r="G27" s="119"/>
      <c r="H27" s="119"/>
    </row>
    <row r="28" spans="1:8" ht="11.25">
      <c r="A28" s="117"/>
      <c r="B28" s="23"/>
      <c r="F28" s="111"/>
      <c r="G28" s="119"/>
      <c r="H28" s="119"/>
    </row>
    <row r="29" spans="1:8" ht="11.25">
      <c r="A29" s="117"/>
      <c r="B29" s="23"/>
      <c r="F29" s="111"/>
      <c r="G29" s="119"/>
      <c r="H29" s="119"/>
    </row>
    <row r="30" spans="1:8" ht="11.25">
      <c r="A30" s="117"/>
      <c r="B30" s="23"/>
      <c r="F30" s="111"/>
      <c r="G30" s="119"/>
      <c r="H30" s="119"/>
    </row>
    <row r="31" spans="1:8" ht="11.25">
      <c r="A31" s="111"/>
      <c r="B31" s="119"/>
      <c r="F31" s="111"/>
      <c r="G31" s="119"/>
      <c r="H31" s="119"/>
    </row>
    <row r="32" spans="1:8" ht="11.25">
      <c r="A32" s="111"/>
      <c r="B32" s="119"/>
      <c r="F32" s="111"/>
      <c r="G32" s="119"/>
      <c r="H32" s="119"/>
    </row>
    <row r="33" spans="1:8" ht="11.25">
      <c r="A33" s="111"/>
      <c r="B33" s="119"/>
      <c r="F33" s="111"/>
      <c r="G33" s="119"/>
      <c r="H33" s="119"/>
    </row>
    <row r="34" spans="1:8" ht="11.25">
      <c r="A34" s="111"/>
      <c r="B34" s="119"/>
      <c r="F34" s="111"/>
      <c r="G34" s="119"/>
      <c r="H34" s="119"/>
    </row>
    <row r="35" spans="1:8" ht="11.25">
      <c r="A35" s="111"/>
      <c r="B35" s="119"/>
      <c r="F35" s="111"/>
      <c r="G35" s="119"/>
      <c r="H35" s="119"/>
    </row>
    <row r="36" spans="6:8" ht="11.25">
      <c r="F36" s="111"/>
      <c r="G36" s="119"/>
      <c r="H36" s="119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3" sqref="H23"/>
    </sheetView>
  </sheetViews>
  <sheetFormatPr defaultColWidth="9.00390625" defaultRowHeight="12.75"/>
  <cols>
    <col min="1" max="1" width="3.375" style="10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69" customWidth="1"/>
    <col min="6" max="6" width="15.875" style="69" customWidth="1"/>
    <col min="7" max="7" width="19.00390625" style="69" customWidth="1"/>
    <col min="8" max="8" width="17.125" style="69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8" customWidth="1"/>
    <col min="13" max="13" width="9.125" style="18" customWidth="1"/>
    <col min="14" max="16384" width="9.125" style="99" customWidth="1"/>
  </cols>
  <sheetData>
    <row r="1" spans="1:16" ht="15.75" customHeight="1">
      <c r="A1" s="256" t="s">
        <v>115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98"/>
      <c r="O1" s="98"/>
      <c r="P1" s="98"/>
    </row>
    <row r="2" spans="1:4" ht="11.25">
      <c r="A2" s="100"/>
      <c r="B2" s="101"/>
      <c r="C2" s="101"/>
      <c r="D2" s="101"/>
    </row>
    <row r="3" spans="1:13" ht="169.5" customHeight="1">
      <c r="A3" s="262" t="s">
        <v>3</v>
      </c>
      <c r="B3" s="260" t="s">
        <v>102</v>
      </c>
      <c r="C3" s="56" t="s">
        <v>66</v>
      </c>
      <c r="D3" s="28" t="s">
        <v>143</v>
      </c>
      <c r="E3" s="28" t="s">
        <v>116</v>
      </c>
      <c r="F3" s="35" t="s">
        <v>194</v>
      </c>
      <c r="G3" s="35" t="s">
        <v>195</v>
      </c>
      <c r="H3" s="35" t="s">
        <v>196</v>
      </c>
      <c r="I3" s="85" t="s">
        <v>130</v>
      </c>
      <c r="J3" s="85" t="s">
        <v>24</v>
      </c>
      <c r="K3" s="254" t="s">
        <v>67</v>
      </c>
      <c r="L3" s="254" t="s">
        <v>5</v>
      </c>
      <c r="M3" s="29" t="s">
        <v>6</v>
      </c>
    </row>
    <row r="4" spans="1:13" ht="43.5" customHeight="1">
      <c r="A4" s="262"/>
      <c r="B4" s="260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5" t="s">
        <v>70</v>
      </c>
      <c r="K4" s="255"/>
      <c r="L4" s="255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6">
        <v>9</v>
      </c>
      <c r="J5" s="70">
        <v>10</v>
      </c>
      <c r="K5" s="8">
        <v>11</v>
      </c>
      <c r="L5" s="8">
        <v>12</v>
      </c>
      <c r="M5" s="105">
        <v>13</v>
      </c>
    </row>
    <row r="6" spans="1:13" ht="22.5">
      <c r="A6" s="87">
        <v>1</v>
      </c>
      <c r="B6" s="16" t="s">
        <v>171</v>
      </c>
      <c r="C6" s="107">
        <v>0</v>
      </c>
      <c r="D6" s="12">
        <v>0</v>
      </c>
      <c r="E6" s="108">
        <f aca="true" t="shared" si="0" ref="E6:E22">C6-D6</f>
        <v>0</v>
      </c>
      <c r="F6" s="45">
        <v>3984.7</v>
      </c>
      <c r="G6" s="13">
        <v>795.7</v>
      </c>
      <c r="H6" s="45">
        <v>518.9</v>
      </c>
      <c r="I6" s="109">
        <f aca="true" t="shared" si="1" ref="I6:I22">F6-G6-H6</f>
        <v>2670.1</v>
      </c>
      <c r="J6" s="110">
        <f aca="true" t="shared" si="2" ref="J6:J22">E6/I6*100</f>
        <v>0</v>
      </c>
      <c r="K6" s="111">
        <v>1</v>
      </c>
      <c r="L6" s="112">
        <v>1</v>
      </c>
      <c r="M6" s="112">
        <f aca="true" t="shared" si="3" ref="M6:M22">K6*L6</f>
        <v>1</v>
      </c>
    </row>
    <row r="7" spans="1:13" ht="22.5">
      <c r="A7" s="87">
        <v>2</v>
      </c>
      <c r="B7" s="16" t="s">
        <v>172</v>
      </c>
      <c r="C7" s="107">
        <v>0</v>
      </c>
      <c r="D7" s="45">
        <v>0</v>
      </c>
      <c r="E7" s="108">
        <f t="shared" si="0"/>
        <v>0</v>
      </c>
      <c r="F7" s="45">
        <v>3333.7</v>
      </c>
      <c r="G7" s="13">
        <v>46.7</v>
      </c>
      <c r="H7" s="45">
        <v>879.9</v>
      </c>
      <c r="I7" s="109">
        <f t="shared" si="1"/>
        <v>2407.1</v>
      </c>
      <c r="J7" s="110">
        <f t="shared" si="2"/>
        <v>0</v>
      </c>
      <c r="K7" s="111">
        <v>1</v>
      </c>
      <c r="L7" s="112">
        <v>1</v>
      </c>
      <c r="M7" s="112">
        <f t="shared" si="3"/>
        <v>1</v>
      </c>
    </row>
    <row r="8" spans="1:13" ht="22.5">
      <c r="A8" s="87">
        <v>3</v>
      </c>
      <c r="B8" s="16" t="s">
        <v>173</v>
      </c>
      <c r="C8" s="107">
        <v>0</v>
      </c>
      <c r="D8" s="45">
        <v>0</v>
      </c>
      <c r="E8" s="108">
        <f t="shared" si="0"/>
        <v>0</v>
      </c>
      <c r="F8" s="45">
        <v>5863.5</v>
      </c>
      <c r="G8" s="13">
        <v>859</v>
      </c>
      <c r="H8" s="45">
        <v>2450.1</v>
      </c>
      <c r="I8" s="109">
        <f t="shared" si="1"/>
        <v>2554.4</v>
      </c>
      <c r="J8" s="110">
        <f t="shared" si="2"/>
        <v>0</v>
      </c>
      <c r="K8" s="111">
        <v>1</v>
      </c>
      <c r="L8" s="112">
        <v>1</v>
      </c>
      <c r="M8" s="112">
        <f t="shared" si="3"/>
        <v>1</v>
      </c>
    </row>
    <row r="9" spans="1:13" ht="22.5">
      <c r="A9" s="87">
        <v>4</v>
      </c>
      <c r="B9" s="16" t="s">
        <v>174</v>
      </c>
      <c r="C9" s="107">
        <v>0</v>
      </c>
      <c r="D9" s="45">
        <v>0</v>
      </c>
      <c r="E9" s="108">
        <f t="shared" si="0"/>
        <v>0</v>
      </c>
      <c r="F9" s="45">
        <v>2730.4</v>
      </c>
      <c r="G9" s="13">
        <v>46.7</v>
      </c>
      <c r="H9" s="45">
        <v>433.2</v>
      </c>
      <c r="I9" s="109">
        <f t="shared" si="1"/>
        <v>2250.5000000000005</v>
      </c>
      <c r="J9" s="110">
        <f t="shared" si="2"/>
        <v>0</v>
      </c>
      <c r="K9" s="111">
        <v>1</v>
      </c>
      <c r="L9" s="112">
        <v>1</v>
      </c>
      <c r="M9" s="112">
        <f t="shared" si="3"/>
        <v>1</v>
      </c>
    </row>
    <row r="10" spans="1:13" ht="22.5">
      <c r="A10" s="87">
        <v>5</v>
      </c>
      <c r="B10" s="16" t="s">
        <v>175</v>
      </c>
      <c r="C10" s="107">
        <v>0</v>
      </c>
      <c r="D10" s="45">
        <v>0</v>
      </c>
      <c r="E10" s="108">
        <f t="shared" si="0"/>
        <v>0</v>
      </c>
      <c r="F10" s="45">
        <v>3277.5</v>
      </c>
      <c r="G10" s="13">
        <v>116.6</v>
      </c>
      <c r="H10" s="45">
        <v>477.4</v>
      </c>
      <c r="I10" s="109">
        <f t="shared" si="1"/>
        <v>2683.5</v>
      </c>
      <c r="J10" s="110">
        <f t="shared" si="2"/>
        <v>0</v>
      </c>
      <c r="K10" s="111">
        <v>1</v>
      </c>
      <c r="L10" s="112">
        <v>1</v>
      </c>
      <c r="M10" s="112">
        <f t="shared" si="3"/>
        <v>1</v>
      </c>
    </row>
    <row r="11" spans="1:13" ht="22.5">
      <c r="A11" s="87">
        <v>6</v>
      </c>
      <c r="B11" s="16" t="s">
        <v>176</v>
      </c>
      <c r="C11" s="107">
        <v>0</v>
      </c>
      <c r="D11" s="45">
        <v>0</v>
      </c>
      <c r="E11" s="108">
        <f t="shared" si="0"/>
        <v>0</v>
      </c>
      <c r="F11" s="45">
        <v>2797.2</v>
      </c>
      <c r="G11" s="13">
        <v>46.7</v>
      </c>
      <c r="H11" s="45">
        <v>659.1</v>
      </c>
      <c r="I11" s="109">
        <f t="shared" si="1"/>
        <v>2091.4</v>
      </c>
      <c r="J11" s="110">
        <f t="shared" si="2"/>
        <v>0</v>
      </c>
      <c r="K11" s="111">
        <v>1</v>
      </c>
      <c r="L11" s="112">
        <v>1</v>
      </c>
      <c r="M11" s="112">
        <f t="shared" si="3"/>
        <v>1</v>
      </c>
    </row>
    <row r="12" spans="1:13" ht="22.5">
      <c r="A12" s="87">
        <v>7</v>
      </c>
      <c r="B12" s="16" t="s">
        <v>177</v>
      </c>
      <c r="C12" s="107">
        <v>0</v>
      </c>
      <c r="D12" s="45">
        <v>0</v>
      </c>
      <c r="E12" s="108">
        <f t="shared" si="0"/>
        <v>0</v>
      </c>
      <c r="F12" s="45">
        <v>1929</v>
      </c>
      <c r="G12" s="13">
        <v>46.7</v>
      </c>
      <c r="H12" s="45">
        <v>217.2</v>
      </c>
      <c r="I12" s="109">
        <f t="shared" si="1"/>
        <v>1665.1</v>
      </c>
      <c r="J12" s="110">
        <f t="shared" si="2"/>
        <v>0</v>
      </c>
      <c r="K12" s="111">
        <v>1</v>
      </c>
      <c r="L12" s="112">
        <v>1</v>
      </c>
      <c r="M12" s="112">
        <f t="shared" si="3"/>
        <v>1</v>
      </c>
    </row>
    <row r="13" spans="1:13" ht="22.5">
      <c r="A13" s="87">
        <v>8</v>
      </c>
      <c r="B13" s="16" t="s">
        <v>187</v>
      </c>
      <c r="C13" s="107">
        <v>0</v>
      </c>
      <c r="D13" s="45">
        <v>0</v>
      </c>
      <c r="E13" s="108">
        <f t="shared" si="0"/>
        <v>0</v>
      </c>
      <c r="F13" s="45">
        <v>4297.8</v>
      </c>
      <c r="G13" s="13">
        <v>1430.1</v>
      </c>
      <c r="H13" s="45">
        <v>546.2</v>
      </c>
      <c r="I13" s="109">
        <f t="shared" si="1"/>
        <v>2321.5</v>
      </c>
      <c r="J13" s="110">
        <f t="shared" si="2"/>
        <v>0</v>
      </c>
      <c r="K13" s="111">
        <v>1</v>
      </c>
      <c r="L13" s="112">
        <v>1</v>
      </c>
      <c r="M13" s="112">
        <f t="shared" si="3"/>
        <v>1</v>
      </c>
    </row>
    <row r="14" spans="1:13" ht="22.5">
      <c r="A14" s="87">
        <v>9</v>
      </c>
      <c r="B14" s="16" t="s">
        <v>178</v>
      </c>
      <c r="C14" s="107">
        <v>0</v>
      </c>
      <c r="D14" s="45">
        <v>0</v>
      </c>
      <c r="E14" s="108">
        <f t="shared" si="0"/>
        <v>0</v>
      </c>
      <c r="F14" s="45">
        <v>7251.1</v>
      </c>
      <c r="G14" s="13">
        <v>1601.7</v>
      </c>
      <c r="H14" s="45">
        <v>1602.9</v>
      </c>
      <c r="I14" s="109">
        <f t="shared" si="1"/>
        <v>4046.5000000000005</v>
      </c>
      <c r="J14" s="110">
        <f t="shared" si="2"/>
        <v>0</v>
      </c>
      <c r="K14" s="111">
        <v>1</v>
      </c>
      <c r="L14" s="112">
        <v>1</v>
      </c>
      <c r="M14" s="112">
        <f t="shared" si="3"/>
        <v>1</v>
      </c>
    </row>
    <row r="15" spans="1:13" ht="22.5">
      <c r="A15" s="87">
        <v>10</v>
      </c>
      <c r="B15" s="16" t="s">
        <v>179</v>
      </c>
      <c r="C15" s="107">
        <v>0</v>
      </c>
      <c r="D15" s="45">
        <v>0</v>
      </c>
      <c r="E15" s="108">
        <f t="shared" si="0"/>
        <v>0</v>
      </c>
      <c r="F15" s="45">
        <v>1914.8</v>
      </c>
      <c r="G15" s="13">
        <v>46.7</v>
      </c>
      <c r="H15" s="45">
        <v>153.6</v>
      </c>
      <c r="I15" s="109">
        <f t="shared" si="1"/>
        <v>1714.5</v>
      </c>
      <c r="J15" s="110">
        <f t="shared" si="2"/>
        <v>0</v>
      </c>
      <c r="K15" s="111">
        <v>1</v>
      </c>
      <c r="L15" s="112">
        <v>1</v>
      </c>
      <c r="M15" s="112">
        <f t="shared" si="3"/>
        <v>1</v>
      </c>
    </row>
    <row r="16" spans="1:13" ht="22.5">
      <c r="A16" s="87">
        <v>11</v>
      </c>
      <c r="B16" s="16" t="s">
        <v>180</v>
      </c>
      <c r="C16" s="107">
        <v>0</v>
      </c>
      <c r="D16" s="45"/>
      <c r="E16" s="108">
        <f t="shared" si="0"/>
        <v>0</v>
      </c>
      <c r="F16" s="45">
        <v>2430.5</v>
      </c>
      <c r="G16" s="13">
        <v>46.7</v>
      </c>
      <c r="H16" s="45">
        <v>432.9</v>
      </c>
      <c r="I16" s="109">
        <f t="shared" si="1"/>
        <v>1950.9</v>
      </c>
      <c r="J16" s="110">
        <f t="shared" si="2"/>
        <v>0</v>
      </c>
      <c r="K16" s="111">
        <v>1</v>
      </c>
      <c r="L16" s="112">
        <v>1</v>
      </c>
      <c r="M16" s="112">
        <f t="shared" si="3"/>
        <v>1</v>
      </c>
    </row>
    <row r="17" spans="1:13" ht="22.5">
      <c r="A17" s="87">
        <v>12</v>
      </c>
      <c r="B17" s="16" t="s">
        <v>181</v>
      </c>
      <c r="C17" s="107">
        <v>0</v>
      </c>
      <c r="D17" s="12">
        <v>0</v>
      </c>
      <c r="E17" s="108">
        <f t="shared" si="0"/>
        <v>0</v>
      </c>
      <c r="F17" s="45">
        <v>4249.6</v>
      </c>
      <c r="G17" s="13">
        <v>946.7</v>
      </c>
      <c r="H17" s="45">
        <v>864.2</v>
      </c>
      <c r="I17" s="109">
        <f t="shared" si="1"/>
        <v>2438.7000000000007</v>
      </c>
      <c r="J17" s="110">
        <f t="shared" si="2"/>
        <v>0</v>
      </c>
      <c r="K17" s="111">
        <v>1</v>
      </c>
      <c r="L17" s="112">
        <v>1</v>
      </c>
      <c r="M17" s="112">
        <f t="shared" si="3"/>
        <v>1</v>
      </c>
    </row>
    <row r="18" spans="1:13" ht="22.5">
      <c r="A18" s="87">
        <v>13</v>
      </c>
      <c r="B18" s="16" t="s">
        <v>182</v>
      </c>
      <c r="C18" s="107">
        <v>0</v>
      </c>
      <c r="D18" s="12">
        <v>0</v>
      </c>
      <c r="E18" s="108">
        <f t="shared" si="0"/>
        <v>0</v>
      </c>
      <c r="F18" s="45">
        <v>4431.6</v>
      </c>
      <c r="G18" s="13">
        <v>859.2</v>
      </c>
      <c r="H18" s="45">
        <v>591.7</v>
      </c>
      <c r="I18" s="109">
        <f t="shared" si="1"/>
        <v>2980.7000000000007</v>
      </c>
      <c r="J18" s="110">
        <f t="shared" si="2"/>
        <v>0</v>
      </c>
      <c r="K18" s="111">
        <v>1</v>
      </c>
      <c r="L18" s="112">
        <v>1</v>
      </c>
      <c r="M18" s="112">
        <f t="shared" si="3"/>
        <v>1</v>
      </c>
    </row>
    <row r="19" spans="1:13" ht="22.5">
      <c r="A19" s="87">
        <v>14</v>
      </c>
      <c r="B19" s="16" t="s">
        <v>183</v>
      </c>
      <c r="C19" s="107">
        <v>0</v>
      </c>
      <c r="D19" s="12">
        <v>0</v>
      </c>
      <c r="E19" s="108">
        <f t="shared" si="0"/>
        <v>0</v>
      </c>
      <c r="F19" s="45">
        <v>2141.4</v>
      </c>
      <c r="G19" s="13">
        <v>46.7</v>
      </c>
      <c r="H19" s="45">
        <v>338.7</v>
      </c>
      <c r="I19" s="109">
        <f t="shared" si="1"/>
        <v>1756.0000000000002</v>
      </c>
      <c r="J19" s="110">
        <f t="shared" si="2"/>
        <v>0</v>
      </c>
      <c r="K19" s="111">
        <v>1</v>
      </c>
      <c r="L19" s="112">
        <v>1</v>
      </c>
      <c r="M19" s="112">
        <f t="shared" si="3"/>
        <v>1</v>
      </c>
    </row>
    <row r="20" spans="1:13" ht="22.5">
      <c r="A20" s="87">
        <v>15</v>
      </c>
      <c r="B20" s="16" t="s">
        <v>184</v>
      </c>
      <c r="C20" s="107">
        <v>0</v>
      </c>
      <c r="D20" s="12">
        <v>0</v>
      </c>
      <c r="E20" s="108">
        <f t="shared" si="0"/>
        <v>0</v>
      </c>
      <c r="F20" s="45">
        <v>40152.6</v>
      </c>
      <c r="G20" s="13">
        <v>17043.2</v>
      </c>
      <c r="H20" s="45">
        <v>894.2</v>
      </c>
      <c r="I20" s="109">
        <f t="shared" si="1"/>
        <v>22215.199999999997</v>
      </c>
      <c r="J20" s="110">
        <f t="shared" si="2"/>
        <v>0</v>
      </c>
      <c r="K20" s="111">
        <v>1</v>
      </c>
      <c r="L20" s="112">
        <v>1</v>
      </c>
      <c r="M20" s="112">
        <f t="shared" si="3"/>
        <v>1</v>
      </c>
    </row>
    <row r="21" spans="1:13" ht="22.5">
      <c r="A21" s="87">
        <v>16</v>
      </c>
      <c r="B21" s="16" t="s">
        <v>185</v>
      </c>
      <c r="C21" s="107">
        <v>0</v>
      </c>
      <c r="D21" s="12">
        <v>0</v>
      </c>
      <c r="E21" s="108">
        <f t="shared" si="0"/>
        <v>0</v>
      </c>
      <c r="F21" s="45">
        <v>6523.9</v>
      </c>
      <c r="G21" s="13">
        <v>2881.5</v>
      </c>
      <c r="H21" s="45">
        <v>1682.3</v>
      </c>
      <c r="I21" s="109">
        <f t="shared" si="1"/>
        <v>1960.0999999999997</v>
      </c>
      <c r="J21" s="110">
        <f t="shared" si="2"/>
        <v>0</v>
      </c>
      <c r="K21" s="111">
        <v>1</v>
      </c>
      <c r="L21" s="112">
        <v>1</v>
      </c>
      <c r="M21" s="112">
        <f t="shared" si="3"/>
        <v>1</v>
      </c>
    </row>
    <row r="22" spans="1:13" ht="22.5">
      <c r="A22" s="87">
        <v>17</v>
      </c>
      <c r="B22" s="16" t="s">
        <v>186</v>
      </c>
      <c r="C22" s="107">
        <v>0</v>
      </c>
      <c r="D22" s="45">
        <v>0</v>
      </c>
      <c r="E22" s="108">
        <f t="shared" si="0"/>
        <v>0</v>
      </c>
      <c r="F22" s="45">
        <v>8951.9</v>
      </c>
      <c r="G22" s="13">
        <v>1366.7</v>
      </c>
      <c r="H22" s="45">
        <v>4624.1</v>
      </c>
      <c r="I22" s="109">
        <f t="shared" si="1"/>
        <v>2961.0999999999995</v>
      </c>
      <c r="J22" s="110">
        <f t="shared" si="2"/>
        <v>0</v>
      </c>
      <c r="K22" s="111">
        <v>1</v>
      </c>
      <c r="L22" s="112">
        <v>1</v>
      </c>
      <c r="M22" s="112">
        <f t="shared" si="3"/>
        <v>1</v>
      </c>
    </row>
    <row r="23" spans="1:13" ht="11.25">
      <c r="A23" s="87">
        <v>24</v>
      </c>
      <c r="B23" s="23"/>
      <c r="C23" s="107"/>
      <c r="D23" s="12"/>
      <c r="E23" s="108"/>
      <c r="F23" s="46"/>
      <c r="G23" s="18"/>
      <c r="H23" s="46"/>
      <c r="I23" s="109"/>
      <c r="J23" s="110"/>
      <c r="K23" s="111"/>
      <c r="L23" s="112"/>
      <c r="M23" s="112"/>
    </row>
    <row r="24" spans="1:13" ht="11.25">
      <c r="A24" s="260" t="s">
        <v>65</v>
      </c>
      <c r="B24" s="261"/>
      <c r="C24" s="30">
        <f aca="true" t="shared" si="4" ref="C24:I24">SUM(C6:C23)</f>
        <v>0</v>
      </c>
      <c r="D24" s="30">
        <f t="shared" si="4"/>
        <v>0</v>
      </c>
      <c r="E24" s="73">
        <f t="shared" si="4"/>
        <v>0</v>
      </c>
      <c r="F24" s="163">
        <f>SUM(F6:F23)</f>
        <v>106261.19999999998</v>
      </c>
      <c r="G24" s="163">
        <f t="shared" si="4"/>
        <v>28227.3</v>
      </c>
      <c r="H24" s="163">
        <f t="shared" si="4"/>
        <v>17366.600000000002</v>
      </c>
      <c r="I24" s="163">
        <f t="shared" si="4"/>
        <v>60667.299999999996</v>
      </c>
      <c r="J24" s="113" t="s">
        <v>8</v>
      </c>
      <c r="K24" s="114" t="s">
        <v>8</v>
      </c>
      <c r="L24" s="115">
        <v>1</v>
      </c>
      <c r="M24" s="116" t="s">
        <v>8</v>
      </c>
    </row>
    <row r="25" spans="1:13" ht="11.25">
      <c r="A25" s="117"/>
      <c r="B25" s="23"/>
      <c r="C25" s="23"/>
      <c r="D25" s="23"/>
      <c r="G25" s="177"/>
      <c r="H25" s="177"/>
      <c r="I25" s="118"/>
      <c r="K25" s="111"/>
      <c r="L25" s="119"/>
      <c r="M25" s="119"/>
    </row>
    <row r="26" spans="1:13" ht="11.25">
      <c r="A26" s="117"/>
      <c r="B26" s="23"/>
      <c r="C26" s="23"/>
      <c r="D26" s="23"/>
      <c r="G26" s="177"/>
      <c r="H26" s="177"/>
      <c r="K26" s="111"/>
      <c r="L26" s="119"/>
      <c r="M26" s="119"/>
    </row>
    <row r="27" spans="1:13" ht="11.25">
      <c r="A27" s="117"/>
      <c r="B27" s="23"/>
      <c r="C27" s="23"/>
      <c r="D27" s="23"/>
      <c r="K27" s="111"/>
      <c r="L27" s="119"/>
      <c r="M27" s="119"/>
    </row>
    <row r="28" spans="1:13" ht="11.25">
      <c r="A28" s="117"/>
      <c r="B28" s="23"/>
      <c r="C28" s="23"/>
      <c r="D28" s="23"/>
      <c r="K28" s="111"/>
      <c r="L28" s="119"/>
      <c r="M28" s="119"/>
    </row>
    <row r="29" spans="1:13" ht="11.25">
      <c r="A29" s="117"/>
      <c r="B29" s="23"/>
      <c r="C29" s="23"/>
      <c r="D29" s="23"/>
      <c r="K29" s="111"/>
      <c r="L29" s="119"/>
      <c r="M29" s="119"/>
    </row>
    <row r="30" spans="1:13" ht="11.25">
      <c r="A30" s="117"/>
      <c r="B30" s="23"/>
      <c r="C30" s="23"/>
      <c r="D30" s="23"/>
      <c r="K30" s="111"/>
      <c r="L30" s="119"/>
      <c r="M30" s="119"/>
    </row>
    <row r="31" spans="1:13" ht="11.25">
      <c r="A31" s="111"/>
      <c r="B31" s="119"/>
      <c r="C31" s="119"/>
      <c r="D31" s="119"/>
      <c r="K31" s="111"/>
      <c r="L31" s="119"/>
      <c r="M31" s="119"/>
    </row>
    <row r="32" spans="1:13" ht="11.25">
      <c r="A32" s="111"/>
      <c r="B32" s="119"/>
      <c r="C32" s="119"/>
      <c r="D32" s="119"/>
      <c r="K32" s="111"/>
      <c r="L32" s="119"/>
      <c r="M32" s="119"/>
    </row>
    <row r="33" spans="1:13" ht="11.25">
      <c r="A33" s="111"/>
      <c r="B33" s="119"/>
      <c r="C33" s="119"/>
      <c r="D33" s="119"/>
      <c r="K33" s="111"/>
      <c r="L33" s="119"/>
      <c r="M33" s="119"/>
    </row>
    <row r="34" spans="1:13" ht="11.25">
      <c r="A34" s="111"/>
      <c r="B34" s="119"/>
      <c r="C34" s="119"/>
      <c r="D34" s="119"/>
      <c r="K34" s="111"/>
      <c r="L34" s="119"/>
      <c r="M34" s="119"/>
    </row>
    <row r="35" spans="1:13" ht="11.25">
      <c r="A35" s="111"/>
      <c r="B35" s="119"/>
      <c r="C35" s="119"/>
      <c r="D35" s="119"/>
      <c r="K35" s="111"/>
      <c r="L35" s="119"/>
      <c r="M35" s="119"/>
    </row>
    <row r="36" spans="11:13" ht="11.25">
      <c r="K36" s="111"/>
      <c r="L36" s="119"/>
      <c r="M36" s="119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3" sqref="H2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56" t="s">
        <v>117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62" t="s">
        <v>3</v>
      </c>
      <c r="B3" s="260" t="s">
        <v>102</v>
      </c>
      <c r="C3" s="28" t="s">
        <v>118</v>
      </c>
      <c r="D3" s="27"/>
      <c r="E3" s="27"/>
      <c r="F3" s="35" t="s">
        <v>198</v>
      </c>
      <c r="G3" s="35" t="s">
        <v>197</v>
      </c>
      <c r="H3" s="35" t="s">
        <v>196</v>
      </c>
      <c r="I3" s="85" t="s">
        <v>131</v>
      </c>
      <c r="J3" s="85" t="s">
        <v>24</v>
      </c>
      <c r="K3" s="254" t="s">
        <v>15</v>
      </c>
      <c r="L3" s="254" t="s">
        <v>63</v>
      </c>
      <c r="M3" s="6" t="s">
        <v>6</v>
      </c>
    </row>
    <row r="4" spans="1:13" s="10" customFormat="1" ht="56.25" customHeight="1">
      <c r="A4" s="262"/>
      <c r="B4" s="260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6" t="s">
        <v>64</v>
      </c>
      <c r="J4" s="28" t="s">
        <v>62</v>
      </c>
      <c r="K4" s="255"/>
      <c r="L4" s="255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7">
        <v>1</v>
      </c>
      <c r="B6" s="16" t="s">
        <v>171</v>
      </c>
      <c r="C6" s="88">
        <v>0</v>
      </c>
      <c r="D6" s="89"/>
      <c r="E6" s="89"/>
      <c r="F6" s="45">
        <v>3984.7</v>
      </c>
      <c r="G6" s="13">
        <v>795.7</v>
      </c>
      <c r="H6" s="45">
        <v>518.9</v>
      </c>
      <c r="I6" s="90">
        <f aca="true" t="shared" si="0" ref="I6:I22">F6-G6-H6</f>
        <v>2670.1</v>
      </c>
      <c r="J6" s="91">
        <f aca="true" t="shared" si="1" ref="J6:J22">C6/I6*100</f>
        <v>0</v>
      </c>
      <c r="K6" s="92">
        <v>1</v>
      </c>
      <c r="L6" s="14">
        <v>0.75</v>
      </c>
      <c r="M6" s="14">
        <f aca="true" t="shared" si="2" ref="M6:M22">K6*L6</f>
        <v>0.75</v>
      </c>
    </row>
    <row r="7" spans="1:13" ht="22.5">
      <c r="A7" s="87">
        <v>2</v>
      </c>
      <c r="B7" s="16" t="s">
        <v>172</v>
      </c>
      <c r="C7" s="88">
        <v>0</v>
      </c>
      <c r="D7" s="89"/>
      <c r="E7" s="89"/>
      <c r="F7" s="45">
        <v>3333.7</v>
      </c>
      <c r="G7" s="13">
        <v>46.7</v>
      </c>
      <c r="H7" s="45">
        <v>879.9</v>
      </c>
      <c r="I7" s="90">
        <f t="shared" si="0"/>
        <v>2407.1</v>
      </c>
      <c r="J7" s="91">
        <f t="shared" si="1"/>
        <v>0</v>
      </c>
      <c r="K7" s="92">
        <v>1</v>
      </c>
      <c r="L7" s="14">
        <v>0.75</v>
      </c>
      <c r="M7" s="14">
        <f t="shared" si="2"/>
        <v>0.75</v>
      </c>
    </row>
    <row r="8" spans="1:13" ht="22.5">
      <c r="A8" s="87">
        <v>3</v>
      </c>
      <c r="B8" s="16" t="s">
        <v>173</v>
      </c>
      <c r="C8" s="88">
        <v>0</v>
      </c>
      <c r="D8" s="89"/>
      <c r="E8" s="89"/>
      <c r="F8" s="45">
        <v>5863.5</v>
      </c>
      <c r="G8" s="13">
        <v>859</v>
      </c>
      <c r="H8" s="45">
        <v>2450.1</v>
      </c>
      <c r="I8" s="90">
        <f t="shared" si="0"/>
        <v>2554.4</v>
      </c>
      <c r="J8" s="91">
        <f t="shared" si="1"/>
        <v>0</v>
      </c>
      <c r="K8" s="92">
        <v>1</v>
      </c>
      <c r="L8" s="14">
        <v>0.75</v>
      </c>
      <c r="M8" s="14">
        <f t="shared" si="2"/>
        <v>0.75</v>
      </c>
    </row>
    <row r="9" spans="1:13" ht="22.5">
      <c r="A9" s="87">
        <v>4</v>
      </c>
      <c r="B9" s="16" t="s">
        <v>174</v>
      </c>
      <c r="C9" s="88">
        <v>0</v>
      </c>
      <c r="D9" s="89"/>
      <c r="E9" s="89"/>
      <c r="F9" s="45">
        <v>2730.4</v>
      </c>
      <c r="G9" s="13">
        <v>46.7</v>
      </c>
      <c r="H9" s="45">
        <v>433.2</v>
      </c>
      <c r="I9" s="90">
        <f t="shared" si="0"/>
        <v>2250.5000000000005</v>
      </c>
      <c r="J9" s="91">
        <f t="shared" si="1"/>
        <v>0</v>
      </c>
      <c r="K9" s="92">
        <v>1</v>
      </c>
      <c r="L9" s="14">
        <v>0.75</v>
      </c>
      <c r="M9" s="14">
        <f t="shared" si="2"/>
        <v>0.75</v>
      </c>
    </row>
    <row r="10" spans="1:13" ht="22.5">
      <c r="A10" s="87">
        <v>5</v>
      </c>
      <c r="B10" s="16" t="s">
        <v>175</v>
      </c>
      <c r="C10" s="88">
        <v>0</v>
      </c>
      <c r="D10" s="89"/>
      <c r="E10" s="89"/>
      <c r="F10" s="45">
        <v>3277.5</v>
      </c>
      <c r="G10" s="13">
        <v>116.6</v>
      </c>
      <c r="H10" s="45">
        <v>477.4</v>
      </c>
      <c r="I10" s="90">
        <f t="shared" si="0"/>
        <v>2683.5</v>
      </c>
      <c r="J10" s="91">
        <f t="shared" si="1"/>
        <v>0</v>
      </c>
      <c r="K10" s="92">
        <v>1</v>
      </c>
      <c r="L10" s="14">
        <v>0.75</v>
      </c>
      <c r="M10" s="14">
        <f t="shared" si="2"/>
        <v>0.75</v>
      </c>
    </row>
    <row r="11" spans="1:13" ht="22.5">
      <c r="A11" s="87">
        <v>6</v>
      </c>
      <c r="B11" s="16" t="s">
        <v>176</v>
      </c>
      <c r="C11" s="88">
        <v>0</v>
      </c>
      <c r="D11" s="89"/>
      <c r="E11" s="89"/>
      <c r="F11" s="45">
        <v>2797.2</v>
      </c>
      <c r="G11" s="13">
        <v>46.7</v>
      </c>
      <c r="H11" s="45">
        <v>659.1</v>
      </c>
      <c r="I11" s="90">
        <f t="shared" si="0"/>
        <v>2091.4</v>
      </c>
      <c r="J11" s="91">
        <f t="shared" si="1"/>
        <v>0</v>
      </c>
      <c r="K11" s="92">
        <v>1</v>
      </c>
      <c r="L11" s="14">
        <v>0.75</v>
      </c>
      <c r="M11" s="14">
        <f t="shared" si="2"/>
        <v>0.75</v>
      </c>
    </row>
    <row r="12" spans="1:13" ht="22.5">
      <c r="A12" s="87">
        <v>7</v>
      </c>
      <c r="B12" s="16" t="s">
        <v>177</v>
      </c>
      <c r="C12" s="88">
        <v>0</v>
      </c>
      <c r="D12" s="89"/>
      <c r="E12" s="89"/>
      <c r="F12" s="45">
        <v>1929</v>
      </c>
      <c r="G12" s="13">
        <v>46.7</v>
      </c>
      <c r="H12" s="45">
        <v>217.2</v>
      </c>
      <c r="I12" s="90">
        <f t="shared" si="0"/>
        <v>1665.1</v>
      </c>
      <c r="J12" s="91">
        <f t="shared" si="1"/>
        <v>0</v>
      </c>
      <c r="K12" s="92">
        <v>1</v>
      </c>
      <c r="L12" s="14">
        <v>0.75</v>
      </c>
      <c r="M12" s="14">
        <f t="shared" si="2"/>
        <v>0.75</v>
      </c>
    </row>
    <row r="13" spans="1:13" ht="22.5">
      <c r="A13" s="87">
        <v>8</v>
      </c>
      <c r="B13" s="16" t="s">
        <v>187</v>
      </c>
      <c r="C13" s="88">
        <v>0</v>
      </c>
      <c r="D13" s="89"/>
      <c r="E13" s="89"/>
      <c r="F13" s="45">
        <v>4297.8</v>
      </c>
      <c r="G13" s="13">
        <v>1430.1</v>
      </c>
      <c r="H13" s="45">
        <v>546.2</v>
      </c>
      <c r="I13" s="90">
        <f t="shared" si="0"/>
        <v>2321.5</v>
      </c>
      <c r="J13" s="91">
        <f t="shared" si="1"/>
        <v>0</v>
      </c>
      <c r="K13" s="92">
        <v>1</v>
      </c>
      <c r="L13" s="14">
        <v>0.75</v>
      </c>
      <c r="M13" s="14">
        <f t="shared" si="2"/>
        <v>0.75</v>
      </c>
    </row>
    <row r="14" spans="1:13" ht="22.5">
      <c r="A14" s="87">
        <v>9</v>
      </c>
      <c r="B14" s="16" t="s">
        <v>178</v>
      </c>
      <c r="C14" s="88">
        <v>0</v>
      </c>
      <c r="D14" s="89"/>
      <c r="E14" s="89"/>
      <c r="F14" s="45">
        <v>7251.1</v>
      </c>
      <c r="G14" s="13">
        <v>1601.7</v>
      </c>
      <c r="H14" s="45">
        <v>1602.9</v>
      </c>
      <c r="I14" s="90">
        <f t="shared" si="0"/>
        <v>4046.5000000000005</v>
      </c>
      <c r="J14" s="91">
        <f t="shared" si="1"/>
        <v>0</v>
      </c>
      <c r="K14" s="92">
        <v>1</v>
      </c>
      <c r="L14" s="14">
        <v>0.75</v>
      </c>
      <c r="M14" s="14">
        <f t="shared" si="2"/>
        <v>0.75</v>
      </c>
    </row>
    <row r="15" spans="1:13" ht="22.5">
      <c r="A15" s="87">
        <v>10</v>
      </c>
      <c r="B15" s="16" t="s">
        <v>179</v>
      </c>
      <c r="C15" s="88">
        <v>0</v>
      </c>
      <c r="D15" s="89"/>
      <c r="E15" s="89"/>
      <c r="F15" s="45">
        <v>1914.8</v>
      </c>
      <c r="G15" s="13">
        <v>46.7</v>
      </c>
      <c r="H15" s="45">
        <v>153.6</v>
      </c>
      <c r="I15" s="90">
        <f t="shared" si="0"/>
        <v>1714.5</v>
      </c>
      <c r="J15" s="91">
        <f t="shared" si="1"/>
        <v>0</v>
      </c>
      <c r="K15" s="92">
        <v>1</v>
      </c>
      <c r="L15" s="14">
        <v>0.75</v>
      </c>
      <c r="M15" s="14">
        <f t="shared" si="2"/>
        <v>0.75</v>
      </c>
    </row>
    <row r="16" spans="1:13" ht="22.5">
      <c r="A16" s="87">
        <v>11</v>
      </c>
      <c r="B16" s="16" t="s">
        <v>180</v>
      </c>
      <c r="C16" s="88">
        <v>0</v>
      </c>
      <c r="D16" s="89"/>
      <c r="E16" s="89"/>
      <c r="F16" s="45">
        <v>2430.5</v>
      </c>
      <c r="G16" s="13">
        <v>46.7</v>
      </c>
      <c r="H16" s="45">
        <v>432.9</v>
      </c>
      <c r="I16" s="90">
        <f t="shared" si="0"/>
        <v>1950.9</v>
      </c>
      <c r="J16" s="91">
        <f t="shared" si="1"/>
        <v>0</v>
      </c>
      <c r="K16" s="92">
        <v>1</v>
      </c>
      <c r="L16" s="14">
        <v>0.75</v>
      </c>
      <c r="M16" s="14">
        <f t="shared" si="2"/>
        <v>0.75</v>
      </c>
    </row>
    <row r="17" spans="1:13" ht="22.5">
      <c r="A17" s="87">
        <v>12</v>
      </c>
      <c r="B17" s="16" t="s">
        <v>181</v>
      </c>
      <c r="C17" s="88">
        <v>0</v>
      </c>
      <c r="D17" s="89"/>
      <c r="E17" s="89"/>
      <c r="F17" s="45">
        <v>4249.6</v>
      </c>
      <c r="G17" s="13">
        <v>946.7</v>
      </c>
      <c r="H17" s="45">
        <v>864.2</v>
      </c>
      <c r="I17" s="90">
        <f t="shared" si="0"/>
        <v>2438.7000000000007</v>
      </c>
      <c r="J17" s="91">
        <f t="shared" si="1"/>
        <v>0</v>
      </c>
      <c r="K17" s="92">
        <v>1</v>
      </c>
      <c r="L17" s="14">
        <v>0.75</v>
      </c>
      <c r="M17" s="14">
        <f t="shared" si="2"/>
        <v>0.75</v>
      </c>
    </row>
    <row r="18" spans="1:13" ht="22.5">
      <c r="A18" s="87">
        <v>13</v>
      </c>
      <c r="B18" s="16" t="s">
        <v>182</v>
      </c>
      <c r="C18" s="88">
        <v>0</v>
      </c>
      <c r="D18" s="89"/>
      <c r="E18" s="89"/>
      <c r="F18" s="45">
        <v>4431.6</v>
      </c>
      <c r="G18" s="13">
        <v>859.2</v>
      </c>
      <c r="H18" s="45">
        <v>591.7</v>
      </c>
      <c r="I18" s="90">
        <f t="shared" si="0"/>
        <v>2980.7000000000007</v>
      </c>
      <c r="J18" s="91">
        <f t="shared" si="1"/>
        <v>0</v>
      </c>
      <c r="K18" s="92">
        <v>1</v>
      </c>
      <c r="L18" s="14">
        <v>0.75</v>
      </c>
      <c r="M18" s="14">
        <f t="shared" si="2"/>
        <v>0.75</v>
      </c>
    </row>
    <row r="19" spans="1:13" ht="22.5">
      <c r="A19" s="87">
        <v>14</v>
      </c>
      <c r="B19" s="16" t="s">
        <v>183</v>
      </c>
      <c r="C19" s="88">
        <v>0</v>
      </c>
      <c r="D19" s="89"/>
      <c r="E19" s="89"/>
      <c r="F19" s="45">
        <v>2141.4</v>
      </c>
      <c r="G19" s="13">
        <v>46.7</v>
      </c>
      <c r="H19" s="45">
        <v>338.7</v>
      </c>
      <c r="I19" s="90">
        <f t="shared" si="0"/>
        <v>1756.0000000000002</v>
      </c>
      <c r="J19" s="91">
        <f t="shared" si="1"/>
        <v>0</v>
      </c>
      <c r="K19" s="92">
        <v>1</v>
      </c>
      <c r="L19" s="14">
        <v>0.75</v>
      </c>
      <c r="M19" s="14">
        <f t="shared" si="2"/>
        <v>0.75</v>
      </c>
    </row>
    <row r="20" spans="1:13" ht="22.5">
      <c r="A20" s="87">
        <v>15</v>
      </c>
      <c r="B20" s="16" t="s">
        <v>184</v>
      </c>
      <c r="C20" s="88">
        <v>0</v>
      </c>
      <c r="D20" s="89"/>
      <c r="E20" s="89"/>
      <c r="F20" s="45">
        <v>40152.6</v>
      </c>
      <c r="G20" s="13">
        <v>17043.2</v>
      </c>
      <c r="H20" s="45">
        <v>894.2</v>
      </c>
      <c r="I20" s="90">
        <f t="shared" si="0"/>
        <v>22215.199999999997</v>
      </c>
      <c r="J20" s="91">
        <f t="shared" si="1"/>
        <v>0</v>
      </c>
      <c r="K20" s="92">
        <v>1</v>
      </c>
      <c r="L20" s="14">
        <v>0.75</v>
      </c>
      <c r="M20" s="14">
        <f t="shared" si="2"/>
        <v>0.75</v>
      </c>
    </row>
    <row r="21" spans="1:13" ht="22.5">
      <c r="A21" s="87">
        <v>16</v>
      </c>
      <c r="B21" s="16" t="s">
        <v>185</v>
      </c>
      <c r="C21" s="88">
        <v>0</v>
      </c>
      <c r="D21" s="89"/>
      <c r="E21" s="89"/>
      <c r="F21" s="45">
        <v>6523.9</v>
      </c>
      <c r="G21" s="13">
        <v>2881.5</v>
      </c>
      <c r="H21" s="45">
        <v>1682.3</v>
      </c>
      <c r="I21" s="90">
        <f t="shared" si="0"/>
        <v>1960.0999999999997</v>
      </c>
      <c r="J21" s="91">
        <f t="shared" si="1"/>
        <v>0</v>
      </c>
      <c r="K21" s="92">
        <v>1</v>
      </c>
      <c r="L21" s="14">
        <v>0.75</v>
      </c>
      <c r="M21" s="14">
        <f t="shared" si="2"/>
        <v>0.75</v>
      </c>
    </row>
    <row r="22" spans="1:13" ht="22.5">
      <c r="A22" s="87">
        <v>17</v>
      </c>
      <c r="B22" s="16" t="s">
        <v>186</v>
      </c>
      <c r="C22" s="88">
        <v>0</v>
      </c>
      <c r="D22" s="89"/>
      <c r="E22" s="89"/>
      <c r="F22" s="45">
        <v>8951.9</v>
      </c>
      <c r="G22" s="13">
        <v>1366.7</v>
      </c>
      <c r="H22" s="45">
        <v>4624.1</v>
      </c>
      <c r="I22" s="90">
        <f t="shared" si="0"/>
        <v>2961.0999999999995</v>
      </c>
      <c r="J22" s="91">
        <f t="shared" si="1"/>
        <v>0</v>
      </c>
      <c r="K22" s="92">
        <v>1</v>
      </c>
      <c r="L22" s="14">
        <v>0.75</v>
      </c>
      <c r="M22" s="14">
        <f t="shared" si="2"/>
        <v>0.75</v>
      </c>
    </row>
    <row r="23" spans="1:13" ht="11.25">
      <c r="A23" s="87">
        <v>24</v>
      </c>
      <c r="B23" s="40"/>
      <c r="C23" s="88"/>
      <c r="D23" s="93"/>
      <c r="E23" s="93"/>
      <c r="F23" s="46"/>
      <c r="G23" s="18"/>
      <c r="H23" s="46"/>
      <c r="I23" s="90"/>
      <c r="J23" s="91"/>
      <c r="K23" s="92"/>
      <c r="L23" s="14"/>
      <c r="M23" s="14"/>
    </row>
    <row r="24" spans="1:13" ht="11.25">
      <c r="A24" s="270" t="s">
        <v>65</v>
      </c>
      <c r="B24" s="271"/>
      <c r="C24" s="161">
        <f aca="true" t="shared" si="3" ref="C24:I24">SUM(C6:C23)</f>
        <v>0</v>
      </c>
      <c r="D24" s="161">
        <f t="shared" si="3"/>
        <v>0</v>
      </c>
      <c r="E24" s="161">
        <f t="shared" si="3"/>
        <v>0</v>
      </c>
      <c r="F24" s="161">
        <f t="shared" si="3"/>
        <v>106261.19999999998</v>
      </c>
      <c r="G24" s="163">
        <f t="shared" si="3"/>
        <v>28227.3</v>
      </c>
      <c r="H24" s="163">
        <f t="shared" si="3"/>
        <v>17366.600000000002</v>
      </c>
      <c r="I24" s="161">
        <f t="shared" si="3"/>
        <v>60667.299999999996</v>
      </c>
      <c r="J24" s="94" t="s">
        <v>8</v>
      </c>
      <c r="K24" s="95" t="s">
        <v>8</v>
      </c>
      <c r="L24" s="174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6"/>
      <c r="K35" s="24"/>
    </row>
    <row r="36" spans="1:11" s="25" customFormat="1" ht="11.25">
      <c r="A36" s="24"/>
      <c r="I36" s="96"/>
      <c r="K36" s="24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  <row r="820" ht="11.25">
      <c r="I820" s="97"/>
    </row>
    <row r="821" ht="11.25">
      <c r="I821" s="97"/>
    </row>
    <row r="822" ht="11.25">
      <c r="I822" s="97"/>
    </row>
    <row r="823" ht="11.25">
      <c r="I823" s="97"/>
    </row>
    <row r="824" ht="11.25">
      <c r="I824" s="97"/>
    </row>
    <row r="825" ht="11.25">
      <c r="I825" s="97"/>
    </row>
    <row r="826" ht="11.25">
      <c r="I826" s="97"/>
    </row>
    <row r="827" ht="11.25">
      <c r="I827" s="97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2011-09-16T09:41:58Z</cp:lastPrinted>
  <dcterms:created xsi:type="dcterms:W3CDTF">2007-07-17T04:31:37Z</dcterms:created>
  <dcterms:modified xsi:type="dcterms:W3CDTF">2011-09-16T09:42:53Z</dcterms:modified>
  <cp:category/>
  <cp:version/>
  <cp:contentType/>
  <cp:contentStatus/>
</cp:coreProperties>
</file>