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37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Субсидии" sheetId="17" r:id="rId17"/>
    <sheet name="О16" sheetId="18" r:id="rId18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7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<sst xmlns="http://schemas.openxmlformats.org/spreadsheetml/2006/main" count="784" uniqueCount="277">
  <si>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</si>
  <si>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</si>
  <si>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</si>
  <si>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</si>
  <si>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</si>
  <si>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</si>
  <si>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</si>
  <si>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</si>
  <si>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</si>
  <si>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</si>
  <si>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</si>
  <si>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</si>
  <si>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</si>
  <si>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</si>
  <si>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</si>
  <si>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</si>
  <si>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</si>
  <si>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</si>
  <si>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</si>
  <si>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</si>
  <si>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</si>
  <si>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</si>
  <si>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</si>
  <si>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</si>
  <si>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</si>
  <si>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</si>
  <si>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</si>
  <si>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</si>
  <si>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</si>
  <si>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</si>
  <si>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</si>
  <si>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</si>
  <si>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</si>
  <si>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</si>
  <si>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</si>
  <si>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</si>
  <si>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</si>
  <si>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</si>
  <si>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</si>
  <si>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</si>
  <si>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</si>
  <si>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</si>
  <si>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</si>
  <si>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</si>
  <si>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</si>
  <si>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</si>
  <si>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</si>
  <si>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</si>
  <si>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</si>
  <si>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</si>
  <si>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</si>
  <si>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</si>
  <si>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</si>
  <si>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</si>
  <si>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</si>
  <si>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</si>
  <si>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</si>
  <si>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</si>
  <si>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</si>
  <si>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</si>
  <si>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</si>
  <si>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</si>
  <si>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</si>
  <si>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</si>
  <si>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</si>
  <si>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</si>
  <si>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</si>
  <si>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</si>
  <si>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</si>
  <si>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</si>
  <si>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</si>
  <si>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</si>
  <si>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</si>
  <si>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</si>
  <si>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</si>
  <si>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</si>
  <si>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</si>
  <si>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</si>
  <si>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</si>
  <si>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</si>
  <si>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</si>
  <si>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</si>
  <si>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</si>
  <si>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</si>
  <si>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</si>
  <si>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</si>
  <si>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</si>
  <si>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</si>
  <si>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</si>
  <si>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</si>
  <si>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</si>
  <si>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</si>
  <si>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</si>
  <si>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</si>
  <si>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</si>
  <si>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</si>
  <si>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</si>
  <si>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</si>
  <si>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</si>
  <si>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</si>
  <si>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</si>
  <si>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</si>
  <si>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</si>
  <si>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</si>
  <si>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</si>
  <si>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</si>
  <si>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</si>
  <si>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</si>
  <si>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</si>
  <si>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</si>
  <si>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</si>
  <si>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</si>
  <si>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</si>
  <si>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</si>
  <si>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</si>
  <si>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</si>
  <si>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</si>
  <si>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</si>
  <si>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</si>
  <si>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</si>
  <si>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</si>
  <si>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</si>
  <si>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</si>
  <si>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</si>
  <si>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</si>
  <si>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</si>
  <si>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</si>
  <si>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</si>
  <si>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</si>
  <si>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</si>
  <si>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</si>
  <si>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</si>
  <si>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</si>
  <si>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</si>
  <si>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</si>
  <si>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</si>
  <si>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</si>
  <si>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</si>
  <si>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</si>
  <si>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</si>
  <si>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</si>
  <si>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</si>
  <si>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</si>
  <si>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</si>
  <si>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</si>
  <si>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</si>
  <si>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</si>
  <si>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</si>
  <si>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</si>
  <si>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</si>
  <si>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</si>
  <si>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</si>
  <si>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</si>
  <si>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</si>
  <si>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</si>
  <si>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</si>
  <si>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</si>
  <si>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</si>
  <si>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</si>
  <si>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</si>
  <si>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</si>
  <si>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</si>
  <si>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</si>
  <si>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</si>
  <si>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</si>
  <si>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</si>
  <si>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</si>
  <si>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</si>
  <si>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</si>
  <si>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</si>
  <si>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</si>
  <si>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</si>
  <si>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</si>
  <si>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</si>
  <si>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</si>
  <si>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</si>
  <si>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</si>
  <si>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</si>
  <si>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</si>
  <si>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</si>
  <si>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</si>
  <si>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</si>
  <si>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</si>
  <si>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</si>
  <si>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</si>
  <si>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</si>
  <si>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</si>
  <si>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</si>
  <si>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</si>
  <si>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</si>
  <si>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</si>
  <si>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</si>
  <si>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</si>
  <si>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</si>
  <si>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</si>
  <si>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</si>
  <si>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</si>
  <si>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</si>
  <si>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</si>
  <si>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</si>
  <si>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</si>
  <si>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</si>
  <si>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</si>
  <si>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</si>
  <si>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</si>
  <si>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</si>
  <si>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</si>
  <si>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</si>
  <si>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</si>
  <si>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</si>
  <si>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</si>
  <si>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</si>
  <si>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</si>
  <si>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</si>
  <si>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</si>
  <si>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</si>
  <si>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</si>
  <si>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</si>
  <si>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</si>
  <si>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воинский учет</t>
  </si>
  <si>
    <t>учет граждан</t>
  </si>
  <si>
    <t>дети-сироты</t>
  </si>
  <si>
    <t>многодетные</t>
  </si>
  <si>
    <t>Богатыревское поселение</t>
  </si>
  <si>
    <t>Булдеевское  поселение</t>
  </si>
  <si>
    <t>Игорварское  поселение</t>
  </si>
  <si>
    <t>Конарское  поселение</t>
  </si>
  <si>
    <t>Второвурманкасинское  поселение</t>
  </si>
  <si>
    <t>Малоянгорчинское  поселение</t>
  </si>
  <si>
    <t>Михайловское  поселение</t>
  </si>
  <si>
    <t>Опытное  поселение</t>
  </si>
  <si>
    <t>Первостепановское  поселение</t>
  </si>
  <si>
    <t>Медикасинское  поселение</t>
  </si>
  <si>
    <t>Поваркасинское  поселение</t>
  </si>
  <si>
    <t>Чурачикское  поселение</t>
  </si>
  <si>
    <t>Чиричкасинское  поселение</t>
  </si>
  <si>
    <t>Тувсинское  поселение</t>
  </si>
  <si>
    <t>Таушкасинское  поселение</t>
  </si>
  <si>
    <t>Рындинское  поселение</t>
  </si>
  <si>
    <t>Цивильское  поселение</t>
  </si>
  <si>
    <t>Безвозмездные поступления на 01.05.2012г.</t>
  </si>
  <si>
    <t>Субвенции</t>
  </si>
  <si>
    <t>Итого</t>
  </si>
  <si>
    <t>субвенции</t>
  </si>
  <si>
    <t>содержание дорог</t>
  </si>
  <si>
    <t>респ</t>
  </si>
  <si>
    <t>собств</t>
  </si>
  <si>
    <t>капремонт дорог респ</t>
  </si>
  <si>
    <t>капрем дорог местн</t>
  </si>
  <si>
    <t>Молодая семья по прогр"Жилище"</t>
  </si>
  <si>
    <t>федер</t>
  </si>
  <si>
    <t>республ</t>
  </si>
  <si>
    <t>местный</t>
  </si>
  <si>
    <t>Граждане села (099)</t>
  </si>
  <si>
    <t>Специалисты села (021)</t>
  </si>
  <si>
    <t>Капитальный ремонт учрежд соцкультсф</t>
  </si>
  <si>
    <t xml:space="preserve"> республ</t>
  </si>
  <si>
    <t xml:space="preserve"> районные</t>
  </si>
  <si>
    <t>Итого субсидии (федер+ респ)</t>
  </si>
  <si>
    <t xml:space="preserve"> питьевая вода</t>
  </si>
  <si>
    <t>энергосбережение</t>
  </si>
  <si>
    <t xml:space="preserve"> изыскат работы</t>
  </si>
  <si>
    <t>строит модульной  кот</t>
  </si>
  <si>
    <t>строит улич газопров</t>
  </si>
  <si>
    <t>прсмет док по энергосб</t>
  </si>
  <si>
    <t>энергосбережению</t>
  </si>
  <si>
    <t>489547 рекон кот №2, 1600000-обесп пит водой</t>
  </si>
  <si>
    <t xml:space="preserve">субсидии из местного бюджета </t>
  </si>
  <si>
    <t>Всего субсидии и  субвенции</t>
  </si>
  <si>
    <t>Кредиторская задолженность на 01.07.2012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</si>
  <si>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</si>
  <si>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01.08.2012</t>
  </si>
  <si>
    <t>Недоимка по местным налогам на 01.08.2012</t>
  </si>
  <si>
    <t xml:space="preserve"> Результаты оценки качества управления финансами и  платежеспособности поселений Цивильского района по состоянию на 01.09.2012 г. </t>
  </si>
  <si>
    <t>Кредиторская задолженность на 01.08.12</t>
  </si>
  <si>
    <t>Кредиторская задолженность на 01.09.2012</t>
  </si>
  <si>
    <t>Недоимка по местным налогам на 01.09.2012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</si>
</sst>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vertical="center" wrapText="1"/>
      <protection/>
    </xf>
    <xf numFmtId="3" fontId="6" fillId="0" borderId="6" xfId="18" applyNumberFormat="1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horizontal="right" vertical="center" wrapText="1"/>
      <protection/>
    </xf>
    <xf numFmtId="4" fontId="6" fillId="0" borderId="1" xfId="18" applyNumberFormat="1" applyFont="1" applyFill="1" applyBorder="1" applyAlignment="1">
      <alignment vertical="center" wrapText="1"/>
      <protection/>
    </xf>
    <xf numFmtId="4" fontId="6" fillId="0" borderId="6" xfId="18" applyNumberFormat="1" applyFont="1" applyFill="1" applyBorder="1" applyAlignment="1">
      <alignment vertical="center" wrapText="1"/>
      <protection/>
    </xf>
    <xf numFmtId="4" fontId="8" fillId="0" borderId="1" xfId="18" applyNumberFormat="1" applyFont="1" applyFill="1" applyBorder="1" applyAlignment="1">
      <alignment horizontal="right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2" fontId="4" fillId="0" borderId="6" xfId="18" applyNumberFormat="1" applyFont="1" applyFill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/>
    </xf>
    <xf numFmtId="1" fontId="8" fillId="0" borderId="1" xfId="18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4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238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3" sqref="Q23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82" t="s">
        <v>273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0.915</v>
      </c>
      <c r="R6" s="159">
        <v>1</v>
      </c>
      <c r="S6" s="159">
        <f aca="true" t="shared" si="0" ref="S6:S22">SUM(C6:R6)</f>
        <v>10.765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0.629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</v>
      </c>
      <c r="O7" s="159">
        <v>0.75</v>
      </c>
      <c r="P7" s="159">
        <v>0.75</v>
      </c>
      <c r="Q7" s="159">
        <v>0.79</v>
      </c>
      <c r="R7" s="159">
        <v>1</v>
      </c>
      <c r="S7" s="159">
        <f t="shared" si="0"/>
        <v>11.268999999999998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0.575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</v>
      </c>
      <c r="R8" s="159">
        <v>1</v>
      </c>
      <c r="S8" s="159">
        <f t="shared" si="0"/>
        <v>9.675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0.332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0.797</v>
      </c>
      <c r="R9" s="159">
        <v>1</v>
      </c>
      <c r="S9" s="159">
        <f t="shared" si="0"/>
        <v>10.979000000000001</v>
      </c>
    </row>
    <row r="10" spans="1:19" ht="12.75">
      <c r="A10" s="157">
        <v>5</v>
      </c>
      <c r="B10" s="30" t="s">
        <v>175</v>
      </c>
      <c r="C10" s="158">
        <v>0.359</v>
      </c>
      <c r="D10" s="159">
        <v>0.299</v>
      </c>
      <c r="E10" s="159">
        <v>0.372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</v>
      </c>
      <c r="O10" s="159">
        <v>0.75</v>
      </c>
      <c r="P10" s="159">
        <v>0.75</v>
      </c>
      <c r="Q10" s="159">
        <v>0</v>
      </c>
      <c r="R10" s="159">
        <v>1</v>
      </c>
      <c r="S10" s="159">
        <f t="shared" si="0"/>
        <v>10.879999999999999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0.34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</v>
      </c>
      <c r="N11" s="159">
        <v>0.75</v>
      </c>
      <c r="O11" s="159">
        <v>0.75</v>
      </c>
      <c r="P11" s="159">
        <v>0.75</v>
      </c>
      <c r="Q11" s="159">
        <v>0.853</v>
      </c>
      <c r="R11" s="159">
        <v>1</v>
      </c>
      <c r="S11" s="159">
        <f t="shared" si="0"/>
        <v>11.043000000000001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</v>
      </c>
      <c r="N12" s="159">
        <v>0</v>
      </c>
      <c r="O12" s="159">
        <v>0.75</v>
      </c>
      <c r="P12" s="159">
        <v>0.75</v>
      </c>
      <c r="Q12" s="159">
        <v>0.643</v>
      </c>
      <c r="R12" s="159">
        <v>1</v>
      </c>
      <c r="S12" s="159">
        <f t="shared" si="0"/>
        <v>9.743</v>
      </c>
    </row>
    <row r="13" spans="1:19" ht="22.5">
      <c r="A13" s="157">
        <v>8</v>
      </c>
      <c r="B13" s="30" t="s">
        <v>187</v>
      </c>
      <c r="C13" s="158">
        <v>0</v>
      </c>
      <c r="D13" s="159">
        <v>0.5</v>
      </c>
      <c r="E13" s="159">
        <v>0.457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0.831</v>
      </c>
      <c r="R13" s="159">
        <v>1</v>
      </c>
      <c r="S13" s="159">
        <f t="shared" si="0"/>
        <v>12.388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0.774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0.926</v>
      </c>
      <c r="R14" s="159">
        <v>1</v>
      </c>
      <c r="S14" s="159">
        <f t="shared" si="0"/>
        <v>12.299999999999999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0.306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1.171</v>
      </c>
      <c r="R15" s="159">
        <v>1</v>
      </c>
      <c r="S15" s="159">
        <f t="shared" si="0"/>
        <v>11.326999999999998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1.038</v>
      </c>
      <c r="R16" s="159">
        <v>1</v>
      </c>
      <c r="S16" s="159">
        <f t="shared" si="0"/>
        <v>10.888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0.92</v>
      </c>
      <c r="R17" s="159">
        <v>1</v>
      </c>
      <c r="S17" s="159">
        <f t="shared" si="0"/>
        <v>11.52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0.092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</v>
      </c>
      <c r="O18" s="159">
        <v>0.75</v>
      </c>
      <c r="P18" s="159">
        <v>0.75</v>
      </c>
      <c r="Q18" s="159">
        <v>0.455</v>
      </c>
      <c r="R18" s="159">
        <v>1</v>
      </c>
      <c r="S18" s="159">
        <f t="shared" si="0"/>
        <v>9.647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0.659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0.954</v>
      </c>
      <c r="R19" s="159">
        <v>1</v>
      </c>
      <c r="S19" s="159">
        <f t="shared" si="0"/>
        <v>12.213000000000001</v>
      </c>
    </row>
    <row r="20" spans="1:19" ht="12.75">
      <c r="A20" s="157">
        <v>15</v>
      </c>
      <c r="B20" s="30" t="s">
        <v>184</v>
      </c>
      <c r="C20" s="158">
        <v>0.676</v>
      </c>
      <c r="D20" s="159">
        <v>0</v>
      </c>
      <c r="E20" s="159">
        <v>1.5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0.007</v>
      </c>
      <c r="R20" s="159">
        <v>1</v>
      </c>
      <c r="S20" s="159">
        <f t="shared" si="0"/>
        <v>12.783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0.257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0.791</v>
      </c>
      <c r="R21" s="159">
        <v>1</v>
      </c>
      <c r="S21" s="159">
        <f t="shared" si="0"/>
        <v>10.898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0.75</v>
      </c>
      <c r="N22" s="159">
        <v>0.75</v>
      </c>
      <c r="O22" s="159">
        <v>0.75</v>
      </c>
      <c r="P22" s="159">
        <v>0.75</v>
      </c>
      <c r="Q22" s="159">
        <v>0.785</v>
      </c>
      <c r="R22" s="159">
        <v>1</v>
      </c>
      <c r="S22" s="159">
        <f t="shared" si="0"/>
        <v>11.385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F1">
      <selection activeCell="H6" sqref="H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91" t="s">
        <v>3</v>
      </c>
      <c r="B3" s="289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83" t="s">
        <v>4</v>
      </c>
      <c r="J3" s="283" t="s">
        <v>5</v>
      </c>
      <c r="K3" s="5" t="s">
        <v>6</v>
      </c>
    </row>
    <row r="4" spans="1:11" s="10" customFormat="1" ht="37.5" customHeight="1">
      <c r="A4" s="291"/>
      <c r="B4" s="28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84"/>
      <c r="J4" s="284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3670.6</v>
      </c>
      <c r="E6" s="13">
        <v>57.7</v>
      </c>
      <c r="F6" s="45">
        <v>971.9</v>
      </c>
      <c r="G6" s="13">
        <f>D6-E6-F6</f>
        <v>2641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4097.5</v>
      </c>
      <c r="E7" s="13">
        <v>800.2</v>
      </c>
      <c r="F7" s="45">
        <v>558.4</v>
      </c>
      <c r="G7" s="13">
        <f aca="true" t="shared" si="2" ref="G7:G22">D7-E7-F7</f>
        <v>2738.9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5337.9</v>
      </c>
      <c r="E8" s="13">
        <v>1600.2</v>
      </c>
      <c r="F8" s="45">
        <v>597.2</v>
      </c>
      <c r="G8" s="13">
        <f t="shared" si="2"/>
        <v>3140.5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6010.1</v>
      </c>
      <c r="E9" s="13">
        <v>2014.8</v>
      </c>
      <c r="F9" s="45">
        <v>1761.5</v>
      </c>
      <c r="G9" s="13">
        <f t="shared" si="2"/>
        <v>2233.8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4471.9</v>
      </c>
      <c r="E10" s="13">
        <v>115.2</v>
      </c>
      <c r="F10" s="45">
        <v>960.4</v>
      </c>
      <c r="G10" s="13">
        <f t="shared" si="2"/>
        <v>3396.2999999999997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5041.6</v>
      </c>
      <c r="E11" s="13">
        <v>57.7</v>
      </c>
      <c r="F11" s="45">
        <v>2518</v>
      </c>
      <c r="G11" s="13">
        <f t="shared" si="2"/>
        <v>2465.9000000000005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2606.2</v>
      </c>
      <c r="E12" s="13">
        <v>57.6</v>
      </c>
      <c r="F12" s="45">
        <v>849.6</v>
      </c>
      <c r="G12" s="13">
        <f t="shared" si="2"/>
        <v>1699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3982.8</v>
      </c>
      <c r="E13" s="13">
        <v>800.2</v>
      </c>
      <c r="F13" s="45">
        <v>859.3</v>
      </c>
      <c r="G13" s="13">
        <f t="shared" si="2"/>
        <v>2323.3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7815.4</v>
      </c>
      <c r="E14" s="13">
        <v>857.8</v>
      </c>
      <c r="F14" s="45">
        <v>2294.7</v>
      </c>
      <c r="G14" s="13">
        <f t="shared" si="2"/>
        <v>4662.9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2516.4</v>
      </c>
      <c r="E15" s="13">
        <v>57.6</v>
      </c>
      <c r="F15" s="45">
        <v>530.7</v>
      </c>
      <c r="G15" s="13">
        <f t="shared" si="2"/>
        <v>1928.1000000000001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3588.8</v>
      </c>
      <c r="E16" s="13">
        <v>57.6</v>
      </c>
      <c r="F16" s="45">
        <v>1410.1</v>
      </c>
      <c r="G16" s="13">
        <f t="shared" si="2"/>
        <v>2121.1000000000004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4242.5</v>
      </c>
      <c r="E17" s="13">
        <v>57.7</v>
      </c>
      <c r="F17" s="45">
        <v>1376.5</v>
      </c>
      <c r="G17" s="13">
        <f t="shared" si="2"/>
        <v>2808.3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4927.1</v>
      </c>
      <c r="E18" s="13">
        <v>857.7</v>
      </c>
      <c r="F18" s="45">
        <v>1214.8</v>
      </c>
      <c r="G18" s="13">
        <f t="shared" si="2"/>
        <v>2854.6000000000004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4531.3</v>
      </c>
      <c r="E19" s="13">
        <v>1542.6</v>
      </c>
      <c r="F19" s="45">
        <v>841.3</v>
      </c>
      <c r="G19" s="13">
        <f>D19-E19-F19</f>
        <v>2147.4000000000005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40035.1</v>
      </c>
      <c r="E20" s="13">
        <v>7983.8</v>
      </c>
      <c r="F20" s="45">
        <v>8571.3</v>
      </c>
      <c r="G20" s="13">
        <f>D20-E20-F20</f>
        <v>23480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5852.5</v>
      </c>
      <c r="E21" s="13">
        <v>2682.3</v>
      </c>
      <c r="F21" s="45">
        <v>956.9</v>
      </c>
      <c r="G21" s="13">
        <f t="shared" si="2"/>
        <v>2213.2999999999997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9167.8</v>
      </c>
      <c r="E22" s="13">
        <v>115.3</v>
      </c>
      <c r="F22" s="45">
        <v>4797.4</v>
      </c>
      <c r="G22" s="13">
        <f t="shared" si="2"/>
        <v>4255.1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94" t="s">
        <v>39</v>
      </c>
      <c r="B24" s="295"/>
      <c r="C24" s="161">
        <f>SUM(C6:C23)</f>
        <v>0</v>
      </c>
      <c r="D24" s="161">
        <f>SUM(D6:D23)</f>
        <v>117895.50000000001</v>
      </c>
      <c r="E24" s="165">
        <f>SUM(E6:E23)</f>
        <v>19716</v>
      </c>
      <c r="F24" s="161">
        <f>SUM(F6:F23)</f>
        <v>31070</v>
      </c>
      <c r="G24" s="166">
        <f>SUM(G6:G23)</f>
        <v>67109.5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">
      <selection activeCell="F6" sqref="F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91" t="s">
        <v>9</v>
      </c>
      <c r="B3" s="289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83" t="s">
        <v>4</v>
      </c>
      <c r="I3" s="283" t="s">
        <v>5</v>
      </c>
      <c r="J3" s="6" t="s">
        <v>6</v>
      </c>
    </row>
    <row r="4" spans="1:10" s="10" customFormat="1" ht="42.75" customHeight="1">
      <c r="A4" s="291"/>
      <c r="B4" s="28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84"/>
      <c r="I4" s="284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362</v>
      </c>
      <c r="E6" s="152">
        <v>0</v>
      </c>
      <c r="F6" s="13">
        <f>D6+E6</f>
        <v>362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563.1</v>
      </c>
      <c r="E7" s="32">
        <v>0</v>
      </c>
      <c r="F7" s="13">
        <f aca="true" t="shared" si="1" ref="F7:F22">D7+E7</f>
        <v>563.1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746.3</v>
      </c>
      <c r="E8" s="32">
        <v>0</v>
      </c>
      <c r="F8" s="13">
        <f t="shared" si="1"/>
        <v>746.3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575.6</v>
      </c>
      <c r="E9" s="32">
        <v>0</v>
      </c>
      <c r="F9" s="13">
        <f t="shared" si="1"/>
        <v>575.6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2393.6</v>
      </c>
      <c r="E10" s="32">
        <v>0</v>
      </c>
      <c r="F10" s="13">
        <f t="shared" si="1"/>
        <v>2393.6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576.6</v>
      </c>
      <c r="E11" s="32">
        <v>0</v>
      </c>
      <c r="F11" s="13">
        <f t="shared" si="1"/>
        <v>576.6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160.1</v>
      </c>
      <c r="E12" s="32">
        <v>0</v>
      </c>
      <c r="F12" s="13">
        <f t="shared" si="1"/>
        <v>160.1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943.9</v>
      </c>
      <c r="E13" s="32">
        <v>0</v>
      </c>
      <c r="F13" s="13">
        <f t="shared" si="1"/>
        <v>943.9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1568.2</v>
      </c>
      <c r="E14" s="32">
        <v>0</v>
      </c>
      <c r="F14" s="13">
        <f t="shared" si="1"/>
        <v>1568.2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155.8</v>
      </c>
      <c r="E16" s="32">
        <v>0</v>
      </c>
      <c r="F16" s="13">
        <f t="shared" si="1"/>
        <v>155.8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655.5</v>
      </c>
      <c r="E18" s="32">
        <v>0</v>
      </c>
      <c r="F18" s="13">
        <f t="shared" si="1"/>
        <v>655.5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18747</v>
      </c>
      <c r="E20" s="32">
        <v>0</v>
      </c>
      <c r="F20" s="13">
        <f t="shared" si="1"/>
        <v>18747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528.4</v>
      </c>
      <c r="E21" s="32">
        <v>0</v>
      </c>
      <c r="F21" s="13">
        <f t="shared" si="1"/>
        <v>528.4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1603.5</v>
      </c>
      <c r="E22" s="32">
        <v>0</v>
      </c>
      <c r="F22" s="13">
        <f t="shared" si="1"/>
        <v>1603.5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94" t="s">
        <v>39</v>
      </c>
      <c r="B24" s="295"/>
      <c r="C24" s="161">
        <f>SUM(C6:C23)</f>
        <v>0</v>
      </c>
      <c r="D24" s="161">
        <f>SUM(D6:D23)</f>
        <v>31304.700000000004</v>
      </c>
      <c r="E24" s="161">
        <f>SUM(E6:E23)</f>
        <v>0</v>
      </c>
      <c r="F24" s="161">
        <f>SUM(F6:F23)</f>
        <v>31304.700000000004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A1">
      <selection activeCell="R22" sqref="R2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98" t="s">
        <v>146</v>
      </c>
      <c r="D2" s="298"/>
      <c r="E2" s="298"/>
      <c r="F2" s="298"/>
      <c r="G2" s="298"/>
      <c r="H2" s="298"/>
      <c r="I2" s="298"/>
      <c r="J2" s="298"/>
      <c r="K2" s="298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91" t="s">
        <v>9</v>
      </c>
      <c r="B4" s="289" t="s">
        <v>102</v>
      </c>
      <c r="C4" s="5" t="s">
        <v>274</v>
      </c>
      <c r="D4" s="5" t="s">
        <v>275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83" t="s">
        <v>4</v>
      </c>
      <c r="S4" s="283" t="s">
        <v>10</v>
      </c>
      <c r="T4" s="6" t="s">
        <v>6</v>
      </c>
    </row>
    <row r="5" spans="1:20" s="10" customFormat="1" ht="45.75" customHeight="1">
      <c r="A5" s="291"/>
      <c r="B5" s="289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84"/>
      <c r="S5" s="284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3702</v>
      </c>
      <c r="G7" s="45">
        <v>1029.6</v>
      </c>
      <c r="H7" s="72">
        <f>F7-G7</f>
        <v>2672.4</v>
      </c>
      <c r="I7" s="40">
        <v>23.1</v>
      </c>
      <c r="J7" s="40">
        <v>0</v>
      </c>
      <c r="K7" s="32">
        <f>I7-J7</f>
        <v>23.1</v>
      </c>
      <c r="L7" s="12">
        <f>SUM(H7-K7)</f>
        <v>2649.3</v>
      </c>
      <c r="M7" s="45">
        <v>3670.6</v>
      </c>
      <c r="N7" s="13">
        <v>57.7</v>
      </c>
      <c r="O7" s="45">
        <v>971.9</v>
      </c>
      <c r="P7" s="13">
        <f>M7-N7-O7</f>
        <v>2641</v>
      </c>
      <c r="Q7" s="17">
        <f>L7/P7*100</f>
        <v>100.31427489587279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4144.3</v>
      </c>
      <c r="G8" s="45">
        <v>1358.6</v>
      </c>
      <c r="H8" s="72">
        <f aca="true" t="shared" si="1" ref="H8:H23">F8-G8</f>
        <v>2785.7000000000003</v>
      </c>
      <c r="I8" s="40">
        <v>792.8</v>
      </c>
      <c r="J8" s="40">
        <v>742.5</v>
      </c>
      <c r="K8" s="32">
        <f aca="true" t="shared" si="2" ref="K8:K24">I8-J8</f>
        <v>50.299999999999955</v>
      </c>
      <c r="L8" s="12">
        <f aca="true" t="shared" si="3" ref="L8:L25">SUM(H8-K8)</f>
        <v>2735.4000000000005</v>
      </c>
      <c r="M8" s="45">
        <v>4097.5</v>
      </c>
      <c r="N8" s="13">
        <v>800.2</v>
      </c>
      <c r="O8" s="45">
        <v>558.4</v>
      </c>
      <c r="P8" s="13">
        <f aca="true" t="shared" si="4" ref="P8:P23">M8-N8-O8</f>
        <v>2738.9</v>
      </c>
      <c r="Q8" s="17">
        <f aca="true" t="shared" si="5" ref="Q8:Q23">L8/P8*100</f>
        <v>99.87221147175876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5553.7</v>
      </c>
      <c r="G9" s="45">
        <v>2197.4</v>
      </c>
      <c r="H9" s="72">
        <f t="shared" si="1"/>
        <v>3356.2999999999997</v>
      </c>
      <c r="I9" s="40">
        <v>1510.7</v>
      </c>
      <c r="J9" s="40">
        <v>1485</v>
      </c>
      <c r="K9" s="32">
        <f t="shared" si="2"/>
        <v>25.700000000000045</v>
      </c>
      <c r="L9" s="12">
        <f t="shared" si="3"/>
        <v>3330.5999999999995</v>
      </c>
      <c r="M9" s="45">
        <v>5337.9</v>
      </c>
      <c r="N9" s="13">
        <v>1600.2</v>
      </c>
      <c r="O9" s="45">
        <v>597.2</v>
      </c>
      <c r="P9" s="13">
        <f t="shared" si="4"/>
        <v>3140.5</v>
      </c>
      <c r="Q9" s="17">
        <f t="shared" si="5"/>
        <v>106.05317624582071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6047.6</v>
      </c>
      <c r="G10" s="45">
        <v>3776.3</v>
      </c>
      <c r="H10" s="72">
        <f t="shared" si="1"/>
        <v>2271.3</v>
      </c>
      <c r="I10" s="40">
        <v>1959.2</v>
      </c>
      <c r="J10" s="40">
        <v>1957.4</v>
      </c>
      <c r="K10" s="32">
        <f t="shared" si="2"/>
        <v>1.7999999999999545</v>
      </c>
      <c r="L10" s="12">
        <f t="shared" si="3"/>
        <v>2269.5</v>
      </c>
      <c r="M10" s="45">
        <v>6010.1</v>
      </c>
      <c r="N10" s="13">
        <v>2014.8</v>
      </c>
      <c r="O10" s="45">
        <v>1761.5</v>
      </c>
      <c r="P10" s="13">
        <f t="shared" si="4"/>
        <v>2233.8</v>
      </c>
      <c r="Q10" s="17">
        <f t="shared" si="5"/>
        <v>101.59817351598173</v>
      </c>
      <c r="R10" s="1">
        <v>0</v>
      </c>
      <c r="S10" s="14">
        <v>0.75</v>
      </c>
      <c r="T10" s="14"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4720.3</v>
      </c>
      <c r="G11" s="45">
        <v>1075.6</v>
      </c>
      <c r="H11" s="72">
        <f t="shared" si="1"/>
        <v>3644.7000000000003</v>
      </c>
      <c r="I11" s="40">
        <v>400.5</v>
      </c>
      <c r="J11" s="40">
        <v>0</v>
      </c>
      <c r="K11" s="32">
        <f t="shared" si="2"/>
        <v>400.5</v>
      </c>
      <c r="L11" s="12">
        <f t="shared" si="3"/>
        <v>3244.2000000000003</v>
      </c>
      <c r="M11" s="45">
        <v>4471.9</v>
      </c>
      <c r="N11" s="13">
        <v>115.2</v>
      </c>
      <c r="O11" s="45">
        <v>960.4</v>
      </c>
      <c r="P11" s="13">
        <f t="shared" si="4"/>
        <v>3396.2999999999997</v>
      </c>
      <c r="Q11" s="17">
        <f t="shared" si="5"/>
        <v>95.52159703206432</v>
      </c>
      <c r="R11" s="1">
        <v>1</v>
      </c>
      <c r="S11" s="14">
        <v>0.75</v>
      </c>
      <c r="T11" s="14"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5077.3</v>
      </c>
      <c r="G12" s="45">
        <v>2575.7</v>
      </c>
      <c r="H12" s="72">
        <f t="shared" si="1"/>
        <v>2501.6000000000004</v>
      </c>
      <c r="I12" s="40">
        <v>32.2</v>
      </c>
      <c r="J12" s="40">
        <v>0</v>
      </c>
      <c r="K12" s="32">
        <f t="shared" si="2"/>
        <v>32.2</v>
      </c>
      <c r="L12" s="12">
        <f t="shared" si="3"/>
        <v>2469.4000000000005</v>
      </c>
      <c r="M12" s="45">
        <v>5041.6</v>
      </c>
      <c r="N12" s="13">
        <v>57.7</v>
      </c>
      <c r="O12" s="45">
        <v>2518</v>
      </c>
      <c r="P12" s="13">
        <f t="shared" si="4"/>
        <v>2465.9000000000005</v>
      </c>
      <c r="Q12" s="17">
        <f t="shared" si="5"/>
        <v>100.14193600713735</v>
      </c>
      <c r="R12" s="1">
        <v>0</v>
      </c>
      <c r="S12" s="14">
        <v>0.75</v>
      </c>
      <c r="T12" s="14">
        <f>R12*S12</f>
        <v>0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2645.6</v>
      </c>
      <c r="G13" s="45">
        <v>907.2</v>
      </c>
      <c r="H13" s="72">
        <f t="shared" si="1"/>
        <v>1738.3999999999999</v>
      </c>
      <c r="I13" s="40">
        <v>5</v>
      </c>
      <c r="J13" s="40">
        <v>0</v>
      </c>
      <c r="K13" s="32">
        <f t="shared" si="2"/>
        <v>5</v>
      </c>
      <c r="L13" s="12">
        <f t="shared" si="3"/>
        <v>1733.3999999999999</v>
      </c>
      <c r="M13" s="45">
        <v>2606.2</v>
      </c>
      <c r="N13" s="13">
        <v>57.6</v>
      </c>
      <c r="O13" s="45">
        <v>849.6</v>
      </c>
      <c r="P13" s="13">
        <f t="shared" si="4"/>
        <v>1699</v>
      </c>
      <c r="Q13" s="17">
        <f t="shared" si="5"/>
        <v>102.02472042377867</v>
      </c>
      <c r="R13" s="1">
        <v>0</v>
      </c>
      <c r="S13" s="14">
        <v>0.75</v>
      </c>
      <c r="T13" s="14"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4018.5</v>
      </c>
      <c r="G14" s="45">
        <v>1659.5</v>
      </c>
      <c r="H14" s="72">
        <f t="shared" si="1"/>
        <v>2359</v>
      </c>
      <c r="I14" s="40">
        <v>1119.4</v>
      </c>
      <c r="J14" s="40">
        <v>742.5</v>
      </c>
      <c r="K14" s="32">
        <f t="shared" si="2"/>
        <v>376.9000000000001</v>
      </c>
      <c r="L14" s="12">
        <f t="shared" si="3"/>
        <v>1982.1</v>
      </c>
      <c r="M14" s="45">
        <v>3982.8</v>
      </c>
      <c r="N14" s="13">
        <v>800.2</v>
      </c>
      <c r="O14" s="45">
        <v>859.3</v>
      </c>
      <c r="P14" s="13">
        <f t="shared" si="4"/>
        <v>2323.3</v>
      </c>
      <c r="Q14" s="17">
        <f t="shared" si="5"/>
        <v>85.31399302715963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7868.7</v>
      </c>
      <c r="G15" s="45">
        <v>3152.5</v>
      </c>
      <c r="H15" s="72">
        <f t="shared" si="1"/>
        <v>4716.2</v>
      </c>
      <c r="I15" s="40">
        <v>745.7</v>
      </c>
      <c r="J15" s="40">
        <v>742.5</v>
      </c>
      <c r="K15" s="32">
        <f t="shared" si="2"/>
        <v>3.2000000000000455</v>
      </c>
      <c r="L15" s="12">
        <f t="shared" si="3"/>
        <v>4713</v>
      </c>
      <c r="M15" s="45">
        <v>7815.4</v>
      </c>
      <c r="N15" s="13">
        <v>857.8</v>
      </c>
      <c r="O15" s="45">
        <v>2294.7</v>
      </c>
      <c r="P15" s="13">
        <f t="shared" si="4"/>
        <v>4662.9</v>
      </c>
      <c r="Q15" s="17">
        <f t="shared" si="5"/>
        <v>101.0744386540565</v>
      </c>
      <c r="R15" s="1">
        <v>0</v>
      </c>
      <c r="S15" s="14">
        <v>0.75</v>
      </c>
      <c r="T15" s="14"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2518.7</v>
      </c>
      <c r="G16" s="45">
        <v>588.3</v>
      </c>
      <c r="H16" s="72">
        <f t="shared" si="1"/>
        <v>1930.3999999999999</v>
      </c>
      <c r="I16" s="40">
        <v>100</v>
      </c>
      <c r="J16" s="40">
        <v>100</v>
      </c>
      <c r="K16" s="32">
        <f t="shared" si="2"/>
        <v>0</v>
      </c>
      <c r="L16" s="12">
        <f t="shared" si="3"/>
        <v>1930.3999999999999</v>
      </c>
      <c r="M16" s="45">
        <v>2516.4</v>
      </c>
      <c r="N16" s="13">
        <v>57.6</v>
      </c>
      <c r="O16" s="45">
        <v>530.7</v>
      </c>
      <c r="P16" s="13">
        <f t="shared" si="4"/>
        <v>1928.1000000000001</v>
      </c>
      <c r="Q16" s="17">
        <f t="shared" si="5"/>
        <v>100.11928841865047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3603.1</v>
      </c>
      <c r="G17" s="45">
        <v>1467.7</v>
      </c>
      <c r="H17" s="72">
        <f t="shared" si="1"/>
        <v>2135.3999999999996</v>
      </c>
      <c r="I17" s="40">
        <v>2.8</v>
      </c>
      <c r="J17" s="40">
        <v>0</v>
      </c>
      <c r="K17" s="32">
        <f t="shared" si="2"/>
        <v>2.8</v>
      </c>
      <c r="L17" s="12">
        <f t="shared" si="3"/>
        <v>2132.5999999999995</v>
      </c>
      <c r="M17" s="45">
        <v>3588.8</v>
      </c>
      <c r="N17" s="13">
        <v>57.6</v>
      </c>
      <c r="O17" s="45">
        <v>1410.1</v>
      </c>
      <c r="P17" s="13">
        <f t="shared" si="4"/>
        <v>2121.1000000000004</v>
      </c>
      <c r="Q17" s="17">
        <f t="shared" si="5"/>
        <v>100.54217151478002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4275.3</v>
      </c>
      <c r="G18" s="45">
        <v>1434.2</v>
      </c>
      <c r="H18" s="72">
        <f t="shared" si="1"/>
        <v>2841.1000000000004</v>
      </c>
      <c r="I18" s="40">
        <v>35.8</v>
      </c>
      <c r="J18" s="40">
        <v>0</v>
      </c>
      <c r="K18" s="32">
        <f t="shared" si="2"/>
        <v>35.8</v>
      </c>
      <c r="L18" s="12">
        <f t="shared" si="3"/>
        <v>2805.3</v>
      </c>
      <c r="M18" s="45">
        <v>4242.5</v>
      </c>
      <c r="N18" s="13">
        <v>57.7</v>
      </c>
      <c r="O18" s="45">
        <v>1376.5</v>
      </c>
      <c r="P18" s="13">
        <f t="shared" si="4"/>
        <v>2808.3</v>
      </c>
      <c r="Q18" s="17">
        <f t="shared" si="5"/>
        <v>99.89317380621728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5015.7</v>
      </c>
      <c r="G19" s="45">
        <v>2072.5</v>
      </c>
      <c r="H19" s="72">
        <f t="shared" si="1"/>
        <v>2943.2</v>
      </c>
      <c r="I19" s="40">
        <v>742.5</v>
      </c>
      <c r="J19" s="40">
        <v>742.5</v>
      </c>
      <c r="K19" s="32">
        <f t="shared" si="2"/>
        <v>0</v>
      </c>
      <c r="L19" s="12">
        <f t="shared" si="3"/>
        <v>2943.2</v>
      </c>
      <c r="M19" s="45">
        <v>4927.1</v>
      </c>
      <c r="N19" s="13">
        <v>857.7</v>
      </c>
      <c r="O19" s="45">
        <v>1214.8</v>
      </c>
      <c r="P19" s="13">
        <f t="shared" si="4"/>
        <v>2854.6000000000004</v>
      </c>
      <c r="Q19" s="17">
        <f t="shared" si="5"/>
        <v>103.10376234849015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4553.3</v>
      </c>
      <c r="G20" s="45">
        <v>2383.9</v>
      </c>
      <c r="H20" s="72">
        <f t="shared" si="1"/>
        <v>2169.4</v>
      </c>
      <c r="I20" s="40">
        <v>1527.4</v>
      </c>
      <c r="J20" s="40">
        <v>1485</v>
      </c>
      <c r="K20" s="32">
        <f t="shared" si="2"/>
        <v>42.40000000000009</v>
      </c>
      <c r="L20" s="12">
        <f t="shared" si="3"/>
        <v>2127</v>
      </c>
      <c r="M20" s="45">
        <v>4531.3</v>
      </c>
      <c r="N20" s="13">
        <v>1542.6</v>
      </c>
      <c r="O20" s="45">
        <v>841.3</v>
      </c>
      <c r="P20" s="13">
        <f t="shared" si="4"/>
        <v>2147.4000000000005</v>
      </c>
      <c r="Q20" s="17">
        <f t="shared" si="5"/>
        <v>99.05001397038276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41201.8</v>
      </c>
      <c r="G21" s="45">
        <v>16555.1</v>
      </c>
      <c r="H21" s="72">
        <f t="shared" si="1"/>
        <v>24646.700000000004</v>
      </c>
      <c r="I21" s="40">
        <v>6883.2</v>
      </c>
      <c r="J21" s="40">
        <v>7982.7</v>
      </c>
      <c r="K21" s="32">
        <f t="shared" si="2"/>
        <v>-1099.5</v>
      </c>
      <c r="L21" s="12">
        <f t="shared" si="3"/>
        <v>25746.200000000004</v>
      </c>
      <c r="M21" s="45">
        <v>40035.1</v>
      </c>
      <c r="N21" s="13">
        <v>7983.8</v>
      </c>
      <c r="O21" s="45">
        <v>8571.3</v>
      </c>
      <c r="P21" s="13">
        <f t="shared" si="4"/>
        <v>23480</v>
      </c>
      <c r="Q21" s="17">
        <f t="shared" si="5"/>
        <v>109.65161839863715</v>
      </c>
      <c r="R21" s="1">
        <v>0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5890.2</v>
      </c>
      <c r="G22" s="45">
        <v>3639.2</v>
      </c>
      <c r="H22" s="72">
        <f t="shared" si="1"/>
        <v>2251</v>
      </c>
      <c r="I22" s="40">
        <v>0.6</v>
      </c>
      <c r="J22" s="40">
        <v>2624.6</v>
      </c>
      <c r="K22" s="32">
        <f t="shared" si="2"/>
        <v>-2624</v>
      </c>
      <c r="L22" s="12">
        <f t="shared" si="3"/>
        <v>4875</v>
      </c>
      <c r="M22" s="45">
        <v>5852.5</v>
      </c>
      <c r="N22" s="13">
        <v>2682.3</v>
      </c>
      <c r="O22" s="45">
        <v>956.9</v>
      </c>
      <c r="P22" s="13">
        <f t="shared" si="4"/>
        <v>2213.2999999999997</v>
      </c>
      <c r="Q22" s="17">
        <f t="shared" si="5"/>
        <v>220.25934125513942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9241.4</v>
      </c>
      <c r="G23" s="45">
        <v>4912.7</v>
      </c>
      <c r="H23" s="72">
        <f t="shared" si="1"/>
        <v>4328.7</v>
      </c>
      <c r="I23" s="40">
        <v>144.9</v>
      </c>
      <c r="J23" s="40">
        <v>0</v>
      </c>
      <c r="K23" s="32">
        <f t="shared" si="2"/>
        <v>144.9</v>
      </c>
      <c r="L23" s="12">
        <f t="shared" si="3"/>
        <v>4183.8</v>
      </c>
      <c r="M23" s="45">
        <v>9167.8</v>
      </c>
      <c r="N23" s="13">
        <v>115.3</v>
      </c>
      <c r="O23" s="45">
        <v>4797.4</v>
      </c>
      <c r="P23" s="13">
        <f t="shared" si="4"/>
        <v>4255.1</v>
      </c>
      <c r="Q23" s="17">
        <f t="shared" si="5"/>
        <v>98.32436370473079</v>
      </c>
      <c r="R23" s="1">
        <v>1</v>
      </c>
      <c r="S23" s="14">
        <v>0.75</v>
      </c>
      <c r="T23" s="14"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94" t="s">
        <v>39</v>
      </c>
      <c r="B25" s="295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120077.49999999999</v>
      </c>
      <c r="G25" s="160">
        <f t="shared" si="6"/>
        <v>50786</v>
      </c>
      <c r="H25" s="163">
        <f t="shared" si="6"/>
        <v>69291.5</v>
      </c>
      <c r="I25" s="160">
        <f t="shared" si="6"/>
        <v>16025.8</v>
      </c>
      <c r="J25" s="160">
        <f t="shared" si="6"/>
        <v>18604.699999999997</v>
      </c>
      <c r="K25" s="160">
        <f t="shared" si="6"/>
        <v>-2578.8999999999996</v>
      </c>
      <c r="L25" s="237">
        <f t="shared" si="3"/>
        <v>71870.4</v>
      </c>
      <c r="M25" s="161">
        <f>SUM(M7:M24)</f>
        <v>117895.50000000001</v>
      </c>
      <c r="N25" s="165">
        <f>SUM(N7:N24)</f>
        <v>19716</v>
      </c>
      <c r="O25" s="161">
        <f>SUM(O7:O24)</f>
        <v>31070</v>
      </c>
      <c r="P25" s="166">
        <f>SUM(P7:P24)</f>
        <v>67109.5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5">
      <selection activeCell="J8" sqref="J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91" t="s">
        <v>13</v>
      </c>
      <c r="B3" s="289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83" t="s">
        <v>11</v>
      </c>
      <c r="K3" s="283" t="s">
        <v>12</v>
      </c>
      <c r="L3" s="6" t="s">
        <v>6</v>
      </c>
    </row>
    <row r="4" spans="1:12" s="10" customFormat="1" ht="42.75" customHeight="1">
      <c r="A4" s="291"/>
      <c r="B4" s="28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84"/>
      <c r="K4" s="284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362</v>
      </c>
      <c r="G6" s="152">
        <v>0</v>
      </c>
      <c r="H6" s="13">
        <f>F6+G6</f>
        <v>362</v>
      </c>
      <c r="I6" s="52">
        <f>C6/H6*100</f>
        <v>-8.67403314917127</v>
      </c>
      <c r="J6" s="1">
        <f>SUM((I6-0)/(-10))</f>
        <v>0.8674033149171271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563.1</v>
      </c>
      <c r="G7" s="32">
        <v>0</v>
      </c>
      <c r="H7" s="13">
        <f aca="true" t="shared" si="0" ref="H7:H22">F7+G7</f>
        <v>563.1</v>
      </c>
      <c r="I7" s="17">
        <f aca="true" t="shared" si="1" ref="I7:I22">C7/H7*100</f>
        <v>-8.311134789557805</v>
      </c>
      <c r="J7" s="1">
        <v>1</v>
      </c>
      <c r="K7" s="14">
        <v>0.75</v>
      </c>
      <c r="L7" s="37">
        <v>0</v>
      </c>
    </row>
    <row r="8" spans="1:12" ht="22.5">
      <c r="A8" s="11">
        <v>3</v>
      </c>
      <c r="B8" s="16" t="s">
        <v>173</v>
      </c>
      <c r="C8" s="12">
        <v>-215.8</v>
      </c>
      <c r="D8" s="13"/>
      <c r="E8" s="13"/>
      <c r="F8" s="51">
        <v>746.3</v>
      </c>
      <c r="G8" s="32">
        <v>0</v>
      </c>
      <c r="H8" s="13">
        <f t="shared" si="0"/>
        <v>746.3</v>
      </c>
      <c r="I8" s="17">
        <f t="shared" si="1"/>
        <v>-28.915985528607802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-37.5</v>
      </c>
      <c r="D9" s="13"/>
      <c r="E9" s="13"/>
      <c r="F9" s="51">
        <v>575.6</v>
      </c>
      <c r="G9" s="32">
        <v>0</v>
      </c>
      <c r="H9" s="13">
        <f t="shared" si="0"/>
        <v>575.6</v>
      </c>
      <c r="I9" s="17">
        <f t="shared" si="1"/>
        <v>-6.514940931202223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2393.6</v>
      </c>
      <c r="G10" s="32">
        <v>0</v>
      </c>
      <c r="H10" s="13">
        <f t="shared" si="0"/>
        <v>2393.6</v>
      </c>
      <c r="I10" s="17">
        <f t="shared" si="1"/>
        <v>-10.377673796791445</v>
      </c>
      <c r="J10" s="1">
        <v>0</v>
      </c>
      <c r="K10" s="14">
        <v>0.75</v>
      </c>
      <c r="L10" s="37">
        <f>J10*K10</f>
        <v>0</v>
      </c>
    </row>
    <row r="11" spans="1:12" ht="22.5">
      <c r="A11" s="11">
        <v>6</v>
      </c>
      <c r="B11" s="16" t="s">
        <v>176</v>
      </c>
      <c r="C11" s="12">
        <v>-35.7</v>
      </c>
      <c r="D11" s="13"/>
      <c r="E11" s="13"/>
      <c r="F11" s="51">
        <v>576.6</v>
      </c>
      <c r="G11" s="32">
        <v>0</v>
      </c>
      <c r="H11" s="13">
        <f t="shared" si="0"/>
        <v>576.6</v>
      </c>
      <c r="I11" s="17">
        <f t="shared" si="1"/>
        <v>-6.191467221644121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-39.4</v>
      </c>
      <c r="D12" s="13"/>
      <c r="E12" s="13"/>
      <c r="F12" s="51">
        <v>160.1</v>
      </c>
      <c r="G12" s="32">
        <v>0</v>
      </c>
      <c r="H12" s="13">
        <f t="shared" si="0"/>
        <v>160.1</v>
      </c>
      <c r="I12" s="17">
        <f t="shared" si="1"/>
        <v>-24.609618988132418</v>
      </c>
      <c r="J12" s="1">
        <v>0</v>
      </c>
      <c r="K12" s="14">
        <v>0.75</v>
      </c>
      <c r="L12" s="14">
        <f>J12*K12</f>
        <v>0</v>
      </c>
    </row>
    <row r="13" spans="1:12" ht="22.5">
      <c r="A13" s="11">
        <v>8</v>
      </c>
      <c r="B13" s="16" t="s">
        <v>187</v>
      </c>
      <c r="C13" s="12">
        <v>-35.7</v>
      </c>
      <c r="D13" s="13"/>
      <c r="E13" s="13"/>
      <c r="F13" s="51">
        <v>943.9</v>
      </c>
      <c r="G13" s="32">
        <v>0</v>
      </c>
      <c r="H13" s="13">
        <f t="shared" si="0"/>
        <v>943.9</v>
      </c>
      <c r="I13" s="17">
        <f t="shared" si="1"/>
        <v>-3.7821803157114107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-53.3</v>
      </c>
      <c r="D14" s="13"/>
      <c r="E14" s="13"/>
      <c r="F14" s="51">
        <v>1568.2</v>
      </c>
      <c r="G14" s="32">
        <v>0</v>
      </c>
      <c r="H14" s="13">
        <f t="shared" si="0"/>
        <v>1568.2</v>
      </c>
      <c r="I14" s="17">
        <f t="shared" si="1"/>
        <v>-3.3988011733197294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-2.3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-1.0267857142857142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-14.3</v>
      </c>
      <c r="D16" s="13"/>
      <c r="E16" s="13"/>
      <c r="F16" s="51">
        <v>155.8</v>
      </c>
      <c r="G16" s="32">
        <v>0</v>
      </c>
      <c r="H16" s="13">
        <f t="shared" si="0"/>
        <v>155.8</v>
      </c>
      <c r="I16" s="17">
        <f t="shared" si="1"/>
        <v>-9.178433889602054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-32.8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-3.0769230769230766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-88.6</v>
      </c>
      <c r="D18" s="13"/>
      <c r="E18" s="13"/>
      <c r="F18" s="51">
        <v>655.5</v>
      </c>
      <c r="G18" s="32">
        <v>0</v>
      </c>
      <c r="H18" s="13">
        <f t="shared" si="0"/>
        <v>655.5</v>
      </c>
      <c r="I18" s="17">
        <f t="shared" si="1"/>
        <v>-13.516399694889397</v>
      </c>
      <c r="J18" s="1">
        <v>0</v>
      </c>
      <c r="K18" s="14">
        <v>0.75</v>
      </c>
      <c r="L18" s="14">
        <v>0</v>
      </c>
    </row>
    <row r="19" spans="1:12" ht="22.5">
      <c r="A19" s="11">
        <v>14</v>
      </c>
      <c r="B19" s="16" t="s">
        <v>183</v>
      </c>
      <c r="C19" s="12">
        <v>-22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-5.056308894507009</v>
      </c>
      <c r="J19" s="1">
        <f>SUM((I19-0)/(-10))</f>
        <v>0.5056308894507009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-1166.7</v>
      </c>
      <c r="D20" s="13"/>
      <c r="E20" s="13"/>
      <c r="F20" s="51">
        <v>18747</v>
      </c>
      <c r="G20" s="32">
        <v>0</v>
      </c>
      <c r="H20" s="13">
        <f t="shared" si="0"/>
        <v>18747</v>
      </c>
      <c r="I20" s="17">
        <f t="shared" si="1"/>
        <v>-6.223395743318931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-37.7</v>
      </c>
      <c r="D21" s="13"/>
      <c r="E21" s="13"/>
      <c r="F21" s="51">
        <v>528.4</v>
      </c>
      <c r="G21" s="32">
        <v>0</v>
      </c>
      <c r="H21" s="13">
        <f t="shared" si="0"/>
        <v>528.4</v>
      </c>
      <c r="I21" s="17">
        <f t="shared" si="1"/>
        <v>-7.1347464042392135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-73.6</v>
      </c>
      <c r="D22" s="13"/>
      <c r="E22" s="13"/>
      <c r="F22" s="51">
        <v>1603.5</v>
      </c>
      <c r="G22" s="32">
        <v>0</v>
      </c>
      <c r="H22" s="13">
        <f t="shared" si="0"/>
        <v>1603.5</v>
      </c>
      <c r="I22" s="17">
        <f t="shared" si="1"/>
        <v>-4.589959463673215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94" t="s">
        <v>39</v>
      </c>
      <c r="B24" s="295"/>
      <c r="C24" s="161">
        <f aca="true" t="shared" si="2" ref="C24:H24">SUM(C6:C23)</f>
        <v>-2181.9999999999995</v>
      </c>
      <c r="D24" s="161">
        <f t="shared" si="2"/>
        <v>0</v>
      </c>
      <c r="E24" s="161">
        <f t="shared" si="2"/>
        <v>0</v>
      </c>
      <c r="F24" s="168">
        <f t="shared" si="2"/>
        <v>31304.700000000004</v>
      </c>
      <c r="G24" s="161">
        <f t="shared" si="2"/>
        <v>0</v>
      </c>
      <c r="H24" s="166">
        <f t="shared" si="2"/>
        <v>31304.700000000004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304" t="s">
        <v>14</v>
      </c>
      <c r="B3" s="289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99" t="s">
        <v>11</v>
      </c>
      <c r="K3" s="299" t="s">
        <v>5</v>
      </c>
      <c r="L3" s="59" t="s">
        <v>6</v>
      </c>
    </row>
    <row r="4" spans="1:12" ht="42.75" customHeight="1">
      <c r="A4" s="304"/>
      <c r="B4" s="289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300"/>
      <c r="K4" s="300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362</v>
      </c>
      <c r="G6" s="152">
        <v>0</v>
      </c>
      <c r="H6" s="152">
        <f>F6+G6</f>
        <v>362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563.1</v>
      </c>
      <c r="G7" s="32">
        <v>0</v>
      </c>
      <c r="H7" s="32">
        <f aca="true" t="shared" si="1" ref="H7:H22">F7+G7</f>
        <v>563.1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746.3</v>
      </c>
      <c r="G8" s="32">
        <v>0</v>
      </c>
      <c r="H8" s="32">
        <f t="shared" si="1"/>
        <v>746.3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575.6</v>
      </c>
      <c r="G9" s="32">
        <v>0</v>
      </c>
      <c r="H9" s="32">
        <f t="shared" si="1"/>
        <v>575.6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2393.6</v>
      </c>
      <c r="G10" s="32">
        <v>0</v>
      </c>
      <c r="H10" s="32">
        <f t="shared" si="1"/>
        <v>2393.6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576.6</v>
      </c>
      <c r="G11" s="32">
        <v>0</v>
      </c>
      <c r="H11" s="32">
        <f t="shared" si="1"/>
        <v>576.6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160.1</v>
      </c>
      <c r="G12" s="32">
        <v>0</v>
      </c>
      <c r="H12" s="32">
        <f t="shared" si="1"/>
        <v>160.1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943.9</v>
      </c>
      <c r="G13" s="32">
        <v>0</v>
      </c>
      <c r="H13" s="32">
        <f t="shared" si="1"/>
        <v>943.9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1568.2</v>
      </c>
      <c r="G14" s="32">
        <v>0</v>
      </c>
      <c r="H14" s="32">
        <f t="shared" si="1"/>
        <v>1568.2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32">
        <f t="shared" si="1"/>
        <v>155.8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655.5</v>
      </c>
      <c r="G18" s="32">
        <v>0</v>
      </c>
      <c r="H18" s="32">
        <f t="shared" si="1"/>
        <v>655.5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18747</v>
      </c>
      <c r="G20" s="32">
        <v>0</v>
      </c>
      <c r="H20" s="32">
        <f t="shared" si="1"/>
        <v>18747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528.4</v>
      </c>
      <c r="G21" s="32">
        <v>0</v>
      </c>
      <c r="H21" s="32">
        <f t="shared" si="1"/>
        <v>528.4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1603.5</v>
      </c>
      <c r="G22" s="32">
        <v>0</v>
      </c>
      <c r="H22" s="32">
        <f t="shared" si="1"/>
        <v>1603.5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302" t="s">
        <v>39</v>
      </c>
      <c r="B24" s="303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31304.700000000004</v>
      </c>
      <c r="G24" s="161">
        <f t="shared" si="3"/>
        <v>0</v>
      </c>
      <c r="H24" s="161">
        <f t="shared" si="3"/>
        <v>31304.700000000004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F1">
      <selection activeCell="G6" sqref="G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97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91" t="s">
        <v>14</v>
      </c>
      <c r="B3" s="289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83" t="s">
        <v>15</v>
      </c>
      <c r="K3" s="283" t="s">
        <v>16</v>
      </c>
      <c r="L3" s="6" t="s">
        <v>6</v>
      </c>
    </row>
    <row r="4" spans="1:12" s="10" customFormat="1" ht="42.75" customHeight="1">
      <c r="A4" s="291"/>
      <c r="B4" s="289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84"/>
      <c r="K4" s="284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3702</v>
      </c>
      <c r="G6" s="45">
        <v>1029.6</v>
      </c>
      <c r="H6" s="32">
        <f>F6-G6</f>
        <v>2672.4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4144.3</v>
      </c>
      <c r="G7" s="45">
        <v>1358.6</v>
      </c>
      <c r="H7" s="32">
        <f aca="true" t="shared" si="1" ref="H7:H22">F7-G7</f>
        <v>2785.7000000000003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5553.7</v>
      </c>
      <c r="G8" s="45">
        <v>2197.4</v>
      </c>
      <c r="H8" s="32">
        <f t="shared" si="1"/>
        <v>3356.2999999999997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6047.6</v>
      </c>
      <c r="G9" s="45">
        <v>3776.3</v>
      </c>
      <c r="H9" s="32">
        <f t="shared" si="1"/>
        <v>2271.3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4720.3</v>
      </c>
      <c r="G10" s="45">
        <v>1075.6</v>
      </c>
      <c r="H10" s="32">
        <f t="shared" si="1"/>
        <v>3644.7000000000003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5077.3</v>
      </c>
      <c r="G11" s="45">
        <v>2575.7</v>
      </c>
      <c r="H11" s="32">
        <f t="shared" si="1"/>
        <v>2501.6000000000004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2645.6</v>
      </c>
      <c r="G12" s="45">
        <v>907.2</v>
      </c>
      <c r="H12" s="32">
        <f t="shared" si="1"/>
        <v>1738.3999999999999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4018.5</v>
      </c>
      <c r="G13" s="45">
        <v>1659.5</v>
      </c>
      <c r="H13" s="32">
        <f t="shared" si="1"/>
        <v>2359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7868.7</v>
      </c>
      <c r="G14" s="45">
        <v>3152.5</v>
      </c>
      <c r="H14" s="32">
        <f t="shared" si="1"/>
        <v>4716.2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2518.7</v>
      </c>
      <c r="G15" s="45">
        <v>588.3</v>
      </c>
      <c r="H15" s="32">
        <f t="shared" si="1"/>
        <v>1930.3999999999999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3603.1</v>
      </c>
      <c r="G16" s="45">
        <v>1467.7</v>
      </c>
      <c r="H16" s="32">
        <f t="shared" si="1"/>
        <v>2135.3999999999996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4275.3</v>
      </c>
      <c r="G17" s="45">
        <v>1434.2</v>
      </c>
      <c r="H17" s="32">
        <f t="shared" si="1"/>
        <v>2841.1000000000004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5015.7</v>
      </c>
      <c r="G18" s="45">
        <v>2072.5</v>
      </c>
      <c r="H18" s="32">
        <f t="shared" si="1"/>
        <v>2943.2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4553.3</v>
      </c>
      <c r="G19" s="45">
        <v>2383.9</v>
      </c>
      <c r="H19" s="32">
        <f t="shared" si="1"/>
        <v>2169.4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41201.8</v>
      </c>
      <c r="G20" s="45">
        <v>16555.1</v>
      </c>
      <c r="H20" s="32">
        <f t="shared" si="1"/>
        <v>24646.700000000004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5890.2</v>
      </c>
      <c r="G21" s="45">
        <v>3639.2</v>
      </c>
      <c r="H21" s="32">
        <f t="shared" si="1"/>
        <v>2251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9241.4</v>
      </c>
      <c r="G22" s="45">
        <v>4912.7</v>
      </c>
      <c r="H22" s="32">
        <f t="shared" si="1"/>
        <v>4328.7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94" t="s">
        <v>39</v>
      </c>
      <c r="B24" s="295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120077.49999999999</v>
      </c>
      <c r="G24" s="160">
        <f t="shared" si="3"/>
        <v>50786</v>
      </c>
      <c r="H24" s="161">
        <f t="shared" si="3"/>
        <v>69291.5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5">
      <selection activeCell="P12" sqref="P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91" t="s">
        <v>3</v>
      </c>
      <c r="B3" s="289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269</v>
      </c>
      <c r="J3" s="5" t="s">
        <v>271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83" t="s">
        <v>17</v>
      </c>
      <c r="Q3" s="283" t="s">
        <v>18</v>
      </c>
      <c r="R3" s="6" t="s">
        <v>6</v>
      </c>
    </row>
    <row r="4" spans="1:18" s="10" customFormat="1" ht="75.75" customHeight="1">
      <c r="A4" s="291"/>
      <c r="B4" s="28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84"/>
      <c r="Q4" s="284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3670.6</v>
      </c>
      <c r="D6" s="13">
        <v>57.7</v>
      </c>
      <c r="E6" s="45">
        <v>971.9</v>
      </c>
      <c r="F6" s="44">
        <f>C6-D6-E6</f>
        <v>2641</v>
      </c>
      <c r="G6" s="13"/>
      <c r="H6" s="13"/>
      <c r="I6" s="51">
        <v>0</v>
      </c>
      <c r="J6" s="51">
        <v>0</v>
      </c>
      <c r="K6" s="32">
        <f>J6-I6</f>
        <v>0</v>
      </c>
      <c r="L6" s="32">
        <v>3702</v>
      </c>
      <c r="M6" s="32">
        <v>1029.6</v>
      </c>
      <c r="N6" s="32">
        <f>L6-M6</f>
        <v>2672.4</v>
      </c>
      <c r="O6" s="17">
        <f>(F6-N6)/F6*100</f>
        <v>-1.1889435819765275</v>
      </c>
      <c r="P6" s="68">
        <f>SUM((O6+5)/(0+5))</f>
        <v>0.7622112836046945</v>
      </c>
      <c r="Q6" s="14">
        <v>1.2</v>
      </c>
      <c r="R6" s="14">
        <f>P6*Q6</f>
        <v>0.9146535403256333</v>
      </c>
    </row>
    <row r="7" spans="1:18" ht="22.5">
      <c r="A7" s="11">
        <v>2</v>
      </c>
      <c r="B7" s="16" t="s">
        <v>172</v>
      </c>
      <c r="C7" s="45">
        <v>4097.5</v>
      </c>
      <c r="D7" s="13">
        <v>800.2</v>
      </c>
      <c r="E7" s="45">
        <v>558.4</v>
      </c>
      <c r="F7" s="45">
        <f aca="true" t="shared" si="0" ref="F7:F22">C7-D7-E7</f>
        <v>2738.9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4144.3</v>
      </c>
      <c r="M7" s="32">
        <v>1358.6</v>
      </c>
      <c r="N7" s="32">
        <f aca="true" t="shared" si="2" ref="N7:N22">L7-M7</f>
        <v>2785.7000000000003</v>
      </c>
      <c r="O7" s="17">
        <f aca="true" t="shared" si="3" ref="O7:O22">(F7-N7)/F7*100</f>
        <v>-1.708715177626061</v>
      </c>
      <c r="P7" s="68">
        <f>SUM((O7+5)/(0+5))</f>
        <v>0.6582569644747878</v>
      </c>
      <c r="Q7" s="14">
        <v>1.2</v>
      </c>
      <c r="R7" s="14">
        <f aca="true" t="shared" si="4" ref="R7:R22">P7*Q7</f>
        <v>0.7899083573697453</v>
      </c>
    </row>
    <row r="8" spans="1:18" ht="22.5">
      <c r="A8" s="11">
        <v>3</v>
      </c>
      <c r="B8" s="16" t="s">
        <v>173</v>
      </c>
      <c r="C8" s="45">
        <v>5337.9</v>
      </c>
      <c r="D8" s="13">
        <v>1600.2</v>
      </c>
      <c r="E8" s="45">
        <v>597.2</v>
      </c>
      <c r="F8" s="45">
        <f t="shared" si="0"/>
        <v>3140.5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5553.7</v>
      </c>
      <c r="M8" s="32">
        <v>2197.4</v>
      </c>
      <c r="N8" s="32">
        <f t="shared" si="2"/>
        <v>3356.2999999999997</v>
      </c>
      <c r="O8" s="17">
        <f t="shared" si="3"/>
        <v>-6.871517274319368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6010.1</v>
      </c>
      <c r="D9" s="13">
        <v>2014.8</v>
      </c>
      <c r="E9" s="45">
        <v>1761.5</v>
      </c>
      <c r="F9" s="45">
        <f t="shared" si="0"/>
        <v>2233.8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6047.6</v>
      </c>
      <c r="M9" s="32">
        <v>3776.3</v>
      </c>
      <c r="N9" s="32">
        <f t="shared" si="2"/>
        <v>2271.3</v>
      </c>
      <c r="O9" s="17">
        <f t="shared" si="3"/>
        <v>-1.678753693258125</v>
      </c>
      <c r="P9" s="68">
        <f aca="true" t="shared" si="5" ref="P9:P22">SUM(O9+5)/(0+5)</f>
        <v>0.664249261348375</v>
      </c>
      <c r="Q9" s="14">
        <v>1.2</v>
      </c>
      <c r="R9" s="14">
        <f t="shared" si="4"/>
        <v>0.79709911361805</v>
      </c>
    </row>
    <row r="10" spans="1:18" ht="22.5">
      <c r="A10" s="11">
        <v>5</v>
      </c>
      <c r="B10" s="16" t="s">
        <v>175</v>
      </c>
      <c r="C10" s="45">
        <v>4471.9</v>
      </c>
      <c r="D10" s="13">
        <v>115.2</v>
      </c>
      <c r="E10" s="45">
        <v>960.4</v>
      </c>
      <c r="F10" s="45">
        <f t="shared" si="0"/>
        <v>3396.2999999999997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4720.3</v>
      </c>
      <c r="M10" s="32">
        <v>1075.6</v>
      </c>
      <c r="N10" s="32">
        <f t="shared" si="2"/>
        <v>3644.7000000000003</v>
      </c>
      <c r="O10" s="17">
        <f t="shared" si="3"/>
        <v>-7.313841533433458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5041.6</v>
      </c>
      <c r="D11" s="13">
        <v>57.7</v>
      </c>
      <c r="E11" s="45">
        <v>2518</v>
      </c>
      <c r="F11" s="45">
        <f t="shared" si="0"/>
        <v>2465.9000000000005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5077.3</v>
      </c>
      <c r="M11" s="32">
        <v>2575.7</v>
      </c>
      <c r="N11" s="32">
        <f t="shared" si="2"/>
        <v>2501.6000000000004</v>
      </c>
      <c r="O11" s="17">
        <f t="shared" si="3"/>
        <v>-1.4477472728009981</v>
      </c>
      <c r="P11" s="68">
        <f t="shared" si="5"/>
        <v>0.7104505454398004</v>
      </c>
      <c r="Q11" s="14">
        <v>1.2</v>
      </c>
      <c r="R11" s="14">
        <f t="shared" si="4"/>
        <v>0.8525406545277604</v>
      </c>
    </row>
    <row r="12" spans="1:18" ht="22.5">
      <c r="A12" s="11">
        <v>7</v>
      </c>
      <c r="B12" s="16" t="s">
        <v>177</v>
      </c>
      <c r="C12" s="45">
        <v>2606.2</v>
      </c>
      <c r="D12" s="13">
        <v>57.6</v>
      </c>
      <c r="E12" s="45">
        <v>849.6</v>
      </c>
      <c r="F12" s="45">
        <f t="shared" si="0"/>
        <v>1699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2645.6</v>
      </c>
      <c r="M12" s="32">
        <v>907.2</v>
      </c>
      <c r="N12" s="32">
        <f t="shared" si="2"/>
        <v>1738.3999999999999</v>
      </c>
      <c r="O12" s="17">
        <f t="shared" si="3"/>
        <v>-2.3190111830488442</v>
      </c>
      <c r="P12" s="68">
        <f t="shared" si="5"/>
        <v>0.5361977633902312</v>
      </c>
      <c r="Q12" s="14">
        <v>1.2</v>
      </c>
      <c r="R12" s="14">
        <f t="shared" si="4"/>
        <v>0.6434373160682774</v>
      </c>
    </row>
    <row r="13" spans="1:18" ht="22.5">
      <c r="A13" s="11">
        <v>8</v>
      </c>
      <c r="B13" s="16" t="s">
        <v>187</v>
      </c>
      <c r="C13" s="45">
        <v>3982.8</v>
      </c>
      <c r="D13" s="13">
        <v>800.2</v>
      </c>
      <c r="E13" s="45">
        <v>859.3</v>
      </c>
      <c r="F13" s="45">
        <f t="shared" si="0"/>
        <v>2323.3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4018.5</v>
      </c>
      <c r="M13" s="32">
        <v>1659.5</v>
      </c>
      <c r="N13" s="32">
        <f t="shared" si="2"/>
        <v>2359</v>
      </c>
      <c r="O13" s="17">
        <f t="shared" si="3"/>
        <v>-1.5366074118710376</v>
      </c>
      <c r="P13" s="68">
        <f t="shared" si="5"/>
        <v>0.6926785176257925</v>
      </c>
      <c r="Q13" s="14">
        <v>1.2</v>
      </c>
      <c r="R13" s="14">
        <f t="shared" si="4"/>
        <v>0.8312142211509509</v>
      </c>
    </row>
    <row r="14" spans="1:18" ht="22.5">
      <c r="A14" s="11">
        <v>9</v>
      </c>
      <c r="B14" s="16" t="s">
        <v>178</v>
      </c>
      <c r="C14" s="45">
        <v>7815.4</v>
      </c>
      <c r="D14" s="13">
        <v>857.8</v>
      </c>
      <c r="E14" s="45">
        <v>2294.7</v>
      </c>
      <c r="F14" s="45">
        <f t="shared" si="0"/>
        <v>4662.9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7868.7</v>
      </c>
      <c r="M14" s="32">
        <v>3152.5</v>
      </c>
      <c r="N14" s="32">
        <f t="shared" si="2"/>
        <v>4716.2</v>
      </c>
      <c r="O14" s="17">
        <f t="shared" si="3"/>
        <v>-1.1430654742756694</v>
      </c>
      <c r="P14" s="68">
        <f t="shared" si="5"/>
        <v>0.7713869051448661</v>
      </c>
      <c r="Q14" s="14">
        <v>1.2</v>
      </c>
      <c r="R14" s="14">
        <f t="shared" si="4"/>
        <v>0.9256642861738392</v>
      </c>
    </row>
    <row r="15" spans="1:18" ht="22.5">
      <c r="A15" s="11">
        <v>10</v>
      </c>
      <c r="B15" s="16" t="s">
        <v>179</v>
      </c>
      <c r="C15" s="45">
        <v>2516.4</v>
      </c>
      <c r="D15" s="13">
        <v>57.6</v>
      </c>
      <c r="E15" s="45">
        <v>530.7</v>
      </c>
      <c r="F15" s="45">
        <f t="shared" si="0"/>
        <v>1928.1000000000001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2518.7</v>
      </c>
      <c r="M15" s="32">
        <v>588.3</v>
      </c>
      <c r="N15" s="32">
        <f t="shared" si="2"/>
        <v>1930.3999999999999</v>
      </c>
      <c r="O15" s="17">
        <f t="shared" si="3"/>
        <v>-0.11928841865047077</v>
      </c>
      <c r="P15" s="68">
        <f t="shared" si="5"/>
        <v>0.9761423162699059</v>
      </c>
      <c r="Q15" s="14">
        <v>1.2</v>
      </c>
      <c r="R15" s="14">
        <f t="shared" si="4"/>
        <v>1.171370779523887</v>
      </c>
    </row>
    <row r="16" spans="1:18" ht="22.5">
      <c r="A16" s="11">
        <v>11</v>
      </c>
      <c r="B16" s="16" t="s">
        <v>180</v>
      </c>
      <c r="C16" s="45">
        <v>3588.8</v>
      </c>
      <c r="D16" s="13">
        <v>57.6</v>
      </c>
      <c r="E16" s="45">
        <v>1410.1</v>
      </c>
      <c r="F16" s="45">
        <f t="shared" si="0"/>
        <v>2121.1000000000004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3603.1</v>
      </c>
      <c r="M16" s="32">
        <v>1467.7</v>
      </c>
      <c r="N16" s="32">
        <f t="shared" si="2"/>
        <v>2135.3999999999996</v>
      </c>
      <c r="O16" s="17">
        <f t="shared" si="3"/>
        <v>-0.674178492291701</v>
      </c>
      <c r="P16" s="68">
        <f t="shared" si="5"/>
        <v>0.8651643015416598</v>
      </c>
      <c r="Q16" s="14">
        <v>1.2</v>
      </c>
      <c r="R16" s="14">
        <f t="shared" si="4"/>
        <v>1.0381971618499917</v>
      </c>
    </row>
    <row r="17" spans="1:18" ht="22.5">
      <c r="A17" s="11">
        <v>12</v>
      </c>
      <c r="B17" s="16" t="s">
        <v>181</v>
      </c>
      <c r="C17" s="45">
        <v>4242.5</v>
      </c>
      <c r="D17" s="13">
        <v>57.7</v>
      </c>
      <c r="E17" s="45">
        <v>1376.5</v>
      </c>
      <c r="F17" s="45">
        <f t="shared" si="0"/>
        <v>2808.3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4275.3</v>
      </c>
      <c r="M17" s="32">
        <v>1434.2</v>
      </c>
      <c r="N17" s="32">
        <f t="shared" si="2"/>
        <v>2841.1000000000004</v>
      </c>
      <c r="O17" s="17">
        <f t="shared" si="3"/>
        <v>-1.167966385357696</v>
      </c>
      <c r="P17" s="68">
        <f t="shared" si="5"/>
        <v>0.7664067229284608</v>
      </c>
      <c r="Q17" s="14">
        <v>1.2</v>
      </c>
      <c r="R17" s="14">
        <f t="shared" si="4"/>
        <v>0.9196880675141529</v>
      </c>
    </row>
    <row r="18" spans="1:18" ht="22.5">
      <c r="A18" s="11">
        <v>13</v>
      </c>
      <c r="B18" s="16" t="s">
        <v>182</v>
      </c>
      <c r="C18" s="45">
        <v>4927.1</v>
      </c>
      <c r="D18" s="13">
        <v>857.7</v>
      </c>
      <c r="E18" s="45">
        <v>1214.8</v>
      </c>
      <c r="F18" s="45">
        <f t="shared" si="0"/>
        <v>2854.6000000000004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5015.7</v>
      </c>
      <c r="M18" s="32">
        <v>2072.5</v>
      </c>
      <c r="N18" s="32">
        <f t="shared" si="2"/>
        <v>2943.2</v>
      </c>
      <c r="O18" s="17">
        <f t="shared" si="3"/>
        <v>-3.1037623484901364</v>
      </c>
      <c r="P18" s="68">
        <f t="shared" si="5"/>
        <v>0.3792475303019727</v>
      </c>
      <c r="Q18" s="14">
        <v>1.2</v>
      </c>
      <c r="R18" s="14">
        <f t="shared" si="4"/>
        <v>0.45509703636236726</v>
      </c>
    </row>
    <row r="19" spans="1:18" ht="22.5">
      <c r="A19" s="11">
        <v>14</v>
      </c>
      <c r="B19" s="16" t="s">
        <v>183</v>
      </c>
      <c r="C19" s="45">
        <v>4531.3</v>
      </c>
      <c r="D19" s="13">
        <v>1542.6</v>
      </c>
      <c r="E19" s="45">
        <v>841.3</v>
      </c>
      <c r="F19" s="45">
        <f t="shared" si="0"/>
        <v>2147.4000000000005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4553.3</v>
      </c>
      <c r="M19" s="32">
        <v>2383.9</v>
      </c>
      <c r="N19" s="32">
        <f t="shared" si="2"/>
        <v>2169.4</v>
      </c>
      <c r="O19" s="17">
        <f t="shared" si="3"/>
        <v>-1.0244947378224616</v>
      </c>
      <c r="P19" s="68">
        <f t="shared" si="5"/>
        <v>0.7951010524355077</v>
      </c>
      <c r="Q19" s="14">
        <v>1.2</v>
      </c>
      <c r="R19" s="14">
        <f t="shared" si="4"/>
        <v>0.9541212629226091</v>
      </c>
    </row>
    <row r="20" spans="1:18" ht="22.5">
      <c r="A20" s="11">
        <v>15</v>
      </c>
      <c r="B20" s="16" t="s">
        <v>184</v>
      </c>
      <c r="C20" s="45">
        <v>40035.1</v>
      </c>
      <c r="D20" s="13">
        <v>7983.8</v>
      </c>
      <c r="E20" s="45">
        <v>8571.3</v>
      </c>
      <c r="F20" s="45">
        <f t="shared" si="0"/>
        <v>23480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41201.8</v>
      </c>
      <c r="M20" s="32">
        <v>16555.1</v>
      </c>
      <c r="N20" s="32">
        <f t="shared" si="2"/>
        <v>24646.700000000004</v>
      </c>
      <c r="O20" s="17">
        <f t="shared" si="3"/>
        <v>-4.968909710391841</v>
      </c>
      <c r="P20" s="68">
        <f t="shared" si="5"/>
        <v>0.006218057921631726</v>
      </c>
      <c r="Q20" s="14">
        <v>1.2</v>
      </c>
      <c r="R20" s="14">
        <f t="shared" si="4"/>
        <v>0.00746166950595807</v>
      </c>
    </row>
    <row r="21" spans="1:18" ht="22.5">
      <c r="A21" s="11">
        <v>16</v>
      </c>
      <c r="B21" s="16" t="s">
        <v>185</v>
      </c>
      <c r="C21" s="45">
        <v>5852.5</v>
      </c>
      <c r="D21" s="13">
        <v>2682.3</v>
      </c>
      <c r="E21" s="45">
        <v>956.9</v>
      </c>
      <c r="F21" s="45">
        <f t="shared" si="0"/>
        <v>2213.2999999999997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5890.2</v>
      </c>
      <c r="M21" s="32">
        <v>3639.2</v>
      </c>
      <c r="N21" s="32">
        <f t="shared" si="2"/>
        <v>2251</v>
      </c>
      <c r="O21" s="17">
        <f t="shared" si="3"/>
        <v>-1.7033389057064239</v>
      </c>
      <c r="P21" s="68">
        <f t="shared" si="5"/>
        <v>0.6593322188587152</v>
      </c>
      <c r="Q21" s="14">
        <v>1.2</v>
      </c>
      <c r="R21" s="14">
        <f t="shared" si="4"/>
        <v>0.7911986626304582</v>
      </c>
    </row>
    <row r="22" spans="1:18" ht="22.5">
      <c r="A22" s="11">
        <v>17</v>
      </c>
      <c r="B22" s="16" t="s">
        <v>186</v>
      </c>
      <c r="C22" s="45">
        <v>9167.8</v>
      </c>
      <c r="D22" s="13">
        <v>115.3</v>
      </c>
      <c r="E22" s="45">
        <v>4797.4</v>
      </c>
      <c r="F22" s="45">
        <f t="shared" si="0"/>
        <v>4255.1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9241.4</v>
      </c>
      <c r="M22" s="32">
        <v>4912.7</v>
      </c>
      <c r="N22" s="32">
        <f t="shared" si="2"/>
        <v>4328.7</v>
      </c>
      <c r="O22" s="17">
        <f t="shared" si="3"/>
        <v>-1.729689078987555</v>
      </c>
      <c r="P22" s="68">
        <f t="shared" si="5"/>
        <v>0.6540621842024891</v>
      </c>
      <c r="Q22" s="14">
        <v>1.2</v>
      </c>
      <c r="R22" s="14">
        <f t="shared" si="4"/>
        <v>0.7848746210429869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94" t="s">
        <v>39</v>
      </c>
      <c r="B24" s="295"/>
      <c r="C24" s="161">
        <f aca="true" t="shared" si="6" ref="C24:N24">SUM(C6:C23)</f>
        <v>117895.50000000001</v>
      </c>
      <c r="D24" s="165">
        <f t="shared" si="6"/>
        <v>19716</v>
      </c>
      <c r="E24" s="161">
        <f t="shared" si="6"/>
        <v>31070</v>
      </c>
      <c r="F24" s="161">
        <f t="shared" si="6"/>
        <v>67109.5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120077.49999999999</v>
      </c>
      <c r="M24" s="160">
        <f t="shared" si="6"/>
        <v>50786</v>
      </c>
      <c r="N24" s="161">
        <f t="shared" si="6"/>
        <v>69291.5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5"/>
  <sheetViews>
    <sheetView workbookViewId="0" topLeftCell="A1">
      <selection activeCell="Z22" sqref="Z22"/>
    </sheetView>
  </sheetViews>
  <sheetFormatPr defaultColWidth="9.00390625" defaultRowHeight="12.75"/>
  <cols>
    <col min="1" max="1" width="3.875" style="0" customWidth="1"/>
    <col min="2" max="2" width="24.375" style="0" customWidth="1"/>
    <col min="6" max="6" width="10.00390625" style="0" bestFit="1" customWidth="1"/>
    <col min="7" max="7" width="11.25390625" style="0" customWidth="1"/>
    <col min="9" max="9" width="9.625" style="0" bestFit="1" customWidth="1"/>
    <col min="10" max="10" width="10.00390625" style="0" bestFit="1" customWidth="1"/>
    <col min="11" max="11" width="9.625" style="0" bestFit="1" customWidth="1"/>
    <col min="12" max="12" width="5.375" style="0" customWidth="1"/>
    <col min="13" max="13" width="10.25390625" style="0" customWidth="1"/>
    <col min="15" max="15" width="7.00390625" style="0" customWidth="1"/>
    <col min="16" max="16" width="7.875" style="0" customWidth="1"/>
    <col min="17" max="17" width="7.625" style="0" customWidth="1"/>
    <col min="18" max="18" width="8.625" style="0" customWidth="1"/>
    <col min="19" max="20" width="7.625" style="0" customWidth="1"/>
    <col min="32" max="32" width="10.00390625" style="0" bestFit="1" customWidth="1"/>
  </cols>
  <sheetData>
    <row r="2" spans="1:12" ht="12.75">
      <c r="A2" s="318" t="s">
        <v>240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ht="6" customHeight="1"/>
    <row r="4" spans="1:32" ht="24" customHeight="1">
      <c r="A4" s="291" t="s">
        <v>20</v>
      </c>
      <c r="B4" s="320" t="s">
        <v>102</v>
      </c>
      <c r="C4" s="289" t="s">
        <v>241</v>
      </c>
      <c r="D4" s="319"/>
      <c r="E4" s="319"/>
      <c r="F4" s="290"/>
      <c r="G4" s="250" t="s">
        <v>242</v>
      </c>
      <c r="H4" s="289" t="s">
        <v>244</v>
      </c>
      <c r="I4" s="290"/>
      <c r="J4" s="320" t="s">
        <v>247</v>
      </c>
      <c r="K4" s="320" t="s">
        <v>248</v>
      </c>
      <c r="L4" s="316" t="s">
        <v>249</v>
      </c>
      <c r="M4" s="316"/>
      <c r="N4" s="316"/>
      <c r="O4" s="316" t="s">
        <v>253</v>
      </c>
      <c r="P4" s="316"/>
      <c r="Q4" s="316"/>
      <c r="R4" s="316" t="s">
        <v>254</v>
      </c>
      <c r="S4" s="316"/>
      <c r="T4" s="316"/>
      <c r="U4" s="311" t="s">
        <v>255</v>
      </c>
      <c r="V4" s="311"/>
      <c r="W4" s="309" t="s">
        <v>258</v>
      </c>
      <c r="X4" s="312" t="s">
        <v>267</v>
      </c>
      <c r="Y4" s="313"/>
      <c r="Z4" s="313"/>
      <c r="AA4" s="314"/>
      <c r="AF4" s="307" t="s">
        <v>268</v>
      </c>
    </row>
    <row r="5" spans="1:32" ht="24" customHeight="1">
      <c r="A5" s="291"/>
      <c r="B5" s="320"/>
      <c r="C5" s="5" t="s">
        <v>219</v>
      </c>
      <c r="D5" s="5" t="s">
        <v>220</v>
      </c>
      <c r="E5" s="5" t="s">
        <v>221</v>
      </c>
      <c r="F5" s="5" t="s">
        <v>222</v>
      </c>
      <c r="G5" s="257" t="s">
        <v>243</v>
      </c>
      <c r="H5" s="8" t="s">
        <v>245</v>
      </c>
      <c r="I5" s="8" t="s">
        <v>246</v>
      </c>
      <c r="J5" s="320"/>
      <c r="K5" s="320"/>
      <c r="L5" s="9" t="s">
        <v>250</v>
      </c>
      <c r="M5" s="265" t="s">
        <v>251</v>
      </c>
      <c r="N5" s="265" t="s">
        <v>252</v>
      </c>
      <c r="O5" s="9" t="s">
        <v>250</v>
      </c>
      <c r="P5" s="265" t="s">
        <v>251</v>
      </c>
      <c r="Q5" s="265" t="s">
        <v>252</v>
      </c>
      <c r="R5" s="9" t="s">
        <v>250</v>
      </c>
      <c r="S5" s="265" t="s">
        <v>251</v>
      </c>
      <c r="T5" s="265" t="s">
        <v>252</v>
      </c>
      <c r="U5" s="269" t="s">
        <v>256</v>
      </c>
      <c r="V5" s="269" t="s">
        <v>257</v>
      </c>
      <c r="W5" s="310"/>
      <c r="X5" s="269" t="s">
        <v>259</v>
      </c>
      <c r="Y5" s="269" t="s">
        <v>260</v>
      </c>
      <c r="Z5" s="269" t="s">
        <v>261</v>
      </c>
      <c r="AA5" s="273" t="s">
        <v>242</v>
      </c>
      <c r="AF5" s="308"/>
    </row>
    <row r="6" spans="1:3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257">
        <v>7</v>
      </c>
      <c r="H6" s="8">
        <v>8</v>
      </c>
      <c r="I6" s="8">
        <v>9</v>
      </c>
      <c r="J6" s="8">
        <v>10</v>
      </c>
      <c r="K6" s="8">
        <v>11</v>
      </c>
      <c r="L6" s="9">
        <v>12</v>
      </c>
      <c r="M6" s="264">
        <v>13</v>
      </c>
      <c r="N6" s="265">
        <v>14</v>
      </c>
      <c r="O6" s="9">
        <v>15</v>
      </c>
      <c r="P6" s="265">
        <v>16</v>
      </c>
      <c r="Q6" s="265">
        <v>17</v>
      </c>
      <c r="R6" s="9">
        <v>18</v>
      </c>
      <c r="S6" s="265">
        <v>19</v>
      </c>
      <c r="T6" s="265">
        <v>20</v>
      </c>
      <c r="U6" s="265">
        <v>21</v>
      </c>
      <c r="V6" s="265">
        <v>22</v>
      </c>
      <c r="W6" s="272">
        <v>23</v>
      </c>
      <c r="X6" s="265">
        <v>24</v>
      </c>
      <c r="Y6" s="265">
        <v>25</v>
      </c>
      <c r="Z6" s="265">
        <v>26</v>
      </c>
      <c r="AA6" s="274">
        <v>27</v>
      </c>
      <c r="AF6" s="265">
        <v>28</v>
      </c>
    </row>
    <row r="7" spans="1:32" ht="12.75">
      <c r="A7" s="11">
        <v>1</v>
      </c>
      <c r="B7" s="30" t="s">
        <v>223</v>
      </c>
      <c r="C7" s="251">
        <v>57552</v>
      </c>
      <c r="D7" s="251">
        <v>120</v>
      </c>
      <c r="E7" s="251"/>
      <c r="F7" s="251"/>
      <c r="G7" s="258">
        <f>F7+E7+D7+C7</f>
        <v>57672</v>
      </c>
      <c r="H7" s="248">
        <v>111300</v>
      </c>
      <c r="I7" s="262">
        <v>110440</v>
      </c>
      <c r="J7" s="259">
        <v>275600</v>
      </c>
      <c r="K7" s="259">
        <v>96460</v>
      </c>
      <c r="L7" s="20"/>
      <c r="M7" s="264">
        <v>314928</v>
      </c>
      <c r="N7" s="264">
        <v>157464</v>
      </c>
      <c r="O7" s="266"/>
      <c r="P7" s="267"/>
      <c r="Q7" s="267"/>
      <c r="R7" s="266"/>
      <c r="S7" s="267"/>
      <c r="T7" s="267"/>
      <c r="U7" s="264"/>
      <c r="V7" s="264"/>
      <c r="W7" s="271">
        <f>U7+S7+R7+P7+O7+M7+L7+J7+H7</f>
        <v>701828</v>
      </c>
      <c r="X7" s="264">
        <v>100000</v>
      </c>
      <c r="Y7" s="264">
        <v>30423.6</v>
      </c>
      <c r="Z7" s="264"/>
      <c r="AA7" s="275">
        <f>Z7+Y7+X7+V7</f>
        <v>130423.6</v>
      </c>
      <c r="AF7" s="276">
        <f>AA7+W7+G7</f>
        <v>889923.6</v>
      </c>
    </row>
    <row r="8" spans="1:32" ht="12.75">
      <c r="A8" s="11">
        <v>2</v>
      </c>
      <c r="B8" s="30" t="s">
        <v>224</v>
      </c>
      <c r="C8" s="251">
        <v>57552</v>
      </c>
      <c r="D8" s="251">
        <v>113</v>
      </c>
      <c r="E8" s="251"/>
      <c r="F8" s="251"/>
      <c r="G8" s="258">
        <f aca="true" t="shared" si="0" ref="G8:G25">F8+E8+D8+C8</f>
        <v>57665</v>
      </c>
      <c r="H8" s="248">
        <v>104720</v>
      </c>
      <c r="I8" s="262">
        <v>122810</v>
      </c>
      <c r="J8" s="259">
        <v>259400</v>
      </c>
      <c r="K8" s="259">
        <v>90790</v>
      </c>
      <c r="L8" s="20"/>
      <c r="M8" s="264"/>
      <c r="N8" s="264"/>
      <c r="O8" s="266"/>
      <c r="P8" s="267"/>
      <c r="Q8" s="267"/>
      <c r="R8" s="266"/>
      <c r="S8" s="267"/>
      <c r="T8" s="267"/>
      <c r="U8" s="264"/>
      <c r="V8" s="264"/>
      <c r="W8" s="271">
        <f aca="true" t="shared" si="1" ref="W8:W25">U8+S8+R8+P8+O8+M8+L8+J8+H8</f>
        <v>364120</v>
      </c>
      <c r="X8" s="264">
        <v>100000</v>
      </c>
      <c r="Y8" s="264">
        <v>73111.7</v>
      </c>
      <c r="Z8" s="264"/>
      <c r="AA8" s="275">
        <f aca="true" t="shared" si="2" ref="AA8:AA25">Z8+Y8+X8+V8</f>
        <v>173111.7</v>
      </c>
      <c r="AF8" s="276">
        <f aca="true" t="shared" si="3" ref="AF8:AF25">AA8+W8+G8</f>
        <v>594896.7</v>
      </c>
    </row>
    <row r="9" spans="1:32" ht="22.5">
      <c r="A9" s="11">
        <v>3</v>
      </c>
      <c r="B9" s="30" t="s">
        <v>227</v>
      </c>
      <c r="C9" s="251">
        <v>115105</v>
      </c>
      <c r="D9" s="251">
        <v>132</v>
      </c>
      <c r="E9" s="251">
        <v>742500</v>
      </c>
      <c r="F9" s="251"/>
      <c r="G9" s="258">
        <f t="shared" si="0"/>
        <v>857737</v>
      </c>
      <c r="H9" s="248">
        <v>122240</v>
      </c>
      <c r="I9" s="262">
        <v>265649</v>
      </c>
      <c r="J9" s="259">
        <v>302900</v>
      </c>
      <c r="K9" s="259">
        <v>106015</v>
      </c>
      <c r="L9" s="20"/>
      <c r="M9" s="264"/>
      <c r="N9" s="264">
        <v>177147</v>
      </c>
      <c r="O9" s="266"/>
      <c r="P9" s="267"/>
      <c r="Q9" s="267"/>
      <c r="R9" s="266"/>
      <c r="S9" s="267"/>
      <c r="T9" s="267"/>
      <c r="U9" s="264"/>
      <c r="V9" s="264"/>
      <c r="W9" s="271">
        <f t="shared" si="1"/>
        <v>425140</v>
      </c>
      <c r="X9" s="264">
        <v>100000</v>
      </c>
      <c r="Y9" s="264">
        <v>50848.5</v>
      </c>
      <c r="Z9" s="264"/>
      <c r="AA9" s="275">
        <f t="shared" si="2"/>
        <v>150848.5</v>
      </c>
      <c r="AF9" s="276">
        <f t="shared" si="3"/>
        <v>1433725.5</v>
      </c>
    </row>
    <row r="10" spans="1:32" ht="12.75">
      <c r="A10" s="11">
        <v>4</v>
      </c>
      <c r="B10" s="30" t="s">
        <v>225</v>
      </c>
      <c r="C10" s="251">
        <v>57552</v>
      </c>
      <c r="D10" s="251">
        <v>96</v>
      </c>
      <c r="E10" s="251"/>
      <c r="F10" s="251">
        <v>1957200</v>
      </c>
      <c r="G10" s="258">
        <f t="shared" si="0"/>
        <v>2014848</v>
      </c>
      <c r="H10" s="248">
        <v>89120</v>
      </c>
      <c r="I10" s="262">
        <v>172455</v>
      </c>
      <c r="J10" s="259">
        <v>220700</v>
      </c>
      <c r="K10" s="259">
        <v>77245</v>
      </c>
      <c r="L10" s="20"/>
      <c r="M10" s="264">
        <v>109235</v>
      </c>
      <c r="N10" s="264">
        <v>45927</v>
      </c>
      <c r="O10" s="266"/>
      <c r="P10" s="267"/>
      <c r="Q10" s="267"/>
      <c r="R10" s="266"/>
      <c r="S10" s="267"/>
      <c r="T10" s="267"/>
      <c r="U10" s="264">
        <v>662500</v>
      </c>
      <c r="V10" s="264">
        <v>628260</v>
      </c>
      <c r="W10" s="271">
        <f t="shared" si="1"/>
        <v>1081555</v>
      </c>
      <c r="X10" s="264">
        <v>100000</v>
      </c>
      <c r="Y10" s="264">
        <v>39675.7</v>
      </c>
      <c r="Z10" s="264"/>
      <c r="AA10" s="275">
        <f t="shared" si="2"/>
        <v>767935.7</v>
      </c>
      <c r="AF10" s="276">
        <f t="shared" si="3"/>
        <v>3864338.7</v>
      </c>
    </row>
    <row r="11" spans="1:32" ht="12.75">
      <c r="A11" s="11">
        <v>5</v>
      </c>
      <c r="B11" s="30" t="s">
        <v>226</v>
      </c>
      <c r="C11" s="251">
        <v>115105</v>
      </c>
      <c r="D11" s="251">
        <v>122</v>
      </c>
      <c r="E11" s="251"/>
      <c r="F11" s="251"/>
      <c r="G11" s="258">
        <f t="shared" si="0"/>
        <v>115227</v>
      </c>
      <c r="H11" s="248">
        <v>113440</v>
      </c>
      <c r="I11" s="262">
        <v>59999.98</v>
      </c>
      <c r="J11" s="259">
        <v>281100</v>
      </c>
      <c r="K11" s="259">
        <v>78089.02</v>
      </c>
      <c r="L11" s="20"/>
      <c r="M11" s="264">
        <v>314928</v>
      </c>
      <c r="N11" s="264">
        <v>78732</v>
      </c>
      <c r="O11" s="266"/>
      <c r="P11" s="267"/>
      <c r="Q11" s="267"/>
      <c r="R11" s="266"/>
      <c r="S11" s="267"/>
      <c r="T11" s="267"/>
      <c r="U11" s="264"/>
      <c r="V11" s="264"/>
      <c r="W11" s="271">
        <f t="shared" si="1"/>
        <v>709468</v>
      </c>
      <c r="X11" s="264">
        <v>100000</v>
      </c>
      <c r="Y11" s="264">
        <v>90487.3</v>
      </c>
      <c r="Z11" s="264"/>
      <c r="AA11" s="275">
        <f t="shared" si="2"/>
        <v>190487.3</v>
      </c>
      <c r="AF11" s="276">
        <f t="shared" si="3"/>
        <v>1015182.3</v>
      </c>
    </row>
    <row r="12" spans="1:32" ht="12.75">
      <c r="A12" s="11">
        <v>6</v>
      </c>
      <c r="B12" s="30" t="s">
        <v>228</v>
      </c>
      <c r="C12" s="251">
        <v>57552</v>
      </c>
      <c r="D12" s="251">
        <v>112</v>
      </c>
      <c r="E12" s="251"/>
      <c r="F12" s="251"/>
      <c r="G12" s="258">
        <f t="shared" si="0"/>
        <v>57664</v>
      </c>
      <c r="H12" s="248">
        <v>103840</v>
      </c>
      <c r="I12" s="262">
        <v>159180</v>
      </c>
      <c r="J12" s="259">
        <v>257200</v>
      </c>
      <c r="K12" s="259">
        <v>90020</v>
      </c>
      <c r="L12" s="20"/>
      <c r="M12" s="264">
        <v>182385</v>
      </c>
      <c r="N12" s="264"/>
      <c r="O12" s="266"/>
      <c r="P12" s="267"/>
      <c r="Q12" s="267"/>
      <c r="R12" s="266"/>
      <c r="S12" s="267"/>
      <c r="T12" s="267"/>
      <c r="U12" s="264">
        <v>883200</v>
      </c>
      <c r="V12" s="264">
        <v>843280</v>
      </c>
      <c r="W12" s="271">
        <f t="shared" si="1"/>
        <v>1426625</v>
      </c>
      <c r="X12" s="264">
        <v>100000</v>
      </c>
      <c r="Y12" s="264">
        <v>56465.2</v>
      </c>
      <c r="Z12" s="264"/>
      <c r="AA12" s="275">
        <f t="shared" si="2"/>
        <v>999745.2</v>
      </c>
      <c r="AF12" s="276">
        <f t="shared" si="3"/>
        <v>2484034.2</v>
      </c>
    </row>
    <row r="13" spans="1:32" ht="12.75">
      <c r="A13" s="11">
        <v>7</v>
      </c>
      <c r="B13" s="30" t="s">
        <v>232</v>
      </c>
      <c r="C13" s="251">
        <v>57552</v>
      </c>
      <c r="D13" s="251">
        <v>57</v>
      </c>
      <c r="E13" s="251"/>
      <c r="F13" s="251"/>
      <c r="G13" s="258">
        <f t="shared" si="0"/>
        <v>57609</v>
      </c>
      <c r="H13" s="248">
        <v>52640</v>
      </c>
      <c r="I13" s="262">
        <v>56660</v>
      </c>
      <c r="J13" s="259">
        <v>130400</v>
      </c>
      <c r="K13" s="259">
        <v>45640</v>
      </c>
      <c r="L13" s="20"/>
      <c r="M13" s="264">
        <v>472392</v>
      </c>
      <c r="N13" s="264">
        <v>118098</v>
      </c>
      <c r="O13" s="266"/>
      <c r="P13" s="267"/>
      <c r="Q13" s="267"/>
      <c r="R13" s="266"/>
      <c r="S13" s="267"/>
      <c r="T13" s="267"/>
      <c r="U13" s="264"/>
      <c r="V13" s="264">
        <v>500000</v>
      </c>
      <c r="W13" s="271">
        <f t="shared" si="1"/>
        <v>655432</v>
      </c>
      <c r="X13" s="264">
        <v>100000</v>
      </c>
      <c r="Y13" s="264">
        <v>45302.3</v>
      </c>
      <c r="Z13" s="264"/>
      <c r="AA13" s="275">
        <f t="shared" si="2"/>
        <v>645302.3</v>
      </c>
      <c r="AF13" s="276">
        <f t="shared" si="3"/>
        <v>1358343.3</v>
      </c>
    </row>
    <row r="14" spans="1:32" ht="12.75">
      <c r="A14" s="11">
        <v>8</v>
      </c>
      <c r="B14" s="30" t="s">
        <v>229</v>
      </c>
      <c r="C14" s="251">
        <v>57552</v>
      </c>
      <c r="D14" s="251">
        <v>103</v>
      </c>
      <c r="E14" s="251">
        <v>742500</v>
      </c>
      <c r="F14" s="251"/>
      <c r="G14" s="258">
        <f t="shared" si="0"/>
        <v>800155</v>
      </c>
      <c r="H14" s="248">
        <v>95840</v>
      </c>
      <c r="I14" s="262">
        <v>92710</v>
      </c>
      <c r="J14" s="259">
        <v>237400</v>
      </c>
      <c r="K14" s="259">
        <v>83090</v>
      </c>
      <c r="L14" s="20"/>
      <c r="M14" s="264"/>
      <c r="N14" s="264"/>
      <c r="O14" s="266"/>
      <c r="P14" s="267"/>
      <c r="Q14" s="267"/>
      <c r="R14" s="266"/>
      <c r="S14" s="267"/>
      <c r="T14" s="267"/>
      <c r="U14" s="264"/>
      <c r="V14" s="264"/>
      <c r="W14" s="271">
        <f t="shared" si="1"/>
        <v>333240</v>
      </c>
      <c r="X14" s="264">
        <v>100000</v>
      </c>
      <c r="Y14" s="264">
        <v>62331.6</v>
      </c>
      <c r="Z14" s="264">
        <v>342600</v>
      </c>
      <c r="AA14" s="275">
        <f t="shared" si="2"/>
        <v>504931.6</v>
      </c>
      <c r="AB14" s="305" t="s">
        <v>262</v>
      </c>
      <c r="AC14" s="315"/>
      <c r="AF14" s="276">
        <f t="shared" si="3"/>
        <v>1638326.6</v>
      </c>
    </row>
    <row r="15" spans="1:32" ht="12.75">
      <c r="A15" s="11">
        <v>9</v>
      </c>
      <c r="B15" s="30" t="s">
        <v>230</v>
      </c>
      <c r="C15" s="251">
        <v>115105</v>
      </c>
      <c r="D15" s="251">
        <v>211</v>
      </c>
      <c r="E15" s="251"/>
      <c r="F15" s="251"/>
      <c r="G15" s="258">
        <f t="shared" si="0"/>
        <v>115316</v>
      </c>
      <c r="H15" s="248">
        <v>196100</v>
      </c>
      <c r="I15" s="262">
        <v>150000</v>
      </c>
      <c r="J15" s="259">
        <v>485900</v>
      </c>
      <c r="K15" s="259">
        <v>128000</v>
      </c>
      <c r="L15" s="20"/>
      <c r="M15" s="264"/>
      <c r="N15" s="264">
        <v>59049</v>
      </c>
      <c r="O15" s="266">
        <v>328950</v>
      </c>
      <c r="P15" s="267">
        <v>88560</v>
      </c>
      <c r="Q15" s="267">
        <v>59800</v>
      </c>
      <c r="R15" s="266">
        <v>511700</v>
      </c>
      <c r="S15" s="267">
        <v>137760</v>
      </c>
      <c r="T15" s="267">
        <v>99600</v>
      </c>
      <c r="U15" s="264"/>
      <c r="V15" s="264"/>
      <c r="W15" s="271">
        <f t="shared" si="1"/>
        <v>1748970</v>
      </c>
      <c r="X15" s="264">
        <v>100000</v>
      </c>
      <c r="Y15" s="264">
        <v>65919.7</v>
      </c>
      <c r="Z15" s="264">
        <v>200000</v>
      </c>
      <c r="AA15" s="275">
        <f t="shared" si="2"/>
        <v>365919.7</v>
      </c>
      <c r="AB15" s="305" t="s">
        <v>263</v>
      </c>
      <c r="AC15" s="306"/>
      <c r="AF15" s="276">
        <f t="shared" si="3"/>
        <v>2230205.7</v>
      </c>
    </row>
    <row r="16" spans="1:32" ht="22.5">
      <c r="A16" s="11">
        <v>10</v>
      </c>
      <c r="B16" s="30" t="s">
        <v>231</v>
      </c>
      <c r="C16" s="251">
        <v>57552</v>
      </c>
      <c r="D16" s="251">
        <v>80</v>
      </c>
      <c r="E16" s="251"/>
      <c r="F16" s="251"/>
      <c r="G16" s="258">
        <f t="shared" si="0"/>
        <v>57632</v>
      </c>
      <c r="H16" s="248">
        <v>74500</v>
      </c>
      <c r="I16" s="262">
        <v>102825</v>
      </c>
      <c r="J16" s="259">
        <v>184500</v>
      </c>
      <c r="K16" s="259">
        <v>64575</v>
      </c>
      <c r="L16" s="20"/>
      <c r="M16" s="264"/>
      <c r="N16" s="264"/>
      <c r="O16" s="266"/>
      <c r="P16" s="267"/>
      <c r="Q16" s="267"/>
      <c r="R16" s="266"/>
      <c r="S16" s="267"/>
      <c r="T16" s="267"/>
      <c r="U16" s="264"/>
      <c r="V16" s="264">
        <v>100000</v>
      </c>
      <c r="W16" s="271">
        <f t="shared" si="1"/>
        <v>259000</v>
      </c>
      <c r="X16" s="264">
        <v>100000</v>
      </c>
      <c r="Y16" s="264">
        <v>50473.5</v>
      </c>
      <c r="Z16" s="264"/>
      <c r="AA16" s="275">
        <f t="shared" si="2"/>
        <v>250473.5</v>
      </c>
      <c r="AF16" s="276">
        <f t="shared" si="3"/>
        <v>567105.5</v>
      </c>
    </row>
    <row r="17" spans="1:32" ht="12.75">
      <c r="A17" s="11">
        <v>11</v>
      </c>
      <c r="B17" s="30" t="s">
        <v>233</v>
      </c>
      <c r="C17" s="251">
        <v>57552</v>
      </c>
      <c r="D17" s="251">
        <v>78</v>
      </c>
      <c r="E17" s="251"/>
      <c r="F17" s="251"/>
      <c r="G17" s="258">
        <f t="shared" si="0"/>
        <v>57630</v>
      </c>
      <c r="H17" s="248">
        <v>72000</v>
      </c>
      <c r="I17" s="262">
        <v>80760</v>
      </c>
      <c r="J17" s="259">
        <v>178400</v>
      </c>
      <c r="K17" s="259">
        <v>62440</v>
      </c>
      <c r="L17" s="20"/>
      <c r="M17" s="264">
        <v>551124</v>
      </c>
      <c r="N17" s="264">
        <v>118098</v>
      </c>
      <c r="O17" s="266">
        <v>272940</v>
      </c>
      <c r="P17" s="267">
        <v>73480</v>
      </c>
      <c r="Q17" s="267">
        <v>132300</v>
      </c>
      <c r="R17" s="266"/>
      <c r="S17" s="267"/>
      <c r="T17" s="267"/>
      <c r="U17" s="264"/>
      <c r="V17" s="264"/>
      <c r="W17" s="271">
        <f t="shared" si="1"/>
        <v>1147944</v>
      </c>
      <c r="X17" s="264">
        <v>100000</v>
      </c>
      <c r="Y17" s="264">
        <v>51902.4</v>
      </c>
      <c r="Z17" s="264"/>
      <c r="AA17" s="275">
        <f t="shared" si="2"/>
        <v>151902.4</v>
      </c>
      <c r="AF17" s="276">
        <f t="shared" si="3"/>
        <v>1357476.4</v>
      </c>
    </row>
    <row r="18" spans="1:32" ht="12.75">
      <c r="A18" s="11">
        <v>12</v>
      </c>
      <c r="B18" s="30" t="s">
        <v>238</v>
      </c>
      <c r="C18" s="251">
        <v>57553</v>
      </c>
      <c r="D18" s="251">
        <v>127</v>
      </c>
      <c r="E18" s="251"/>
      <c r="F18" s="251"/>
      <c r="G18" s="258">
        <f t="shared" si="0"/>
        <v>57680</v>
      </c>
      <c r="H18" s="248">
        <v>118320</v>
      </c>
      <c r="I18" s="262">
        <v>136715</v>
      </c>
      <c r="J18" s="259">
        <v>293100</v>
      </c>
      <c r="K18" s="259">
        <v>102585</v>
      </c>
      <c r="L18" s="20"/>
      <c r="M18" s="264">
        <v>236196</v>
      </c>
      <c r="N18" s="264">
        <v>59049</v>
      </c>
      <c r="O18" s="266"/>
      <c r="P18" s="267"/>
      <c r="Q18" s="267">
        <v>61800</v>
      </c>
      <c r="R18" s="266">
        <v>357350</v>
      </c>
      <c r="S18" s="267">
        <v>96210</v>
      </c>
      <c r="T18" s="267">
        <v>74700</v>
      </c>
      <c r="U18" s="264"/>
      <c r="V18" s="264"/>
      <c r="W18" s="271">
        <f t="shared" si="1"/>
        <v>1101176</v>
      </c>
      <c r="X18" s="264">
        <v>100000</v>
      </c>
      <c r="Y18" s="264">
        <v>65290.6</v>
      </c>
      <c r="Z18" s="264"/>
      <c r="AA18" s="275">
        <f t="shared" si="2"/>
        <v>165290.6</v>
      </c>
      <c r="AF18" s="276">
        <f t="shared" si="3"/>
        <v>1324146.6</v>
      </c>
    </row>
    <row r="19" spans="1:32" ht="12.75">
      <c r="A19" s="11">
        <v>13</v>
      </c>
      <c r="B19" s="30" t="s">
        <v>237</v>
      </c>
      <c r="C19" s="251">
        <v>115105</v>
      </c>
      <c r="D19" s="251">
        <v>129</v>
      </c>
      <c r="E19" s="251"/>
      <c r="F19" s="251"/>
      <c r="G19" s="258">
        <f t="shared" si="0"/>
        <v>115234</v>
      </c>
      <c r="H19" s="248">
        <v>120000</v>
      </c>
      <c r="I19" s="262">
        <v>111280</v>
      </c>
      <c r="J19" s="259">
        <v>297200</v>
      </c>
      <c r="K19" s="259">
        <v>104020</v>
      </c>
      <c r="L19" s="20"/>
      <c r="M19" s="264">
        <v>183708</v>
      </c>
      <c r="N19" s="264">
        <v>45927</v>
      </c>
      <c r="O19" s="266"/>
      <c r="P19" s="267"/>
      <c r="Q19" s="267"/>
      <c r="R19" s="266"/>
      <c r="S19" s="267"/>
      <c r="T19" s="267"/>
      <c r="U19" s="264"/>
      <c r="V19" s="264"/>
      <c r="W19" s="271">
        <f t="shared" si="1"/>
        <v>600908</v>
      </c>
      <c r="X19" s="264">
        <v>100000</v>
      </c>
      <c r="Y19" s="264">
        <v>61823.3</v>
      </c>
      <c r="Z19" s="264">
        <v>131736</v>
      </c>
      <c r="AA19" s="275">
        <f t="shared" si="2"/>
        <v>293559.3</v>
      </c>
      <c r="AB19" s="305" t="s">
        <v>264</v>
      </c>
      <c r="AC19" s="306"/>
      <c r="AF19" s="276">
        <f t="shared" si="3"/>
        <v>1009701.3</v>
      </c>
    </row>
    <row r="20" spans="1:32" ht="12.75">
      <c r="A20" s="11">
        <v>14</v>
      </c>
      <c r="B20" s="30" t="s">
        <v>236</v>
      </c>
      <c r="C20" s="251">
        <v>57553</v>
      </c>
      <c r="D20" s="251">
        <v>82</v>
      </c>
      <c r="E20" s="251">
        <v>1485000</v>
      </c>
      <c r="F20" s="251"/>
      <c r="G20" s="258">
        <f t="shared" si="0"/>
        <v>1542635</v>
      </c>
      <c r="H20" s="248">
        <v>75700</v>
      </c>
      <c r="I20" s="262">
        <v>67710</v>
      </c>
      <c r="J20" s="259">
        <v>187400</v>
      </c>
      <c r="K20" s="259">
        <v>65590</v>
      </c>
      <c r="L20" s="20"/>
      <c r="M20" s="264"/>
      <c r="N20" s="264">
        <v>45927</v>
      </c>
      <c r="O20" s="266"/>
      <c r="P20" s="267"/>
      <c r="Q20" s="267"/>
      <c r="R20" s="266"/>
      <c r="S20" s="267"/>
      <c r="T20" s="267"/>
      <c r="U20" s="264"/>
      <c r="V20" s="264"/>
      <c r="W20" s="271">
        <f t="shared" si="1"/>
        <v>263100</v>
      </c>
      <c r="X20" s="264">
        <v>100000</v>
      </c>
      <c r="Y20" s="264">
        <v>50910.2</v>
      </c>
      <c r="Z20" s="264">
        <v>406000</v>
      </c>
      <c r="AA20" s="275">
        <f t="shared" si="2"/>
        <v>556910.2</v>
      </c>
      <c r="AB20" s="305" t="s">
        <v>265</v>
      </c>
      <c r="AC20" s="306"/>
      <c r="AF20" s="276">
        <f t="shared" si="3"/>
        <v>2362645.2</v>
      </c>
    </row>
    <row r="21" spans="1:32" ht="12.75">
      <c r="A21" s="11">
        <v>15</v>
      </c>
      <c r="B21" s="30" t="s">
        <v>239</v>
      </c>
      <c r="C21" s="251"/>
      <c r="D21" s="251">
        <v>1067</v>
      </c>
      <c r="E21" s="251">
        <v>2438700</v>
      </c>
      <c r="F21" s="254"/>
      <c r="G21" s="258">
        <f t="shared" si="0"/>
        <v>2439767</v>
      </c>
      <c r="H21" s="248">
        <v>990240</v>
      </c>
      <c r="I21" s="262">
        <v>1500735.26</v>
      </c>
      <c r="J21" s="259">
        <v>2453300</v>
      </c>
      <c r="K21" s="259">
        <v>858655</v>
      </c>
      <c r="L21" s="20"/>
      <c r="M21" s="264">
        <v>1259712</v>
      </c>
      <c r="N21" s="264">
        <v>610116</v>
      </c>
      <c r="O21" s="266"/>
      <c r="P21" s="267"/>
      <c r="Q21" s="267"/>
      <c r="R21" s="266"/>
      <c r="S21" s="267"/>
      <c r="T21" s="267"/>
      <c r="U21" s="264"/>
      <c r="V21" s="264"/>
      <c r="W21" s="271">
        <f t="shared" si="1"/>
        <v>4703252</v>
      </c>
      <c r="X21" s="264"/>
      <c r="Y21" s="264">
        <v>21347.5</v>
      </c>
      <c r="Z21" s="264">
        <v>2119547</v>
      </c>
      <c r="AA21" s="275">
        <f t="shared" si="2"/>
        <v>2140894.5</v>
      </c>
      <c r="AB21" s="305" t="s">
        <v>266</v>
      </c>
      <c r="AC21" s="306"/>
      <c r="AD21" s="306"/>
      <c r="AE21" s="306"/>
      <c r="AF21" s="276">
        <f t="shared" si="3"/>
        <v>9283913.5</v>
      </c>
    </row>
    <row r="22" spans="1:32" ht="12.75">
      <c r="A22" s="11">
        <v>16</v>
      </c>
      <c r="B22" s="83" t="s">
        <v>235</v>
      </c>
      <c r="C22" s="252">
        <v>57553</v>
      </c>
      <c r="D22" s="252">
        <v>94</v>
      </c>
      <c r="E22" s="252">
        <v>742500</v>
      </c>
      <c r="F22" s="255">
        <v>1139625.21</v>
      </c>
      <c r="G22" s="258">
        <f t="shared" si="0"/>
        <v>1939772.21</v>
      </c>
      <c r="H22" s="44">
        <v>87200</v>
      </c>
      <c r="I22" s="263">
        <v>65455</v>
      </c>
      <c r="J22" s="260">
        <v>216700</v>
      </c>
      <c r="K22" s="260">
        <v>75845</v>
      </c>
      <c r="L22" s="20"/>
      <c r="M22" s="264"/>
      <c r="N22" s="264">
        <v>59049</v>
      </c>
      <c r="O22" s="266"/>
      <c r="P22" s="267"/>
      <c r="Q22" s="267">
        <v>57600</v>
      </c>
      <c r="R22" s="266"/>
      <c r="S22" s="267"/>
      <c r="T22" s="267"/>
      <c r="U22" s="264"/>
      <c r="V22" s="264"/>
      <c r="W22" s="271">
        <f t="shared" si="1"/>
        <v>303900</v>
      </c>
      <c r="X22" s="264">
        <v>100000</v>
      </c>
      <c r="Y22" s="264">
        <v>32092.3</v>
      </c>
      <c r="Z22" s="264"/>
      <c r="AA22" s="275">
        <f t="shared" si="2"/>
        <v>132092.3</v>
      </c>
      <c r="AF22" s="276">
        <f t="shared" si="3"/>
        <v>2375764.51</v>
      </c>
    </row>
    <row r="23" spans="1:32" ht="12.75">
      <c r="A23" s="157">
        <v>17</v>
      </c>
      <c r="B23" s="30" t="s">
        <v>234</v>
      </c>
      <c r="C23" s="251">
        <v>115105</v>
      </c>
      <c r="D23" s="251">
        <v>177</v>
      </c>
      <c r="E23" s="251"/>
      <c r="F23" s="254"/>
      <c r="G23" s="258">
        <f t="shared" si="0"/>
        <v>115282</v>
      </c>
      <c r="H23" s="248">
        <v>164400</v>
      </c>
      <c r="I23" s="262">
        <v>99140</v>
      </c>
      <c r="J23" s="259">
        <v>407200</v>
      </c>
      <c r="K23" s="259">
        <v>100920</v>
      </c>
      <c r="L23" s="20"/>
      <c r="M23" s="264">
        <v>472392</v>
      </c>
      <c r="N23" s="264">
        <v>336417</v>
      </c>
      <c r="O23" s="266">
        <v>968110</v>
      </c>
      <c r="P23" s="267">
        <v>127960</v>
      </c>
      <c r="Q23" s="267">
        <v>59800</v>
      </c>
      <c r="R23" s="266">
        <v>920950</v>
      </c>
      <c r="S23" s="267">
        <v>266030</v>
      </c>
      <c r="T23" s="267">
        <v>323700</v>
      </c>
      <c r="U23" s="264"/>
      <c r="V23" s="264"/>
      <c r="W23" s="271">
        <f t="shared" si="1"/>
        <v>3327042</v>
      </c>
      <c r="X23" s="264">
        <v>100000</v>
      </c>
      <c r="Y23" s="264">
        <v>26851.9</v>
      </c>
      <c r="Z23" s="264"/>
      <c r="AA23" s="275">
        <f t="shared" si="2"/>
        <v>126851.9</v>
      </c>
      <c r="AF23" s="276">
        <f t="shared" si="3"/>
        <v>3569175.9</v>
      </c>
    </row>
    <row r="24" spans="1:32" ht="12.75">
      <c r="A24" s="157">
        <v>24</v>
      </c>
      <c r="B24" s="30"/>
      <c r="C24" s="251"/>
      <c r="D24" s="251"/>
      <c r="E24" s="251"/>
      <c r="F24" s="254"/>
      <c r="G24" s="258">
        <f t="shared" si="0"/>
        <v>0</v>
      </c>
      <c r="H24" s="249"/>
      <c r="I24" s="262"/>
      <c r="J24" s="259"/>
      <c r="K24" s="259"/>
      <c r="L24" s="20"/>
      <c r="M24" s="264"/>
      <c r="N24" s="264"/>
      <c r="O24" s="266"/>
      <c r="P24" s="267"/>
      <c r="Q24" s="267"/>
      <c r="R24" s="266"/>
      <c r="S24" s="267"/>
      <c r="T24" s="267"/>
      <c r="U24" s="264"/>
      <c r="V24" s="264"/>
      <c r="W24" s="271">
        <f t="shared" si="1"/>
        <v>0</v>
      </c>
      <c r="X24" s="264"/>
      <c r="Y24" s="264"/>
      <c r="Z24" s="264"/>
      <c r="AA24" s="275">
        <f t="shared" si="2"/>
        <v>0</v>
      </c>
      <c r="AF24" s="276">
        <f t="shared" si="3"/>
        <v>0</v>
      </c>
    </row>
    <row r="25" spans="1:32" ht="12.75">
      <c r="A25" s="317" t="s">
        <v>39</v>
      </c>
      <c r="B25" s="317"/>
      <c r="C25" s="253">
        <f>SUM(C7:C24)</f>
        <v>1208600</v>
      </c>
      <c r="D25" s="253">
        <f>SUM(D7:D24)</f>
        <v>2900</v>
      </c>
      <c r="E25" s="253">
        <f>SUM(E7:E24)</f>
        <v>6151200</v>
      </c>
      <c r="F25" s="256">
        <f>SUM(F7:F24)</f>
        <v>3096825.21</v>
      </c>
      <c r="G25" s="258">
        <f t="shared" si="0"/>
        <v>10459525.21</v>
      </c>
      <c r="H25" s="161">
        <f aca="true" t="shared" si="4" ref="H25:S25">SUM(H7:H24)</f>
        <v>2691600</v>
      </c>
      <c r="I25" s="261">
        <f t="shared" si="4"/>
        <v>3354524.24</v>
      </c>
      <c r="J25" s="261">
        <f t="shared" si="4"/>
        <v>6668400</v>
      </c>
      <c r="K25" s="261">
        <f t="shared" si="4"/>
        <v>2229979.02</v>
      </c>
      <c r="L25" s="161">
        <f t="shared" si="4"/>
        <v>0</v>
      </c>
      <c r="M25" s="161">
        <f t="shared" si="4"/>
        <v>4097000</v>
      </c>
      <c r="N25" s="161">
        <f t="shared" si="4"/>
        <v>1911000</v>
      </c>
      <c r="O25" s="268">
        <f t="shared" si="4"/>
        <v>1570000</v>
      </c>
      <c r="P25" s="268">
        <f t="shared" si="4"/>
        <v>290000</v>
      </c>
      <c r="Q25" s="268">
        <f t="shared" si="4"/>
        <v>371300</v>
      </c>
      <c r="R25" s="268">
        <f t="shared" si="4"/>
        <v>1790000</v>
      </c>
      <c r="S25" s="268">
        <f t="shared" si="4"/>
        <v>500000</v>
      </c>
      <c r="T25" s="268">
        <v>498000</v>
      </c>
      <c r="U25" s="270">
        <f>SUM(U7:U24)</f>
        <v>1545700</v>
      </c>
      <c r="V25" s="270">
        <f>SUM(V7:V24)</f>
        <v>2071540</v>
      </c>
      <c r="W25" s="271">
        <f t="shared" si="1"/>
        <v>19152700</v>
      </c>
      <c r="X25" s="270">
        <f>SUM(X7:X24)</f>
        <v>1600000</v>
      </c>
      <c r="Y25" s="270">
        <f>SUM(Y7:Y24)</f>
        <v>875257.3</v>
      </c>
      <c r="Z25" s="270">
        <f>SUM(Z7:Z24)</f>
        <v>3199883</v>
      </c>
      <c r="AA25" s="275">
        <f t="shared" si="2"/>
        <v>7746680.3</v>
      </c>
      <c r="AF25" s="276">
        <f t="shared" si="3"/>
        <v>37358905.510000005</v>
      </c>
    </row>
  </sheetData>
  <mergeCells count="20">
    <mergeCell ref="A25:B25"/>
    <mergeCell ref="A2:L2"/>
    <mergeCell ref="C4:F4"/>
    <mergeCell ref="A4:A5"/>
    <mergeCell ref="B4:B5"/>
    <mergeCell ref="J4:J5"/>
    <mergeCell ref="K4:K5"/>
    <mergeCell ref="H4:I4"/>
    <mergeCell ref="L4:N4"/>
    <mergeCell ref="U4:V4"/>
    <mergeCell ref="X4:AA4"/>
    <mergeCell ref="AB14:AC14"/>
    <mergeCell ref="O4:Q4"/>
    <mergeCell ref="R4:T4"/>
    <mergeCell ref="AB21:AE21"/>
    <mergeCell ref="AF4:AF5"/>
    <mergeCell ref="AB15:AC15"/>
    <mergeCell ref="W4:W5"/>
    <mergeCell ref="AB19:AC19"/>
    <mergeCell ref="AB20:AC20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H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91" t="s">
        <v>20</v>
      </c>
      <c r="B3" s="289" t="s">
        <v>102</v>
      </c>
      <c r="C3" s="33" t="s">
        <v>51</v>
      </c>
      <c r="D3" s="33" t="s">
        <v>272</v>
      </c>
      <c r="E3" s="33" t="s">
        <v>276</v>
      </c>
      <c r="F3" s="33" t="s">
        <v>270</v>
      </c>
      <c r="G3" s="33" t="s">
        <v>49</v>
      </c>
      <c r="H3" s="33" t="s">
        <v>140</v>
      </c>
      <c r="I3" s="5" t="s">
        <v>48</v>
      </c>
      <c r="J3" s="283" t="s">
        <v>21</v>
      </c>
      <c r="K3" s="283" t="s">
        <v>19</v>
      </c>
      <c r="L3" s="6" t="s">
        <v>6</v>
      </c>
    </row>
    <row r="4" spans="1:12" s="10" customFormat="1" ht="42.75" customHeight="1">
      <c r="A4" s="291"/>
      <c r="B4" s="289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84"/>
      <c r="K4" s="284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398.2</v>
      </c>
      <c r="E6" s="16">
        <v>132.9</v>
      </c>
      <c r="F6" s="83">
        <f>E6-D6</f>
        <v>-265.29999999999995</v>
      </c>
      <c r="G6" s="12">
        <v>0</v>
      </c>
      <c r="H6" s="13">
        <v>341.3</v>
      </c>
      <c r="I6" s="243">
        <f>F6/H6*100</f>
        <v>-77.7322004101963</v>
      </c>
      <c r="J6" s="79">
        <v>1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30</v>
      </c>
      <c r="E7" s="16">
        <v>27.7</v>
      </c>
      <c r="F7" s="83">
        <f aca="true" t="shared" si="0" ref="F7:F22">E7-D7</f>
        <v>-2.3000000000000007</v>
      </c>
      <c r="G7" s="12">
        <v>75</v>
      </c>
      <c r="H7" s="13">
        <v>420</v>
      </c>
      <c r="I7" s="243">
        <f aca="true" t="shared" si="1" ref="I7:I22">F7/H7*100</f>
        <v>-0.5476190476190478</v>
      </c>
      <c r="J7" s="79">
        <v>1</v>
      </c>
      <c r="K7" s="241">
        <v>1</v>
      </c>
      <c r="L7" s="245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275.2</v>
      </c>
      <c r="E8" s="16">
        <v>146.3</v>
      </c>
      <c r="F8" s="83">
        <f t="shared" si="0"/>
        <v>-128.89999999999998</v>
      </c>
      <c r="G8" s="12">
        <v>1.3</v>
      </c>
      <c r="H8" s="13">
        <v>636.3</v>
      </c>
      <c r="I8" s="243">
        <f t="shared" si="1"/>
        <v>-20.257740059720255</v>
      </c>
      <c r="J8" s="79">
        <v>1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42.7</v>
      </c>
      <c r="E9" s="16">
        <v>39.8</v>
      </c>
      <c r="F9" s="83">
        <f t="shared" si="0"/>
        <v>-2.9000000000000057</v>
      </c>
      <c r="G9" s="12">
        <v>-214</v>
      </c>
      <c r="H9" s="13">
        <v>480.5</v>
      </c>
      <c r="I9" s="243">
        <f t="shared" si="1"/>
        <v>-0.6035379812695121</v>
      </c>
      <c r="J9" s="79">
        <v>1</v>
      </c>
      <c r="K9" s="246">
        <v>1</v>
      </c>
      <c r="L9" s="245"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56.8</v>
      </c>
      <c r="E10" s="16">
        <v>53.1</v>
      </c>
      <c r="F10" s="83">
        <f t="shared" si="0"/>
        <v>-3.6999999999999957</v>
      </c>
      <c r="G10" s="12">
        <v>0</v>
      </c>
      <c r="H10" s="13">
        <v>1988.4</v>
      </c>
      <c r="I10" s="243">
        <f t="shared" si="1"/>
        <v>-0.1860792597062963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63.5</v>
      </c>
      <c r="E11" s="16">
        <v>50.4</v>
      </c>
      <c r="F11" s="83">
        <f t="shared" si="0"/>
        <v>-13.100000000000001</v>
      </c>
      <c r="G11" s="12">
        <v>-101</v>
      </c>
      <c r="H11" s="13">
        <v>567</v>
      </c>
      <c r="I11" s="243">
        <f t="shared" si="1"/>
        <v>-2.310405643738977</v>
      </c>
      <c r="J11" s="79">
        <v>1</v>
      </c>
      <c r="K11" s="246">
        <v>1</v>
      </c>
      <c r="L11" s="245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27.6</v>
      </c>
      <c r="E12" s="16">
        <v>22.5</v>
      </c>
      <c r="F12" s="83">
        <f t="shared" si="0"/>
        <v>-5.100000000000001</v>
      </c>
      <c r="G12" s="12">
        <v>-85</v>
      </c>
      <c r="H12" s="13">
        <v>133</v>
      </c>
      <c r="I12" s="243">
        <f t="shared" si="1"/>
        <v>-3.834586466165415</v>
      </c>
      <c r="J12" s="79">
        <v>1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592.3</v>
      </c>
      <c r="E13" s="16">
        <v>589.1</v>
      </c>
      <c r="F13" s="83">
        <f t="shared" si="0"/>
        <v>-3.199999999999932</v>
      </c>
      <c r="G13" s="12">
        <v>0</v>
      </c>
      <c r="H13" s="13">
        <v>891.2</v>
      </c>
      <c r="I13" s="243">
        <f t="shared" si="1"/>
        <v>-0.3590664272890408</v>
      </c>
      <c r="J13" s="79">
        <v>1</v>
      </c>
      <c r="K13" s="241">
        <v>1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25.8</v>
      </c>
      <c r="E14" s="16">
        <v>22.5</v>
      </c>
      <c r="F14" s="83">
        <f t="shared" si="0"/>
        <v>-3.3000000000000007</v>
      </c>
      <c r="G14" s="12">
        <v>-138</v>
      </c>
      <c r="H14" s="13">
        <v>1542</v>
      </c>
      <c r="I14" s="243">
        <f t="shared" si="1"/>
        <v>-0.2140077821011674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16.4</v>
      </c>
      <c r="E15" s="16">
        <v>14.4</v>
      </c>
      <c r="F15" s="83">
        <f t="shared" si="0"/>
        <v>-1.9999999999999982</v>
      </c>
      <c r="G15" s="12">
        <v>-62</v>
      </c>
      <c r="H15" s="13">
        <v>217.9</v>
      </c>
      <c r="I15" s="243">
        <f t="shared" si="1"/>
        <v>-0.9178522257916467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18.9</v>
      </c>
      <c r="E16" s="16">
        <v>17.9</v>
      </c>
      <c r="F16" s="83">
        <f t="shared" si="0"/>
        <v>-1</v>
      </c>
      <c r="G16" s="12">
        <v>-423</v>
      </c>
      <c r="H16" s="13">
        <v>149</v>
      </c>
      <c r="I16" s="243">
        <f t="shared" si="1"/>
        <v>-0.6711409395973155</v>
      </c>
      <c r="J16" s="79">
        <v>1</v>
      </c>
      <c r="K16" s="241">
        <v>1</v>
      </c>
      <c r="L16" s="245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27.6</v>
      </c>
      <c r="E17" s="16">
        <v>26.1</v>
      </c>
      <c r="F17" s="83">
        <f t="shared" si="0"/>
        <v>-1.5</v>
      </c>
      <c r="G17" s="12">
        <v>-286</v>
      </c>
      <c r="H17" s="13">
        <v>341.5</v>
      </c>
      <c r="I17" s="243">
        <f t="shared" si="1"/>
        <v>-0.43923865300146414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103</v>
      </c>
      <c r="E18" s="16">
        <v>102.7</v>
      </c>
      <c r="F18" s="83">
        <f t="shared" si="0"/>
        <v>-0.29999999999999716</v>
      </c>
      <c r="G18" s="12">
        <v>0</v>
      </c>
      <c r="H18" s="13">
        <v>583.3</v>
      </c>
      <c r="I18" s="243">
        <f t="shared" si="1"/>
        <v>-0.051431510372020775</v>
      </c>
      <c r="J18" s="79">
        <v>1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7.2</v>
      </c>
      <c r="E19" s="16">
        <v>6.2</v>
      </c>
      <c r="F19" s="83">
        <f t="shared" si="0"/>
        <v>-1</v>
      </c>
      <c r="G19" s="12">
        <v>18.6</v>
      </c>
      <c r="H19" s="13">
        <v>423.8</v>
      </c>
      <c r="I19" s="243">
        <f t="shared" si="1"/>
        <v>-0.23596035865974516</v>
      </c>
      <c r="J19" s="79">
        <v>1</v>
      </c>
      <c r="K19" s="241">
        <v>1</v>
      </c>
      <c r="L19" s="245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285.7</v>
      </c>
      <c r="E20" s="16">
        <v>246.4</v>
      </c>
      <c r="F20" s="83">
        <f t="shared" si="0"/>
        <v>-39.29999999999998</v>
      </c>
      <c r="G20" s="12">
        <v>0</v>
      </c>
      <c r="H20" s="13">
        <v>16670.7</v>
      </c>
      <c r="I20" s="243">
        <f t="shared" si="1"/>
        <v>-0.23574295020605002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19.5</v>
      </c>
      <c r="E21" s="16">
        <v>16</v>
      </c>
      <c r="F21" s="83">
        <f t="shared" si="0"/>
        <v>-3.5</v>
      </c>
      <c r="G21" s="12">
        <v>0</v>
      </c>
      <c r="H21" s="13">
        <v>477.5</v>
      </c>
      <c r="I21" s="243">
        <f t="shared" si="1"/>
        <v>-0.7329842931937173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67.7</v>
      </c>
      <c r="E22" s="16">
        <v>66.2</v>
      </c>
      <c r="F22" s="83">
        <f t="shared" si="0"/>
        <v>-1.5</v>
      </c>
      <c r="G22" s="12">
        <v>-104</v>
      </c>
      <c r="H22" s="13">
        <v>1424.1</v>
      </c>
      <c r="I22" s="243">
        <f t="shared" si="1"/>
        <v>-0.10532968190436066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94" t="s">
        <v>39</v>
      </c>
      <c r="B24" s="295"/>
      <c r="C24" s="19">
        <f aca="true" t="shared" si="2" ref="C24:H24">SUM(C6:C23)</f>
        <v>17871</v>
      </c>
      <c r="D24" s="161">
        <f t="shared" si="2"/>
        <v>2058.1</v>
      </c>
      <c r="E24" s="161">
        <f t="shared" si="2"/>
        <v>1580.2000000000003</v>
      </c>
      <c r="F24" s="244">
        <f>SUM(F6:F23)</f>
        <v>-477.9</v>
      </c>
      <c r="G24" s="161">
        <f t="shared" si="2"/>
        <v>-1318.1000000000001</v>
      </c>
      <c r="H24" s="161">
        <f t="shared" si="2"/>
        <v>27287.5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E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" sqref="L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85" t="s">
        <v>101</v>
      </c>
      <c r="C1" s="285"/>
      <c r="D1" s="285"/>
      <c r="E1" s="285"/>
      <c r="F1" s="285"/>
      <c r="G1" s="285"/>
      <c r="H1" s="285"/>
      <c r="I1" s="285"/>
      <c r="J1" s="285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91" t="s">
        <v>3</v>
      </c>
      <c r="B4" s="283" t="s">
        <v>102</v>
      </c>
      <c r="C4" s="283" t="s">
        <v>103</v>
      </c>
      <c r="D4" s="283" t="s">
        <v>192</v>
      </c>
      <c r="E4" s="283" t="s">
        <v>193</v>
      </c>
      <c r="F4" s="283" t="s">
        <v>104</v>
      </c>
      <c r="G4" s="283" t="s">
        <v>99</v>
      </c>
      <c r="H4" s="283" t="s">
        <v>100</v>
      </c>
      <c r="I4" s="283" t="s">
        <v>5</v>
      </c>
      <c r="J4" s="286" t="s">
        <v>6</v>
      </c>
    </row>
    <row r="5" spans="1:10" ht="135" customHeight="1">
      <c r="A5" s="291"/>
      <c r="B5" s="288"/>
      <c r="C5" s="284"/>
      <c r="D5" s="284"/>
      <c r="E5" s="284"/>
      <c r="F5" s="284"/>
      <c r="G5" s="284"/>
      <c r="H5" s="288"/>
      <c r="I5" s="288"/>
      <c r="J5" s="287"/>
    </row>
    <row r="6" spans="1:10" s="10" customFormat="1" ht="51" customHeight="1">
      <c r="A6" s="291"/>
      <c r="B6" s="284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84"/>
      <c r="I6" s="284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2279</v>
      </c>
      <c r="D8" s="51">
        <v>362</v>
      </c>
      <c r="E8" s="152">
        <v>0</v>
      </c>
      <c r="F8" s="13">
        <f>D8+E8</f>
        <v>362</v>
      </c>
      <c r="G8" s="17">
        <f aca="true" t="shared" si="0" ref="G8:G24">C8/(C8+F8)*100</f>
        <v>86.29307080651269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563.1</v>
      </c>
      <c r="E9" s="32">
        <v>0</v>
      </c>
      <c r="F9" s="13">
        <f aca="true" t="shared" si="2" ref="F9:F24">D9+E9</f>
        <v>563.1</v>
      </c>
      <c r="G9" s="17">
        <f t="shared" si="0"/>
        <v>79.44065135638395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746.3</v>
      </c>
      <c r="E10" s="32">
        <v>0</v>
      </c>
      <c r="F10" s="13">
        <f t="shared" si="2"/>
        <v>746.3</v>
      </c>
      <c r="G10" s="17">
        <f t="shared" si="0"/>
        <v>74.70683928692469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575.6</v>
      </c>
      <c r="E11" s="32">
        <v>0</v>
      </c>
      <c r="F11" s="13">
        <f t="shared" si="2"/>
        <v>575.6</v>
      </c>
      <c r="G11" s="17">
        <f t="shared" si="0"/>
        <v>73.75284997720019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2393.6</v>
      </c>
      <c r="E12" s="32">
        <v>0</v>
      </c>
      <c r="F12" s="13">
        <f t="shared" si="2"/>
        <v>2393.6</v>
      </c>
      <c r="G12" s="17">
        <f t="shared" si="0"/>
        <v>29.52330477284103</v>
      </c>
      <c r="H12" s="54">
        <f>SUM((G12-40)/(5-40))</f>
        <v>0.29933414934739916</v>
      </c>
      <c r="I12" s="14">
        <v>1.2</v>
      </c>
      <c r="J12" s="14">
        <f t="shared" si="1"/>
        <v>0.359200979216879</v>
      </c>
    </row>
    <row r="13" spans="1:10" ht="22.5">
      <c r="A13" s="11">
        <v>6</v>
      </c>
      <c r="B13" s="16" t="s">
        <v>176</v>
      </c>
      <c r="C13" s="40">
        <v>1889.3</v>
      </c>
      <c r="D13" s="51">
        <v>576.6</v>
      </c>
      <c r="E13" s="32">
        <v>0</v>
      </c>
      <c r="F13" s="13">
        <f t="shared" si="2"/>
        <v>576.6</v>
      </c>
      <c r="G13" s="17">
        <f t="shared" si="0"/>
        <v>76.61705665274341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160.1</v>
      </c>
      <c r="E14" s="32">
        <v>0</v>
      </c>
      <c r="F14" s="13">
        <f t="shared" si="2"/>
        <v>160.1</v>
      </c>
      <c r="G14" s="17">
        <f t="shared" si="0"/>
        <v>87.28658778686572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943.9</v>
      </c>
      <c r="E15" s="32">
        <v>0</v>
      </c>
      <c r="F15" s="13">
        <f t="shared" si="2"/>
        <v>943.9</v>
      </c>
      <c r="G15" s="17">
        <f t="shared" si="0"/>
        <v>59.3706955922865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1568.2</v>
      </c>
      <c r="E16" s="32">
        <v>0</v>
      </c>
      <c r="F16" s="13">
        <f t="shared" si="2"/>
        <v>1568.2</v>
      </c>
      <c r="G16" s="17">
        <f t="shared" si="0"/>
        <v>66.36784764519173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</v>
      </c>
      <c r="E17" s="32">
        <v>0</v>
      </c>
      <c r="F17" s="13">
        <f t="shared" si="2"/>
        <v>224</v>
      </c>
      <c r="G17" s="17">
        <f t="shared" si="0"/>
        <v>87.3317498020586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155.8</v>
      </c>
      <c r="E18" s="32">
        <v>0</v>
      </c>
      <c r="F18" s="13">
        <f t="shared" si="2"/>
        <v>155.8</v>
      </c>
      <c r="G18" s="17">
        <f t="shared" si="0"/>
        <v>90.88409104206893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655.5</v>
      </c>
      <c r="E20" s="32">
        <v>0</v>
      </c>
      <c r="F20" s="13">
        <f t="shared" si="2"/>
        <v>655.5</v>
      </c>
      <c r="G20" s="17">
        <f t="shared" si="0"/>
        <v>77.37470661328179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75.77529090807862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18747</v>
      </c>
      <c r="E22" s="32">
        <v>0</v>
      </c>
      <c r="F22" s="13">
        <f t="shared" si="2"/>
        <v>18747</v>
      </c>
      <c r="G22" s="17">
        <f t="shared" si="0"/>
        <v>20.293706234242205</v>
      </c>
      <c r="H22" s="54">
        <f>SUM((G22-40)/(5-40))</f>
        <v>0.563036964735937</v>
      </c>
      <c r="I22" s="14">
        <v>1.2</v>
      </c>
      <c r="J22" s="14">
        <f t="shared" si="1"/>
        <v>0.6756443576831244</v>
      </c>
    </row>
    <row r="23" spans="1:10" ht="22.5">
      <c r="A23" s="11">
        <v>16</v>
      </c>
      <c r="B23" s="16" t="s">
        <v>185</v>
      </c>
      <c r="C23" s="40">
        <v>1569.1</v>
      </c>
      <c r="D23" s="51">
        <v>528.4</v>
      </c>
      <c r="E23" s="32">
        <v>0</v>
      </c>
      <c r="F23" s="13">
        <f t="shared" si="2"/>
        <v>528.4</v>
      </c>
      <c r="G23" s="17">
        <f t="shared" si="0"/>
        <v>74.80810488676995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1603.5</v>
      </c>
      <c r="E24" s="32">
        <v>0</v>
      </c>
      <c r="F24" s="13">
        <f t="shared" si="2"/>
        <v>1603.5</v>
      </c>
      <c r="G24" s="17">
        <f t="shared" si="0"/>
        <v>59.56271750643063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89" t="s">
        <v>78</v>
      </c>
      <c r="B27" s="290"/>
      <c r="C27" s="160">
        <f>SUM(C8:C26)</f>
        <v>33888.2</v>
      </c>
      <c r="D27" s="160">
        <f>SUM(D8:D26)</f>
        <v>31304.700000000004</v>
      </c>
      <c r="E27" s="161">
        <f>SUM(E8:E26)</f>
        <v>0</v>
      </c>
      <c r="F27" s="161">
        <f>SUM(F8:F26)</f>
        <v>31304.700000000004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6">
      <selection activeCell="J21" sqref="J21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85" t="s">
        <v>105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91" t="s">
        <v>3</v>
      </c>
      <c r="B3" s="289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83" t="s">
        <v>80</v>
      </c>
      <c r="K3" s="283" t="s">
        <v>5</v>
      </c>
      <c r="L3" s="29" t="s">
        <v>6</v>
      </c>
    </row>
    <row r="4" spans="1:12" ht="45.75" customHeight="1">
      <c r="A4" s="291"/>
      <c r="B4" s="289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84"/>
      <c r="K4" s="284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23.1</v>
      </c>
      <c r="D6" s="40">
        <v>0</v>
      </c>
      <c r="E6" s="72">
        <f aca="true" t="shared" si="0" ref="E6:E22">C6-D6</f>
        <v>23.1</v>
      </c>
      <c r="F6" s="32">
        <v>3702</v>
      </c>
      <c r="G6" s="32">
        <v>1029.6</v>
      </c>
      <c r="H6" s="72">
        <f aca="true" t="shared" si="1" ref="H6:H22">F6-G6</f>
        <v>2672.4</v>
      </c>
      <c r="I6" s="145">
        <f aca="true" t="shared" si="2" ref="I6:I22">E6/H6*100</f>
        <v>0.8643915581499776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792.8</v>
      </c>
      <c r="D7" s="40">
        <v>742.5</v>
      </c>
      <c r="E7" s="72">
        <f t="shared" si="0"/>
        <v>50.299999999999955</v>
      </c>
      <c r="F7" s="32">
        <v>4144.3</v>
      </c>
      <c r="G7" s="32">
        <v>1358.6</v>
      </c>
      <c r="H7" s="72">
        <f t="shared" si="1"/>
        <v>2785.7000000000003</v>
      </c>
      <c r="I7" s="145">
        <f t="shared" si="2"/>
        <v>1.8056502853860772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1510.7</v>
      </c>
      <c r="D8" s="40">
        <v>1485</v>
      </c>
      <c r="E8" s="72">
        <f t="shared" si="0"/>
        <v>25.700000000000045</v>
      </c>
      <c r="F8" s="32">
        <v>5553.7</v>
      </c>
      <c r="G8" s="32">
        <v>2197.4</v>
      </c>
      <c r="H8" s="72">
        <f t="shared" si="1"/>
        <v>3356.2999999999997</v>
      </c>
      <c r="I8" s="145">
        <f t="shared" si="2"/>
        <v>0.7657241605339227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1959.2</v>
      </c>
      <c r="D9" s="40">
        <v>1957.4</v>
      </c>
      <c r="E9" s="72">
        <f t="shared" si="0"/>
        <v>1.7999999999999545</v>
      </c>
      <c r="F9" s="32">
        <v>6047.6</v>
      </c>
      <c r="G9" s="32">
        <v>3776.3</v>
      </c>
      <c r="H9" s="72">
        <f t="shared" si="1"/>
        <v>2271.3</v>
      </c>
      <c r="I9" s="145">
        <f t="shared" si="2"/>
        <v>0.07924976885483884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400.5</v>
      </c>
      <c r="D10" s="40">
        <v>0</v>
      </c>
      <c r="E10" s="72">
        <f t="shared" si="0"/>
        <v>400.5</v>
      </c>
      <c r="F10" s="32">
        <v>4720.3</v>
      </c>
      <c r="G10" s="32">
        <v>1075.6</v>
      </c>
      <c r="H10" s="72">
        <f t="shared" si="1"/>
        <v>3644.7000000000003</v>
      </c>
      <c r="I10" s="145">
        <f t="shared" si="2"/>
        <v>10.988558729113507</v>
      </c>
      <c r="J10" s="146">
        <f>SUM((I10-5)/(15-5))</f>
        <v>0.5988558729113507</v>
      </c>
      <c r="K10" s="147">
        <v>0.5</v>
      </c>
      <c r="L10" s="147">
        <f t="shared" si="3"/>
        <v>0.29942793645567534</v>
      </c>
    </row>
    <row r="11" spans="1:12" ht="22.5">
      <c r="A11" s="87">
        <v>6</v>
      </c>
      <c r="B11" s="16" t="s">
        <v>176</v>
      </c>
      <c r="C11" s="40">
        <v>32.2</v>
      </c>
      <c r="D11" s="40">
        <v>0</v>
      </c>
      <c r="E11" s="72">
        <f t="shared" si="0"/>
        <v>32.2</v>
      </c>
      <c r="F11" s="32">
        <v>5077.3</v>
      </c>
      <c r="G11" s="32">
        <v>2575.7</v>
      </c>
      <c r="H11" s="72">
        <f t="shared" si="1"/>
        <v>2501.6000000000004</v>
      </c>
      <c r="I11" s="145">
        <f t="shared" si="2"/>
        <v>1.2871762072273745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5</v>
      </c>
      <c r="D12" s="40">
        <v>0</v>
      </c>
      <c r="E12" s="72">
        <f t="shared" si="0"/>
        <v>5</v>
      </c>
      <c r="F12" s="32">
        <v>2645.6</v>
      </c>
      <c r="G12" s="32">
        <v>907.2</v>
      </c>
      <c r="H12" s="72">
        <f t="shared" si="1"/>
        <v>1738.3999999999999</v>
      </c>
      <c r="I12" s="145">
        <f t="shared" si="2"/>
        <v>0.28762080073630925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1119.4</v>
      </c>
      <c r="D13" s="40">
        <v>742.5</v>
      </c>
      <c r="E13" s="72">
        <f t="shared" si="0"/>
        <v>376.9000000000001</v>
      </c>
      <c r="F13" s="32">
        <v>4018.5</v>
      </c>
      <c r="G13" s="32">
        <v>1659.5</v>
      </c>
      <c r="H13" s="72">
        <f t="shared" si="1"/>
        <v>2359</v>
      </c>
      <c r="I13" s="145">
        <f t="shared" si="2"/>
        <v>15.977108944468</v>
      </c>
      <c r="J13" s="146">
        <v>1</v>
      </c>
      <c r="K13" s="147">
        <v>0.5</v>
      </c>
      <c r="L13" s="147">
        <f t="shared" si="3"/>
        <v>0.5</v>
      </c>
    </row>
    <row r="14" spans="1:12" ht="22.5">
      <c r="A14" s="87">
        <v>9</v>
      </c>
      <c r="B14" s="16" t="s">
        <v>178</v>
      </c>
      <c r="C14" s="40">
        <v>745.7</v>
      </c>
      <c r="D14" s="40">
        <v>742.5</v>
      </c>
      <c r="E14" s="72">
        <f t="shared" si="0"/>
        <v>3.2000000000000455</v>
      </c>
      <c r="F14" s="32">
        <v>7868.7</v>
      </c>
      <c r="G14" s="32">
        <v>3152.5</v>
      </c>
      <c r="H14" s="72">
        <f t="shared" si="1"/>
        <v>4716.2</v>
      </c>
      <c r="I14" s="145">
        <f t="shared" si="2"/>
        <v>0.06785123616470984</v>
      </c>
      <c r="J14" s="146">
        <v>0</v>
      </c>
      <c r="K14" s="147">
        <v>0.5</v>
      </c>
      <c r="L14" s="147">
        <v>0</v>
      </c>
    </row>
    <row r="15" spans="1:12" ht="22.5">
      <c r="A15" s="87">
        <v>10</v>
      </c>
      <c r="B15" s="16" t="s">
        <v>179</v>
      </c>
      <c r="C15" s="40">
        <v>100</v>
      </c>
      <c r="D15" s="40">
        <v>100</v>
      </c>
      <c r="E15" s="72">
        <f t="shared" si="0"/>
        <v>0</v>
      </c>
      <c r="F15" s="32">
        <v>2518.7</v>
      </c>
      <c r="G15" s="32">
        <v>588.3</v>
      </c>
      <c r="H15" s="72">
        <f t="shared" si="1"/>
        <v>1930.3999999999999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2.8</v>
      </c>
      <c r="D16" s="40">
        <v>0</v>
      </c>
      <c r="E16" s="72">
        <f t="shared" si="0"/>
        <v>2.8</v>
      </c>
      <c r="F16" s="32">
        <v>3603.1</v>
      </c>
      <c r="G16" s="32">
        <v>1467.7</v>
      </c>
      <c r="H16" s="72">
        <f t="shared" si="1"/>
        <v>2135.3999999999996</v>
      </c>
      <c r="I16" s="145">
        <f t="shared" si="2"/>
        <v>0.1311229746183385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35.8</v>
      </c>
      <c r="D17" s="40">
        <v>0</v>
      </c>
      <c r="E17" s="72">
        <f t="shared" si="0"/>
        <v>35.8</v>
      </c>
      <c r="F17" s="32">
        <v>4275.3</v>
      </c>
      <c r="G17" s="32">
        <v>1434.2</v>
      </c>
      <c r="H17" s="72">
        <f t="shared" si="1"/>
        <v>2841.1000000000004</v>
      </c>
      <c r="I17" s="145">
        <f t="shared" si="2"/>
        <v>1.2600753229382982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742.5</v>
      </c>
      <c r="D18" s="40">
        <v>742.5</v>
      </c>
      <c r="E18" s="72">
        <f t="shared" si="0"/>
        <v>0</v>
      </c>
      <c r="F18" s="32">
        <v>5015.7</v>
      </c>
      <c r="G18" s="32">
        <v>2072.5</v>
      </c>
      <c r="H18" s="72">
        <f t="shared" si="1"/>
        <v>2943.2</v>
      </c>
      <c r="I18" s="145">
        <f t="shared" si="2"/>
        <v>0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1527.4</v>
      </c>
      <c r="D19" s="40">
        <v>1485</v>
      </c>
      <c r="E19" s="72">
        <f t="shared" si="0"/>
        <v>42.40000000000009</v>
      </c>
      <c r="F19" s="32">
        <v>4553.3</v>
      </c>
      <c r="G19" s="32">
        <v>2383.9</v>
      </c>
      <c r="H19" s="72">
        <f t="shared" si="1"/>
        <v>2169.4</v>
      </c>
      <c r="I19" s="145">
        <f t="shared" si="2"/>
        <v>1.9544574536738308</v>
      </c>
      <c r="J19" s="146">
        <v>0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6883.2</v>
      </c>
      <c r="D20" s="40">
        <v>7982.7</v>
      </c>
      <c r="E20" s="72">
        <f t="shared" si="0"/>
        <v>-1099.5</v>
      </c>
      <c r="F20" s="32">
        <v>41201.8</v>
      </c>
      <c r="G20" s="32">
        <v>16555.1</v>
      </c>
      <c r="H20" s="72">
        <f t="shared" si="1"/>
        <v>24646.700000000004</v>
      </c>
      <c r="I20" s="145">
        <f t="shared" si="2"/>
        <v>-4.461043466265259</v>
      </c>
      <c r="J20" s="146">
        <v>0</v>
      </c>
      <c r="K20" s="147">
        <v>0.5</v>
      </c>
      <c r="L20" s="147">
        <f t="shared" si="3"/>
        <v>0</v>
      </c>
    </row>
    <row r="21" spans="1:12" ht="22.5">
      <c r="A21" s="87">
        <v>16</v>
      </c>
      <c r="B21" s="16" t="s">
        <v>185</v>
      </c>
      <c r="C21" s="40">
        <v>0.6</v>
      </c>
      <c r="D21" s="40">
        <v>2624.6</v>
      </c>
      <c r="E21" s="72">
        <f t="shared" si="0"/>
        <v>-2624</v>
      </c>
      <c r="F21" s="32">
        <v>5890.2</v>
      </c>
      <c r="G21" s="32">
        <v>3639.2</v>
      </c>
      <c r="H21" s="72">
        <f t="shared" si="1"/>
        <v>2251</v>
      </c>
      <c r="I21" s="145">
        <f t="shared" si="2"/>
        <v>-116.57041314971124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144.9</v>
      </c>
      <c r="D22" s="40"/>
      <c r="E22" s="72">
        <f t="shared" si="0"/>
        <v>144.9</v>
      </c>
      <c r="F22" s="32">
        <v>9241.4</v>
      </c>
      <c r="G22" s="32">
        <v>4912.7</v>
      </c>
      <c r="H22" s="72">
        <f t="shared" si="1"/>
        <v>4328.7</v>
      </c>
      <c r="I22" s="145">
        <f t="shared" si="2"/>
        <v>3.3474253240002776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89" t="s">
        <v>65</v>
      </c>
      <c r="B24" s="290"/>
      <c r="C24" s="160">
        <f aca="true" t="shared" si="4" ref="C24:H24">SUM(C6:C23)</f>
        <v>16025.8</v>
      </c>
      <c r="D24" s="160">
        <f t="shared" si="4"/>
        <v>18604.699999999997</v>
      </c>
      <c r="E24" s="162">
        <f t="shared" si="4"/>
        <v>-2578.8999999999996</v>
      </c>
      <c r="F24" s="162">
        <f t="shared" si="4"/>
        <v>120077.49999999999</v>
      </c>
      <c r="G24" s="162">
        <f>SUM(G6:G23)</f>
        <v>50786</v>
      </c>
      <c r="H24" s="163">
        <f t="shared" si="4"/>
        <v>69291.5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" sqref="L8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77" t="s">
        <v>108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78" t="s">
        <v>3</v>
      </c>
      <c r="B3" s="280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80" t="s">
        <v>4</v>
      </c>
      <c r="M3" s="280" t="s">
        <v>5</v>
      </c>
      <c r="N3" s="193" t="s">
        <v>6</v>
      </c>
      <c r="O3" s="179"/>
    </row>
    <row r="4" spans="1:15" ht="62.25" customHeight="1">
      <c r="A4" s="279"/>
      <c r="B4" s="281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81"/>
      <c r="M4" s="281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1468.4</v>
      </c>
      <c r="D6" s="203">
        <v>49.6</v>
      </c>
      <c r="E6" s="204">
        <v>1385.1</v>
      </c>
      <c r="F6" s="205">
        <v>0</v>
      </c>
      <c r="G6" s="206">
        <v>590.8</v>
      </c>
      <c r="H6" s="240">
        <v>3702</v>
      </c>
      <c r="I6" s="240">
        <v>1029.6</v>
      </c>
      <c r="J6" s="208">
        <f aca="true" t="shared" si="0" ref="J6:J22">H6-I6</f>
        <v>2672.4</v>
      </c>
      <c r="K6" s="209">
        <f aca="true" t="shared" si="1" ref="K6:K22">(E6+F6+G6)/J6*100</f>
        <v>73.93728483759915</v>
      </c>
      <c r="L6" s="210">
        <v>0</v>
      </c>
      <c r="M6" s="211">
        <v>1.5</v>
      </c>
      <c r="N6" s="211">
        <v>0</v>
      </c>
      <c r="O6" s="179"/>
    </row>
    <row r="7" spans="1:15" ht="24">
      <c r="A7" s="212">
        <v>2</v>
      </c>
      <c r="B7" s="201" t="s">
        <v>172</v>
      </c>
      <c r="C7" s="238">
        <v>1531.8</v>
      </c>
      <c r="D7" s="203">
        <v>49.6</v>
      </c>
      <c r="E7" s="204">
        <v>1366.3</v>
      </c>
      <c r="F7" s="205">
        <v>0</v>
      </c>
      <c r="G7" s="214">
        <v>0</v>
      </c>
      <c r="H7" s="240">
        <v>4144.3</v>
      </c>
      <c r="I7" s="240">
        <v>1358.6</v>
      </c>
      <c r="J7" s="208">
        <f t="shared" si="0"/>
        <v>2785.7000000000003</v>
      </c>
      <c r="K7" s="209">
        <f t="shared" si="1"/>
        <v>49.04691818932404</v>
      </c>
      <c r="L7" s="210">
        <f>SUM((K7-70)/(20-70))</f>
        <v>0.4190616362135192</v>
      </c>
      <c r="M7" s="211">
        <v>1.5</v>
      </c>
      <c r="N7" s="211">
        <f aca="true" t="shared" si="2" ref="N7:N22">L7*M7</f>
        <v>0.6285924543202788</v>
      </c>
      <c r="O7" s="179"/>
    </row>
    <row r="8" spans="1:15" ht="24">
      <c r="A8" s="212">
        <v>3</v>
      </c>
      <c r="B8" s="201" t="s">
        <v>173</v>
      </c>
      <c r="C8" s="239">
        <v>1670.6</v>
      </c>
      <c r="D8" s="203">
        <v>99.2</v>
      </c>
      <c r="E8" s="204">
        <v>1528.7</v>
      </c>
      <c r="F8" s="205">
        <v>0</v>
      </c>
      <c r="G8" s="216">
        <v>177.2</v>
      </c>
      <c r="H8" s="240">
        <v>5553.7</v>
      </c>
      <c r="I8" s="240">
        <v>2197.4</v>
      </c>
      <c r="J8" s="208">
        <f t="shared" si="0"/>
        <v>3356.2999999999997</v>
      </c>
      <c r="K8" s="209">
        <f t="shared" si="1"/>
        <v>50.82680332509013</v>
      </c>
      <c r="L8" s="210">
        <f>SUM((K8-70)/(20-70))</f>
        <v>0.38346393349819735</v>
      </c>
      <c r="M8" s="211">
        <v>1.5</v>
      </c>
      <c r="N8" s="211">
        <f t="shared" si="2"/>
        <v>0.575195900247296</v>
      </c>
      <c r="O8" s="179"/>
    </row>
    <row r="9" spans="1:15" ht="24">
      <c r="A9" s="212">
        <v>4</v>
      </c>
      <c r="B9" s="201" t="s">
        <v>174</v>
      </c>
      <c r="C9" s="238">
        <v>1405.4</v>
      </c>
      <c r="D9" s="203">
        <v>49.6</v>
      </c>
      <c r="E9" s="204">
        <v>1293</v>
      </c>
      <c r="F9" s="217">
        <v>0</v>
      </c>
      <c r="G9" s="206">
        <v>45.9</v>
      </c>
      <c r="H9" s="240">
        <v>6047.6</v>
      </c>
      <c r="I9" s="240">
        <v>3776.3</v>
      </c>
      <c r="J9" s="208">
        <f t="shared" si="0"/>
        <v>2271.3</v>
      </c>
      <c r="K9" s="209">
        <f t="shared" si="1"/>
        <v>58.948619733192444</v>
      </c>
      <c r="L9" s="210">
        <f>SUM((K9-70)/(20-70))</f>
        <v>0.22102760533615112</v>
      </c>
      <c r="M9" s="211">
        <v>1.5</v>
      </c>
      <c r="N9" s="211">
        <f t="shared" si="2"/>
        <v>0.3315414080042267</v>
      </c>
      <c r="O9" s="179"/>
    </row>
    <row r="10" spans="1:15" ht="24">
      <c r="A10" s="212">
        <v>5</v>
      </c>
      <c r="B10" s="201" t="s">
        <v>175</v>
      </c>
      <c r="C10" s="238">
        <v>1770</v>
      </c>
      <c r="D10" s="203">
        <v>99.2</v>
      </c>
      <c r="E10" s="204">
        <v>1587.6</v>
      </c>
      <c r="F10" s="205">
        <v>0</v>
      </c>
      <c r="G10" s="206">
        <v>512.1</v>
      </c>
      <c r="H10" s="240">
        <v>4720.3</v>
      </c>
      <c r="I10" s="240">
        <v>1075.6</v>
      </c>
      <c r="J10" s="208">
        <f t="shared" si="0"/>
        <v>3644.7000000000003</v>
      </c>
      <c r="K10" s="209">
        <f t="shared" si="1"/>
        <v>57.60967980903777</v>
      </c>
      <c r="L10" s="210">
        <f>SUM((K10-70)/(20-70))</f>
        <v>0.24780640381924457</v>
      </c>
      <c r="M10" s="211">
        <v>1.5</v>
      </c>
      <c r="N10" s="211">
        <f t="shared" si="2"/>
        <v>0.37170960572886685</v>
      </c>
      <c r="O10" s="179"/>
    </row>
    <row r="11" spans="1:15" ht="24">
      <c r="A11" s="212">
        <v>6</v>
      </c>
      <c r="B11" s="201" t="s">
        <v>176</v>
      </c>
      <c r="C11" s="238">
        <v>1379.7</v>
      </c>
      <c r="D11" s="203">
        <v>49.6</v>
      </c>
      <c r="E11" s="204">
        <v>1215.2</v>
      </c>
      <c r="F11" s="205">
        <v>0</v>
      </c>
      <c r="G11" s="206">
        <v>252.8</v>
      </c>
      <c r="H11" s="240">
        <v>5077.3</v>
      </c>
      <c r="I11" s="240">
        <v>2575.7</v>
      </c>
      <c r="J11" s="208">
        <f t="shared" si="0"/>
        <v>2501.6000000000004</v>
      </c>
      <c r="K11" s="209">
        <f t="shared" si="1"/>
        <v>58.68244323632874</v>
      </c>
      <c r="L11" s="210">
        <f>SUM((K11-70)/(20-70))</f>
        <v>0.22635113527342526</v>
      </c>
      <c r="M11" s="211">
        <v>1.5</v>
      </c>
      <c r="N11" s="211">
        <f t="shared" si="2"/>
        <v>0.33952670291013787</v>
      </c>
      <c r="O11" s="179"/>
    </row>
    <row r="12" spans="1:15" ht="24">
      <c r="A12" s="212">
        <v>7</v>
      </c>
      <c r="B12" s="201" t="s">
        <v>177</v>
      </c>
      <c r="C12" s="238">
        <v>1068.9</v>
      </c>
      <c r="D12" s="203">
        <v>49.6</v>
      </c>
      <c r="E12" s="204">
        <v>1098.7</v>
      </c>
      <c r="F12" s="205">
        <v>0</v>
      </c>
      <c r="G12" s="206">
        <v>118.1</v>
      </c>
      <c r="H12" s="240">
        <v>2645.6</v>
      </c>
      <c r="I12" s="240">
        <v>907.2</v>
      </c>
      <c r="J12" s="208">
        <f t="shared" si="0"/>
        <v>1738.3999999999999</v>
      </c>
      <c r="K12" s="209">
        <f t="shared" si="1"/>
        <v>69.99539806718822</v>
      </c>
      <c r="L12" s="210">
        <v>0</v>
      </c>
      <c r="M12" s="211">
        <v>1.5</v>
      </c>
      <c r="N12" s="211">
        <f t="shared" si="2"/>
        <v>0</v>
      </c>
      <c r="O12" s="179"/>
    </row>
    <row r="13" spans="1:15" ht="24">
      <c r="A13" s="212">
        <v>8</v>
      </c>
      <c r="B13" s="201" t="s">
        <v>187</v>
      </c>
      <c r="C13" s="238">
        <v>1413.6</v>
      </c>
      <c r="D13" s="203">
        <v>49.6</v>
      </c>
      <c r="E13" s="204">
        <v>1291.8</v>
      </c>
      <c r="F13" s="205">
        <v>0</v>
      </c>
      <c r="G13" s="206">
        <v>0</v>
      </c>
      <c r="H13" s="240">
        <v>4018.5</v>
      </c>
      <c r="I13" s="240">
        <v>1659.5</v>
      </c>
      <c r="J13" s="208">
        <f t="shared" si="0"/>
        <v>2359</v>
      </c>
      <c r="K13" s="209">
        <f t="shared" si="1"/>
        <v>54.7604917337855</v>
      </c>
      <c r="L13" s="210">
        <f aca="true" t="shared" si="3" ref="L13:L21">SUM((K13-70)/(20-70))</f>
        <v>0.30479016532429</v>
      </c>
      <c r="M13" s="211">
        <v>1.5</v>
      </c>
      <c r="N13" s="211">
        <f t="shared" si="2"/>
        <v>0.457185247986435</v>
      </c>
      <c r="O13" s="179"/>
    </row>
    <row r="14" spans="1:15" ht="24">
      <c r="A14" s="212">
        <v>9</v>
      </c>
      <c r="B14" s="201" t="s">
        <v>178</v>
      </c>
      <c r="C14" s="238">
        <v>2676.7</v>
      </c>
      <c r="D14" s="203">
        <v>99.2</v>
      </c>
      <c r="E14" s="204">
        <v>798.6</v>
      </c>
      <c r="F14" s="205">
        <v>0</v>
      </c>
      <c r="G14" s="206">
        <v>1285.4</v>
      </c>
      <c r="H14" s="240">
        <v>7868.7</v>
      </c>
      <c r="I14" s="240">
        <v>3152.5</v>
      </c>
      <c r="J14" s="208">
        <f t="shared" si="0"/>
        <v>4716.2</v>
      </c>
      <c r="K14" s="209">
        <f t="shared" si="1"/>
        <v>44.18811755226666</v>
      </c>
      <c r="L14" s="210">
        <f t="shared" si="3"/>
        <v>0.5162376489546667</v>
      </c>
      <c r="M14" s="211">
        <v>1.5</v>
      </c>
      <c r="N14" s="211">
        <f t="shared" si="2"/>
        <v>0.7743564734320001</v>
      </c>
      <c r="O14" s="179"/>
    </row>
    <row r="15" spans="1:15" ht="24">
      <c r="A15" s="212">
        <v>10</v>
      </c>
      <c r="B15" s="201" t="s">
        <v>179</v>
      </c>
      <c r="C15" s="238">
        <v>1277.2</v>
      </c>
      <c r="D15" s="203">
        <v>49.6</v>
      </c>
      <c r="E15" s="204">
        <v>1154.1</v>
      </c>
      <c r="F15" s="217">
        <v>0</v>
      </c>
      <c r="G15" s="206">
        <v>0</v>
      </c>
      <c r="H15" s="240">
        <v>2518.7</v>
      </c>
      <c r="I15" s="240">
        <v>588.3</v>
      </c>
      <c r="J15" s="208">
        <f t="shared" si="0"/>
        <v>1930.3999999999999</v>
      </c>
      <c r="K15" s="209">
        <f t="shared" si="1"/>
        <v>59.78553667633651</v>
      </c>
      <c r="L15" s="210">
        <f t="shared" si="3"/>
        <v>0.20428926647326975</v>
      </c>
      <c r="M15" s="211">
        <v>1.5</v>
      </c>
      <c r="N15" s="211">
        <f t="shared" si="2"/>
        <v>0.30643389970990464</v>
      </c>
      <c r="O15" s="179"/>
    </row>
    <row r="16" spans="1:15" ht="24">
      <c r="A16" s="212">
        <v>11</v>
      </c>
      <c r="B16" s="201" t="s">
        <v>180</v>
      </c>
      <c r="C16" s="238">
        <v>1243.7</v>
      </c>
      <c r="D16" s="203">
        <v>49.6</v>
      </c>
      <c r="E16" s="204">
        <v>1049.9</v>
      </c>
      <c r="F16" s="217">
        <v>0</v>
      </c>
      <c r="G16" s="206">
        <v>1237</v>
      </c>
      <c r="H16" s="240">
        <v>3603.1</v>
      </c>
      <c r="I16" s="240">
        <v>1467.7</v>
      </c>
      <c r="J16" s="208">
        <f t="shared" si="0"/>
        <v>2135.3999999999996</v>
      </c>
      <c r="K16" s="209">
        <f t="shared" si="1"/>
        <v>107.09468951952799</v>
      </c>
      <c r="L16" s="210">
        <v>0</v>
      </c>
      <c r="M16" s="211">
        <v>1.5</v>
      </c>
      <c r="N16" s="211">
        <f t="shared" si="2"/>
        <v>0</v>
      </c>
      <c r="O16" s="179"/>
    </row>
    <row r="17" spans="1:15" ht="24">
      <c r="A17" s="212">
        <v>12</v>
      </c>
      <c r="B17" s="201" t="s">
        <v>181</v>
      </c>
      <c r="C17" s="239">
        <v>1631.9</v>
      </c>
      <c r="D17" s="203">
        <v>49.6</v>
      </c>
      <c r="E17" s="204">
        <v>1410.5</v>
      </c>
      <c r="F17" s="205">
        <v>0</v>
      </c>
      <c r="G17" s="206">
        <v>974.1</v>
      </c>
      <c r="H17" s="240">
        <v>4275.3</v>
      </c>
      <c r="I17" s="240">
        <v>1434.2</v>
      </c>
      <c r="J17" s="208">
        <f t="shared" si="0"/>
        <v>2841.1000000000004</v>
      </c>
      <c r="K17" s="209">
        <f t="shared" si="1"/>
        <v>83.93227975080073</v>
      </c>
      <c r="L17" s="210">
        <v>0</v>
      </c>
      <c r="M17" s="211">
        <v>1.5</v>
      </c>
      <c r="N17" s="211">
        <f t="shared" si="2"/>
        <v>0</v>
      </c>
      <c r="O17" s="179"/>
    </row>
    <row r="18" spans="1:15" ht="24">
      <c r="A18" s="212">
        <v>13</v>
      </c>
      <c r="B18" s="201" t="s">
        <v>182</v>
      </c>
      <c r="C18" s="238">
        <v>1828.9</v>
      </c>
      <c r="D18" s="203">
        <v>99.2</v>
      </c>
      <c r="E18" s="204">
        <v>1716.8</v>
      </c>
      <c r="F18" s="205">
        <v>0</v>
      </c>
      <c r="G18" s="206">
        <v>252.8</v>
      </c>
      <c r="H18" s="240">
        <v>5015.7</v>
      </c>
      <c r="I18" s="240">
        <v>2072.5</v>
      </c>
      <c r="J18" s="208">
        <f t="shared" si="0"/>
        <v>2943.2</v>
      </c>
      <c r="K18" s="209">
        <f t="shared" si="1"/>
        <v>66.92035879315031</v>
      </c>
      <c r="L18" s="210">
        <f t="shared" si="3"/>
        <v>0.061592824136993726</v>
      </c>
      <c r="M18" s="211">
        <v>1.5</v>
      </c>
      <c r="N18" s="211">
        <f t="shared" si="2"/>
        <v>0.09238923620549058</v>
      </c>
      <c r="O18" s="179"/>
    </row>
    <row r="19" spans="1:15" ht="24">
      <c r="A19" s="212">
        <v>14</v>
      </c>
      <c r="B19" s="201" t="s">
        <v>183</v>
      </c>
      <c r="C19" s="238">
        <v>1160</v>
      </c>
      <c r="D19" s="203">
        <v>49.6</v>
      </c>
      <c r="E19" s="204">
        <v>996.3</v>
      </c>
      <c r="F19" s="217">
        <v>0</v>
      </c>
      <c r="G19" s="204">
        <v>45.9</v>
      </c>
      <c r="H19" s="240">
        <v>4553.3</v>
      </c>
      <c r="I19" s="240">
        <v>2383.9</v>
      </c>
      <c r="J19" s="208">
        <f t="shared" si="0"/>
        <v>2169.4</v>
      </c>
      <c r="K19" s="209">
        <f t="shared" si="1"/>
        <v>48.04093297685996</v>
      </c>
      <c r="L19" s="210">
        <f t="shared" si="3"/>
        <v>0.4391813404628007</v>
      </c>
      <c r="M19" s="211">
        <v>1.5</v>
      </c>
      <c r="N19" s="211">
        <f t="shared" si="2"/>
        <v>0.6587720106942011</v>
      </c>
      <c r="O19" s="179"/>
    </row>
    <row r="20" spans="1:15" ht="24">
      <c r="A20" s="212">
        <v>15</v>
      </c>
      <c r="B20" s="201" t="s">
        <v>184</v>
      </c>
      <c r="C20" s="239">
        <v>3259.1</v>
      </c>
      <c r="D20" s="203">
        <v>0</v>
      </c>
      <c r="E20" s="204">
        <f>C20-D20</f>
        <v>3259.1</v>
      </c>
      <c r="F20" s="218">
        <v>0</v>
      </c>
      <c r="G20" s="219">
        <v>610.1</v>
      </c>
      <c r="H20" s="240">
        <v>41201.8</v>
      </c>
      <c r="I20" s="240">
        <v>16555.1</v>
      </c>
      <c r="J20" s="208">
        <f t="shared" si="0"/>
        <v>24646.700000000004</v>
      </c>
      <c r="K20" s="209">
        <f t="shared" si="1"/>
        <v>15.698653369416594</v>
      </c>
      <c r="L20" s="210">
        <v>1</v>
      </c>
      <c r="M20" s="211">
        <v>1.5</v>
      </c>
      <c r="N20" s="211">
        <f t="shared" si="2"/>
        <v>1.5</v>
      </c>
      <c r="O20" s="179"/>
    </row>
    <row r="21" spans="1:15" ht="24">
      <c r="A21" s="212">
        <v>16</v>
      </c>
      <c r="B21" s="201" t="s">
        <v>185</v>
      </c>
      <c r="C21" s="238">
        <v>1370</v>
      </c>
      <c r="D21" s="203">
        <v>49.7</v>
      </c>
      <c r="E21" s="204">
        <v>1266</v>
      </c>
      <c r="F21" s="217">
        <v>0</v>
      </c>
      <c r="G21" s="219">
        <v>116.7</v>
      </c>
      <c r="H21" s="240">
        <v>5890.2</v>
      </c>
      <c r="I21" s="240">
        <v>3639.2</v>
      </c>
      <c r="J21" s="208">
        <f t="shared" si="0"/>
        <v>2251</v>
      </c>
      <c r="K21" s="209">
        <f t="shared" si="1"/>
        <v>61.4260328742781</v>
      </c>
      <c r="L21" s="210">
        <f t="shared" si="3"/>
        <v>0.171479342514438</v>
      </c>
      <c r="M21" s="211">
        <v>1.5</v>
      </c>
      <c r="N21" s="211">
        <f t="shared" si="2"/>
        <v>0.257219013771657</v>
      </c>
      <c r="O21" s="179"/>
    </row>
    <row r="22" spans="1:15" ht="24">
      <c r="A22" s="212">
        <v>17</v>
      </c>
      <c r="B22" s="201" t="s">
        <v>186</v>
      </c>
      <c r="C22" s="238">
        <v>2127.7</v>
      </c>
      <c r="D22" s="203">
        <v>99.3</v>
      </c>
      <c r="E22" s="204">
        <v>1703.6</v>
      </c>
      <c r="F22" s="217">
        <v>0</v>
      </c>
      <c r="G22" s="214">
        <v>4303</v>
      </c>
      <c r="H22" s="240">
        <v>9241.4</v>
      </c>
      <c r="I22" s="240">
        <v>4912.7</v>
      </c>
      <c r="J22" s="208">
        <f t="shared" si="0"/>
        <v>4328.7</v>
      </c>
      <c r="K22" s="209">
        <f t="shared" si="1"/>
        <v>138.76221498371336</v>
      </c>
      <c r="L22" s="210">
        <v>0</v>
      </c>
      <c r="M22" s="211">
        <v>1.5</v>
      </c>
      <c r="N22" s="211">
        <f t="shared" si="2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92" t="s">
        <v>78</v>
      </c>
      <c r="B24" s="293"/>
      <c r="C24" s="221">
        <f>SUM(C6:C23)</f>
        <v>28283.600000000002</v>
      </c>
      <c r="D24" s="221">
        <f>SUM(D6:D23)</f>
        <v>1041.8000000000002</v>
      </c>
      <c r="E24" s="222">
        <f>C24-D24</f>
        <v>27241.800000000003</v>
      </c>
      <c r="F24" s="223">
        <f>SUM(F6:F23)</f>
        <v>0</v>
      </c>
      <c r="G24" s="224">
        <f>SUM(G6:G23)</f>
        <v>10521.900000000001</v>
      </c>
      <c r="H24" s="224">
        <f>SUM(H6:H23)</f>
        <v>120077.49999999999</v>
      </c>
      <c r="I24" s="224">
        <f>SUM(I6:I23)</f>
        <v>50786</v>
      </c>
      <c r="J24" s="224">
        <f>SUM(J6:J23)</f>
        <v>69291.5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D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2" ht="11.25">
      <c r="A2" s="100"/>
      <c r="B2" s="101"/>
    </row>
    <row r="3" spans="1:10" ht="143.25" customHeight="1">
      <c r="A3" s="291" t="s">
        <v>3</v>
      </c>
      <c r="B3" s="289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83" t="s">
        <v>80</v>
      </c>
      <c r="I3" s="283" t="s">
        <v>19</v>
      </c>
      <c r="J3" s="29" t="s">
        <v>6</v>
      </c>
    </row>
    <row r="4" spans="1:10" ht="49.5" customHeight="1">
      <c r="A4" s="291"/>
      <c r="B4" s="289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84"/>
      <c r="I4" s="284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3702</v>
      </c>
      <c r="E6" s="32">
        <v>1029.6</v>
      </c>
      <c r="F6" s="72">
        <f aca="true" t="shared" si="0" ref="F6:F22">D6-E6</f>
        <v>2672.4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4144.3</v>
      </c>
      <c r="E7" s="32">
        <v>1358.6</v>
      </c>
      <c r="F7" s="72">
        <f t="shared" si="0"/>
        <v>2785.7000000000003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5553.7</v>
      </c>
      <c r="E8" s="32">
        <v>2197.4</v>
      </c>
      <c r="F8" s="72">
        <f t="shared" si="0"/>
        <v>3356.2999999999997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6047.6</v>
      </c>
      <c r="E9" s="32">
        <v>3776.3</v>
      </c>
      <c r="F9" s="72">
        <f t="shared" si="0"/>
        <v>2271.3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4720.3</v>
      </c>
      <c r="E10" s="32">
        <v>1075.6</v>
      </c>
      <c r="F10" s="72">
        <f t="shared" si="0"/>
        <v>3644.7000000000003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5077.3</v>
      </c>
      <c r="E11" s="32">
        <v>2575.7</v>
      </c>
      <c r="F11" s="72">
        <f t="shared" si="0"/>
        <v>2501.6000000000004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2645.6</v>
      </c>
      <c r="E12" s="32">
        <v>907.2</v>
      </c>
      <c r="F12" s="72">
        <f t="shared" si="0"/>
        <v>1738.3999999999999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4018.5</v>
      </c>
      <c r="E13" s="32">
        <v>1659.5</v>
      </c>
      <c r="F13" s="72">
        <f t="shared" si="0"/>
        <v>2359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7868.7</v>
      </c>
      <c r="E14" s="32">
        <v>3152.5</v>
      </c>
      <c r="F14" s="72">
        <f t="shared" si="0"/>
        <v>4716.2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2518.7</v>
      </c>
      <c r="E15" s="32">
        <v>588.3</v>
      </c>
      <c r="F15" s="72">
        <f t="shared" si="0"/>
        <v>1930.3999999999999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3603.1</v>
      </c>
      <c r="E16" s="32">
        <v>1467.7</v>
      </c>
      <c r="F16" s="72">
        <f t="shared" si="0"/>
        <v>2135.3999999999996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4275.3</v>
      </c>
      <c r="E17" s="32">
        <v>1434.2</v>
      </c>
      <c r="F17" s="72">
        <f t="shared" si="0"/>
        <v>2841.1000000000004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5015.7</v>
      </c>
      <c r="E18" s="32">
        <v>2072.5</v>
      </c>
      <c r="F18" s="72">
        <f t="shared" si="0"/>
        <v>2943.2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4553.3</v>
      </c>
      <c r="E19" s="32">
        <v>2383.9</v>
      </c>
      <c r="F19" s="72">
        <f t="shared" si="0"/>
        <v>2169.4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41201.8</v>
      </c>
      <c r="E20" s="32">
        <v>16555.1</v>
      </c>
      <c r="F20" s="72">
        <f t="shared" si="0"/>
        <v>24646.700000000004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5890.2</v>
      </c>
      <c r="E21" s="32">
        <v>3639.2</v>
      </c>
      <c r="F21" s="72">
        <f t="shared" si="0"/>
        <v>2251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9241.4</v>
      </c>
      <c r="E22" s="32">
        <v>4912.7</v>
      </c>
      <c r="F22" s="72">
        <f t="shared" si="0"/>
        <v>4328.7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89" t="s">
        <v>78</v>
      </c>
      <c r="B24" s="290"/>
      <c r="C24" s="163">
        <f>SUM(C6:C23)</f>
        <v>0</v>
      </c>
      <c r="D24" s="164">
        <f>SUM(D6:D23)</f>
        <v>120077.49999999999</v>
      </c>
      <c r="E24" s="164">
        <f>SUM(E6:E23)</f>
        <v>50786</v>
      </c>
      <c r="F24" s="162">
        <f>SUM(F6:F23)</f>
        <v>69291.5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85" t="s">
        <v>79</v>
      </c>
      <c r="B1" s="285"/>
      <c r="C1" s="285"/>
      <c r="D1" s="285"/>
      <c r="E1" s="285"/>
      <c r="F1" s="285"/>
      <c r="G1" s="285"/>
      <c r="H1" s="285"/>
      <c r="I1" s="129"/>
      <c r="J1" s="129"/>
      <c r="K1" s="129"/>
    </row>
    <row r="2" spans="1:2" ht="11.25">
      <c r="A2" s="100"/>
      <c r="B2" s="101"/>
    </row>
    <row r="3" spans="1:8" ht="72" customHeight="1">
      <c r="A3" s="291" t="s">
        <v>3</v>
      </c>
      <c r="B3" s="289" t="s">
        <v>102</v>
      </c>
      <c r="C3" s="85" t="s">
        <v>112</v>
      </c>
      <c r="D3" s="70" t="s">
        <v>142</v>
      </c>
      <c r="E3" s="85" t="s">
        <v>24</v>
      </c>
      <c r="F3" s="283" t="s">
        <v>80</v>
      </c>
      <c r="G3" s="283" t="s">
        <v>5</v>
      </c>
      <c r="H3" s="29" t="s">
        <v>6</v>
      </c>
    </row>
    <row r="4" spans="1:8" ht="38.25" customHeight="1">
      <c r="A4" s="296"/>
      <c r="B4" s="289"/>
      <c r="C4" s="121" t="s">
        <v>81</v>
      </c>
      <c r="D4" s="121" t="s">
        <v>76</v>
      </c>
      <c r="E4" s="130" t="s">
        <v>77</v>
      </c>
      <c r="F4" s="284"/>
      <c r="G4" s="284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1468.4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1531.8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1670.6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1405.4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1770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1068.9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1413.6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2676.7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1243.7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1631.9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1828.9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1160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3259.1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2127.7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94" t="s">
        <v>78</v>
      </c>
      <c r="B24" s="295"/>
      <c r="C24" s="172">
        <f>SUM(C6:C23)</f>
        <v>0</v>
      </c>
      <c r="D24" s="162">
        <f>SUM(D6:D23)</f>
        <v>28283.600000000002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85" t="s">
        <v>72</v>
      </c>
      <c r="B1" s="285"/>
      <c r="C1" s="285"/>
      <c r="D1" s="285"/>
      <c r="E1" s="285"/>
      <c r="F1" s="285"/>
      <c r="G1" s="285"/>
      <c r="H1" s="285"/>
      <c r="I1" s="120"/>
      <c r="J1" s="120"/>
      <c r="K1" s="120"/>
    </row>
    <row r="2" spans="1:2" ht="11.25">
      <c r="A2" s="100"/>
      <c r="B2" s="101"/>
    </row>
    <row r="3" spans="1:8" ht="78.75" customHeight="1">
      <c r="A3" s="291" t="s">
        <v>73</v>
      </c>
      <c r="B3" s="289" t="s">
        <v>102</v>
      </c>
      <c r="C3" s="85" t="s">
        <v>113</v>
      </c>
      <c r="D3" s="85" t="s">
        <v>114</v>
      </c>
      <c r="E3" s="85" t="s">
        <v>24</v>
      </c>
      <c r="F3" s="283" t="s">
        <v>74</v>
      </c>
      <c r="G3" s="283" t="s">
        <v>5</v>
      </c>
      <c r="H3" s="29" t="s">
        <v>6</v>
      </c>
    </row>
    <row r="4" spans="1:8" ht="45" customHeight="1">
      <c r="A4" s="296"/>
      <c r="B4" s="289"/>
      <c r="C4" s="121" t="s">
        <v>75</v>
      </c>
      <c r="D4" s="121" t="s">
        <v>76</v>
      </c>
      <c r="E4" s="122" t="s">
        <v>77</v>
      </c>
      <c r="F4" s="284"/>
      <c r="G4" s="284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658.7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442.1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702.9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346.5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440.4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264.7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298.1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296.2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273.9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480.1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516.8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218.7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423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94" t="s">
        <v>78</v>
      </c>
      <c r="B24" s="295"/>
      <c r="C24" s="163">
        <f>SUM(C6:C23)</f>
        <v>0</v>
      </c>
      <c r="D24" s="162">
        <f>SUM(D6:D23)</f>
        <v>7556.5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85" t="s">
        <v>115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91" t="s">
        <v>3</v>
      </c>
      <c r="B3" s="289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83" t="s">
        <v>67</v>
      </c>
      <c r="L3" s="283" t="s">
        <v>5</v>
      </c>
      <c r="M3" s="29" t="s">
        <v>6</v>
      </c>
    </row>
    <row r="4" spans="1:13" ht="43.5" customHeight="1">
      <c r="A4" s="291"/>
      <c r="B4" s="289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84"/>
      <c r="L4" s="284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3670.6</v>
      </c>
      <c r="G6" s="13">
        <v>57.7</v>
      </c>
      <c r="H6" s="45">
        <v>971.9</v>
      </c>
      <c r="I6" s="109">
        <f aca="true" t="shared" si="1" ref="I6:I22">F6-G6-H6</f>
        <v>2641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4097.5</v>
      </c>
      <c r="G7" s="13">
        <v>800.2</v>
      </c>
      <c r="H7" s="45">
        <v>558.4</v>
      </c>
      <c r="I7" s="109">
        <f t="shared" si="1"/>
        <v>2738.9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5337.9</v>
      </c>
      <c r="G8" s="13">
        <v>1600.2</v>
      </c>
      <c r="H8" s="45">
        <v>597.2</v>
      </c>
      <c r="I8" s="109">
        <f t="shared" si="1"/>
        <v>3140.5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6010.1</v>
      </c>
      <c r="G9" s="13">
        <v>2014.8</v>
      </c>
      <c r="H9" s="45">
        <v>1761.5</v>
      </c>
      <c r="I9" s="109">
        <f t="shared" si="1"/>
        <v>2233.8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4471.9</v>
      </c>
      <c r="G10" s="13">
        <v>115.2</v>
      </c>
      <c r="H10" s="45">
        <v>960.4</v>
      </c>
      <c r="I10" s="109">
        <f t="shared" si="1"/>
        <v>3396.2999999999997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5041.6</v>
      </c>
      <c r="G11" s="13">
        <v>57.7</v>
      </c>
      <c r="H11" s="45">
        <v>2518</v>
      </c>
      <c r="I11" s="109">
        <f t="shared" si="1"/>
        <v>2465.9000000000005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2606.2</v>
      </c>
      <c r="G12" s="13">
        <v>57.6</v>
      </c>
      <c r="H12" s="45">
        <v>849.6</v>
      </c>
      <c r="I12" s="109">
        <f t="shared" si="1"/>
        <v>1699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3982.8</v>
      </c>
      <c r="G13" s="13">
        <v>800.2</v>
      </c>
      <c r="H13" s="45">
        <v>859.3</v>
      </c>
      <c r="I13" s="109">
        <f t="shared" si="1"/>
        <v>2323.3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7815.4</v>
      </c>
      <c r="G14" s="13">
        <v>857.8</v>
      </c>
      <c r="H14" s="45">
        <v>2294.7</v>
      </c>
      <c r="I14" s="109">
        <f t="shared" si="1"/>
        <v>4662.9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2516.4</v>
      </c>
      <c r="G15" s="13">
        <v>57.6</v>
      </c>
      <c r="H15" s="45">
        <v>530.7</v>
      </c>
      <c r="I15" s="109">
        <f t="shared" si="1"/>
        <v>1928.1000000000001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>
        <v>0</v>
      </c>
      <c r="E16" s="108">
        <f t="shared" si="0"/>
        <v>0</v>
      </c>
      <c r="F16" s="45">
        <v>3588.8</v>
      </c>
      <c r="G16" s="13">
        <v>57.6</v>
      </c>
      <c r="H16" s="45">
        <v>1410.1</v>
      </c>
      <c r="I16" s="109">
        <f t="shared" si="1"/>
        <v>2121.1000000000004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4242.5</v>
      </c>
      <c r="G17" s="13">
        <v>57.7</v>
      </c>
      <c r="H17" s="45">
        <v>1376.5</v>
      </c>
      <c r="I17" s="109">
        <f t="shared" si="1"/>
        <v>2808.3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4927.1</v>
      </c>
      <c r="G18" s="13">
        <v>857.7</v>
      </c>
      <c r="H18" s="45">
        <v>1214.8</v>
      </c>
      <c r="I18" s="109">
        <f t="shared" si="1"/>
        <v>2854.6000000000004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4531.3</v>
      </c>
      <c r="G19" s="13">
        <v>1542.6</v>
      </c>
      <c r="H19" s="45">
        <v>841.3</v>
      </c>
      <c r="I19" s="109">
        <f t="shared" si="1"/>
        <v>2147.4000000000005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40035.1</v>
      </c>
      <c r="G20" s="13">
        <v>7983.8</v>
      </c>
      <c r="H20" s="45">
        <v>8571.3</v>
      </c>
      <c r="I20" s="109">
        <f t="shared" si="1"/>
        <v>23480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5852.5</v>
      </c>
      <c r="G21" s="13">
        <v>2682.3</v>
      </c>
      <c r="H21" s="45">
        <v>956.9</v>
      </c>
      <c r="I21" s="109">
        <f t="shared" si="1"/>
        <v>2213.2999999999997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9167.8</v>
      </c>
      <c r="G22" s="13">
        <v>115.3</v>
      </c>
      <c r="H22" s="45">
        <v>4797.4</v>
      </c>
      <c r="I22" s="109">
        <f t="shared" si="1"/>
        <v>4255.1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89" t="s">
        <v>65</v>
      </c>
      <c r="B24" s="290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117895.50000000001</v>
      </c>
      <c r="G24" s="163">
        <f>SUM(G6:G23)</f>
        <v>19716</v>
      </c>
      <c r="H24" s="163">
        <f t="shared" si="4"/>
        <v>31070</v>
      </c>
      <c r="I24" s="163">
        <f t="shared" si="4"/>
        <v>67109.5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85" t="s">
        <v>117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91" t="s">
        <v>3</v>
      </c>
      <c r="B3" s="289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83" t="s">
        <v>15</v>
      </c>
      <c r="L3" s="283" t="s">
        <v>63</v>
      </c>
      <c r="M3" s="6" t="s">
        <v>6</v>
      </c>
    </row>
    <row r="4" spans="1:13" s="10" customFormat="1" ht="56.25" customHeight="1">
      <c r="A4" s="291"/>
      <c r="B4" s="289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84"/>
      <c r="L4" s="284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3670.6</v>
      </c>
      <c r="G6" s="13">
        <v>57.7</v>
      </c>
      <c r="H6" s="45">
        <v>971.9</v>
      </c>
      <c r="I6" s="90">
        <f aca="true" t="shared" si="0" ref="I6:I22">F6-G6-H6</f>
        <v>2641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4097.5</v>
      </c>
      <c r="G7" s="13">
        <v>800.2</v>
      </c>
      <c r="H7" s="45">
        <v>558.4</v>
      </c>
      <c r="I7" s="90">
        <f t="shared" si="0"/>
        <v>2738.9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5337.9</v>
      </c>
      <c r="G8" s="13">
        <v>1600.2</v>
      </c>
      <c r="H8" s="45">
        <v>597.2</v>
      </c>
      <c r="I8" s="90">
        <f t="shared" si="0"/>
        <v>3140.5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6010.1</v>
      </c>
      <c r="G9" s="13">
        <v>2014.8</v>
      </c>
      <c r="H9" s="45">
        <v>1761.5</v>
      </c>
      <c r="I9" s="90">
        <f t="shared" si="0"/>
        <v>2233.8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4471.9</v>
      </c>
      <c r="G10" s="13">
        <v>115.2</v>
      </c>
      <c r="H10" s="45">
        <v>960.4</v>
      </c>
      <c r="I10" s="90">
        <f t="shared" si="0"/>
        <v>3396.2999999999997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5041.6</v>
      </c>
      <c r="G11" s="13">
        <v>57.7</v>
      </c>
      <c r="H11" s="45">
        <v>2518</v>
      </c>
      <c r="I11" s="90">
        <f t="shared" si="0"/>
        <v>2465.9000000000005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2606.2</v>
      </c>
      <c r="G12" s="13">
        <v>57.6</v>
      </c>
      <c r="H12" s="45">
        <v>849.6</v>
      </c>
      <c r="I12" s="90">
        <f t="shared" si="0"/>
        <v>1699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3982.8</v>
      </c>
      <c r="G13" s="13">
        <v>800.2</v>
      </c>
      <c r="H13" s="45">
        <v>859.3</v>
      </c>
      <c r="I13" s="90">
        <f t="shared" si="0"/>
        <v>2323.3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7815.4</v>
      </c>
      <c r="G14" s="13">
        <v>857.8</v>
      </c>
      <c r="H14" s="45">
        <v>2294.7</v>
      </c>
      <c r="I14" s="90">
        <f t="shared" si="0"/>
        <v>4662.9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2516.4</v>
      </c>
      <c r="G15" s="13">
        <v>57.6</v>
      </c>
      <c r="H15" s="45">
        <v>530.7</v>
      </c>
      <c r="I15" s="90">
        <f t="shared" si="0"/>
        <v>1928.1000000000001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3588.8</v>
      </c>
      <c r="G16" s="13">
        <v>57.6</v>
      </c>
      <c r="H16" s="45">
        <v>1410.1</v>
      </c>
      <c r="I16" s="90">
        <f t="shared" si="0"/>
        <v>2121.1000000000004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4242.5</v>
      </c>
      <c r="G17" s="13">
        <v>57.7</v>
      </c>
      <c r="H17" s="45">
        <v>1376.5</v>
      </c>
      <c r="I17" s="90">
        <f t="shared" si="0"/>
        <v>2808.3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4927.1</v>
      </c>
      <c r="G18" s="13">
        <v>857.7</v>
      </c>
      <c r="H18" s="45">
        <v>1214.8</v>
      </c>
      <c r="I18" s="90">
        <f t="shared" si="0"/>
        <v>2854.6000000000004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4531.3</v>
      </c>
      <c r="G19" s="13">
        <v>1542.6</v>
      </c>
      <c r="H19" s="45">
        <v>841.3</v>
      </c>
      <c r="I19" s="90">
        <f t="shared" si="0"/>
        <v>2147.4000000000005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40035.1</v>
      </c>
      <c r="G20" s="13">
        <v>7983.8</v>
      </c>
      <c r="H20" s="45">
        <v>8571.3</v>
      </c>
      <c r="I20" s="90">
        <f t="shared" si="0"/>
        <v>23480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5852.5</v>
      </c>
      <c r="G21" s="13">
        <v>2682.3</v>
      </c>
      <c r="H21" s="45">
        <v>956.9</v>
      </c>
      <c r="I21" s="90">
        <f t="shared" si="0"/>
        <v>2213.2999999999997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9167.8</v>
      </c>
      <c r="G22" s="13">
        <v>115.3</v>
      </c>
      <c r="H22" s="45">
        <v>4797.4</v>
      </c>
      <c r="I22" s="90">
        <f t="shared" si="0"/>
        <v>4255.1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94" t="s">
        <v>65</v>
      </c>
      <c r="B24" s="295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117895.50000000001</v>
      </c>
      <c r="G24" s="163">
        <f t="shared" si="3"/>
        <v>19716</v>
      </c>
      <c r="H24" s="163">
        <f t="shared" si="3"/>
        <v>31070</v>
      </c>
      <c r="I24" s="161">
        <f t="shared" si="3"/>
        <v>67109.5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2012-09-17T09:58:30Z</cp:lastPrinted>
  <dcterms:created xsi:type="dcterms:W3CDTF">2007-07-17T04:31:37Z</dcterms:created>
  <dcterms:modified xsi:type="dcterms:W3CDTF">2012-09-17T10:11:36Z</dcterms:modified>
  <cp:category/>
  <cp:version/>
  <cp:contentType/>
  <cp:contentStatus/>
</cp:coreProperties>
</file>