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<sst xmlns="http://schemas.openxmlformats.org/spreadsheetml/2006/main" count="152" uniqueCount="70">
  <si>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</si>
  <si>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</si>
  <si>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</si>
  <si>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</si>
  <si>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</si>
  <si>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</si>
  <si>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</si>
  <si>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</si>
  <si>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</si>
  <si>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</si>
  <si>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</si>
  <si>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</si>
  <si>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</si>
  <si>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</si>
  <si>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</si>
  <si>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</si>
  <si>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</si>
  <si>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</si>
  <si>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</si>
  <si>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</si>
  <si>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</si>
  <si>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</si>
  <si>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</si>
  <si>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</si>
  <si>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</si>
  <si>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</si>
  <si>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( тыс.руб.)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</si>
  <si>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</si>
  <si>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</si>
  <si>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</si>
  <si>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</si>
  <si>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</si>
  <si>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</si>
  <si>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</si>
  <si>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</si>
  <si>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</si>
  <si>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</si>
  <si>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</si>
  <si>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</si>
  <si>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</si>
  <si>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</si>
  <si>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</si>
  <si>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</si>
  <si>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</si>
  <si>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</si>
  <si>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поселениям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</si>
  <si>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</si>
  <si>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</si>
  <si>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</si>
  <si>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</si>
  <si>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</si>
  <si>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</si>
  <si>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</si>
  <si>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Сведения об исполнении консолидированного бюджета Яльчикского района по состоянию на 01.07.08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</si>
  <si>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</si>
  <si>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</si>
  <si>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</si>
  <si>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</si>
  <si>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</si>
  <si>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</si>
  <si>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</si>
  <si>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</si>
  <si>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</si>
  <si>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</si>
  <si>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</si>
  <si>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</si>
  <si>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</si>
  <si>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</si>
  <si>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Сведения об исполнении консолидированного бюджета Яльчикского района по состоянию на 01.12.08</t>
  </si>
  <si>
    <t>Исполнение собственных доходов бюджетов сельских поселений Яльчикского района по состоянию на 01.12.2008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</si>
</sst>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2" fontId="19" fillId="0" borderId="5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6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7" xfId="0" applyNumberFormat="1" applyFont="1" applyBorder="1" applyAlignment="1">
      <alignment/>
    </xf>
    <xf numFmtId="164" fontId="18" fillId="0" borderId="1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1" fillId="0" borderId="1" xfId="0" applyNumberFormat="1" applyFont="1" applyFill="1" applyBorder="1" applyAlignment="1">
      <alignment/>
    </xf>
    <xf numFmtId="1" fontId="19" fillId="0" borderId="5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0"/>
  <sheetViews>
    <sheetView workbookViewId="0" topLeftCell="A1">
      <pane xSplit="5" topLeftCell="F1" activePane="topRight" state="frozen"/>
      <selection pane="topLeft" activeCell="A4" sqref="A4"/>
      <selection pane="topRight" activeCell="D4" sqref="D4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8.875" style="0" customWidth="1"/>
    <col min="5" max="5" width="11.62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625" style="0" customWidth="1"/>
    <col min="11" max="11" width="9.25390625" style="0" customWidth="1"/>
    <col min="12" max="12" width="6.125" style="0" customWidth="1"/>
    <col min="13" max="13" width="7.25390625" style="0" customWidth="1"/>
    <col min="14" max="14" width="10.125" style="0" customWidth="1"/>
    <col min="15" max="15" width="5.625" style="0" customWidth="1"/>
    <col min="16" max="16" width="8.625" style="0" customWidth="1"/>
    <col min="17" max="17" width="10.375" style="0" customWidth="1"/>
    <col min="18" max="18" width="5.125" style="0" customWidth="1"/>
    <col min="19" max="19" width="7.625" style="0" customWidth="1"/>
    <col min="20" max="20" width="9.375" style="0" customWidth="1"/>
    <col min="21" max="21" width="5.125" style="0" customWidth="1"/>
    <col min="22" max="22" width="7.125" style="0" customWidth="1"/>
    <col min="23" max="23" width="9.375" style="0" customWidth="1"/>
    <col min="24" max="24" width="5.875" style="0" customWidth="1"/>
    <col min="25" max="25" width="6.25390625" style="0" customWidth="1"/>
    <col min="26" max="26" width="8.625" style="0" customWidth="1"/>
    <col min="27" max="27" width="6.375" style="0" customWidth="1"/>
    <col min="28" max="28" width="5.875" style="0" customWidth="1"/>
    <col min="29" max="29" width="8.25390625" style="0" customWidth="1"/>
    <col min="30" max="30" width="6.00390625" style="0" customWidth="1"/>
    <col min="31" max="31" width="6.625" style="0" customWidth="1"/>
    <col min="33" max="33" width="5.625" style="0" customWidth="1"/>
    <col min="34" max="34" width="7.375" style="0" customWidth="1"/>
    <col min="36" max="36" width="5.125" style="0" customWidth="1"/>
    <col min="37" max="37" width="7.375" style="0" customWidth="1"/>
    <col min="38" max="38" width="9.375" style="0" bestFit="1" customWidth="1"/>
    <col min="39" max="39" width="5.375" style="0" customWidth="1"/>
  </cols>
  <sheetData>
    <row r="1" ht="3" customHeight="1"/>
    <row r="2" ht="12.75" customHeight="1" hidden="1"/>
    <row r="3" spans="4:36" ht="56.25" customHeight="1">
      <c r="D3" s="88" t="s">
        <v>69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"/>
      <c r="Z3" s="8"/>
      <c r="AA3" s="8"/>
      <c r="AJ3" s="8"/>
    </row>
    <row r="6" spans="1:33" ht="12.75">
      <c r="A6" s="96" t="s">
        <v>3</v>
      </c>
      <c r="B6" s="96"/>
      <c r="C6" s="96"/>
      <c r="D6" s="96" t="s">
        <v>1</v>
      </c>
      <c r="E6" s="96"/>
      <c r="F6" s="82"/>
      <c r="G6" s="82" t="s">
        <v>24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  <c r="AC6" s="84"/>
      <c r="AD6" s="84"/>
      <c r="AE6" s="84"/>
      <c r="AF6" s="84"/>
      <c r="AG6" s="84"/>
    </row>
    <row r="7" spans="1:39" ht="114" customHeight="1">
      <c r="A7" s="96"/>
      <c r="B7" s="96"/>
      <c r="C7" s="96"/>
      <c r="D7" s="96"/>
      <c r="E7" s="96"/>
      <c r="F7" s="96"/>
      <c r="G7" s="82" t="s">
        <v>2</v>
      </c>
      <c r="H7" s="83"/>
      <c r="I7" s="90"/>
      <c r="J7" s="82" t="s">
        <v>14</v>
      </c>
      <c r="K7" s="83"/>
      <c r="L7" s="90"/>
      <c r="M7" s="91" t="s">
        <v>15</v>
      </c>
      <c r="N7" s="92"/>
      <c r="O7" s="93"/>
      <c r="P7" s="82" t="s">
        <v>16</v>
      </c>
      <c r="Q7" s="83"/>
      <c r="R7" s="90"/>
      <c r="S7" s="91" t="s">
        <v>52</v>
      </c>
      <c r="T7" s="92"/>
      <c r="U7" s="93"/>
      <c r="V7" s="82" t="s">
        <v>66</v>
      </c>
      <c r="W7" s="83"/>
      <c r="X7" s="90"/>
      <c r="Y7" s="91" t="s">
        <v>67</v>
      </c>
      <c r="Z7" s="92"/>
      <c r="AA7" s="93"/>
      <c r="AB7" s="85" t="s">
        <v>51</v>
      </c>
      <c r="AC7" s="86"/>
      <c r="AD7" s="87"/>
      <c r="AE7" s="85" t="s">
        <v>50</v>
      </c>
      <c r="AF7" s="86"/>
      <c r="AG7" s="87"/>
      <c r="AH7" s="91" t="s">
        <v>17</v>
      </c>
      <c r="AI7" s="92"/>
      <c r="AJ7" s="93"/>
      <c r="AK7" s="91" t="s">
        <v>18</v>
      </c>
      <c r="AL7" s="92"/>
      <c r="AM7" s="93"/>
    </row>
    <row r="8" spans="1:39" ht="33.75">
      <c r="A8" s="96"/>
      <c r="B8" s="96"/>
      <c r="C8" s="96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21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19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</row>
    <row r="9" spans="1:39" s="67" customFormat="1" ht="27.75" customHeight="1">
      <c r="A9" s="99" t="s">
        <v>5</v>
      </c>
      <c r="B9" s="99"/>
      <c r="C9" s="100"/>
      <c r="D9" s="60">
        <f>G9+J9+M9+P9+S9+V9+Y9+AB9+AH9+AK9</f>
        <v>599300</v>
      </c>
      <c r="E9" s="61">
        <f>H9+K9+N9+Q9+T9+W9+Z9+AC9+AI9+AL9</f>
        <v>548028.07</v>
      </c>
      <c r="F9" s="62">
        <f>E9/D9*100</f>
        <v>91.4446971466711</v>
      </c>
      <c r="G9" s="63">
        <v>82800</v>
      </c>
      <c r="H9" s="58">
        <v>126261.88</v>
      </c>
      <c r="I9" s="62">
        <f aca="true" t="shared" si="0" ref="I9:I18">H9/G9*100</f>
        <v>152.490193236715</v>
      </c>
      <c r="J9" s="66">
        <v>143500</v>
      </c>
      <c r="K9" s="64">
        <v>144107.96</v>
      </c>
      <c r="L9" s="62">
        <v>1440.8</v>
      </c>
      <c r="M9" s="66">
        <v>63700</v>
      </c>
      <c r="N9" s="58">
        <v>57192.1</v>
      </c>
      <c r="O9" s="62">
        <f>N9/M9*100</f>
        <v>89.78351648351648</v>
      </c>
      <c r="P9" s="66">
        <v>147100</v>
      </c>
      <c r="Q9" s="58">
        <v>115529.02</v>
      </c>
      <c r="R9" s="62">
        <f aca="true" t="shared" si="1" ref="R9:R18">Q9/P9*100</f>
        <v>78.53774303195105</v>
      </c>
      <c r="S9" s="66">
        <v>48100</v>
      </c>
      <c r="T9" s="58">
        <v>51400</v>
      </c>
      <c r="U9" s="62">
        <f>T9/S9*100</f>
        <v>106.86070686070686</v>
      </c>
      <c r="V9" s="66">
        <v>76600</v>
      </c>
      <c r="W9" s="58">
        <v>18996.59</v>
      </c>
      <c r="X9" s="62">
        <f>W9/V9*100</f>
        <v>24.79972584856397</v>
      </c>
      <c r="Y9" s="66">
        <v>1900</v>
      </c>
      <c r="Z9" s="58">
        <v>7105.18</v>
      </c>
      <c r="AA9" s="62">
        <f>SUM(Z9/Y9*100)</f>
        <v>373.95684210526315</v>
      </c>
      <c r="AB9" s="66">
        <v>1600</v>
      </c>
      <c r="AC9" s="58">
        <v>1620.96</v>
      </c>
      <c r="AD9" s="62">
        <f>SUM(AC9/AB9*100)</f>
        <v>101.31000000000002</v>
      </c>
      <c r="AE9" s="62"/>
      <c r="AF9" s="65">
        <v>0</v>
      </c>
      <c r="AG9" s="62">
        <v>0</v>
      </c>
      <c r="AH9" s="66">
        <v>16000</v>
      </c>
      <c r="AI9" s="58">
        <v>14100</v>
      </c>
      <c r="AJ9" s="62">
        <f>AI9/AH9*100</f>
        <v>88.125</v>
      </c>
      <c r="AK9" s="66">
        <v>18000</v>
      </c>
      <c r="AL9" s="58">
        <v>11714.38</v>
      </c>
      <c r="AM9" s="62">
        <f>AL9/AK9*100</f>
        <v>65.07988888888889</v>
      </c>
    </row>
    <row r="10" spans="1:39" s="68" customFormat="1" ht="24.75" customHeight="1">
      <c r="A10" s="89" t="s">
        <v>6</v>
      </c>
      <c r="B10" s="89"/>
      <c r="C10" s="81"/>
      <c r="D10" s="60">
        <f aca="true" t="shared" si="2" ref="D10:D15">G10+J10+M10+P10+V10+AH10+AK10+Y10</f>
        <v>452000</v>
      </c>
      <c r="E10" s="61">
        <f>H10+K10+N10+Q10+T10+W10+AC10+AF10+AI10+AL10</f>
        <v>408358.80000000005</v>
      </c>
      <c r="F10" s="62">
        <f aca="true" t="shared" si="3" ref="F10:F18">E10/D10*100</f>
        <v>90.34486725663717</v>
      </c>
      <c r="G10" s="63">
        <v>94100</v>
      </c>
      <c r="H10" s="58">
        <v>107377.1</v>
      </c>
      <c r="I10" s="62">
        <f t="shared" si="0"/>
        <v>114.10956429330501</v>
      </c>
      <c r="J10" s="66">
        <v>10000</v>
      </c>
      <c r="K10" s="58">
        <v>39909.55</v>
      </c>
      <c r="L10" s="62">
        <f aca="true" t="shared" si="4" ref="L10:L18">K10/J10*100</f>
        <v>399.0955000000001</v>
      </c>
      <c r="M10" s="66">
        <v>77500</v>
      </c>
      <c r="N10" s="58">
        <v>91865.82</v>
      </c>
      <c r="O10" s="62">
        <f aca="true" t="shared" si="5" ref="O10:O18">N10/M10*100</f>
        <v>118.53654193548388</v>
      </c>
      <c r="P10" s="66">
        <v>118600</v>
      </c>
      <c r="Q10" s="64">
        <v>65283.06</v>
      </c>
      <c r="R10" s="62">
        <f t="shared" si="1"/>
        <v>55.04473861720067</v>
      </c>
      <c r="S10" s="66"/>
      <c r="T10" s="58">
        <v>4800</v>
      </c>
      <c r="U10" s="62">
        <v>0</v>
      </c>
      <c r="V10" s="66">
        <v>66800</v>
      </c>
      <c r="W10" s="58">
        <v>25414.33</v>
      </c>
      <c r="X10" s="62">
        <f aca="true" t="shared" si="6" ref="X10:X18">W10/V10*100</f>
        <v>38.04540419161677</v>
      </c>
      <c r="Y10" s="66"/>
      <c r="Z10" s="58">
        <v>0</v>
      </c>
      <c r="AA10" s="62"/>
      <c r="AB10" s="66"/>
      <c r="AC10" s="58">
        <v>1745.19</v>
      </c>
      <c r="AD10" s="62">
        <v>0</v>
      </c>
      <c r="AE10" s="62"/>
      <c r="AF10" s="58">
        <v>123.75</v>
      </c>
      <c r="AG10" s="62">
        <v>0</v>
      </c>
      <c r="AH10" s="66">
        <v>25000</v>
      </c>
      <c r="AI10" s="65">
        <v>17840</v>
      </c>
      <c r="AJ10" s="62">
        <f>AI10/AH10*100</f>
        <v>71.36</v>
      </c>
      <c r="AK10" s="66">
        <v>60000</v>
      </c>
      <c r="AL10" s="65">
        <v>54000</v>
      </c>
      <c r="AM10" s="62">
        <f aca="true" t="shared" si="7" ref="AM10:AM18">AL10/AK10*100</f>
        <v>90</v>
      </c>
    </row>
    <row r="11" spans="1:39" s="68" customFormat="1" ht="24.75" customHeight="1">
      <c r="A11" s="89" t="s">
        <v>7</v>
      </c>
      <c r="B11" s="89"/>
      <c r="C11" s="81"/>
      <c r="D11" s="60">
        <f>G11+J11+M11+P11+S11+V11+Y11+AB11+AE11+AH11+AK11</f>
        <v>853085</v>
      </c>
      <c r="E11" s="61">
        <f>H11+K11+N11+Q11+T11+W11+Z11+AC11+AF11+AI11+AL11</f>
        <v>835261.62</v>
      </c>
      <c r="F11" s="62">
        <f t="shared" si="3"/>
        <v>97.9107146415656</v>
      </c>
      <c r="G11" s="69">
        <v>146800</v>
      </c>
      <c r="H11" s="58">
        <v>162595.16</v>
      </c>
      <c r="I11" s="62">
        <f t="shared" si="0"/>
        <v>110.75964577656676</v>
      </c>
      <c r="J11" s="66">
        <v>15000</v>
      </c>
      <c r="K11" s="58">
        <v>11800.85</v>
      </c>
      <c r="L11" s="62">
        <f t="shared" si="4"/>
        <v>78.67233333333333</v>
      </c>
      <c r="M11" s="66">
        <v>86700</v>
      </c>
      <c r="N11" s="58">
        <v>85690.56</v>
      </c>
      <c r="O11" s="62">
        <f t="shared" si="5"/>
        <v>98.83570934256055</v>
      </c>
      <c r="P11" s="66">
        <v>380000</v>
      </c>
      <c r="Q11" s="58">
        <v>281624.47</v>
      </c>
      <c r="R11" s="62">
        <f t="shared" si="1"/>
        <v>74.11170263157894</v>
      </c>
      <c r="S11" s="66">
        <v>51600</v>
      </c>
      <c r="T11" s="58">
        <v>114300</v>
      </c>
      <c r="U11" s="62">
        <f>T11/S11*100</f>
        <v>221.51162790697674</v>
      </c>
      <c r="V11" s="66">
        <v>109600</v>
      </c>
      <c r="W11" s="58">
        <v>121581.48</v>
      </c>
      <c r="X11" s="62">
        <f t="shared" si="6"/>
        <v>110.93200729927007</v>
      </c>
      <c r="Y11" s="66">
        <v>5000</v>
      </c>
      <c r="Z11" s="58">
        <v>5082</v>
      </c>
      <c r="AA11" s="62">
        <f aca="true" t="shared" si="8" ref="AA11:AA18">SUM(Z11/Y11*100)</f>
        <v>101.64</v>
      </c>
      <c r="AB11" s="66">
        <v>1900</v>
      </c>
      <c r="AC11" s="58">
        <v>1980.39</v>
      </c>
      <c r="AD11" s="62">
        <f>SUM(AC11/AB11*100)</f>
        <v>104.23105263157895</v>
      </c>
      <c r="AE11" s="66">
        <v>6000</v>
      </c>
      <c r="AF11" s="58">
        <v>6596.71</v>
      </c>
      <c r="AG11" s="62">
        <f>SUM(AF11/AE11*100)</f>
        <v>109.94516666666667</v>
      </c>
      <c r="AH11" s="66">
        <v>20000</v>
      </c>
      <c r="AI11" s="65">
        <v>20475</v>
      </c>
      <c r="AJ11" s="62">
        <f aca="true" t="shared" si="9" ref="AJ11:AJ18">AI11/AH11*100</f>
        <v>102.375</v>
      </c>
      <c r="AK11" s="66">
        <v>30485</v>
      </c>
      <c r="AL11" s="65">
        <v>23535</v>
      </c>
      <c r="AM11" s="62">
        <f t="shared" si="7"/>
        <v>77.20190257503691</v>
      </c>
    </row>
    <row r="12" spans="1:39" s="71" customFormat="1" ht="24.75" customHeight="1">
      <c r="A12" s="97" t="s">
        <v>8</v>
      </c>
      <c r="B12" s="97"/>
      <c r="C12" s="98"/>
      <c r="D12" s="60">
        <f t="shared" si="2"/>
        <v>922700</v>
      </c>
      <c r="E12" s="61">
        <f>H12+K12+N12+Q12+T12+W12+Z12+AC12+AI12+AL12</f>
        <v>980189.4699999999</v>
      </c>
      <c r="F12" s="62">
        <f t="shared" si="3"/>
        <v>106.23057006611032</v>
      </c>
      <c r="G12" s="66">
        <v>346900</v>
      </c>
      <c r="H12" s="70">
        <v>370265.64</v>
      </c>
      <c r="I12" s="62">
        <f t="shared" si="0"/>
        <v>106.7355549149611</v>
      </c>
      <c r="J12" s="66">
        <v>15000</v>
      </c>
      <c r="K12" s="64">
        <v>32536.1</v>
      </c>
      <c r="L12" s="62">
        <f t="shared" si="4"/>
        <v>216.90733333333333</v>
      </c>
      <c r="M12" s="66">
        <v>80600</v>
      </c>
      <c r="N12" s="64">
        <v>86178.18</v>
      </c>
      <c r="O12" s="62">
        <f t="shared" si="5"/>
        <v>106.92081885856079</v>
      </c>
      <c r="P12" s="66">
        <v>399700</v>
      </c>
      <c r="Q12" s="58">
        <v>262885.25</v>
      </c>
      <c r="R12" s="62">
        <f t="shared" si="1"/>
        <v>65.77064048036027</v>
      </c>
      <c r="S12" s="66"/>
      <c r="T12" s="58">
        <v>135510</v>
      </c>
      <c r="U12" s="62">
        <v>0</v>
      </c>
      <c r="V12" s="66">
        <v>45500</v>
      </c>
      <c r="W12" s="58">
        <v>75680.47</v>
      </c>
      <c r="X12" s="62">
        <f t="shared" si="6"/>
        <v>166.3307032967033</v>
      </c>
      <c r="Y12" s="66"/>
      <c r="Z12" s="58">
        <v>168.32</v>
      </c>
      <c r="AA12" s="62"/>
      <c r="AB12" s="66"/>
      <c r="AC12" s="58">
        <v>1495.51</v>
      </c>
      <c r="AD12" s="62">
        <v>0</v>
      </c>
      <c r="AE12" s="66"/>
      <c r="AF12" s="65">
        <v>0</v>
      </c>
      <c r="AG12" s="62">
        <v>0</v>
      </c>
      <c r="AH12" s="66">
        <v>15000</v>
      </c>
      <c r="AI12" s="65">
        <v>5470</v>
      </c>
      <c r="AJ12" s="62">
        <f t="shared" si="9"/>
        <v>36.46666666666666</v>
      </c>
      <c r="AK12" s="66">
        <v>20000</v>
      </c>
      <c r="AL12" s="65">
        <v>10000</v>
      </c>
      <c r="AM12" s="62">
        <f t="shared" si="7"/>
        <v>50</v>
      </c>
    </row>
    <row r="13" spans="1:39" s="68" customFormat="1" ht="24.75" customHeight="1">
      <c r="A13" s="89" t="s">
        <v>9</v>
      </c>
      <c r="B13" s="89"/>
      <c r="C13" s="81"/>
      <c r="D13" s="60">
        <f t="shared" si="2"/>
        <v>426500</v>
      </c>
      <c r="E13" s="61">
        <f>H13+K13+N13+Q13+T13+W13+Z13+AC13+AF13+AI13+AL13</f>
        <v>339404.39999999997</v>
      </c>
      <c r="F13" s="62">
        <f t="shared" si="3"/>
        <v>79.5789917936694</v>
      </c>
      <c r="G13" s="72">
        <v>67500</v>
      </c>
      <c r="H13" s="58">
        <v>68027.39</v>
      </c>
      <c r="I13" s="62">
        <f t="shared" si="0"/>
        <v>100.78131851851853</v>
      </c>
      <c r="J13" s="66">
        <v>10000</v>
      </c>
      <c r="K13" s="58">
        <v>20068.94</v>
      </c>
      <c r="L13" s="62">
        <f t="shared" si="4"/>
        <v>200.6894</v>
      </c>
      <c r="M13" s="66">
        <v>70800</v>
      </c>
      <c r="N13" s="64">
        <v>58745.03</v>
      </c>
      <c r="O13" s="62">
        <f t="shared" si="5"/>
        <v>82.97320621468927</v>
      </c>
      <c r="P13" s="66">
        <v>218500</v>
      </c>
      <c r="Q13" s="64">
        <v>82150.09</v>
      </c>
      <c r="R13" s="62">
        <f t="shared" si="1"/>
        <v>37.59729519450801</v>
      </c>
      <c r="S13" s="66"/>
      <c r="T13" s="64">
        <v>4900</v>
      </c>
      <c r="U13" s="62">
        <v>0</v>
      </c>
      <c r="V13" s="66">
        <v>29700</v>
      </c>
      <c r="W13" s="58">
        <v>70126.25</v>
      </c>
      <c r="X13" s="62">
        <f t="shared" si="6"/>
        <v>236.11531986531986</v>
      </c>
      <c r="Y13" s="66"/>
      <c r="Z13" s="58"/>
      <c r="AA13" s="62"/>
      <c r="AB13" s="66"/>
      <c r="AC13" s="73">
        <v>1711.5</v>
      </c>
      <c r="AD13" s="62">
        <v>0</v>
      </c>
      <c r="AE13" s="66"/>
      <c r="AF13" s="58">
        <v>3975.2</v>
      </c>
      <c r="AG13" s="62">
        <v>0</v>
      </c>
      <c r="AH13" s="66">
        <v>10000</v>
      </c>
      <c r="AI13" s="65">
        <v>9700</v>
      </c>
      <c r="AJ13" s="62">
        <f t="shared" si="9"/>
        <v>97</v>
      </c>
      <c r="AK13" s="66">
        <v>20000</v>
      </c>
      <c r="AL13" s="65">
        <v>20000</v>
      </c>
      <c r="AM13" s="62">
        <f t="shared" si="7"/>
        <v>100</v>
      </c>
    </row>
    <row r="14" spans="1:39" s="68" customFormat="1" ht="24.75" customHeight="1">
      <c r="A14" s="89" t="s">
        <v>10</v>
      </c>
      <c r="B14" s="89"/>
      <c r="C14" s="81"/>
      <c r="D14" s="60">
        <f>G14+J14+M14+P14+S14+V14+Y14+AB14+AE14+AH14+AK14</f>
        <v>900600</v>
      </c>
      <c r="E14" s="61">
        <f>H14+K14+N14+Q14+T14+W14+Z14+AC14+AF14+AI14+AL14</f>
        <v>935192.9800000001</v>
      </c>
      <c r="F14" s="62">
        <f t="shared" si="3"/>
        <v>103.8411037086387</v>
      </c>
      <c r="G14" s="63">
        <v>338000</v>
      </c>
      <c r="H14" s="58">
        <v>325914.4</v>
      </c>
      <c r="I14" s="62">
        <f t="shared" si="0"/>
        <v>96.42437869822486</v>
      </c>
      <c r="J14" s="66">
        <v>83100</v>
      </c>
      <c r="K14" s="58">
        <v>83135.73</v>
      </c>
      <c r="L14" s="62">
        <f t="shared" si="4"/>
        <v>100.0429963898917</v>
      </c>
      <c r="M14" s="66">
        <v>113000</v>
      </c>
      <c r="N14" s="64">
        <v>135116.1</v>
      </c>
      <c r="O14" s="62">
        <f t="shared" si="5"/>
        <v>119.57176991150442</v>
      </c>
      <c r="P14" s="66">
        <v>260200</v>
      </c>
      <c r="Q14" s="58">
        <v>317290.53</v>
      </c>
      <c r="R14" s="62">
        <f t="shared" si="1"/>
        <v>121.94101844734821</v>
      </c>
      <c r="S14" s="66">
        <v>8800</v>
      </c>
      <c r="T14" s="58">
        <v>10680</v>
      </c>
      <c r="U14" s="62">
        <f>T14/S14*100</f>
        <v>121.36363636363636</v>
      </c>
      <c r="V14" s="66">
        <v>33100</v>
      </c>
      <c r="W14" s="58">
        <v>2140.02</v>
      </c>
      <c r="X14" s="62">
        <f t="shared" si="6"/>
        <v>6.465317220543806</v>
      </c>
      <c r="Y14" s="66">
        <v>7700</v>
      </c>
      <c r="Z14" s="58">
        <v>9473</v>
      </c>
      <c r="AA14" s="62">
        <f t="shared" si="8"/>
        <v>123.02597402597402</v>
      </c>
      <c r="AB14" s="66">
        <v>1200</v>
      </c>
      <c r="AC14" s="65">
        <v>1259.9</v>
      </c>
      <c r="AD14" s="62">
        <f>SUM(AC14/AB14*100)</f>
        <v>104.99166666666669</v>
      </c>
      <c r="AE14" s="66">
        <v>12500</v>
      </c>
      <c r="AF14" s="58">
        <v>12508.3</v>
      </c>
      <c r="AG14" s="62">
        <f>SUM(AF14/AE14*100)</f>
        <v>100.0664</v>
      </c>
      <c r="AH14" s="66">
        <v>18000</v>
      </c>
      <c r="AI14" s="65">
        <v>18675</v>
      </c>
      <c r="AJ14" s="62">
        <f t="shared" si="9"/>
        <v>103.75000000000001</v>
      </c>
      <c r="AK14" s="66">
        <v>25000</v>
      </c>
      <c r="AL14" s="65">
        <v>19000</v>
      </c>
      <c r="AM14" s="62">
        <f t="shared" si="7"/>
        <v>76</v>
      </c>
    </row>
    <row r="15" spans="1:39" s="68" customFormat="1" ht="26.25" customHeight="1">
      <c r="A15" s="89" t="s">
        <v>11</v>
      </c>
      <c r="B15" s="89"/>
      <c r="C15" s="81"/>
      <c r="D15" s="60">
        <f t="shared" si="2"/>
        <v>480700</v>
      </c>
      <c r="E15" s="61">
        <f>H15+K15+N15+Q15+T15+W15+Z15+AC15+AF15+AI15+AL15</f>
        <v>534186.87</v>
      </c>
      <c r="F15" s="62">
        <f t="shared" si="3"/>
        <v>111.12687122945704</v>
      </c>
      <c r="G15" s="63">
        <v>89800</v>
      </c>
      <c r="H15" s="58">
        <v>101542.46</v>
      </c>
      <c r="I15" s="62">
        <f t="shared" si="0"/>
        <v>113.07623608017818</v>
      </c>
      <c r="J15" s="66">
        <v>10000</v>
      </c>
      <c r="K15" s="58">
        <v>19319</v>
      </c>
      <c r="L15" s="62">
        <f t="shared" si="4"/>
        <v>193.19</v>
      </c>
      <c r="M15" s="66">
        <v>82600</v>
      </c>
      <c r="N15" s="64">
        <v>94367.06</v>
      </c>
      <c r="O15" s="62">
        <f t="shared" si="5"/>
        <v>114.24583535108958</v>
      </c>
      <c r="P15" s="66">
        <v>244500</v>
      </c>
      <c r="Q15" s="64">
        <v>253592.12</v>
      </c>
      <c r="R15" s="62">
        <f t="shared" si="1"/>
        <v>103.71865848670755</v>
      </c>
      <c r="S15" s="66"/>
      <c r="T15" s="58">
        <v>16600</v>
      </c>
      <c r="U15" s="62">
        <v>0</v>
      </c>
      <c r="V15" s="66">
        <v>30900</v>
      </c>
      <c r="W15" s="58">
        <v>24834.49</v>
      </c>
      <c r="X15" s="62">
        <f t="shared" si="6"/>
        <v>80.37051779935275</v>
      </c>
      <c r="Y15" s="66">
        <v>1900</v>
      </c>
      <c r="Z15" s="58">
        <v>8066.63</v>
      </c>
      <c r="AA15" s="62">
        <f t="shared" si="8"/>
        <v>424.5594736842105</v>
      </c>
      <c r="AB15" s="66"/>
      <c r="AC15" s="58">
        <v>1422.26</v>
      </c>
      <c r="AD15" s="62">
        <v>0</v>
      </c>
      <c r="AE15" s="66"/>
      <c r="AF15" s="58">
        <v>152.85</v>
      </c>
      <c r="AG15" s="62">
        <v>0</v>
      </c>
      <c r="AH15" s="66">
        <v>11000</v>
      </c>
      <c r="AI15" s="65">
        <v>4290</v>
      </c>
      <c r="AJ15" s="62">
        <f t="shared" si="9"/>
        <v>39</v>
      </c>
      <c r="AK15" s="66">
        <v>10000</v>
      </c>
      <c r="AL15" s="65">
        <v>10000</v>
      </c>
      <c r="AM15" s="62">
        <f t="shared" si="7"/>
        <v>100</v>
      </c>
    </row>
    <row r="16" spans="1:39" s="68" customFormat="1" ht="24.75" customHeight="1">
      <c r="A16" s="89" t="s">
        <v>12</v>
      </c>
      <c r="B16" s="89"/>
      <c r="C16" s="81"/>
      <c r="D16" s="60">
        <f>P16+G16+J16+M16+V16+Y16+AB16+AE16+AH16+AK16</f>
        <v>4590100</v>
      </c>
      <c r="E16" s="61">
        <f>H16+K16+N16+Q16+T16+W16+Z16+AC16+AF16+AI16+AL16</f>
        <v>4791373.670000001</v>
      </c>
      <c r="F16" s="62">
        <f t="shared" si="3"/>
        <v>104.38495174397073</v>
      </c>
      <c r="G16" s="63">
        <v>3457300</v>
      </c>
      <c r="H16" s="58">
        <v>3423469.11</v>
      </c>
      <c r="I16" s="62">
        <f t="shared" si="0"/>
        <v>99.02146501605299</v>
      </c>
      <c r="J16" s="66">
        <v>57000</v>
      </c>
      <c r="K16" s="58">
        <v>57825.39</v>
      </c>
      <c r="L16" s="62">
        <f t="shared" si="4"/>
        <v>101.44805263157895</v>
      </c>
      <c r="M16" s="66">
        <v>181200</v>
      </c>
      <c r="N16" s="58">
        <v>218879.02</v>
      </c>
      <c r="O16" s="62">
        <f t="shared" si="5"/>
        <v>120.79416114790287</v>
      </c>
      <c r="P16" s="66">
        <v>393200</v>
      </c>
      <c r="Q16" s="58">
        <v>885790.39</v>
      </c>
      <c r="R16" s="62">
        <f t="shared" si="1"/>
        <v>225.2773118006104</v>
      </c>
      <c r="S16" s="66"/>
      <c r="T16" s="58">
        <v>0</v>
      </c>
      <c r="U16" s="62">
        <v>0</v>
      </c>
      <c r="V16" s="66">
        <v>382900</v>
      </c>
      <c r="W16" s="58">
        <v>61492.94</v>
      </c>
      <c r="X16" s="62">
        <f t="shared" si="6"/>
        <v>16.05979106816401</v>
      </c>
      <c r="Y16" s="66">
        <v>30000</v>
      </c>
      <c r="Z16" s="58">
        <v>32623.32</v>
      </c>
      <c r="AA16" s="62">
        <f t="shared" si="8"/>
        <v>108.74440000000001</v>
      </c>
      <c r="AB16" s="66">
        <v>2400</v>
      </c>
      <c r="AC16" s="58">
        <v>2491.72</v>
      </c>
      <c r="AD16" s="62">
        <f>SUM(AC16/AB16*100)</f>
        <v>103.82166666666666</v>
      </c>
      <c r="AE16" s="66">
        <v>38100</v>
      </c>
      <c r="AF16" s="58">
        <v>51219.38</v>
      </c>
      <c r="AG16" s="62">
        <f>SUM(AF16/AE16*100)</f>
        <v>134.43406824146982</v>
      </c>
      <c r="AH16" s="66">
        <v>20000</v>
      </c>
      <c r="AI16" s="65">
        <v>25500</v>
      </c>
      <c r="AJ16" s="62">
        <f t="shared" si="9"/>
        <v>127.49999999999999</v>
      </c>
      <c r="AK16" s="66">
        <v>28000</v>
      </c>
      <c r="AL16" s="58">
        <v>32082.4</v>
      </c>
      <c r="AM16" s="62">
        <f t="shared" si="7"/>
        <v>114.58000000000001</v>
      </c>
    </row>
    <row r="17" spans="1:39" s="68" customFormat="1" ht="27.75" customHeight="1">
      <c r="A17" s="89" t="s">
        <v>13</v>
      </c>
      <c r="B17" s="89"/>
      <c r="C17" s="81"/>
      <c r="D17" s="60">
        <f>G17+J17+M17+P17+S17+V17+AB17+AE17+AH17+AK17</f>
        <v>1179990</v>
      </c>
      <c r="E17" s="61">
        <f>H17+K17+N17+Q17+T17+W17+AC17+AF17+AI17+AL17</f>
        <v>1229688.02</v>
      </c>
      <c r="F17" s="62">
        <f t="shared" si="3"/>
        <v>104.21173230281613</v>
      </c>
      <c r="G17" s="63">
        <v>404500</v>
      </c>
      <c r="H17" s="58">
        <v>447514.12</v>
      </c>
      <c r="I17" s="62">
        <f t="shared" si="0"/>
        <v>110.63389864029666</v>
      </c>
      <c r="J17" s="66">
        <v>86000</v>
      </c>
      <c r="K17" s="58">
        <v>90521.94</v>
      </c>
      <c r="L17" s="62">
        <f t="shared" si="4"/>
        <v>105.25806976744185</v>
      </c>
      <c r="M17" s="66">
        <v>147200</v>
      </c>
      <c r="N17" s="58">
        <v>174862.81</v>
      </c>
      <c r="O17" s="62">
        <f t="shared" si="5"/>
        <v>118.7926698369565</v>
      </c>
      <c r="P17" s="66">
        <v>400000</v>
      </c>
      <c r="Q17" s="58">
        <v>361434.23</v>
      </c>
      <c r="R17" s="62">
        <f t="shared" si="1"/>
        <v>90.35855749999999</v>
      </c>
      <c r="S17" s="66">
        <v>35600</v>
      </c>
      <c r="T17" s="58">
        <v>57600</v>
      </c>
      <c r="U17" s="62">
        <f>T17/S17*100</f>
        <v>161.79775280898875</v>
      </c>
      <c r="V17" s="66">
        <v>60100</v>
      </c>
      <c r="W17" s="58">
        <v>66053.02</v>
      </c>
      <c r="X17" s="62">
        <f t="shared" si="6"/>
        <v>109.90519134775376</v>
      </c>
      <c r="Y17" s="66"/>
      <c r="Z17" s="58"/>
      <c r="AA17" s="62"/>
      <c r="AB17" s="66">
        <v>2000</v>
      </c>
      <c r="AC17" s="58">
        <v>2098.15</v>
      </c>
      <c r="AD17" s="62">
        <f>SUM(AC17/AB17*100)</f>
        <v>104.9075</v>
      </c>
      <c r="AE17" s="66">
        <v>3500</v>
      </c>
      <c r="AF17" s="58">
        <v>4053.75</v>
      </c>
      <c r="AG17" s="62">
        <f>SUM(AF17/AE17*100)</f>
        <v>115.82142857142857</v>
      </c>
      <c r="AH17" s="66">
        <v>17090</v>
      </c>
      <c r="AI17" s="65">
        <v>11550</v>
      </c>
      <c r="AJ17" s="62">
        <f t="shared" si="9"/>
        <v>67.58338209479227</v>
      </c>
      <c r="AK17" s="66">
        <v>24000</v>
      </c>
      <c r="AL17" s="65">
        <v>14000</v>
      </c>
      <c r="AM17" s="62">
        <f t="shared" si="7"/>
        <v>58.333333333333336</v>
      </c>
    </row>
    <row r="18" spans="1:39" s="78" customFormat="1" ht="24.75" customHeight="1">
      <c r="A18" s="94" t="s">
        <v>4</v>
      </c>
      <c r="B18" s="94"/>
      <c r="C18" s="95"/>
      <c r="D18" s="60">
        <f>D9+D10+D11+D12+D13+D14+D15+D16+D17</f>
        <v>10404975</v>
      </c>
      <c r="E18" s="61">
        <f>E9+E10+E11+E12+E13+E14+E15+E16+E17</f>
        <v>10601683.9</v>
      </c>
      <c r="F18" s="62">
        <f t="shared" si="3"/>
        <v>101.89052736791776</v>
      </c>
      <c r="G18" s="74">
        <f>G9+G10+G11+G12+G13+G14+G15+G16+G17</f>
        <v>5027700</v>
      </c>
      <c r="H18" s="75">
        <f>H9+H10+H11+H12+H13+H14+H15+H16+H17</f>
        <v>5132967.26</v>
      </c>
      <c r="I18" s="62">
        <f t="shared" si="0"/>
        <v>102.09374584800206</v>
      </c>
      <c r="J18" s="79">
        <f>J17+J16+J15+J14+J13+J12+J11+J10+J9</f>
        <v>429600</v>
      </c>
      <c r="K18" s="76">
        <f>K17+K16+K15+K14+K13+K11+K10+K12+K9</f>
        <v>499225.45999999996</v>
      </c>
      <c r="L18" s="62">
        <f t="shared" si="4"/>
        <v>116.20704376163873</v>
      </c>
      <c r="M18" s="74">
        <f>SUM(M9:M17)</f>
        <v>903300</v>
      </c>
      <c r="N18" s="77">
        <f>N9+N10+N11+N12+N13+N14+N15+N16+N17</f>
        <v>1002896.6800000002</v>
      </c>
      <c r="O18" s="62">
        <f t="shared" si="5"/>
        <v>111.02586958928376</v>
      </c>
      <c r="P18" s="74">
        <f>SUM(P9:P17)</f>
        <v>2561800</v>
      </c>
      <c r="Q18" s="77">
        <f>SUM(Q9:Q17)</f>
        <v>2625579.16</v>
      </c>
      <c r="R18" s="62">
        <f t="shared" si="1"/>
        <v>102.48962292138341</v>
      </c>
      <c r="S18" s="74">
        <f>S9+S11+S14+S17</f>
        <v>144100</v>
      </c>
      <c r="T18" s="77">
        <f>T9+T10+T11+T12+T13+T14+T15+T16+T17</f>
        <v>395790</v>
      </c>
      <c r="U18" s="62">
        <f>T18/S18*100</f>
        <v>274.66342817487856</v>
      </c>
      <c r="V18" s="74">
        <f>SUM(V9:V17)</f>
        <v>835200</v>
      </c>
      <c r="W18" s="77">
        <f>SUM(W9:W17)</f>
        <v>466319.59</v>
      </c>
      <c r="X18" s="62">
        <f t="shared" si="6"/>
        <v>55.833284243295026</v>
      </c>
      <c r="Y18" s="80">
        <f>Y9+Y11+Y12+Y13+Y14+Y15+Y16+Y17</f>
        <v>46500</v>
      </c>
      <c r="Z18" s="59">
        <f>Z9+Z11+Z12+Z13+Z14+Z15+Z16+Z17</f>
        <v>62518.45</v>
      </c>
      <c r="AA18" s="62">
        <f t="shared" si="8"/>
        <v>134.44827956989246</v>
      </c>
      <c r="AB18" s="74">
        <f>AB9+AB11+AB14+AB16+AB17</f>
        <v>9100</v>
      </c>
      <c r="AC18" s="77">
        <f>SUM(AC9:AC17)</f>
        <v>15825.579999999998</v>
      </c>
      <c r="AD18" s="62">
        <f>SUM(AC18/AB18*100)</f>
        <v>173.90747252747252</v>
      </c>
      <c r="AE18" s="74">
        <f>AE11+AE14+AE16+AE17</f>
        <v>60100</v>
      </c>
      <c r="AF18" s="77">
        <f>SUM(AF9:AF17)</f>
        <v>78629.94</v>
      </c>
      <c r="AG18" s="62">
        <f>SUM(AF18/AE18*100)</f>
        <v>130.83184692179702</v>
      </c>
      <c r="AH18" s="74">
        <f>SUM(AH9:AH17)</f>
        <v>152090</v>
      </c>
      <c r="AI18" s="77">
        <f>SUM(AI9:AI17)</f>
        <v>127600</v>
      </c>
      <c r="AJ18" s="62">
        <f t="shared" si="9"/>
        <v>83.89769215596029</v>
      </c>
      <c r="AK18" s="74">
        <f>SUM(AK9:AK17)</f>
        <v>235485</v>
      </c>
      <c r="AL18" s="77">
        <f>SUM(AL9:AL17)</f>
        <v>194331.78</v>
      </c>
      <c r="AM18" s="62">
        <f t="shared" si="7"/>
        <v>82.52405885725206</v>
      </c>
    </row>
    <row r="19" spans="4:18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6" ht="12.75">
      <c r="D20" s="2"/>
      <c r="E20" s="2"/>
      <c r="F20" s="2"/>
    </row>
  </sheetData>
  <mergeCells count="25">
    <mergeCell ref="AH7:AJ7"/>
    <mergeCell ref="AB7:AD7"/>
    <mergeCell ref="S7:U7"/>
    <mergeCell ref="AK7:AM7"/>
    <mergeCell ref="Y7:AA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G6"/>
    <mergeCell ref="AE7:AG7"/>
    <mergeCell ref="D3:X3"/>
    <mergeCell ref="A14:C14"/>
    <mergeCell ref="G7:I7"/>
    <mergeCell ref="J7:L7"/>
    <mergeCell ref="M7:O7"/>
    <mergeCell ref="P7:R7"/>
    <mergeCell ref="V7:X7"/>
    <mergeCell ref="A10:C10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G1">
      <selection activeCell="H30" sqref="H30"/>
    </sheetView>
  </sheetViews>
  <sheetFormatPr defaultColWidth="9.00390625" defaultRowHeight="12.75"/>
  <cols>
    <col min="2" max="2" width="8.375" style="0" customWidth="1"/>
    <col min="3" max="3" width="2.00390625" style="0" hidden="1" customWidth="1"/>
    <col min="5" max="5" width="9.375" style="0" bestFit="1" customWidth="1"/>
    <col min="6" max="6" width="5.75390625" style="0" customWidth="1"/>
    <col min="9" max="9" width="5.75390625" style="0" customWidth="1"/>
    <col min="12" max="12" width="6.00390625" style="0" customWidth="1"/>
    <col min="14" max="14" width="10.00390625" style="0" bestFit="1" customWidth="1"/>
    <col min="15" max="15" width="5.75390625" style="0" customWidth="1"/>
    <col min="18" max="18" width="5.25390625" style="0" customWidth="1"/>
    <col min="19" max="19" width="10.375" style="0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>
      <c r="A3" s="5"/>
      <c r="B3" s="104" t="s">
        <v>68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18" t="s">
        <v>26</v>
      </c>
      <c r="U5" s="119"/>
    </row>
    <row r="6" spans="1:21" ht="22.5" customHeight="1">
      <c r="A6" s="120"/>
      <c r="B6" s="120"/>
      <c r="C6" s="120"/>
      <c r="D6" s="122" t="s">
        <v>27</v>
      </c>
      <c r="E6" s="122"/>
      <c r="F6" s="122"/>
      <c r="G6" s="111" t="s">
        <v>28</v>
      </c>
      <c r="H6" s="112"/>
      <c r="I6" s="112"/>
      <c r="J6" s="112"/>
      <c r="K6" s="112"/>
      <c r="L6" s="112"/>
      <c r="M6" s="112"/>
      <c r="N6" s="112"/>
      <c r="O6" s="112"/>
      <c r="P6" s="111"/>
      <c r="Q6" s="112"/>
      <c r="R6" s="113"/>
      <c r="S6" s="122" t="s">
        <v>29</v>
      </c>
      <c r="T6" s="123"/>
      <c r="U6" s="123"/>
    </row>
    <row r="7" spans="1:21" ht="12.75">
      <c r="A7" s="120"/>
      <c r="B7" s="120"/>
      <c r="C7" s="120"/>
      <c r="D7" s="122"/>
      <c r="E7" s="122"/>
      <c r="F7" s="122"/>
      <c r="G7" s="122" t="s">
        <v>30</v>
      </c>
      <c r="H7" s="122"/>
      <c r="I7" s="122"/>
      <c r="J7" s="122" t="s">
        <v>48</v>
      </c>
      <c r="K7" s="122"/>
      <c r="L7" s="122"/>
      <c r="M7" s="122" t="s">
        <v>31</v>
      </c>
      <c r="N7" s="122"/>
      <c r="O7" s="122"/>
      <c r="P7" s="124" t="s">
        <v>49</v>
      </c>
      <c r="Q7" s="125"/>
      <c r="R7" s="126"/>
      <c r="S7" s="122"/>
      <c r="T7" s="123"/>
      <c r="U7" s="123"/>
    </row>
    <row r="8" spans="1:21" ht="39.75" customHeight="1">
      <c r="A8" s="120"/>
      <c r="B8" s="120"/>
      <c r="C8" s="120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7"/>
      <c r="Q8" s="128"/>
      <c r="R8" s="129"/>
      <c r="S8" s="123"/>
      <c r="T8" s="123"/>
      <c r="U8" s="123"/>
    </row>
    <row r="9" spans="1:21" ht="22.5">
      <c r="A9" s="121"/>
      <c r="B9" s="121"/>
      <c r="C9" s="121"/>
      <c r="D9" s="18" t="s">
        <v>32</v>
      </c>
      <c r="E9" s="18" t="s">
        <v>33</v>
      </c>
      <c r="F9" s="19" t="s">
        <v>34</v>
      </c>
      <c r="G9" s="18" t="s">
        <v>32</v>
      </c>
      <c r="H9" s="20" t="s">
        <v>33</v>
      </c>
      <c r="I9" s="19" t="s">
        <v>34</v>
      </c>
      <c r="J9" s="18" t="s">
        <v>32</v>
      </c>
      <c r="K9" s="20" t="s">
        <v>35</v>
      </c>
      <c r="L9" s="19" t="s">
        <v>34</v>
      </c>
      <c r="M9" s="18" t="s">
        <v>32</v>
      </c>
      <c r="N9" s="20" t="s">
        <v>33</v>
      </c>
      <c r="O9" s="19" t="s">
        <v>34</v>
      </c>
      <c r="P9" s="18" t="s">
        <v>32</v>
      </c>
      <c r="Q9" s="20" t="s">
        <v>33</v>
      </c>
      <c r="R9" s="19" t="s">
        <v>34</v>
      </c>
      <c r="S9" s="17" t="s">
        <v>32</v>
      </c>
      <c r="T9" s="17" t="s">
        <v>33</v>
      </c>
      <c r="U9" s="21" t="s">
        <v>34</v>
      </c>
    </row>
    <row r="10" spans="1:21" ht="12.75">
      <c r="A10" s="114">
        <v>1</v>
      </c>
      <c r="B10" s="114"/>
      <c r="C10" s="114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1" ht="12.75">
      <c r="A11" s="101" t="s">
        <v>36</v>
      </c>
      <c r="B11" s="102"/>
      <c r="C11" s="103"/>
      <c r="D11" s="31">
        <f>G11+J11+M11</f>
        <v>3293.6000000000004</v>
      </c>
      <c r="E11" s="32">
        <f aca="true" t="shared" si="0" ref="E11:E19">H11+K11+N11</f>
        <v>2971.2</v>
      </c>
      <c r="F11" s="33">
        <f aca="true" t="shared" si="1" ref="F11:F19">E11/D11*100</f>
        <v>90.2113189215448</v>
      </c>
      <c r="G11" s="31">
        <v>565.3</v>
      </c>
      <c r="H11" s="32">
        <v>522.2</v>
      </c>
      <c r="I11" s="33">
        <f aca="true" t="shared" si="2" ref="I11:I19">H11/G11*100</f>
        <v>92.37572970104371</v>
      </c>
      <c r="J11" s="31">
        <v>34</v>
      </c>
      <c r="K11" s="32">
        <v>25.8</v>
      </c>
      <c r="L11" s="33">
        <f>K11/J11*100</f>
        <v>75.88235294117646</v>
      </c>
      <c r="M11" s="31">
        <v>2694.3</v>
      </c>
      <c r="N11" s="32">
        <v>2423.2</v>
      </c>
      <c r="O11" s="33">
        <f aca="true" t="shared" si="3" ref="O11:O19">N11/M11*100</f>
        <v>89.93801729577254</v>
      </c>
      <c r="P11" s="31">
        <v>1179.6</v>
      </c>
      <c r="Q11" s="31">
        <v>1089.9</v>
      </c>
      <c r="R11" s="33">
        <f aca="true" t="shared" si="4" ref="R11:R19">Q11/P11*100</f>
        <v>92.39572736520856</v>
      </c>
      <c r="S11" s="46">
        <v>3301.8</v>
      </c>
      <c r="T11" s="40">
        <v>2333.7</v>
      </c>
      <c r="U11" s="39">
        <f>T11/S11*100</f>
        <v>70.67962929311284</v>
      </c>
    </row>
    <row r="12" spans="1:21" ht="12.75">
      <c r="A12" s="101" t="s">
        <v>37</v>
      </c>
      <c r="B12" s="102"/>
      <c r="C12" s="103"/>
      <c r="D12" s="31">
        <f aca="true" t="shared" si="5" ref="D12:D21">G12+J12+M12</f>
        <v>3807.7</v>
      </c>
      <c r="E12" s="32">
        <f t="shared" si="0"/>
        <v>3566.2000000000003</v>
      </c>
      <c r="F12" s="33">
        <f t="shared" si="1"/>
        <v>93.65758857052815</v>
      </c>
      <c r="G12" s="31">
        <v>367</v>
      </c>
      <c r="H12" s="32">
        <v>336.5</v>
      </c>
      <c r="I12" s="33">
        <f t="shared" si="2"/>
        <v>91.68937329700273</v>
      </c>
      <c r="J12" s="31">
        <v>85</v>
      </c>
      <c r="K12" s="32">
        <v>71.8</v>
      </c>
      <c r="L12" s="33">
        <f aca="true" t="shared" si="6" ref="L12:L19">K12/J12*100</f>
        <v>84.47058823529412</v>
      </c>
      <c r="M12" s="31">
        <v>3355.7</v>
      </c>
      <c r="N12" s="32">
        <v>3157.9</v>
      </c>
      <c r="O12" s="33">
        <f t="shared" si="3"/>
        <v>94.10555174777245</v>
      </c>
      <c r="P12" s="31">
        <v>1926.8</v>
      </c>
      <c r="Q12" s="31">
        <v>1780.4</v>
      </c>
      <c r="R12" s="33">
        <f t="shared" si="4"/>
        <v>92.4019099024289</v>
      </c>
      <c r="S12" s="46">
        <v>3823.7</v>
      </c>
      <c r="T12" s="40">
        <v>2658.2</v>
      </c>
      <c r="U12" s="39">
        <f aca="true" t="shared" si="7" ref="U12:U22">T12/S12*100</f>
        <v>69.51905222690064</v>
      </c>
    </row>
    <row r="13" spans="1:21" ht="12.75">
      <c r="A13" s="101" t="s">
        <v>38</v>
      </c>
      <c r="B13" s="102"/>
      <c r="C13" s="103"/>
      <c r="D13" s="31">
        <f t="shared" si="5"/>
        <v>5247.900000000001</v>
      </c>
      <c r="E13" s="32">
        <f t="shared" si="0"/>
        <v>4925.6</v>
      </c>
      <c r="F13" s="33">
        <f t="shared" si="1"/>
        <v>93.85849577926409</v>
      </c>
      <c r="G13" s="31">
        <v>802.6</v>
      </c>
      <c r="H13" s="32">
        <v>791.2</v>
      </c>
      <c r="I13" s="33">
        <f t="shared" si="2"/>
        <v>98.57961624719661</v>
      </c>
      <c r="J13" s="31">
        <v>50.5</v>
      </c>
      <c r="K13" s="32">
        <v>44</v>
      </c>
      <c r="L13" s="33">
        <f t="shared" si="6"/>
        <v>87.12871287128714</v>
      </c>
      <c r="M13" s="31">
        <v>4394.8</v>
      </c>
      <c r="N13" s="32">
        <v>4090.4</v>
      </c>
      <c r="O13" s="33">
        <f t="shared" si="3"/>
        <v>93.07363247474288</v>
      </c>
      <c r="P13" s="31">
        <v>2213.6</v>
      </c>
      <c r="Q13" s="31">
        <v>2045.1</v>
      </c>
      <c r="R13" s="33">
        <f t="shared" si="4"/>
        <v>92.3879653053849</v>
      </c>
      <c r="S13" s="46">
        <v>5249.3</v>
      </c>
      <c r="T13" s="40">
        <v>3833.4</v>
      </c>
      <c r="U13" s="39">
        <f t="shared" si="7"/>
        <v>73.02687977444612</v>
      </c>
    </row>
    <row r="14" spans="1:21" ht="12.75">
      <c r="A14" s="101" t="s">
        <v>39</v>
      </c>
      <c r="B14" s="102"/>
      <c r="C14" s="103"/>
      <c r="D14" s="31">
        <f t="shared" si="5"/>
        <v>6148.2</v>
      </c>
      <c r="E14" s="32">
        <f t="shared" si="0"/>
        <v>5948.4</v>
      </c>
      <c r="F14" s="33">
        <f t="shared" si="1"/>
        <v>96.75026837123059</v>
      </c>
      <c r="G14" s="31">
        <v>887.7</v>
      </c>
      <c r="H14" s="32">
        <v>964.7</v>
      </c>
      <c r="I14" s="33">
        <f t="shared" si="2"/>
        <v>108.67410161090459</v>
      </c>
      <c r="J14" s="31">
        <v>35</v>
      </c>
      <c r="K14" s="32">
        <v>15.5</v>
      </c>
      <c r="L14" s="33">
        <f t="shared" si="6"/>
        <v>44.285714285714285</v>
      </c>
      <c r="M14" s="31">
        <v>5225.5</v>
      </c>
      <c r="N14" s="32">
        <v>4968.2</v>
      </c>
      <c r="O14" s="33">
        <f t="shared" si="3"/>
        <v>95.0760692756674</v>
      </c>
      <c r="P14" s="31">
        <v>2445</v>
      </c>
      <c r="Q14" s="31">
        <v>2258.9</v>
      </c>
      <c r="R14" s="33">
        <f t="shared" si="4"/>
        <v>92.38854805725973</v>
      </c>
      <c r="S14" s="46">
        <v>6148.2</v>
      </c>
      <c r="T14" s="40">
        <v>4982.2</v>
      </c>
      <c r="U14" s="39">
        <f t="shared" si="7"/>
        <v>81.0350997039784</v>
      </c>
    </row>
    <row r="15" spans="1:21" ht="12.75">
      <c r="A15" s="101" t="s">
        <v>40</v>
      </c>
      <c r="B15" s="102"/>
      <c r="C15" s="103"/>
      <c r="D15" s="31">
        <f t="shared" si="5"/>
        <v>5390.4</v>
      </c>
      <c r="E15" s="32">
        <f t="shared" si="0"/>
        <v>5139.599999999999</v>
      </c>
      <c r="F15" s="33">
        <f t="shared" si="1"/>
        <v>95.34728406055208</v>
      </c>
      <c r="G15" s="31">
        <v>396.5</v>
      </c>
      <c r="H15" s="32">
        <v>309.7</v>
      </c>
      <c r="I15" s="33">
        <f t="shared" si="2"/>
        <v>78.10844892812105</v>
      </c>
      <c r="J15" s="31">
        <v>30</v>
      </c>
      <c r="K15" s="32">
        <v>29.7</v>
      </c>
      <c r="L15" s="33">
        <f t="shared" si="6"/>
        <v>99</v>
      </c>
      <c r="M15" s="31">
        <v>4963.9</v>
      </c>
      <c r="N15" s="32">
        <v>4800.2</v>
      </c>
      <c r="O15" s="33">
        <f t="shared" si="3"/>
        <v>96.70218981043132</v>
      </c>
      <c r="P15" s="31">
        <v>1603.6</v>
      </c>
      <c r="Q15" s="31">
        <v>1481.6</v>
      </c>
      <c r="R15" s="33">
        <f t="shared" si="4"/>
        <v>92.39211773509604</v>
      </c>
      <c r="S15" s="46">
        <v>5409.2</v>
      </c>
      <c r="T15" s="40">
        <v>3661.4</v>
      </c>
      <c r="U15" s="39">
        <f t="shared" si="7"/>
        <v>67.68838275530578</v>
      </c>
    </row>
    <row r="16" spans="1:21" ht="12.75">
      <c r="A16" s="101" t="s">
        <v>41</v>
      </c>
      <c r="B16" s="102"/>
      <c r="C16" s="103"/>
      <c r="D16" s="31">
        <f t="shared" si="5"/>
        <v>4300.5</v>
      </c>
      <c r="E16" s="32">
        <f t="shared" si="0"/>
        <v>3973.2</v>
      </c>
      <c r="F16" s="33">
        <f t="shared" si="1"/>
        <v>92.38925706313219</v>
      </c>
      <c r="G16" s="31">
        <v>857.6</v>
      </c>
      <c r="H16" s="32">
        <v>897.5</v>
      </c>
      <c r="I16" s="33">
        <f t="shared" si="2"/>
        <v>104.65251865671641</v>
      </c>
      <c r="J16" s="31">
        <v>43</v>
      </c>
      <c r="K16" s="32">
        <v>37.7</v>
      </c>
      <c r="L16" s="33">
        <f t="shared" si="6"/>
        <v>87.67441860465117</v>
      </c>
      <c r="M16" s="31">
        <v>3399.9</v>
      </c>
      <c r="N16" s="32">
        <v>3038</v>
      </c>
      <c r="O16" s="33">
        <f t="shared" si="3"/>
        <v>89.35556928144945</v>
      </c>
      <c r="P16" s="31">
        <v>2114.5</v>
      </c>
      <c r="Q16" s="31">
        <v>1953.6</v>
      </c>
      <c r="R16" s="33">
        <f t="shared" si="4"/>
        <v>92.39063608418066</v>
      </c>
      <c r="S16" s="46">
        <v>4300.5</v>
      </c>
      <c r="T16" s="40">
        <v>2998.2</v>
      </c>
      <c r="U16" s="39">
        <f t="shared" si="7"/>
        <v>69.71747471224276</v>
      </c>
    </row>
    <row r="17" spans="1:21" ht="12.75">
      <c r="A17" s="101" t="s">
        <v>42</v>
      </c>
      <c r="B17" s="102"/>
      <c r="C17" s="103"/>
      <c r="D17" s="31">
        <f t="shared" si="5"/>
        <v>2199.6</v>
      </c>
      <c r="E17" s="32">
        <f t="shared" si="0"/>
        <v>2132.4</v>
      </c>
      <c r="F17" s="33">
        <f t="shared" si="1"/>
        <v>96.94489907255866</v>
      </c>
      <c r="G17" s="31">
        <v>459.7</v>
      </c>
      <c r="H17" s="32">
        <v>519.9</v>
      </c>
      <c r="I17" s="33">
        <f t="shared" si="2"/>
        <v>113.09549706330215</v>
      </c>
      <c r="J17" s="31">
        <v>21</v>
      </c>
      <c r="K17" s="32">
        <v>14.3</v>
      </c>
      <c r="L17" s="33">
        <f t="shared" si="6"/>
        <v>68.0952380952381</v>
      </c>
      <c r="M17" s="31">
        <v>1718.9</v>
      </c>
      <c r="N17" s="32">
        <v>1598.2</v>
      </c>
      <c r="O17" s="33">
        <f t="shared" si="3"/>
        <v>92.978067368666</v>
      </c>
      <c r="P17" s="31">
        <v>1141.1</v>
      </c>
      <c r="Q17" s="31">
        <v>1054.3</v>
      </c>
      <c r="R17" s="33">
        <f t="shared" si="4"/>
        <v>92.39330470598546</v>
      </c>
      <c r="S17" s="46">
        <v>2202.8</v>
      </c>
      <c r="T17" s="40">
        <v>1726.7</v>
      </c>
      <c r="U17" s="39">
        <f t="shared" si="7"/>
        <v>78.38659887416016</v>
      </c>
    </row>
    <row r="18" spans="1:21" ht="12.75">
      <c r="A18" s="101" t="s">
        <v>43</v>
      </c>
      <c r="B18" s="102"/>
      <c r="C18" s="103"/>
      <c r="D18" s="31">
        <f t="shared" si="5"/>
        <v>25362.9</v>
      </c>
      <c r="E18" s="32">
        <f t="shared" si="0"/>
        <v>21993</v>
      </c>
      <c r="F18" s="33">
        <f t="shared" si="1"/>
        <v>86.71327017020923</v>
      </c>
      <c r="G18" s="31">
        <v>4542.1</v>
      </c>
      <c r="H18" s="32">
        <v>4733.8</v>
      </c>
      <c r="I18" s="33">
        <f t="shared" si="2"/>
        <v>104.22051473987804</v>
      </c>
      <c r="J18" s="31">
        <v>48</v>
      </c>
      <c r="K18" s="32">
        <v>57.6</v>
      </c>
      <c r="L18" s="33">
        <f t="shared" si="6"/>
        <v>120</v>
      </c>
      <c r="M18" s="31">
        <v>20772.8</v>
      </c>
      <c r="N18" s="32">
        <v>17201.6</v>
      </c>
      <c r="O18" s="33">
        <f t="shared" si="3"/>
        <v>82.80828776091812</v>
      </c>
      <c r="P18" s="31">
        <v>1756.4</v>
      </c>
      <c r="Q18" s="31">
        <v>1622.7</v>
      </c>
      <c r="R18" s="33">
        <f t="shared" si="4"/>
        <v>92.38783876110224</v>
      </c>
      <c r="S18" s="46">
        <v>25362.9</v>
      </c>
      <c r="T18" s="40">
        <v>18908.5</v>
      </c>
      <c r="U18" s="39">
        <f t="shared" si="7"/>
        <v>74.55180598433144</v>
      </c>
    </row>
    <row r="19" spans="1:21" ht="12.75">
      <c r="A19" s="101" t="s">
        <v>44</v>
      </c>
      <c r="B19" s="102"/>
      <c r="C19" s="103"/>
      <c r="D19" s="31">
        <f>G19+J19+M19</f>
        <v>6465.6</v>
      </c>
      <c r="E19" s="32">
        <f t="shared" si="0"/>
        <v>6173</v>
      </c>
      <c r="F19" s="33">
        <f t="shared" si="1"/>
        <v>95.4745112595892</v>
      </c>
      <c r="G19" s="31">
        <v>1138.9</v>
      </c>
      <c r="H19" s="32">
        <v>1204.1</v>
      </c>
      <c r="I19" s="33">
        <f t="shared" si="2"/>
        <v>105.72482219685659</v>
      </c>
      <c r="J19" s="31">
        <v>41.1</v>
      </c>
      <c r="K19" s="32">
        <v>25.6</v>
      </c>
      <c r="L19" s="33">
        <f t="shared" si="6"/>
        <v>62.28710462287105</v>
      </c>
      <c r="M19" s="31">
        <v>5285.6</v>
      </c>
      <c r="N19" s="32">
        <v>4943.3</v>
      </c>
      <c r="O19" s="33">
        <f t="shared" si="3"/>
        <v>93.52391403057364</v>
      </c>
      <c r="P19" s="31">
        <v>3308.4</v>
      </c>
      <c r="Q19" s="31">
        <v>3056.5</v>
      </c>
      <c r="R19" s="33">
        <f t="shared" si="4"/>
        <v>92.38604763631967</v>
      </c>
      <c r="S19" s="46">
        <v>6465.6</v>
      </c>
      <c r="T19" s="40">
        <v>4587.9</v>
      </c>
      <c r="U19" s="39">
        <f t="shared" si="7"/>
        <v>70.95861172976984</v>
      </c>
    </row>
    <row r="20" spans="1:21" ht="12.75">
      <c r="A20" s="108" t="s">
        <v>45</v>
      </c>
      <c r="B20" s="109"/>
      <c r="C20" s="110"/>
      <c r="D20" s="33">
        <f>D11+D12+D13+D14+D15+D16+D17+D18+D19</f>
        <v>62216.4</v>
      </c>
      <c r="E20" s="38">
        <f>H20+K20+N20</f>
        <v>56822.6</v>
      </c>
      <c r="F20" s="33">
        <f>E20/D20*100</f>
        <v>91.3305816472827</v>
      </c>
      <c r="G20" s="33">
        <f>SUM(G11:G19)</f>
        <v>10017.4</v>
      </c>
      <c r="H20" s="38">
        <f>H11+H12+H13+H14+H15+H16+H17+H18+H19</f>
        <v>10279.6</v>
      </c>
      <c r="I20" s="33">
        <f>H20/G20*100</f>
        <v>102.61744564457844</v>
      </c>
      <c r="J20" s="33">
        <f>SUM(J11:J19)</f>
        <v>387.6</v>
      </c>
      <c r="K20" s="38">
        <f>K11+K12+K13+K14+K15+K16+K17+K18+K19</f>
        <v>322.00000000000006</v>
      </c>
      <c r="L20" s="33">
        <f>K20/J20*100</f>
        <v>83.07533539731683</v>
      </c>
      <c r="M20" s="33">
        <v>50300.2</v>
      </c>
      <c r="N20" s="38">
        <f>N11+N12+N13+N14+N15+N16+N17+N18+N19</f>
        <v>46221</v>
      </c>
      <c r="O20" s="33">
        <f>N20/M20*100</f>
        <v>91.8902906946692</v>
      </c>
      <c r="P20" s="33">
        <f>SUM(P11:P19)</f>
        <v>17689</v>
      </c>
      <c r="Q20" s="43">
        <f>Q11+Q12+Q13+Q14+Q15+Q16+Q17+Q18+Q19</f>
        <v>16343</v>
      </c>
      <c r="R20" s="33">
        <f>Q20/P20*100</f>
        <v>92.39075131437616</v>
      </c>
      <c r="S20" s="39">
        <f>S11+S12+S13+S14+S15+S16+S17+S18+S19</f>
        <v>62264</v>
      </c>
      <c r="T20" s="41">
        <f>T11+T12+T13+T14+T15+T16+T17+T18+T19</f>
        <v>45690.200000000004</v>
      </c>
      <c r="U20" s="39">
        <f t="shared" si="7"/>
        <v>73.38140819735321</v>
      </c>
    </row>
    <row r="21" spans="1:22" ht="12.75">
      <c r="A21" s="101" t="s">
        <v>46</v>
      </c>
      <c r="B21" s="102"/>
      <c r="C21" s="103"/>
      <c r="D21" s="31">
        <f t="shared" si="5"/>
        <v>272614.3</v>
      </c>
      <c r="E21" s="32">
        <f>H21+K21+N21</f>
        <v>251666.09999999998</v>
      </c>
      <c r="F21" s="33">
        <f>E21/D21*100</f>
        <v>92.31581028581405</v>
      </c>
      <c r="G21" s="31">
        <v>33031.7</v>
      </c>
      <c r="H21" s="32">
        <v>31103.9</v>
      </c>
      <c r="I21" s="33">
        <f>H21/G21*100</f>
        <v>94.163788118686</v>
      </c>
      <c r="J21" s="31">
        <v>12460.2</v>
      </c>
      <c r="K21" s="32">
        <v>11510.8</v>
      </c>
      <c r="L21" s="33">
        <f>K21/J21*100</f>
        <v>92.38053963820805</v>
      </c>
      <c r="M21" s="31">
        <v>227122.4</v>
      </c>
      <c r="N21" s="32">
        <v>209051.4</v>
      </c>
      <c r="O21" s="33">
        <f>N21/M21*100</f>
        <v>92.04349725082159</v>
      </c>
      <c r="P21" s="31">
        <v>58845.2</v>
      </c>
      <c r="Q21" s="31">
        <v>53950.9</v>
      </c>
      <c r="R21" s="33">
        <f>Q21/P21*100</f>
        <v>91.68275407339937</v>
      </c>
      <c r="S21" s="34">
        <v>274923.3</v>
      </c>
      <c r="T21" s="40">
        <v>233708.5</v>
      </c>
      <c r="U21" s="39">
        <f t="shared" si="7"/>
        <v>85.00861876748897</v>
      </c>
      <c r="V21" s="2"/>
    </row>
    <row r="22" spans="1:21" ht="26.25" customHeight="1">
      <c r="A22" s="105" t="s">
        <v>47</v>
      </c>
      <c r="B22" s="106"/>
      <c r="C22" s="107"/>
      <c r="D22" s="35">
        <f>D20+D21-M20</f>
        <v>284530.5</v>
      </c>
      <c r="E22" s="36">
        <f>E20+E21-N20</f>
        <v>262267.69999999995</v>
      </c>
      <c r="F22" s="35">
        <f>E22/D22*100</f>
        <v>92.17560156116829</v>
      </c>
      <c r="G22" s="35">
        <f>G20+G21</f>
        <v>43049.1</v>
      </c>
      <c r="H22" s="36">
        <f>H20+H21</f>
        <v>41383.5</v>
      </c>
      <c r="I22" s="35">
        <f>H22/G22*100</f>
        <v>96.13092956647178</v>
      </c>
      <c r="J22" s="35">
        <f>J20+J21</f>
        <v>12847.800000000001</v>
      </c>
      <c r="K22" s="36">
        <f>K20+K21</f>
        <v>11832.8</v>
      </c>
      <c r="L22" s="35">
        <f>K22/J22*100</f>
        <v>92.09981475427699</v>
      </c>
      <c r="M22" s="35">
        <f>M21</f>
        <v>227122.4</v>
      </c>
      <c r="N22" s="36">
        <f>N21</f>
        <v>209051.4</v>
      </c>
      <c r="O22" s="33">
        <f>N22/M22*100</f>
        <v>92.04349725082159</v>
      </c>
      <c r="P22" s="35">
        <f>P21</f>
        <v>58845.2</v>
      </c>
      <c r="Q22" s="36">
        <f>Q21</f>
        <v>53950.9</v>
      </c>
      <c r="R22" s="33">
        <f>Q22/P22*100</f>
        <v>91.68275407339937</v>
      </c>
      <c r="S22" s="37">
        <f>S20+S21-M20</f>
        <v>286887.1</v>
      </c>
      <c r="T22" s="42">
        <f>T20+T21-N20</f>
        <v>233177.7</v>
      </c>
      <c r="U22" s="39">
        <f t="shared" si="7"/>
        <v>81.2785587082863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56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56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  <row r="25" spans="1:9" ht="12.75">
      <c r="A25" s="51" t="s">
        <v>54</v>
      </c>
      <c r="B25" s="52"/>
      <c r="C25" s="52"/>
      <c r="D25" s="52"/>
      <c r="E25" s="52"/>
      <c r="F25" s="53"/>
      <c r="G25" s="54">
        <v>22391</v>
      </c>
      <c r="H25" s="54">
        <v>20901.4</v>
      </c>
      <c r="I25" s="35">
        <f aca="true" t="shared" si="8" ref="I25:I37">H25/G25*100</f>
        <v>93.3473270510473</v>
      </c>
    </row>
    <row r="26" spans="1:9" ht="12.75">
      <c r="A26" s="51" t="s">
        <v>55</v>
      </c>
      <c r="B26" s="52"/>
      <c r="C26" s="52"/>
      <c r="D26" s="52"/>
      <c r="E26" s="52"/>
      <c r="F26" s="53"/>
      <c r="G26" s="54">
        <v>6900</v>
      </c>
      <c r="H26" s="54">
        <v>6155.9</v>
      </c>
      <c r="I26" s="35">
        <f t="shared" si="8"/>
        <v>89.21594202898551</v>
      </c>
    </row>
    <row r="27" spans="1:9" ht="12.75">
      <c r="A27" s="54" t="s">
        <v>14</v>
      </c>
      <c r="B27" s="51"/>
      <c r="C27" s="52"/>
      <c r="D27" s="52"/>
      <c r="E27" s="52"/>
      <c r="F27" s="53"/>
      <c r="G27" s="54">
        <v>256</v>
      </c>
      <c r="H27" s="57">
        <v>499.2</v>
      </c>
      <c r="I27" s="35">
        <f t="shared" si="8"/>
        <v>195</v>
      </c>
    </row>
    <row r="28" spans="1:9" ht="12.75">
      <c r="A28" s="130" t="s">
        <v>56</v>
      </c>
      <c r="B28" s="131"/>
      <c r="C28" s="131"/>
      <c r="D28" s="131"/>
      <c r="E28" s="131"/>
      <c r="F28" s="132"/>
      <c r="G28" s="54">
        <v>246.5</v>
      </c>
      <c r="H28" s="54">
        <v>280.6</v>
      </c>
      <c r="I28" s="35">
        <f t="shared" si="8"/>
        <v>113.83367139959432</v>
      </c>
    </row>
    <row r="29" spans="1:9" ht="12.75">
      <c r="A29" s="130" t="s">
        <v>57</v>
      </c>
      <c r="B29" s="131"/>
      <c r="C29" s="131"/>
      <c r="D29" s="131"/>
      <c r="E29" s="131"/>
      <c r="F29" s="132"/>
      <c r="G29" s="54">
        <v>1000</v>
      </c>
      <c r="H29" s="54">
        <v>947.9</v>
      </c>
      <c r="I29" s="35">
        <f t="shared" si="8"/>
        <v>94.78999999999999</v>
      </c>
    </row>
    <row r="30" spans="1:9" ht="12.75">
      <c r="A30" s="130" t="s">
        <v>65</v>
      </c>
      <c r="B30" s="133"/>
      <c r="C30" s="133"/>
      <c r="D30" s="133"/>
      <c r="E30" s="133"/>
      <c r="F30" s="134"/>
      <c r="G30" s="54">
        <v>20.5</v>
      </c>
      <c r="H30" s="57">
        <v>-19.5</v>
      </c>
      <c r="I30" s="35">
        <f t="shared" si="8"/>
        <v>-95.1219512195122</v>
      </c>
    </row>
    <row r="31" spans="1:9" ht="12.75">
      <c r="A31" s="130" t="s">
        <v>58</v>
      </c>
      <c r="B31" s="131"/>
      <c r="C31" s="131"/>
      <c r="D31" s="131"/>
      <c r="E31" s="131"/>
      <c r="F31" s="132"/>
      <c r="G31" s="54">
        <v>238.6</v>
      </c>
      <c r="H31" s="54">
        <v>531.1</v>
      </c>
      <c r="I31" s="35">
        <f t="shared" si="8"/>
        <v>222.59010896898576</v>
      </c>
    </row>
    <row r="32" spans="1:9" ht="12.75">
      <c r="A32" s="130" t="s">
        <v>59</v>
      </c>
      <c r="B32" s="131"/>
      <c r="C32" s="131"/>
      <c r="D32" s="131"/>
      <c r="E32" s="131"/>
      <c r="F32" s="132"/>
      <c r="G32" s="54">
        <v>186.3</v>
      </c>
      <c r="H32" s="54">
        <v>158.4</v>
      </c>
      <c r="I32" s="35">
        <f t="shared" si="8"/>
        <v>85.02415458937197</v>
      </c>
    </row>
    <row r="33" spans="1:9" ht="12.75">
      <c r="A33" s="130" t="s">
        <v>60</v>
      </c>
      <c r="B33" s="131"/>
      <c r="C33" s="131"/>
      <c r="D33" s="131"/>
      <c r="E33" s="131"/>
      <c r="F33" s="132"/>
      <c r="G33" s="54">
        <v>100</v>
      </c>
      <c r="H33" s="54">
        <v>3.1</v>
      </c>
      <c r="I33" s="35">
        <f t="shared" si="8"/>
        <v>3.1</v>
      </c>
    </row>
    <row r="34" spans="1:9" ht="12.75">
      <c r="A34" s="130" t="s">
        <v>61</v>
      </c>
      <c r="B34" s="131"/>
      <c r="C34" s="131"/>
      <c r="D34" s="131"/>
      <c r="E34" s="131"/>
      <c r="F34" s="132"/>
      <c r="G34" s="54">
        <v>145</v>
      </c>
      <c r="H34" s="54">
        <v>162.9</v>
      </c>
      <c r="I34" s="35">
        <f t="shared" si="8"/>
        <v>112.34482758620689</v>
      </c>
    </row>
    <row r="35" spans="1:9" ht="12.75">
      <c r="A35" s="130" t="s">
        <v>62</v>
      </c>
      <c r="B35" s="131"/>
      <c r="C35" s="131"/>
      <c r="D35" s="131"/>
      <c r="E35" s="131"/>
      <c r="F35" s="132"/>
      <c r="G35" s="54">
        <v>1480.5</v>
      </c>
      <c r="H35" s="54">
        <v>1420.6</v>
      </c>
      <c r="I35" s="35">
        <f t="shared" si="8"/>
        <v>95.95406957109084</v>
      </c>
    </row>
    <row r="36" spans="1:9" ht="12.75">
      <c r="A36" s="135" t="s">
        <v>63</v>
      </c>
      <c r="B36" s="135"/>
      <c r="C36" s="135"/>
      <c r="D36" s="135"/>
      <c r="E36" s="135"/>
      <c r="F36" s="135"/>
      <c r="G36" s="54">
        <v>67.3</v>
      </c>
      <c r="H36" s="54">
        <v>62.3</v>
      </c>
      <c r="I36" s="35">
        <f t="shared" si="8"/>
        <v>92.5705794947994</v>
      </c>
    </row>
    <row r="37" spans="1:9" ht="12.75">
      <c r="A37" s="115" t="s">
        <v>64</v>
      </c>
      <c r="B37" s="116"/>
      <c r="C37" s="116"/>
      <c r="D37" s="116"/>
      <c r="E37" s="116"/>
      <c r="F37" s="117"/>
      <c r="G37" s="55">
        <f>G25+G26+G27+G28+G29+G31+G32+G33+G34+G35+G36+G30</f>
        <v>33031.7</v>
      </c>
      <c r="H37" s="55">
        <f>H25+H26+H27+H28+H29+H30+H31+H32+H33+H34+H35+H36</f>
        <v>31103.9</v>
      </c>
      <c r="I37" s="35">
        <f t="shared" si="8"/>
        <v>94.163788118686</v>
      </c>
    </row>
  </sheetData>
  <mergeCells count="34">
    <mergeCell ref="A33:F33"/>
    <mergeCell ref="A34:F34"/>
    <mergeCell ref="A35:F35"/>
    <mergeCell ref="A36:F36"/>
    <mergeCell ref="A28:F28"/>
    <mergeCell ref="A29:F29"/>
    <mergeCell ref="A31:F31"/>
    <mergeCell ref="A32:F32"/>
    <mergeCell ref="A30:F30"/>
    <mergeCell ref="A37:F37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23"/>
  <sheetViews>
    <sheetView workbookViewId="0" topLeftCell="A4">
      <pane xSplit="4" ySplit="8" topLeftCell="K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S12" sqref="S12:S20"/>
    </sheetView>
  </sheetViews>
  <sheetFormatPr defaultColWidth="9.00390625" defaultRowHeight="12.75"/>
  <cols>
    <col min="3" max="3" width="0.2421875" style="0" customWidth="1"/>
    <col min="4" max="4" width="12.375" style="0" customWidth="1"/>
    <col min="5" max="6" width="9.25390625" style="0" bestFit="1" customWidth="1"/>
    <col min="7" max="7" width="11.625" style="0" customWidth="1"/>
    <col min="8" max="9" width="9.25390625" style="0" bestFit="1" customWidth="1"/>
    <col min="10" max="10" width="10.125" style="0" customWidth="1"/>
    <col min="11" max="12" width="9.25390625" style="0" bestFit="1" customWidth="1"/>
    <col min="13" max="13" width="12.375" style="0" customWidth="1"/>
    <col min="14" max="15" width="9.25390625" style="0" bestFit="1" customWidth="1"/>
    <col min="16" max="16" width="12.00390625" style="0" customWidth="1"/>
    <col min="17" max="18" width="9.25390625" style="0" bestFit="1" customWidth="1"/>
    <col min="19" max="19" width="13.00390625" style="0" customWidth="1"/>
    <col min="20" max="21" width="9.25390625" style="0" bestFit="1" customWidth="1"/>
  </cols>
  <sheetData>
    <row r="4" spans="1:21" ht="12.75">
      <c r="A4" s="5"/>
      <c r="B4" s="104" t="s">
        <v>53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4"/>
      <c r="O5" s="13"/>
      <c r="P5" s="13"/>
      <c r="Q5" s="13"/>
      <c r="R5" s="13"/>
      <c r="S5" s="5"/>
      <c r="T5" s="5"/>
      <c r="U5" s="5"/>
    </row>
    <row r="6" spans="1:21" ht="12.75">
      <c r="A6" s="5"/>
      <c r="B6" s="5"/>
      <c r="C6" s="5"/>
      <c r="D6" s="13"/>
      <c r="E6" s="14"/>
      <c r="F6" s="13"/>
      <c r="G6" s="13"/>
      <c r="H6" s="15"/>
      <c r="I6" s="13"/>
      <c r="J6" s="13"/>
      <c r="K6" s="14"/>
      <c r="L6" s="13"/>
      <c r="M6" s="13"/>
      <c r="N6" s="16"/>
      <c r="O6" s="13"/>
      <c r="P6" s="13"/>
      <c r="Q6" s="13"/>
      <c r="R6" s="13"/>
      <c r="S6" s="5"/>
      <c r="T6" s="118" t="s">
        <v>26</v>
      </c>
      <c r="U6" s="119"/>
    </row>
    <row r="7" spans="1:21" ht="22.5" customHeight="1">
      <c r="A7" s="120"/>
      <c r="B7" s="120"/>
      <c r="C7" s="120"/>
      <c r="D7" s="122" t="s">
        <v>27</v>
      </c>
      <c r="E7" s="122"/>
      <c r="F7" s="122"/>
      <c r="G7" s="111" t="s">
        <v>28</v>
      </c>
      <c r="H7" s="112"/>
      <c r="I7" s="112"/>
      <c r="J7" s="112"/>
      <c r="K7" s="112"/>
      <c r="L7" s="112"/>
      <c r="M7" s="112"/>
      <c r="N7" s="112"/>
      <c r="O7" s="112"/>
      <c r="P7" s="111"/>
      <c r="Q7" s="112"/>
      <c r="R7" s="113"/>
      <c r="S7" s="122" t="s">
        <v>29</v>
      </c>
      <c r="T7" s="123"/>
      <c r="U7" s="123"/>
    </row>
    <row r="8" spans="1:21" ht="12.75">
      <c r="A8" s="120"/>
      <c r="B8" s="120"/>
      <c r="C8" s="120"/>
      <c r="D8" s="122"/>
      <c r="E8" s="122"/>
      <c r="F8" s="122"/>
      <c r="G8" s="122" t="s">
        <v>30</v>
      </c>
      <c r="H8" s="122"/>
      <c r="I8" s="122"/>
      <c r="J8" s="122" t="s">
        <v>48</v>
      </c>
      <c r="K8" s="122"/>
      <c r="L8" s="122"/>
      <c r="M8" s="122" t="s">
        <v>31</v>
      </c>
      <c r="N8" s="122"/>
      <c r="O8" s="122"/>
      <c r="P8" s="124" t="s">
        <v>49</v>
      </c>
      <c r="Q8" s="125"/>
      <c r="R8" s="126"/>
      <c r="S8" s="122"/>
      <c r="T8" s="123"/>
      <c r="U8" s="123"/>
    </row>
    <row r="9" spans="1:21" ht="39.75" customHeight="1">
      <c r="A9" s="120"/>
      <c r="B9" s="120"/>
      <c r="C9" s="120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7"/>
      <c r="Q9" s="128"/>
      <c r="R9" s="129"/>
      <c r="S9" s="123"/>
      <c r="T9" s="123"/>
      <c r="U9" s="123"/>
    </row>
    <row r="10" spans="1:21" ht="22.5">
      <c r="A10" s="121"/>
      <c r="B10" s="121"/>
      <c r="C10" s="121"/>
      <c r="D10" s="18" t="s">
        <v>32</v>
      </c>
      <c r="E10" s="18" t="s">
        <v>33</v>
      </c>
      <c r="F10" s="19" t="s">
        <v>34</v>
      </c>
      <c r="G10" s="18" t="s">
        <v>32</v>
      </c>
      <c r="H10" s="20" t="s">
        <v>33</v>
      </c>
      <c r="I10" s="19" t="s">
        <v>34</v>
      </c>
      <c r="J10" s="18" t="s">
        <v>32</v>
      </c>
      <c r="K10" s="20" t="s">
        <v>35</v>
      </c>
      <c r="L10" s="19" t="s">
        <v>34</v>
      </c>
      <c r="M10" s="18" t="s">
        <v>32</v>
      </c>
      <c r="N10" s="20" t="s">
        <v>33</v>
      </c>
      <c r="O10" s="19" t="s">
        <v>34</v>
      </c>
      <c r="P10" s="18" t="s">
        <v>32</v>
      </c>
      <c r="Q10" s="20" t="s">
        <v>33</v>
      </c>
      <c r="R10" s="19" t="s">
        <v>34</v>
      </c>
      <c r="S10" s="17" t="s">
        <v>32</v>
      </c>
      <c r="T10" s="17" t="s">
        <v>33</v>
      </c>
      <c r="U10" s="21" t="s">
        <v>34</v>
      </c>
    </row>
    <row r="11" spans="1:21" ht="12.75">
      <c r="A11" s="114">
        <v>1</v>
      </c>
      <c r="B11" s="114"/>
      <c r="C11" s="114"/>
      <c r="D11" s="22">
        <v>2</v>
      </c>
      <c r="E11" s="22">
        <v>3</v>
      </c>
      <c r="F11" s="23">
        <v>4</v>
      </c>
      <c r="G11" s="22">
        <v>5</v>
      </c>
      <c r="H11" s="22">
        <v>6</v>
      </c>
      <c r="I11" s="23">
        <v>7</v>
      </c>
      <c r="J11" s="22">
        <v>8</v>
      </c>
      <c r="K11" s="22">
        <v>9</v>
      </c>
      <c r="L11" s="23">
        <v>10</v>
      </c>
      <c r="M11" s="22">
        <v>11</v>
      </c>
      <c r="N11" s="22">
        <v>12</v>
      </c>
      <c r="O11" s="23">
        <v>13</v>
      </c>
      <c r="P11" s="23">
        <v>14</v>
      </c>
      <c r="Q11" s="23">
        <v>15</v>
      </c>
      <c r="R11" s="23">
        <v>16</v>
      </c>
      <c r="S11" s="22">
        <v>17</v>
      </c>
      <c r="T11" s="22">
        <v>18</v>
      </c>
      <c r="U11" s="23">
        <v>19</v>
      </c>
    </row>
    <row r="12" spans="1:21" ht="19.5" customHeight="1">
      <c r="A12" s="101" t="s">
        <v>36</v>
      </c>
      <c r="B12" s="102"/>
      <c r="C12" s="103"/>
      <c r="D12" s="44">
        <f>G12+J12+M12</f>
        <v>3083527</v>
      </c>
      <c r="E12" s="48">
        <f aca="true" t="shared" si="0" ref="E12:E20">H12+K12+N12</f>
        <v>467.90000000000003</v>
      </c>
      <c r="F12" s="45">
        <f aca="true" t="shared" si="1" ref="F12:F20">E12/D12*100</f>
        <v>0.015174182032458286</v>
      </c>
      <c r="G12" s="44">
        <v>465300</v>
      </c>
      <c r="H12" s="48">
        <v>44.2</v>
      </c>
      <c r="I12" s="45">
        <f aca="true" t="shared" si="2" ref="I12:I20">H12/G12*100</f>
        <v>0.009499247797120138</v>
      </c>
      <c r="J12" s="44">
        <v>13000</v>
      </c>
      <c r="K12" s="48">
        <v>7.6</v>
      </c>
      <c r="L12" s="45">
        <f>K12/J12*100</f>
        <v>0.05846153846153846</v>
      </c>
      <c r="M12" s="44">
        <v>2605227</v>
      </c>
      <c r="N12" s="48">
        <v>416.1</v>
      </c>
      <c r="O12" s="45">
        <f aca="true" t="shared" si="3" ref="O12:O20">N12/M12*100</f>
        <v>0.015971736819862532</v>
      </c>
      <c r="P12" s="44">
        <v>1179600</v>
      </c>
      <c r="Q12" s="44">
        <v>402</v>
      </c>
      <c r="R12" s="45">
        <f aca="true" t="shared" si="4" ref="R12:R20">Q12/P12*100</f>
        <v>0.0340793489318413</v>
      </c>
      <c r="S12" s="46">
        <v>3091827</v>
      </c>
      <c r="T12" s="50">
        <v>516.4</v>
      </c>
      <c r="U12" s="47">
        <f>T12/S12*100</f>
        <v>0.016702098791426558</v>
      </c>
    </row>
    <row r="13" spans="1:21" ht="19.5" customHeight="1">
      <c r="A13" s="101" t="s">
        <v>37</v>
      </c>
      <c r="B13" s="102"/>
      <c r="C13" s="103"/>
      <c r="D13" s="44">
        <f aca="true" t="shared" si="5" ref="D13:D22">G13+J13+M13</f>
        <v>3736596</v>
      </c>
      <c r="E13" s="48">
        <f t="shared" si="0"/>
        <v>725.5999999999999</v>
      </c>
      <c r="F13" s="45">
        <f t="shared" si="1"/>
        <v>0.01941874369078166</v>
      </c>
      <c r="G13" s="44">
        <v>367000</v>
      </c>
      <c r="H13" s="48">
        <v>22.5</v>
      </c>
      <c r="I13" s="45">
        <f t="shared" si="2"/>
        <v>0.006130790190735694</v>
      </c>
      <c r="J13" s="44">
        <v>45000</v>
      </c>
      <c r="K13" s="48">
        <v>14.8</v>
      </c>
      <c r="L13" s="45">
        <f aca="true" t="shared" si="6" ref="L13:L20">K13/J13*100</f>
        <v>0.03288888888888889</v>
      </c>
      <c r="M13" s="44">
        <v>3324596</v>
      </c>
      <c r="N13" s="48">
        <v>688.3</v>
      </c>
      <c r="O13" s="45">
        <f t="shared" si="3"/>
        <v>0.02070326740452073</v>
      </c>
      <c r="P13" s="44">
        <v>1926800</v>
      </c>
      <c r="Q13" s="44">
        <v>659.3</v>
      </c>
      <c r="R13" s="45">
        <f t="shared" si="4"/>
        <v>0.03421735520033216</v>
      </c>
      <c r="S13" s="46">
        <v>3752596</v>
      </c>
      <c r="T13" s="50">
        <v>714.3</v>
      </c>
      <c r="U13" s="47">
        <f aca="true" t="shared" si="7" ref="U13:U23">T13/S13*100</f>
        <v>0.019034822826651202</v>
      </c>
    </row>
    <row r="14" spans="1:21" ht="19.5" customHeight="1">
      <c r="A14" s="101" t="s">
        <v>38</v>
      </c>
      <c r="B14" s="102"/>
      <c r="C14" s="103"/>
      <c r="D14" s="44">
        <f t="shared" si="5"/>
        <v>5120161</v>
      </c>
      <c r="E14" s="48">
        <f t="shared" si="0"/>
        <v>988.8</v>
      </c>
      <c r="F14" s="45">
        <f t="shared" si="1"/>
        <v>0.01931189273149809</v>
      </c>
      <c r="G14" s="44">
        <v>732600</v>
      </c>
      <c r="H14" s="48">
        <v>190.6</v>
      </c>
      <c r="I14" s="45">
        <f t="shared" si="2"/>
        <v>0.026016926016926015</v>
      </c>
      <c r="J14" s="44">
        <v>50485</v>
      </c>
      <c r="K14" s="48">
        <v>14.1</v>
      </c>
      <c r="L14" s="45">
        <f t="shared" si="6"/>
        <v>0.02792908784787561</v>
      </c>
      <c r="M14" s="44">
        <v>4337076</v>
      </c>
      <c r="N14" s="48">
        <v>784.1</v>
      </c>
      <c r="O14" s="45">
        <f t="shared" si="3"/>
        <v>0.018079000690787987</v>
      </c>
      <c r="P14" s="44">
        <v>2213600</v>
      </c>
      <c r="Q14" s="44">
        <v>755.1</v>
      </c>
      <c r="R14" s="45">
        <f t="shared" si="4"/>
        <v>0.03411185399349476</v>
      </c>
      <c r="S14" s="46">
        <v>5132061</v>
      </c>
      <c r="T14" s="50">
        <v>982.6</v>
      </c>
      <c r="U14" s="47">
        <f t="shared" si="7"/>
        <v>0.01914630398976162</v>
      </c>
    </row>
    <row r="15" spans="1:21" ht="19.5" customHeight="1">
      <c r="A15" s="101" t="s">
        <v>39</v>
      </c>
      <c r="B15" s="102"/>
      <c r="C15" s="103"/>
      <c r="D15" s="44">
        <f t="shared" si="5"/>
        <v>5765445</v>
      </c>
      <c r="E15" s="48">
        <f t="shared" si="0"/>
        <v>1075.8</v>
      </c>
      <c r="F15" s="45">
        <f t="shared" si="1"/>
        <v>0.018659444327367616</v>
      </c>
      <c r="G15" s="44">
        <v>887700</v>
      </c>
      <c r="H15" s="48">
        <v>189.3</v>
      </c>
      <c r="I15" s="45">
        <f t="shared" si="2"/>
        <v>0.021324771882392703</v>
      </c>
      <c r="J15" s="44">
        <v>35000</v>
      </c>
      <c r="K15" s="48">
        <v>8.9</v>
      </c>
      <c r="L15" s="45">
        <f t="shared" si="6"/>
        <v>0.025428571428571425</v>
      </c>
      <c r="M15" s="44">
        <v>4842745</v>
      </c>
      <c r="N15" s="48">
        <v>877.6</v>
      </c>
      <c r="O15" s="45">
        <f t="shared" si="3"/>
        <v>0.018121953561461526</v>
      </c>
      <c r="P15" s="44">
        <v>2445000</v>
      </c>
      <c r="Q15" s="44">
        <v>848.6</v>
      </c>
      <c r="R15" s="45">
        <f t="shared" si="4"/>
        <v>0.03470756646216769</v>
      </c>
      <c r="S15" s="46">
        <v>5765445</v>
      </c>
      <c r="T15" s="50">
        <v>1039.5</v>
      </c>
      <c r="U15" s="47">
        <f t="shared" si="7"/>
        <v>0.018029831175217177</v>
      </c>
    </row>
    <row r="16" spans="1:21" ht="19.5" customHeight="1">
      <c r="A16" s="101" t="s">
        <v>40</v>
      </c>
      <c r="B16" s="102"/>
      <c r="C16" s="103"/>
      <c r="D16" s="44">
        <f t="shared" si="5"/>
        <v>4632490</v>
      </c>
      <c r="E16" s="48">
        <f t="shared" si="0"/>
        <v>645.2</v>
      </c>
      <c r="F16" s="45">
        <f t="shared" si="1"/>
        <v>0.013927714900625797</v>
      </c>
      <c r="G16" s="44">
        <v>396500</v>
      </c>
      <c r="H16" s="48">
        <v>74.6</v>
      </c>
      <c r="I16" s="45">
        <f t="shared" si="2"/>
        <v>0.018814627994955865</v>
      </c>
      <c r="J16" s="44">
        <v>26000</v>
      </c>
      <c r="K16" s="48">
        <v>10.5</v>
      </c>
      <c r="L16" s="45">
        <f t="shared" si="6"/>
        <v>0.04038461538461538</v>
      </c>
      <c r="M16" s="44">
        <v>4209990</v>
      </c>
      <c r="N16" s="48">
        <v>560.1</v>
      </c>
      <c r="O16" s="45">
        <f t="shared" si="3"/>
        <v>0.013304069605866048</v>
      </c>
      <c r="P16" s="44">
        <v>1603700</v>
      </c>
      <c r="Q16" s="44">
        <v>546.1</v>
      </c>
      <c r="R16" s="45">
        <f t="shared" si="4"/>
        <v>0.03405250358545863</v>
      </c>
      <c r="S16" s="46">
        <v>4651290</v>
      </c>
      <c r="T16" s="50">
        <v>485.7</v>
      </c>
      <c r="U16" s="47">
        <f t="shared" si="7"/>
        <v>0.01044226440406855</v>
      </c>
    </row>
    <row r="17" spans="1:21" ht="19.5" customHeight="1">
      <c r="A17" s="101" t="s">
        <v>41</v>
      </c>
      <c r="B17" s="102"/>
      <c r="C17" s="103"/>
      <c r="D17" s="44">
        <f t="shared" si="5"/>
        <v>3988400</v>
      </c>
      <c r="E17" s="48">
        <f t="shared" si="0"/>
        <v>932.1999999999999</v>
      </c>
      <c r="F17" s="45">
        <f t="shared" si="1"/>
        <v>0.023372781065088756</v>
      </c>
      <c r="G17" s="44">
        <v>607600</v>
      </c>
      <c r="H17" s="48">
        <v>165.5</v>
      </c>
      <c r="I17" s="45">
        <f t="shared" si="2"/>
        <v>0.027238314680710994</v>
      </c>
      <c r="J17" s="44">
        <v>43000</v>
      </c>
      <c r="K17" s="48">
        <v>11.9</v>
      </c>
      <c r="L17" s="45">
        <f t="shared" si="6"/>
        <v>0.02767441860465116</v>
      </c>
      <c r="M17" s="44">
        <v>3337800</v>
      </c>
      <c r="N17" s="48">
        <v>754.8</v>
      </c>
      <c r="O17" s="45">
        <f t="shared" si="3"/>
        <v>0.02261369764515549</v>
      </c>
      <c r="P17" s="44">
        <v>2114500</v>
      </c>
      <c r="Q17" s="44">
        <v>725.8</v>
      </c>
      <c r="R17" s="45">
        <f t="shared" si="4"/>
        <v>0.03432489950342871</v>
      </c>
      <c r="S17" s="46">
        <v>3988400</v>
      </c>
      <c r="T17" s="50">
        <v>773.3</v>
      </c>
      <c r="U17" s="47">
        <f t="shared" si="7"/>
        <v>0.01938872730919667</v>
      </c>
    </row>
    <row r="18" spans="1:21" ht="19.5" customHeight="1">
      <c r="A18" s="101" t="s">
        <v>42</v>
      </c>
      <c r="B18" s="102"/>
      <c r="C18" s="103"/>
      <c r="D18" s="44">
        <f t="shared" si="5"/>
        <v>2098575</v>
      </c>
      <c r="E18" s="48">
        <f t="shared" si="0"/>
        <v>471.6</v>
      </c>
      <c r="F18" s="45">
        <f t="shared" si="1"/>
        <v>0.02247239198027233</v>
      </c>
      <c r="G18" s="44">
        <v>459700</v>
      </c>
      <c r="H18" s="48">
        <v>63.9</v>
      </c>
      <c r="I18" s="45">
        <f t="shared" si="2"/>
        <v>0.013900369806395474</v>
      </c>
      <c r="J18" s="44">
        <v>21000</v>
      </c>
      <c r="K18" s="48">
        <v>4.7</v>
      </c>
      <c r="L18" s="45">
        <f t="shared" si="6"/>
        <v>0.022380952380952383</v>
      </c>
      <c r="M18" s="44">
        <v>1617875</v>
      </c>
      <c r="N18" s="48">
        <v>403</v>
      </c>
      <c r="O18" s="45">
        <f t="shared" si="3"/>
        <v>0.02490921733755698</v>
      </c>
      <c r="P18" s="44">
        <v>1141100</v>
      </c>
      <c r="Q18" s="44">
        <v>389</v>
      </c>
      <c r="R18" s="45">
        <f t="shared" si="4"/>
        <v>0.034089913241608975</v>
      </c>
      <c r="S18" s="46">
        <v>2101775</v>
      </c>
      <c r="T18" s="50">
        <v>467.8</v>
      </c>
      <c r="U18" s="47">
        <f t="shared" si="7"/>
        <v>0.02225737769266453</v>
      </c>
    </row>
    <row r="19" spans="1:21" ht="19.5" customHeight="1">
      <c r="A19" s="101" t="s">
        <v>43</v>
      </c>
      <c r="B19" s="102"/>
      <c r="C19" s="103"/>
      <c r="D19" s="44">
        <f t="shared" si="5"/>
        <v>22361724</v>
      </c>
      <c r="E19" s="48">
        <f t="shared" si="0"/>
        <v>7386.3</v>
      </c>
      <c r="F19" s="45">
        <f t="shared" si="1"/>
        <v>0.03303099528462117</v>
      </c>
      <c r="G19" s="44">
        <v>3942100</v>
      </c>
      <c r="H19" s="48">
        <v>1255.4</v>
      </c>
      <c r="I19" s="45">
        <f t="shared" si="2"/>
        <v>0.03184597042185637</v>
      </c>
      <c r="J19" s="44">
        <v>38000</v>
      </c>
      <c r="K19" s="48">
        <v>17.3</v>
      </c>
      <c r="L19" s="45">
        <f t="shared" si="6"/>
        <v>0.045526315789473686</v>
      </c>
      <c r="M19" s="44">
        <v>18381624</v>
      </c>
      <c r="N19" s="48">
        <v>6113.6</v>
      </c>
      <c r="O19" s="45">
        <f t="shared" si="3"/>
        <v>0.033259302877700035</v>
      </c>
      <c r="P19" s="44">
        <v>1756400</v>
      </c>
      <c r="Q19" s="44">
        <v>613.5</v>
      </c>
      <c r="R19" s="45">
        <f t="shared" si="4"/>
        <v>0.03492940104759736</v>
      </c>
      <c r="S19" s="46">
        <v>22361724</v>
      </c>
      <c r="T19" s="50">
        <v>7541.2</v>
      </c>
      <c r="U19" s="47">
        <f t="shared" si="7"/>
        <v>0.03372369679547069</v>
      </c>
    </row>
    <row r="20" spans="1:21" ht="19.5" customHeight="1">
      <c r="A20" s="101" t="s">
        <v>44</v>
      </c>
      <c r="B20" s="102"/>
      <c r="C20" s="103"/>
      <c r="D20" s="44">
        <f>G20+J20+M20</f>
        <v>6333149</v>
      </c>
      <c r="E20" s="48">
        <f t="shared" si="0"/>
        <v>1775</v>
      </c>
      <c r="F20" s="45">
        <f t="shared" si="1"/>
        <v>0.028027131526512327</v>
      </c>
      <c r="G20" s="44">
        <v>1038900</v>
      </c>
      <c r="H20" s="48">
        <v>307.8</v>
      </c>
      <c r="I20" s="45">
        <f t="shared" si="2"/>
        <v>0.029627490615073637</v>
      </c>
      <c r="J20" s="44">
        <v>35000</v>
      </c>
      <c r="K20" s="48">
        <v>13.9</v>
      </c>
      <c r="L20" s="45">
        <f t="shared" si="6"/>
        <v>0.039714285714285716</v>
      </c>
      <c r="M20" s="44">
        <v>5259249</v>
      </c>
      <c r="N20" s="48">
        <v>1453.3</v>
      </c>
      <c r="O20" s="45">
        <f t="shared" si="3"/>
        <v>0.027633222918329214</v>
      </c>
      <c r="P20" s="44">
        <v>3308300</v>
      </c>
      <c r="Q20" s="44">
        <v>1145.5</v>
      </c>
      <c r="R20" s="45">
        <f t="shared" si="4"/>
        <v>0.0346250340053804</v>
      </c>
      <c r="S20" s="46">
        <v>6333149</v>
      </c>
      <c r="T20" s="50">
        <v>1158.3</v>
      </c>
      <c r="U20" s="47">
        <f t="shared" si="7"/>
        <v>0.01828947968854041</v>
      </c>
    </row>
    <row r="21" spans="1:21" ht="19.5" customHeight="1">
      <c r="A21" s="108" t="s">
        <v>45</v>
      </c>
      <c r="B21" s="109"/>
      <c r="C21" s="110"/>
      <c r="D21" s="45">
        <f>G21+J21+M21</f>
        <v>57120067</v>
      </c>
      <c r="E21" s="48">
        <f>H21+K21+N21</f>
        <v>14468.4</v>
      </c>
      <c r="F21" s="45">
        <f>E21/D21*100</f>
        <v>0.02532980222169557</v>
      </c>
      <c r="G21" s="45">
        <f>SUM(G12:G20)</f>
        <v>8897400</v>
      </c>
      <c r="H21" s="48">
        <f>SUM(H12:H20)</f>
        <v>2313.8</v>
      </c>
      <c r="I21" s="45">
        <f>H21/G21*100</f>
        <v>0.026005349877492305</v>
      </c>
      <c r="J21" s="45">
        <f>SUM(J12:J20)</f>
        <v>306485</v>
      </c>
      <c r="K21" s="48">
        <f>K12+K13+K14+K15+K16+K17+K18+K19+K20</f>
        <v>103.7</v>
      </c>
      <c r="L21" s="45">
        <f>K21/J21*100</f>
        <v>0.03383526110576374</v>
      </c>
      <c r="M21" s="45">
        <f>SUM(M12:M20)</f>
        <v>47916182</v>
      </c>
      <c r="N21" s="48">
        <f>N12+N13+N14+N15+N16+N17+N18+N19+N20</f>
        <v>12050.9</v>
      </c>
      <c r="O21" s="45">
        <f>N21/M21*100</f>
        <v>0.025149958734191298</v>
      </c>
      <c r="P21" s="45">
        <f>SUM(P12:P20)</f>
        <v>17689000</v>
      </c>
      <c r="Q21" s="49">
        <f>Q12+Q13+Q14+Q15+Q16+Q17+Q18+Q19+Q20</f>
        <v>6084.9</v>
      </c>
      <c r="R21" s="45">
        <f>Q21/P21*100</f>
        <v>0.03439934422522471</v>
      </c>
      <c r="S21" s="47">
        <f>S12+S13+S14+S15+S16+S17+S18+S19+S20</f>
        <v>57178267</v>
      </c>
      <c r="T21" s="50">
        <f>T12+T13+T14+T15+T16+T17+T18+T19+T20</f>
        <v>13679.099999999999</v>
      </c>
      <c r="U21" s="47">
        <f t="shared" si="7"/>
        <v>0.023923600202853296</v>
      </c>
    </row>
    <row r="22" spans="1:22" ht="19.5" customHeight="1">
      <c r="A22" s="101" t="s">
        <v>46</v>
      </c>
      <c r="B22" s="102"/>
      <c r="C22" s="103"/>
      <c r="D22" s="44">
        <f t="shared" si="5"/>
        <v>262057378.78</v>
      </c>
      <c r="E22" s="48">
        <f>H22+K22+N22</f>
        <v>78602.6</v>
      </c>
      <c r="F22" s="45">
        <f>E22/D22*100</f>
        <v>0.029994423498369695</v>
      </c>
      <c r="G22" s="44">
        <v>27941000</v>
      </c>
      <c r="H22" s="48">
        <v>10478.2</v>
      </c>
      <c r="I22" s="45">
        <f>H22/G22*100</f>
        <v>0.03750116316524105</v>
      </c>
      <c r="J22" s="44">
        <v>8998000</v>
      </c>
      <c r="K22" s="48">
        <v>2703.5</v>
      </c>
      <c r="L22" s="45">
        <f>K22/J22*100</f>
        <v>0.030045565681262505</v>
      </c>
      <c r="M22" s="44">
        <v>225118378.78</v>
      </c>
      <c r="N22" s="48">
        <v>65420.9</v>
      </c>
      <c r="O22" s="45">
        <f>N22/M22*100</f>
        <v>0.02906066592809531</v>
      </c>
      <c r="P22" s="44">
        <v>58845200</v>
      </c>
      <c r="Q22" s="44">
        <v>18787.5</v>
      </c>
      <c r="R22" s="45">
        <f>Q22/P22*100</f>
        <v>0.031926988097584846</v>
      </c>
      <c r="S22" s="46">
        <v>264366378.78</v>
      </c>
      <c r="T22" s="50">
        <v>64704.1</v>
      </c>
      <c r="U22" s="47">
        <f t="shared" si="7"/>
        <v>0.02447516219671994</v>
      </c>
      <c r="V22" s="2"/>
    </row>
    <row r="23" spans="1:21" ht="26.25" customHeight="1">
      <c r="A23" s="105" t="s">
        <v>47</v>
      </c>
      <c r="B23" s="106"/>
      <c r="C23" s="107"/>
      <c r="D23" s="45">
        <f>D21+D22-M21</f>
        <v>271261263.78</v>
      </c>
      <c r="E23" s="48">
        <f>E22+E21-N21</f>
        <v>81020.1</v>
      </c>
      <c r="F23" s="45">
        <f>E23/D23*100</f>
        <v>0.029867921011276215</v>
      </c>
      <c r="G23" s="45">
        <f>G21+G22</f>
        <v>36838400</v>
      </c>
      <c r="H23" s="48">
        <f>H21+H22</f>
        <v>12792</v>
      </c>
      <c r="I23" s="45">
        <f>H23/G23*100</f>
        <v>0.03472463516330785</v>
      </c>
      <c r="J23" s="45">
        <f>J21+J22</f>
        <v>9304485</v>
      </c>
      <c r="K23" s="48">
        <f>K21+K22</f>
        <v>2807.2</v>
      </c>
      <c r="L23" s="45">
        <f>K23/J23*100</f>
        <v>0.030170396319624353</v>
      </c>
      <c r="M23" s="45">
        <f>M22</f>
        <v>225118378.78</v>
      </c>
      <c r="N23" s="48">
        <f>N22</f>
        <v>65420.9</v>
      </c>
      <c r="O23" s="45">
        <f>N23/M23*100</f>
        <v>0.02906066592809531</v>
      </c>
      <c r="P23" s="45">
        <f>P22</f>
        <v>58845200</v>
      </c>
      <c r="Q23" s="48">
        <f>Q22</f>
        <v>18787.5</v>
      </c>
      <c r="R23" s="45">
        <f>Q23/P23*100</f>
        <v>0.031926988097584846</v>
      </c>
      <c r="S23" s="46">
        <f>S21+S22-M21</f>
        <v>273628463.78</v>
      </c>
      <c r="T23" s="50">
        <f>T22+T21-N21</f>
        <v>66332.3</v>
      </c>
      <c r="U23" s="47">
        <f t="shared" si="7"/>
        <v>0.024241739723880423</v>
      </c>
    </row>
  </sheetData>
  <mergeCells count="24">
    <mergeCell ref="B4:U4"/>
    <mergeCell ref="T6:U6"/>
    <mergeCell ref="A7:C10"/>
    <mergeCell ref="D7:F9"/>
    <mergeCell ref="G7:O7"/>
    <mergeCell ref="P7:R7"/>
    <mergeCell ref="S7:U9"/>
    <mergeCell ref="G8:I9"/>
    <mergeCell ref="J8:L9"/>
    <mergeCell ref="M8:O9"/>
    <mergeCell ref="P8:R9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18:C18"/>
    <mergeCell ref="A19:C19"/>
    <mergeCell ref="A20:C20"/>
    <mergeCell ref="A21:C2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2008-12-02T12:18:03Z</cp:lastPrinted>
  <dcterms:created xsi:type="dcterms:W3CDTF">2006-06-07T06:53:09Z</dcterms:created>
  <dcterms:modified xsi:type="dcterms:W3CDTF">2009-03-18T05:09:40Z</dcterms:modified>
  <cp:category/>
  <cp:version/>
  <cp:contentType/>
  <cp:contentStatus/>
</cp:coreProperties>
</file>