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2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<sst xmlns="http://schemas.openxmlformats.org/spreadsheetml/2006/main" count="167" uniqueCount="85">
  <si>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</si>
  <si>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</si>
  <si>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</si>
  <si>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</si>
  <si>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</si>
  <si>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</si>
  <si>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</si>
  <si>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</si>
  <si>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</si>
  <si>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</si>
  <si>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</si>
  <si>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</si>
  <si>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</si>
  <si>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</si>
  <si>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</si>
  <si>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</si>
  <si>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>план         год</t>
  </si>
  <si>
    <t>план          год</t>
  </si>
  <si>
    <t>план             год</t>
  </si>
  <si>
    <t xml:space="preserve"> % исп-ия</t>
  </si>
  <si>
    <t>всего доходов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</si>
  <si>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</si>
  <si>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</si>
  <si>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</si>
  <si>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</si>
  <si>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</si>
  <si>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</si>
  <si>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</si>
  <si>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</si>
  <si>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</si>
  <si>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</si>
  <si>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</si>
  <si>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</si>
  <si>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</si>
  <si>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</si>
  <si>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</si>
  <si>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</si>
  <si>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</si>
  <si>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</si>
  <si>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</si>
  <si>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</si>
  <si>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</si>
  <si>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</si>
  <si>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</si>
  <si>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</si>
  <si>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</si>
  <si>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</si>
  <si>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</si>
  <si>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</si>
  <si>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</si>
  <si>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</si>
  <si>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</si>
  <si>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</si>
  <si>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</si>
  <si>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</si>
  <si>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</si>
  <si>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</si>
  <si>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</si>
  <si>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</si>
  <si>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</si>
  <si>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</si>
  <si>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Почие неналоговые доходы (Невыясненные поступления)</t>
  </si>
  <si>
    <t>(руб.)</t>
  </si>
  <si>
    <t>всего расходов</t>
  </si>
  <si>
    <t>Дефицит (-),Профицит (+)</t>
  </si>
  <si>
    <t>Остатки на счетах бюджетов</t>
  </si>
  <si>
    <t>дотации на выравнивание уровня бюджетной обеспеченности</t>
  </si>
  <si>
    <t>дотации на обеспечение сбалансированности бюджетов</t>
  </si>
  <si>
    <t>На 01.01.2011 г.</t>
  </si>
  <si>
    <t>Муниципальный район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</si>
  <si>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</si>
  <si>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</si>
  <si>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Всего расходов</t>
  </si>
  <si>
    <t>Прфицит (+) Дефицит (-)</t>
  </si>
  <si>
    <t>Остатки на счетах</t>
  </si>
  <si>
    <t>от возмещения коммунальных услуг</t>
  </si>
  <si>
    <t>испол-нено</t>
  </si>
  <si>
    <t>Сведения об исполнении консолидированного бюджета Яльчикского района по состоянию на 01.02.2011 (Бюджетные средства)</t>
  </si>
  <si>
    <t>Исполнение налоговых и неналоговых доходов бюджетов сельских поселений Яльчикского района по состоянию на 01.02.2011 года  ( Бюджетные средства )</t>
  </si>
  <si>
    <t xml:space="preserve">Сведения об исполнении  доходов и расходов по приносящей доход деятельности Яльчикского района по состоянию на 01.02.2011 (Внебюджет) </t>
  </si>
  <si>
    <t>Возврат остатков субсидий, субвенций и иных межбюджетных трансфертов прошлых лет</t>
  </si>
  <si>
    <t xml:space="preserve">На 01.02.2011 </t>
  </si>
  <si>
    <t xml:space="preserve">На 01.01.2011 </t>
  </si>
  <si>
    <t>Поступления от продажи услуг по мед. пом. жен. в период бер.,родов и послерод. периоде</t>
  </si>
  <si>
    <t>Факт 2009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</si>
</sst>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color indexed="10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2" xfId="0" applyNumberFormat="1" applyFont="1" applyFill="1" applyBorder="1" applyAlignment="1">
      <alignment wrapText="1"/>
    </xf>
    <xf numFmtId="2" fontId="2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" fontId="2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7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2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/>
    </xf>
    <xf numFmtId="2" fontId="9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1" fontId="9" fillId="0" borderId="2" xfId="0" applyNumberFormat="1" applyFont="1" applyFill="1" applyBorder="1" applyAlignment="1">
      <alignment wrapText="1"/>
    </xf>
    <xf numFmtId="1" fontId="17" fillId="0" borderId="2" xfId="0" applyNumberFormat="1" applyFont="1" applyFill="1" applyBorder="1" applyAlignment="1">
      <alignment wrapText="1"/>
    </xf>
    <xf numFmtId="1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164" fontId="17" fillId="0" borderId="0" xfId="0" applyNumberFormat="1" applyFont="1" applyFill="1" applyBorder="1" applyAlignment="1">
      <alignment/>
    </xf>
    <xf numFmtId="2" fontId="21" fillId="0" borderId="2" xfId="0" applyNumberFormat="1" applyFont="1" applyFill="1" applyBorder="1" applyAlignment="1">
      <alignment wrapText="1"/>
    </xf>
    <xf numFmtId="2" fontId="15" fillId="0" borderId="2" xfId="0" applyNumberFormat="1" applyFont="1" applyBorder="1" applyAlignment="1">
      <alignment/>
    </xf>
    <xf numFmtId="2" fontId="21" fillId="0" borderId="2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4" fontId="15" fillId="0" borderId="2" xfId="0" applyNumberFormat="1" applyFont="1" applyBorder="1" applyAlignment="1">
      <alignment/>
    </xf>
    <xf numFmtId="2" fontId="15" fillId="0" borderId="2" xfId="0" applyNumberFormat="1" applyFont="1" applyBorder="1" applyAlignment="1">
      <alignment/>
    </xf>
    <xf numFmtId="1" fontId="15" fillId="0" borderId="2" xfId="0" applyNumberFormat="1" applyFont="1" applyBorder="1" applyAlignment="1">
      <alignment/>
    </xf>
    <xf numFmtId="1" fontId="21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 wrapText="1"/>
    </xf>
    <xf numFmtId="2" fontId="14" fillId="0" borderId="2" xfId="0" applyNumberFormat="1" applyFont="1" applyFill="1" applyBorder="1" applyAlignment="1">
      <alignment wrapText="1"/>
    </xf>
    <xf numFmtId="2" fontId="11" fillId="0" borderId="2" xfId="0" applyNumberFormat="1" applyFont="1" applyFill="1" applyBorder="1" applyAlignment="1">
      <alignment/>
    </xf>
    <xf numFmtId="2" fontId="14" fillId="0" borderId="2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2" fontId="3" fillId="0" borderId="2" xfId="0" applyNumberFormat="1" applyFont="1" applyFill="1" applyBorder="1" applyAlignment="1">
      <alignment wrapText="1"/>
    </xf>
    <xf numFmtId="1" fontId="9" fillId="0" borderId="2" xfId="0" applyNumberFormat="1" applyFont="1" applyFill="1" applyBorder="1" applyAlignment="1">
      <alignment wrapText="1"/>
    </xf>
    <xf numFmtId="1" fontId="17" fillId="0" borderId="2" xfId="0" applyNumberFormat="1" applyFont="1" applyFill="1" applyBorder="1" applyAlignment="1">
      <alignment wrapText="1"/>
    </xf>
    <xf numFmtId="1" fontId="9" fillId="0" borderId="2" xfId="0" applyNumberFormat="1" applyFont="1" applyFill="1" applyBorder="1" applyAlignment="1">
      <alignment horizontal="right" wrapText="1"/>
    </xf>
    <xf numFmtId="1" fontId="21" fillId="0" borderId="2" xfId="0" applyNumberFormat="1" applyFont="1" applyFill="1" applyBorder="1" applyAlignment="1">
      <alignment wrapText="1"/>
    </xf>
    <xf numFmtId="3" fontId="15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 wrapText="1"/>
    </xf>
    <xf numFmtId="3" fontId="11" fillId="0" borderId="2" xfId="0" applyNumberFormat="1" applyFont="1" applyFill="1" applyBorder="1" applyAlignment="1">
      <alignment/>
    </xf>
    <xf numFmtId="1" fontId="15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 wrapText="1"/>
    </xf>
    <xf numFmtId="3" fontId="15" fillId="0" borderId="2" xfId="0" applyNumberFormat="1" applyFont="1" applyFill="1" applyBorder="1" applyAlignment="1">
      <alignment wrapText="1"/>
    </xf>
    <xf numFmtId="1" fontId="7" fillId="0" borderId="2" xfId="0" applyNumberFormat="1" applyFont="1" applyBorder="1" applyAlignment="1">
      <alignment/>
    </xf>
    <xf numFmtId="1" fontId="18" fillId="0" borderId="5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" fontId="14" fillId="0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/>
    </xf>
    <xf numFmtId="2" fontId="3" fillId="0" borderId="3" xfId="0" applyNumberFormat="1" applyFont="1" applyBorder="1" applyAlignment="1">
      <alignment horizontal="left"/>
    </xf>
    <xf numFmtId="0" fontId="22" fillId="0" borderId="1" xfId="0" applyFont="1" applyBorder="1" applyAlignment="1">
      <alignment horizontal="center" wrapText="1"/>
    </xf>
    <xf numFmtId="2" fontId="3" fillId="0" borderId="2" xfId="0" applyNumberFormat="1" applyFont="1" applyFill="1" applyBorder="1" applyAlignment="1">
      <alignment wrapText="1"/>
    </xf>
    <xf numFmtId="2" fontId="2" fillId="0" borderId="5" xfId="0" applyNumberFormat="1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2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21"/>
  <sheetViews>
    <sheetView workbookViewId="0" topLeftCell="A1">
      <pane xSplit="5" topLeftCell="W1" activePane="topRight" state="frozen"/>
      <selection pane="topLeft" activeCell="A4" sqref="A4"/>
      <selection pane="topRight" activeCell="AB18" sqref="AB18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1.25390625" style="0" customWidth="1"/>
    <col min="5" max="5" width="12.00390625" style="0" customWidth="1"/>
    <col min="6" max="6" width="6.125" style="0" customWidth="1"/>
    <col min="7" max="7" width="10.75390625" style="0" customWidth="1"/>
    <col min="8" max="8" width="10.875" style="0" customWidth="1"/>
    <col min="9" max="9" width="5.875" style="0" customWidth="1"/>
    <col min="10" max="11" width="10.75390625" style="0" customWidth="1"/>
    <col min="12" max="12" width="6.75390625" style="0" customWidth="1"/>
    <col min="13" max="13" width="9.25390625" style="0" customWidth="1"/>
    <col min="14" max="14" width="10.25390625" style="0" customWidth="1"/>
    <col min="15" max="15" width="6.125" style="0" customWidth="1"/>
    <col min="16" max="16" width="10.25390625" style="0" customWidth="1"/>
    <col min="17" max="17" width="10.375" style="0" customWidth="1"/>
    <col min="18" max="18" width="5.75390625" style="0" customWidth="1"/>
    <col min="19" max="19" width="7.25390625" style="0" customWidth="1"/>
    <col min="20" max="20" width="7.00390625" style="0" customWidth="1"/>
    <col min="21" max="21" width="5.25390625" style="0" customWidth="1"/>
    <col min="22" max="22" width="7.75390625" style="0" customWidth="1"/>
    <col min="23" max="23" width="8.25390625" style="0" customWidth="1"/>
    <col min="24" max="24" width="4.875" style="0" customWidth="1"/>
    <col min="25" max="25" width="7.125" style="0" customWidth="1"/>
    <col min="26" max="26" width="10.625" style="0" customWidth="1"/>
    <col min="27" max="27" width="5.875" style="0" customWidth="1"/>
    <col min="28" max="28" width="8.75390625" style="0" customWidth="1"/>
    <col min="29" max="29" width="9.75390625" style="0" customWidth="1"/>
    <col min="30" max="30" width="5.25390625" style="0" customWidth="1"/>
    <col min="31" max="31" width="6.875" style="0" customWidth="1"/>
    <col min="33" max="33" width="5.625" style="0" customWidth="1"/>
    <col min="34" max="34" width="9.625" style="0" customWidth="1"/>
    <col min="35" max="35" width="9.625" style="0" bestFit="1" customWidth="1"/>
    <col min="36" max="36" width="6.25390625" style="0" customWidth="1"/>
    <col min="37" max="37" width="5.625" style="0" customWidth="1"/>
    <col min="38" max="38" width="9.00390625" style="0" customWidth="1"/>
    <col min="39" max="39" width="4.125" style="0" customWidth="1"/>
  </cols>
  <sheetData>
    <row r="1" ht="3" customHeight="1"/>
    <row r="2" ht="12.75" customHeight="1" hidden="1"/>
    <row r="3" spans="4:30" ht="56.25" customHeight="1">
      <c r="D3" s="143" t="s">
        <v>78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  <c r="Z3" s="144"/>
      <c r="AA3" s="144"/>
      <c r="AB3" s="2"/>
      <c r="AC3" s="2"/>
      <c r="AD3" s="2"/>
    </row>
    <row r="6" spans="1:39" ht="12.75">
      <c r="A6" s="155" t="s">
        <v>3</v>
      </c>
      <c r="B6" s="155"/>
      <c r="C6" s="155"/>
      <c r="D6" s="155" t="s">
        <v>1</v>
      </c>
      <c r="E6" s="155"/>
      <c r="F6" s="155"/>
      <c r="G6" s="138" t="s">
        <v>21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40"/>
    </row>
    <row r="7" spans="1:39" ht="78.75" customHeight="1">
      <c r="A7" s="155"/>
      <c r="B7" s="155"/>
      <c r="C7" s="155"/>
      <c r="D7" s="155"/>
      <c r="E7" s="155"/>
      <c r="F7" s="155"/>
      <c r="G7" s="141" t="s">
        <v>2</v>
      </c>
      <c r="H7" s="141"/>
      <c r="I7" s="142"/>
      <c r="J7" s="141" t="s">
        <v>14</v>
      </c>
      <c r="K7" s="141"/>
      <c r="L7" s="142"/>
      <c r="M7" s="141" t="s">
        <v>57</v>
      </c>
      <c r="N7" s="141"/>
      <c r="O7" s="142"/>
      <c r="P7" s="141" t="s">
        <v>15</v>
      </c>
      <c r="Q7" s="141"/>
      <c r="R7" s="142"/>
      <c r="S7" s="146" t="s">
        <v>38</v>
      </c>
      <c r="T7" s="147"/>
      <c r="U7" s="148"/>
      <c r="V7" s="146" t="s">
        <v>50</v>
      </c>
      <c r="W7" s="147"/>
      <c r="X7" s="148"/>
      <c r="Y7" s="146" t="s">
        <v>58</v>
      </c>
      <c r="Z7" s="147"/>
      <c r="AA7" s="148"/>
      <c r="AB7" s="146" t="s">
        <v>48</v>
      </c>
      <c r="AC7" s="147"/>
      <c r="AD7" s="148"/>
      <c r="AE7" s="146" t="s">
        <v>37</v>
      </c>
      <c r="AF7" s="147"/>
      <c r="AG7" s="148"/>
      <c r="AH7" s="146" t="s">
        <v>36</v>
      </c>
      <c r="AI7" s="149"/>
      <c r="AJ7" s="150"/>
      <c r="AK7" s="145" t="s">
        <v>60</v>
      </c>
      <c r="AL7" s="145"/>
      <c r="AM7" s="145"/>
    </row>
    <row r="8" spans="1:39" ht="51">
      <c r="A8" s="155"/>
      <c r="B8" s="155"/>
      <c r="C8" s="155"/>
      <c r="D8" s="37" t="s">
        <v>18</v>
      </c>
      <c r="E8" s="38" t="s">
        <v>0</v>
      </c>
      <c r="F8" s="39" t="s">
        <v>19</v>
      </c>
      <c r="G8" s="37" t="s">
        <v>56</v>
      </c>
      <c r="H8" s="38" t="s">
        <v>0</v>
      </c>
      <c r="I8" s="39" t="s">
        <v>19</v>
      </c>
      <c r="J8" s="37" t="s">
        <v>56</v>
      </c>
      <c r="K8" s="38" t="s">
        <v>0</v>
      </c>
      <c r="L8" s="39" t="s">
        <v>19</v>
      </c>
      <c r="M8" s="37" t="s">
        <v>56</v>
      </c>
      <c r="N8" s="38" t="s">
        <v>0</v>
      </c>
      <c r="O8" s="39" t="s">
        <v>19</v>
      </c>
      <c r="P8" s="37" t="s">
        <v>56</v>
      </c>
      <c r="Q8" s="38" t="s">
        <v>0</v>
      </c>
      <c r="R8" s="39" t="s">
        <v>19</v>
      </c>
      <c r="S8" s="37" t="s">
        <v>16</v>
      </c>
      <c r="T8" s="38" t="s">
        <v>0</v>
      </c>
      <c r="U8" s="39" t="s">
        <v>19</v>
      </c>
      <c r="V8" s="37" t="s">
        <v>16</v>
      </c>
      <c r="W8" s="38" t="s">
        <v>0</v>
      </c>
      <c r="X8" s="39" t="s">
        <v>19</v>
      </c>
      <c r="Y8" s="37" t="s">
        <v>56</v>
      </c>
      <c r="Z8" s="38" t="s">
        <v>0</v>
      </c>
      <c r="AA8" s="39" t="s">
        <v>19</v>
      </c>
      <c r="AB8" s="37" t="s">
        <v>17</v>
      </c>
      <c r="AC8" s="38" t="s">
        <v>0</v>
      </c>
      <c r="AD8" s="39" t="s">
        <v>19</v>
      </c>
      <c r="AE8" s="37" t="s">
        <v>16</v>
      </c>
      <c r="AF8" s="38" t="s">
        <v>0</v>
      </c>
      <c r="AG8" s="39" t="s">
        <v>19</v>
      </c>
      <c r="AH8" s="37" t="s">
        <v>56</v>
      </c>
      <c r="AI8" s="38" t="s">
        <v>0</v>
      </c>
      <c r="AJ8" s="39" t="s">
        <v>19</v>
      </c>
      <c r="AK8" s="37" t="s">
        <v>16</v>
      </c>
      <c r="AL8" s="38" t="s">
        <v>0</v>
      </c>
      <c r="AM8" s="39" t="s">
        <v>19</v>
      </c>
    </row>
    <row r="9" spans="1:39" s="29" customFormat="1" ht="27.75" customHeight="1">
      <c r="A9" s="158" t="s">
        <v>5</v>
      </c>
      <c r="B9" s="158"/>
      <c r="C9" s="132"/>
      <c r="D9" s="120">
        <f>G9+J9+M9+P9+S9+Y9+AB9+AH9+AE9</f>
        <v>412490</v>
      </c>
      <c r="E9" s="40">
        <f>H9+K9+N9+Q9+T9+Z9+AC9+AI9+AL9</f>
        <v>85624.14000000001</v>
      </c>
      <c r="F9" s="41">
        <f>E9/D9*100</f>
        <v>20.757870493830158</v>
      </c>
      <c r="G9" s="42">
        <v>78650</v>
      </c>
      <c r="H9" s="43">
        <v>261.03</v>
      </c>
      <c r="I9" s="44">
        <f aca="true" t="shared" si="0" ref="I9:I18">H9/G9*100</f>
        <v>0.33188811188811185</v>
      </c>
      <c r="J9" s="45">
        <v>28300</v>
      </c>
      <c r="K9" s="46">
        <v>0</v>
      </c>
      <c r="L9" s="44">
        <f>K9/J9*100</f>
        <v>0</v>
      </c>
      <c r="M9" s="45"/>
      <c r="N9" s="43">
        <v>74.82</v>
      </c>
      <c r="O9" s="44">
        <v>0</v>
      </c>
      <c r="P9" s="45">
        <v>218000</v>
      </c>
      <c r="Q9" s="43">
        <v>42155.66</v>
      </c>
      <c r="R9" s="44">
        <f aca="true" t="shared" si="1" ref="R9:R18">Q9/P9*100</f>
        <v>19.33745871559633</v>
      </c>
      <c r="S9" s="45"/>
      <c r="T9" s="47">
        <v>1300</v>
      </c>
      <c r="U9" s="44">
        <v>0</v>
      </c>
      <c r="V9" s="44"/>
      <c r="W9" s="44"/>
      <c r="X9" s="44"/>
      <c r="Y9" s="45">
        <v>77540</v>
      </c>
      <c r="Z9" s="43">
        <v>30890.72</v>
      </c>
      <c r="AA9" s="44">
        <f>Z9/Y9*100</f>
        <v>39.838431777147285</v>
      </c>
      <c r="AB9" s="45">
        <v>10000</v>
      </c>
      <c r="AC9" s="43">
        <v>6491.91</v>
      </c>
      <c r="AD9" s="44">
        <f>SUM(AC9/AB9*100)</f>
        <v>64.9191</v>
      </c>
      <c r="AE9" s="45"/>
      <c r="AF9" s="48"/>
      <c r="AG9" s="44">
        <v>0</v>
      </c>
      <c r="AH9" s="44"/>
      <c r="AI9" s="43">
        <v>4450</v>
      </c>
      <c r="AJ9" s="44">
        <v>0</v>
      </c>
      <c r="AK9" s="44"/>
      <c r="AL9" s="43">
        <v>0</v>
      </c>
      <c r="AM9" s="44">
        <v>0</v>
      </c>
    </row>
    <row r="10" spans="1:39" s="30" customFormat="1" ht="24.75" customHeight="1">
      <c r="A10" s="151" t="s">
        <v>6</v>
      </c>
      <c r="B10" s="151"/>
      <c r="C10" s="152"/>
      <c r="D10" s="120">
        <f aca="true" t="shared" si="2" ref="D10:D18">G10+J10+M10+P10+S10+Y10+AB10+AH10+AE10</f>
        <v>384440</v>
      </c>
      <c r="E10" s="40">
        <f>H10+K10+N10+Q10+T10+W10+Z10+AC10+AF10+AI10</f>
        <v>3560.9300000000003</v>
      </c>
      <c r="F10" s="41">
        <f aca="true" t="shared" si="3" ref="F10:F18">E10/D10*100</f>
        <v>0.9262641764644679</v>
      </c>
      <c r="G10" s="42">
        <v>99000</v>
      </c>
      <c r="H10" s="43">
        <v>345.51</v>
      </c>
      <c r="I10" s="44">
        <f t="shared" si="0"/>
        <v>0.349</v>
      </c>
      <c r="J10" s="45">
        <v>8900</v>
      </c>
      <c r="K10" s="43">
        <v>14.4</v>
      </c>
      <c r="L10" s="44">
        <f aca="true" t="shared" si="4" ref="L10:L18">K10/J10*100</f>
        <v>0.16179775280898875</v>
      </c>
      <c r="M10" s="45"/>
      <c r="N10" s="43">
        <v>458.68</v>
      </c>
      <c r="O10" s="44">
        <v>0</v>
      </c>
      <c r="P10" s="45">
        <v>217000</v>
      </c>
      <c r="Q10" s="46">
        <v>76.95</v>
      </c>
      <c r="R10" s="44">
        <f t="shared" si="1"/>
        <v>0.035460829493087556</v>
      </c>
      <c r="S10" s="45"/>
      <c r="T10" s="47">
        <v>1600</v>
      </c>
      <c r="U10" s="44">
        <v>0</v>
      </c>
      <c r="V10" s="44"/>
      <c r="W10" s="74"/>
      <c r="X10" s="44"/>
      <c r="Y10" s="45">
        <v>59540</v>
      </c>
      <c r="Z10" s="43">
        <v>1065.39</v>
      </c>
      <c r="AA10" s="44">
        <f aca="true" t="shared" si="5" ref="AA10:AA18">Z10/Y10*100</f>
        <v>1.7893684917702386</v>
      </c>
      <c r="AB10" s="45"/>
      <c r="AC10" s="43"/>
      <c r="AD10" s="44"/>
      <c r="AE10" s="45"/>
      <c r="AF10" s="48"/>
      <c r="AG10" s="44">
        <v>0</v>
      </c>
      <c r="AH10" s="44"/>
      <c r="AI10" s="43"/>
      <c r="AJ10" s="44">
        <v>0</v>
      </c>
      <c r="AK10" s="44"/>
      <c r="AL10" s="43"/>
      <c r="AM10" s="44">
        <v>0</v>
      </c>
    </row>
    <row r="11" spans="1:39" s="30" customFormat="1" ht="24.75" customHeight="1">
      <c r="A11" s="151" t="s">
        <v>7</v>
      </c>
      <c r="B11" s="151"/>
      <c r="C11" s="152"/>
      <c r="D11" s="120">
        <f t="shared" si="2"/>
        <v>835900</v>
      </c>
      <c r="E11" s="40">
        <f>H11+K11+N11+Q11+T11+Z11+AC11+AI11+AL11</f>
        <v>4727.5199999999995</v>
      </c>
      <c r="F11" s="41">
        <f t="shared" si="3"/>
        <v>0.565560473740878</v>
      </c>
      <c r="G11" s="50">
        <v>153560</v>
      </c>
      <c r="H11" s="43">
        <v>1993.75</v>
      </c>
      <c r="I11" s="44">
        <f t="shared" si="0"/>
        <v>1.298352435530086</v>
      </c>
      <c r="J11" s="45">
        <v>121400</v>
      </c>
      <c r="K11" s="43">
        <v>16.2</v>
      </c>
      <c r="L11" s="44">
        <f t="shared" si="4"/>
        <v>0.013344316309719934</v>
      </c>
      <c r="M11" s="45"/>
      <c r="N11" s="43">
        <v>1843.65</v>
      </c>
      <c r="O11" s="44">
        <v>0</v>
      </c>
      <c r="P11" s="45">
        <v>434000</v>
      </c>
      <c r="Q11" s="43">
        <v>119.14</v>
      </c>
      <c r="R11" s="44">
        <f t="shared" si="1"/>
        <v>0.027451612903225807</v>
      </c>
      <c r="S11" s="45"/>
      <c r="T11" s="47">
        <v>700</v>
      </c>
      <c r="U11" s="44">
        <v>0</v>
      </c>
      <c r="V11" s="44"/>
      <c r="W11" s="44"/>
      <c r="X11" s="44"/>
      <c r="Y11" s="45">
        <v>120940</v>
      </c>
      <c r="Z11" s="43">
        <v>54.78</v>
      </c>
      <c r="AA11" s="44">
        <f t="shared" si="5"/>
        <v>0.04529518769637837</v>
      </c>
      <c r="AB11" s="45">
        <v>6000</v>
      </c>
      <c r="AC11" s="43"/>
      <c r="AD11" s="44">
        <f aca="true" t="shared" si="6" ref="AD11:AD18">SUM(AC11/AB11*100)</f>
        <v>0</v>
      </c>
      <c r="AE11" s="45"/>
      <c r="AF11" s="48"/>
      <c r="AG11" s="44">
        <v>0</v>
      </c>
      <c r="AH11" s="44"/>
      <c r="AI11" s="43"/>
      <c r="AJ11" s="44">
        <v>0</v>
      </c>
      <c r="AK11" s="45"/>
      <c r="AL11" s="43">
        <v>0</v>
      </c>
      <c r="AM11" s="44">
        <v>0</v>
      </c>
    </row>
    <row r="12" spans="1:39" s="31" customFormat="1" ht="24.75" customHeight="1">
      <c r="A12" s="156" t="s">
        <v>8</v>
      </c>
      <c r="B12" s="156"/>
      <c r="C12" s="157"/>
      <c r="D12" s="120">
        <f t="shared" si="2"/>
        <v>854340</v>
      </c>
      <c r="E12" s="40">
        <f>H12+K12+N12+Q12+T12+W12+Z12+AC12+AI12</f>
        <v>27602.91</v>
      </c>
      <c r="F12" s="41">
        <f t="shared" si="3"/>
        <v>3.2309045579043474</v>
      </c>
      <c r="G12" s="45">
        <v>297330</v>
      </c>
      <c r="H12" s="51">
        <v>491.48</v>
      </c>
      <c r="I12" s="44">
        <f t="shared" si="0"/>
        <v>0.1652978172401036</v>
      </c>
      <c r="J12" s="45">
        <v>19200</v>
      </c>
      <c r="K12" s="46"/>
      <c r="L12" s="44">
        <f t="shared" si="4"/>
        <v>0</v>
      </c>
      <c r="M12" s="45"/>
      <c r="N12" s="46">
        <v>3048.67</v>
      </c>
      <c r="O12" s="44">
        <v>0</v>
      </c>
      <c r="P12" s="45">
        <v>444000</v>
      </c>
      <c r="Q12" s="43">
        <v>15178.4</v>
      </c>
      <c r="R12" s="44">
        <f t="shared" si="1"/>
        <v>3.4185585585585585</v>
      </c>
      <c r="S12" s="45"/>
      <c r="T12" s="47">
        <v>1500</v>
      </c>
      <c r="U12" s="44">
        <v>0</v>
      </c>
      <c r="V12" s="44"/>
      <c r="W12" s="43"/>
      <c r="X12" s="44"/>
      <c r="Y12" s="45">
        <v>93610</v>
      </c>
      <c r="Z12" s="43">
        <v>7384.36</v>
      </c>
      <c r="AA12" s="44">
        <f t="shared" si="5"/>
        <v>7.8884307232133315</v>
      </c>
      <c r="AB12" s="45">
        <v>200</v>
      </c>
      <c r="AC12" s="43"/>
      <c r="AD12" s="44">
        <f>AC12/AB12*100</f>
        <v>0</v>
      </c>
      <c r="AE12" s="45"/>
      <c r="AF12" s="48"/>
      <c r="AG12" s="44">
        <v>0</v>
      </c>
      <c r="AH12" s="44"/>
      <c r="AI12" s="43"/>
      <c r="AJ12" s="44">
        <v>0</v>
      </c>
      <c r="AK12" s="45"/>
      <c r="AL12" s="43"/>
      <c r="AM12" s="44">
        <v>0</v>
      </c>
    </row>
    <row r="13" spans="1:39" s="30" customFormat="1" ht="24.75" customHeight="1">
      <c r="A13" s="151" t="s">
        <v>9</v>
      </c>
      <c r="B13" s="151"/>
      <c r="C13" s="152"/>
      <c r="D13" s="120">
        <f t="shared" si="2"/>
        <v>426540</v>
      </c>
      <c r="E13" s="40">
        <f>H13+K13+N13+Q13+T13+Z13+AC13+AI13</f>
        <v>29800.07</v>
      </c>
      <c r="F13" s="41">
        <f t="shared" si="3"/>
        <v>6.986465513199231</v>
      </c>
      <c r="G13" s="52">
        <v>62920</v>
      </c>
      <c r="H13" s="43">
        <v>180.73</v>
      </c>
      <c r="I13" s="44">
        <f t="shared" si="0"/>
        <v>0.2872377622377622</v>
      </c>
      <c r="J13" s="45">
        <v>18900</v>
      </c>
      <c r="K13" s="43"/>
      <c r="L13" s="44">
        <f t="shared" si="4"/>
        <v>0</v>
      </c>
      <c r="M13" s="45"/>
      <c r="N13" s="46">
        <v>343.46</v>
      </c>
      <c r="O13" s="44">
        <v>0</v>
      </c>
      <c r="P13" s="45">
        <v>256000</v>
      </c>
      <c r="Q13" s="46">
        <v>22191.7</v>
      </c>
      <c r="R13" s="44">
        <f t="shared" si="1"/>
        <v>8.6686328125</v>
      </c>
      <c r="S13" s="45"/>
      <c r="T13" s="53">
        <v>5000</v>
      </c>
      <c r="U13" s="44">
        <v>0</v>
      </c>
      <c r="V13" s="44"/>
      <c r="W13" s="44"/>
      <c r="X13" s="44"/>
      <c r="Y13" s="45">
        <v>88720</v>
      </c>
      <c r="Z13" s="43">
        <v>2084.18</v>
      </c>
      <c r="AA13" s="44">
        <f t="shared" si="5"/>
        <v>2.3491659152389537</v>
      </c>
      <c r="AB13" s="45"/>
      <c r="AC13" s="43"/>
      <c r="AD13" s="44"/>
      <c r="AE13" s="45"/>
      <c r="AF13" s="48"/>
      <c r="AG13" s="44">
        <v>0</v>
      </c>
      <c r="AH13" s="44"/>
      <c r="AI13" s="43"/>
      <c r="AJ13" s="44">
        <v>0</v>
      </c>
      <c r="AK13" s="45"/>
      <c r="AL13" s="47">
        <v>0</v>
      </c>
      <c r="AM13" s="44">
        <v>0</v>
      </c>
    </row>
    <row r="14" spans="1:39" s="30" customFormat="1" ht="24.75" customHeight="1">
      <c r="A14" s="151" t="s">
        <v>10</v>
      </c>
      <c r="B14" s="151"/>
      <c r="C14" s="152"/>
      <c r="D14" s="120">
        <f t="shared" si="2"/>
        <v>697010</v>
      </c>
      <c r="E14" s="40">
        <f>H14+K14+N14+Q14+T14+Z14+W14+AC14+AF14+AI14</f>
        <v>20702.18</v>
      </c>
      <c r="F14" s="41">
        <f t="shared" si="3"/>
        <v>2.9701410309751655</v>
      </c>
      <c r="G14" s="42">
        <v>222530</v>
      </c>
      <c r="H14" s="43">
        <v>9799.57</v>
      </c>
      <c r="I14" s="44">
        <f t="shared" si="0"/>
        <v>4.403707365299061</v>
      </c>
      <c r="J14" s="45">
        <v>161200</v>
      </c>
      <c r="K14" s="43">
        <v>589.71</v>
      </c>
      <c r="L14" s="44">
        <f t="shared" si="4"/>
        <v>0.36582506203473947</v>
      </c>
      <c r="M14" s="45"/>
      <c r="N14" s="46">
        <v>534.61</v>
      </c>
      <c r="O14" s="44">
        <v>0</v>
      </c>
      <c r="P14" s="45">
        <v>283000</v>
      </c>
      <c r="Q14" s="43">
        <v>1253.19</v>
      </c>
      <c r="R14" s="44">
        <f t="shared" si="1"/>
        <v>0.44282332155477033</v>
      </c>
      <c r="S14" s="45"/>
      <c r="T14" s="47">
        <v>1200</v>
      </c>
      <c r="U14" s="44">
        <v>0</v>
      </c>
      <c r="V14" s="44"/>
      <c r="W14" s="43"/>
      <c r="X14" s="44"/>
      <c r="Y14" s="45">
        <v>20280</v>
      </c>
      <c r="Z14" s="43">
        <v>6548.94</v>
      </c>
      <c r="AA14" s="44">
        <f t="shared" si="5"/>
        <v>32.29260355029586</v>
      </c>
      <c r="AB14" s="45">
        <v>10000</v>
      </c>
      <c r="AC14" s="43">
        <v>776.16</v>
      </c>
      <c r="AD14" s="44">
        <f t="shared" si="6"/>
        <v>7.761599999999999</v>
      </c>
      <c r="AE14" s="45"/>
      <c r="AF14" s="48"/>
      <c r="AG14" s="44">
        <v>0</v>
      </c>
      <c r="AH14" s="44"/>
      <c r="AI14" s="43"/>
      <c r="AJ14" s="44">
        <v>0</v>
      </c>
      <c r="AK14" s="45"/>
      <c r="AL14" s="43">
        <v>0</v>
      </c>
      <c r="AM14" s="44">
        <v>0</v>
      </c>
    </row>
    <row r="15" spans="1:39" s="30" customFormat="1" ht="26.25" customHeight="1">
      <c r="A15" s="151" t="s">
        <v>11</v>
      </c>
      <c r="B15" s="151"/>
      <c r="C15" s="152"/>
      <c r="D15" s="120">
        <f t="shared" si="2"/>
        <v>369800</v>
      </c>
      <c r="E15" s="40">
        <f>H15+K15+N15+Q15+T15+Z15+AC15+AL15</f>
        <v>5283.61</v>
      </c>
      <c r="F15" s="41">
        <f t="shared" si="3"/>
        <v>1.428775013520822</v>
      </c>
      <c r="G15" s="42">
        <v>88440</v>
      </c>
      <c r="H15" s="43">
        <v>1313.83</v>
      </c>
      <c r="I15" s="44">
        <f t="shared" si="0"/>
        <v>1.4855608322026232</v>
      </c>
      <c r="J15" s="45">
        <v>5600</v>
      </c>
      <c r="K15" s="43"/>
      <c r="L15" s="44">
        <f t="shared" si="4"/>
        <v>0</v>
      </c>
      <c r="M15" s="45"/>
      <c r="N15" s="46">
        <v>538.77</v>
      </c>
      <c r="O15" s="44">
        <v>0</v>
      </c>
      <c r="P15" s="45">
        <v>230000</v>
      </c>
      <c r="Q15" s="46">
        <v>-78.37</v>
      </c>
      <c r="R15" s="44">
        <f t="shared" si="1"/>
        <v>-0.03407391304347826</v>
      </c>
      <c r="S15" s="45"/>
      <c r="T15" s="47">
        <v>900</v>
      </c>
      <c r="U15" s="44">
        <v>0</v>
      </c>
      <c r="V15" s="44"/>
      <c r="W15" s="43"/>
      <c r="X15" s="44"/>
      <c r="Y15" s="45">
        <v>37760</v>
      </c>
      <c r="Z15" s="43">
        <v>1876.05</v>
      </c>
      <c r="AA15" s="44">
        <f t="shared" si="5"/>
        <v>4.968352754237288</v>
      </c>
      <c r="AB15" s="45">
        <v>8000</v>
      </c>
      <c r="AC15" s="43">
        <v>733.33</v>
      </c>
      <c r="AD15" s="44">
        <f t="shared" si="6"/>
        <v>9.166625</v>
      </c>
      <c r="AE15" s="45"/>
      <c r="AF15" s="48"/>
      <c r="AG15" s="44">
        <v>0</v>
      </c>
      <c r="AH15" s="44"/>
      <c r="AI15" s="43"/>
      <c r="AJ15" s="44">
        <v>0</v>
      </c>
      <c r="AK15" s="45"/>
      <c r="AL15" s="43">
        <v>0</v>
      </c>
      <c r="AM15" s="44">
        <v>0</v>
      </c>
    </row>
    <row r="16" spans="1:39" s="30" customFormat="1" ht="24.75" customHeight="1">
      <c r="A16" s="151" t="s">
        <v>12</v>
      </c>
      <c r="B16" s="151"/>
      <c r="C16" s="152"/>
      <c r="D16" s="120">
        <f t="shared" si="2"/>
        <v>4282910</v>
      </c>
      <c r="E16" s="40">
        <f>H16+K16+N16+Q16+W16+Z16+AC16+AI16+AL16</f>
        <v>145891.65000000002</v>
      </c>
      <c r="F16" s="41">
        <f t="shared" si="3"/>
        <v>3.4063673997352275</v>
      </c>
      <c r="G16" s="42">
        <v>2866160</v>
      </c>
      <c r="H16" s="43">
        <v>77757.86</v>
      </c>
      <c r="I16" s="44">
        <f t="shared" si="0"/>
        <v>2.712962988807324</v>
      </c>
      <c r="J16" s="45">
        <v>31100</v>
      </c>
      <c r="K16" s="43">
        <v>15</v>
      </c>
      <c r="L16" s="44">
        <f t="shared" si="4"/>
        <v>0.04823151125401929</v>
      </c>
      <c r="M16" s="45"/>
      <c r="N16" s="43">
        <v>2529.18</v>
      </c>
      <c r="O16" s="44">
        <v>0</v>
      </c>
      <c r="P16" s="45">
        <v>1297000</v>
      </c>
      <c r="Q16" s="43">
        <v>38526.37</v>
      </c>
      <c r="R16" s="44">
        <f t="shared" si="1"/>
        <v>2.9704217424826527</v>
      </c>
      <c r="S16" s="45"/>
      <c r="T16" s="47"/>
      <c r="U16" s="44">
        <v>0</v>
      </c>
      <c r="V16" s="44"/>
      <c r="W16" s="43"/>
      <c r="X16" s="44"/>
      <c r="Y16" s="45">
        <v>58650</v>
      </c>
      <c r="Z16" s="43">
        <v>5215.2</v>
      </c>
      <c r="AA16" s="44">
        <f t="shared" si="5"/>
        <v>8.892071611253197</v>
      </c>
      <c r="AB16" s="45">
        <v>30000</v>
      </c>
      <c r="AC16" s="43">
        <v>16068.78</v>
      </c>
      <c r="AD16" s="44">
        <f t="shared" si="6"/>
        <v>53.5626</v>
      </c>
      <c r="AE16" s="45"/>
      <c r="AF16" s="48"/>
      <c r="AG16" s="44">
        <v>0</v>
      </c>
      <c r="AH16" s="44"/>
      <c r="AI16" s="43">
        <v>5779.26</v>
      </c>
      <c r="AJ16" s="44">
        <v>0</v>
      </c>
      <c r="AK16" s="45"/>
      <c r="AL16" s="43"/>
      <c r="AM16" s="44">
        <v>0</v>
      </c>
    </row>
    <row r="17" spans="1:39" s="30" customFormat="1" ht="27.75" customHeight="1">
      <c r="A17" s="151" t="s">
        <v>13</v>
      </c>
      <c r="B17" s="151"/>
      <c r="C17" s="152"/>
      <c r="D17" s="120">
        <f t="shared" si="2"/>
        <v>1480630</v>
      </c>
      <c r="E17" s="40">
        <f>H17+K17+N17+Q17+T17+Z17+AC17+AI17+AL17</f>
        <v>38721.13</v>
      </c>
      <c r="F17" s="41">
        <f t="shared" si="3"/>
        <v>2.6151793493310276</v>
      </c>
      <c r="G17" s="42">
        <v>360470</v>
      </c>
      <c r="H17" s="43">
        <v>7445.23</v>
      </c>
      <c r="I17" s="44">
        <f t="shared" si="0"/>
        <v>2.0654229200765664</v>
      </c>
      <c r="J17" s="45">
        <v>452900</v>
      </c>
      <c r="K17" s="43"/>
      <c r="L17" s="44">
        <f t="shared" si="4"/>
        <v>0</v>
      </c>
      <c r="M17" s="45"/>
      <c r="N17" s="43">
        <v>1626.66</v>
      </c>
      <c r="O17" s="44">
        <v>0</v>
      </c>
      <c r="P17" s="45">
        <v>540000</v>
      </c>
      <c r="Q17" s="43">
        <v>27632.01</v>
      </c>
      <c r="R17" s="44">
        <f t="shared" si="1"/>
        <v>5.117038888888889</v>
      </c>
      <c r="S17" s="45"/>
      <c r="T17" s="47">
        <v>2010</v>
      </c>
      <c r="U17" s="44">
        <v>0</v>
      </c>
      <c r="V17" s="44"/>
      <c r="W17" s="49"/>
      <c r="X17" s="44"/>
      <c r="Y17" s="45">
        <v>127260</v>
      </c>
      <c r="Z17" s="43">
        <v>7.23</v>
      </c>
      <c r="AA17" s="44">
        <f t="shared" si="5"/>
        <v>0.0056812824139556815</v>
      </c>
      <c r="AB17" s="45">
        <v>0</v>
      </c>
      <c r="AC17" s="43"/>
      <c r="AD17" s="44">
        <v>0</v>
      </c>
      <c r="AE17" s="45"/>
      <c r="AF17" s="48"/>
      <c r="AG17" s="44">
        <v>0</v>
      </c>
      <c r="AH17" s="44"/>
      <c r="AI17" s="43"/>
      <c r="AJ17" s="44">
        <v>0</v>
      </c>
      <c r="AK17" s="45"/>
      <c r="AL17" s="43">
        <v>0</v>
      </c>
      <c r="AM17" s="44">
        <v>0</v>
      </c>
    </row>
    <row r="18" spans="1:39" s="32" customFormat="1" ht="24.75" customHeight="1">
      <c r="A18" s="153" t="s">
        <v>4</v>
      </c>
      <c r="B18" s="153"/>
      <c r="C18" s="154"/>
      <c r="D18" s="120">
        <f t="shared" si="2"/>
        <v>9744060</v>
      </c>
      <c r="E18" s="40">
        <f>SUM(E9:E17)</f>
        <v>361914.14</v>
      </c>
      <c r="F18" s="41">
        <f t="shared" si="3"/>
        <v>3.7142027040063383</v>
      </c>
      <c r="G18" s="54">
        <f>G9+G10+G11+G12+G13+G14+G15+G16+G17</f>
        <v>4229060</v>
      </c>
      <c r="H18" s="55">
        <f>H9+H10+H11+H12+H13+H14+H15+H16+H17</f>
        <v>99588.98999999999</v>
      </c>
      <c r="I18" s="44">
        <f t="shared" si="0"/>
        <v>2.3548729504901793</v>
      </c>
      <c r="J18" s="56">
        <f>J17+J16+J15+J14+J13+J12+J11+J10+J9</f>
        <v>847500</v>
      </c>
      <c r="K18" s="57">
        <f>K17+K16+K15+K14+K13+K11+K10+K12+K9</f>
        <v>635.3100000000001</v>
      </c>
      <c r="L18" s="44">
        <f t="shared" si="4"/>
        <v>0.07496283185840708</v>
      </c>
      <c r="M18" s="54">
        <f>SUM(M9:M17)</f>
        <v>0</v>
      </c>
      <c r="N18" s="58">
        <f>N9+N10+N11+N12+N13+N14+N15+N16+N17</f>
        <v>10998.5</v>
      </c>
      <c r="O18" s="44">
        <v>0</v>
      </c>
      <c r="P18" s="54">
        <f>SUM(P9:P17)</f>
        <v>3919000</v>
      </c>
      <c r="Q18" s="58">
        <f>SUM(Q9:Q17)</f>
        <v>147055.05000000002</v>
      </c>
      <c r="R18" s="44">
        <f t="shared" si="1"/>
        <v>3.7523615718295487</v>
      </c>
      <c r="S18" s="45">
        <f>SUM(S9:S17)</f>
        <v>0</v>
      </c>
      <c r="T18" s="54">
        <f>T9+T10+T11+T12+T13+T14+T15+T16+T17</f>
        <v>14210</v>
      </c>
      <c r="U18" s="44">
        <v>0</v>
      </c>
      <c r="V18" s="59"/>
      <c r="W18" s="60">
        <f>W10+W12+W14+W15+W16</f>
        <v>0</v>
      </c>
      <c r="X18" s="59"/>
      <c r="Y18" s="54">
        <f>SUM(Y9:Y17)</f>
        <v>684300</v>
      </c>
      <c r="Z18" s="58">
        <f>SUM(Z9:Z17)</f>
        <v>55126.850000000006</v>
      </c>
      <c r="AA18" s="44">
        <f t="shared" si="5"/>
        <v>8.055947683764431</v>
      </c>
      <c r="AB18" s="121">
        <f>SUM(AB9:AB17)</f>
        <v>64200</v>
      </c>
      <c r="AC18" s="61">
        <f>AC9+AC10+AC11+AC12+AC13+AC14+AC15+AC16+AC17</f>
        <v>24070.18</v>
      </c>
      <c r="AD18" s="44">
        <f t="shared" si="6"/>
        <v>37.492492211838005</v>
      </c>
      <c r="AE18" s="54">
        <f>SUM(AE9:AE17)</f>
        <v>0</v>
      </c>
      <c r="AF18" s="58">
        <f>AF9+AF10+AF11+AF12+AF13+AF14+AF15+AF16+AF17</f>
        <v>0</v>
      </c>
      <c r="AG18" s="44">
        <v>0</v>
      </c>
      <c r="AH18" s="44">
        <f>AH9+AH10+AH11+AH12+AH13+AH14+AH15+AH16+AH17</f>
        <v>0</v>
      </c>
      <c r="AI18" s="58">
        <f>AI9+AI10+AI11+AI12+AI13+AI14+AI15+AI16+AI17</f>
        <v>10229.26</v>
      </c>
      <c r="AJ18" s="44">
        <v>0</v>
      </c>
      <c r="AK18" s="54"/>
      <c r="AL18" s="58">
        <f>AL9+AL10+AL11+AL12+AL13+AL14+AL15+AL16+AL17</f>
        <v>0</v>
      </c>
      <c r="AM18" s="44">
        <v>0</v>
      </c>
    </row>
    <row r="19" spans="1:39" s="32" customFormat="1" ht="24.75" customHeight="1">
      <c r="A19" s="63"/>
      <c r="B19" s="63"/>
      <c r="C19" s="63"/>
      <c r="D19" s="64"/>
      <c r="E19" s="65"/>
      <c r="F19" s="66"/>
      <c r="G19" s="67"/>
      <c r="H19" s="68"/>
      <c r="I19" s="69"/>
      <c r="J19" s="67"/>
      <c r="K19" s="70"/>
      <c r="L19" s="69"/>
      <c r="M19" s="67"/>
      <c r="N19" s="68"/>
      <c r="O19" s="69"/>
      <c r="P19" s="67"/>
      <c r="Q19" s="68"/>
      <c r="R19" s="69"/>
      <c r="S19" s="67"/>
      <c r="T19" s="67"/>
      <c r="U19" s="69"/>
      <c r="V19" s="69"/>
      <c r="W19" s="71"/>
      <c r="X19" s="69"/>
      <c r="Y19" s="67"/>
      <c r="Z19" s="68"/>
      <c r="AA19" s="69"/>
      <c r="AB19" s="72"/>
      <c r="AC19" s="73"/>
      <c r="AD19" s="69"/>
      <c r="AE19" s="67"/>
      <c r="AF19" s="68"/>
      <c r="AG19" s="69"/>
      <c r="AH19" s="67"/>
      <c r="AI19" s="68"/>
      <c r="AJ19" s="69"/>
      <c r="AK19" s="67"/>
      <c r="AL19" s="68"/>
      <c r="AM19" s="69"/>
    </row>
    <row r="20" spans="1:39" s="32" customFormat="1" ht="24.75" customHeight="1">
      <c r="A20" s="63"/>
      <c r="B20" s="63"/>
      <c r="C20" s="63"/>
      <c r="D20" s="64"/>
      <c r="E20" s="65"/>
      <c r="F20" s="66"/>
      <c r="G20" s="67"/>
      <c r="H20" s="68"/>
      <c r="I20" s="69"/>
      <c r="J20" s="67"/>
      <c r="K20" s="70"/>
      <c r="L20" s="69"/>
      <c r="M20" s="67"/>
      <c r="N20" s="68"/>
      <c r="O20" s="69"/>
      <c r="P20" s="67"/>
      <c r="Q20" s="68"/>
      <c r="R20" s="69"/>
      <c r="S20" s="67"/>
      <c r="T20" s="67"/>
      <c r="U20" s="69"/>
      <c r="V20" s="69"/>
      <c r="W20" s="71"/>
      <c r="X20" s="69"/>
      <c r="Y20" s="67"/>
      <c r="Z20" s="68"/>
      <c r="AA20" s="69"/>
      <c r="AB20" s="72"/>
      <c r="AC20" s="73"/>
      <c r="AD20" s="69"/>
      <c r="AE20" s="67"/>
      <c r="AF20" s="68"/>
      <c r="AG20" s="69"/>
      <c r="AH20" s="67"/>
      <c r="AI20" s="68"/>
      <c r="AJ20" s="69"/>
      <c r="AK20" s="67"/>
      <c r="AL20" s="68"/>
      <c r="AM20" s="69"/>
    </row>
    <row r="21" ht="12.75">
      <c r="H21" s="75"/>
    </row>
  </sheetData>
  <mergeCells count="25"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A14:C14"/>
    <mergeCell ref="A10:C10"/>
    <mergeCell ref="S7:U7"/>
    <mergeCell ref="V7:X7"/>
    <mergeCell ref="J7:L7"/>
    <mergeCell ref="M7:O7"/>
    <mergeCell ref="G6:AM6"/>
    <mergeCell ref="P7:R7"/>
    <mergeCell ref="G7:I7"/>
    <mergeCell ref="D3:AA3"/>
    <mergeCell ref="AK7:AM7"/>
    <mergeCell ref="Y7:AA7"/>
    <mergeCell ref="AB7:AD7"/>
    <mergeCell ref="AE7:AG7"/>
    <mergeCell ref="AH7:AJ7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F1">
      <selection activeCell="D20" sqref="D20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375" style="0" customWidth="1"/>
    <col min="5" max="5" width="11.125" style="0" customWidth="1"/>
    <col min="6" max="6" width="5.875" style="0" customWidth="1"/>
    <col min="7" max="7" width="10.625" style="0" customWidth="1"/>
    <col min="8" max="8" width="9.25390625" style="0" customWidth="1"/>
    <col min="9" max="9" width="5.875" style="0" customWidth="1"/>
    <col min="10" max="10" width="10.375" style="0" customWidth="1"/>
    <col min="11" max="11" width="10.875" style="0" customWidth="1"/>
    <col min="12" max="12" width="6.75390625" style="0" customWidth="1"/>
    <col min="13" max="13" width="9.625" style="0" customWidth="1"/>
    <col min="14" max="14" width="8.625" style="0" customWidth="1"/>
    <col min="15" max="15" width="6.00390625" style="0" customWidth="1"/>
    <col min="16" max="16" width="10.875" style="0" customWidth="1"/>
    <col min="17" max="17" width="8.375" style="0" customWidth="1"/>
    <col min="18" max="18" width="11.625" style="0" customWidth="1"/>
    <col min="19" max="19" width="8.625" style="0" customWidth="1"/>
    <col min="20" max="20" width="6.00390625" style="0" customWidth="1"/>
    <col min="21" max="21" width="10.25390625" style="0" customWidth="1"/>
    <col min="22" max="22" width="10.375" style="0" customWidth="1"/>
    <col min="23" max="23" width="9.00390625" style="0" customWidth="1"/>
    <col min="24" max="24" width="11.125" style="0" customWidth="1"/>
  </cols>
  <sheetData>
    <row r="1" spans="4:20" ht="12.75">
      <c r="D1" s="4"/>
      <c r="E1" s="3"/>
      <c r="F1" s="4"/>
      <c r="G1" s="4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4:20" ht="12.75">
      <c r="D2" s="4"/>
      <c r="E2" s="3"/>
      <c r="F2" s="4"/>
      <c r="G2" s="4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3" ht="12.75" customHeight="1">
      <c r="A3" s="1"/>
      <c r="B3" s="166" t="s">
        <v>79</v>
      </c>
      <c r="C3" s="166"/>
      <c r="D3" s="166"/>
      <c r="E3" s="166"/>
      <c r="F3" s="166"/>
      <c r="G3" s="166"/>
      <c r="H3" s="166"/>
      <c r="I3" s="166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4" spans="1:20" ht="12.75">
      <c r="A4" s="1"/>
      <c r="B4" s="1"/>
      <c r="C4" s="1"/>
      <c r="D4" s="6"/>
      <c r="E4" s="7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>
      <c r="A5" s="1"/>
      <c r="B5" s="1"/>
      <c r="C5" s="1"/>
      <c r="D5" s="6"/>
      <c r="E5" s="7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2.75" customHeight="1">
      <c r="A6" s="168"/>
      <c r="B6" s="168"/>
      <c r="C6" s="168"/>
      <c r="D6" s="170" t="s">
        <v>1</v>
      </c>
      <c r="E6" s="170"/>
      <c r="F6" s="170"/>
      <c r="G6" s="145" t="s">
        <v>70</v>
      </c>
      <c r="H6" s="171"/>
      <c r="I6" s="171"/>
      <c r="J6" s="145" t="s">
        <v>71</v>
      </c>
      <c r="K6" s="171"/>
      <c r="L6" s="171"/>
      <c r="M6" s="172" t="s">
        <v>21</v>
      </c>
      <c r="N6" s="173"/>
      <c r="O6" s="174"/>
      <c r="P6" s="133" t="s">
        <v>83</v>
      </c>
      <c r="Q6" s="133" t="s">
        <v>60</v>
      </c>
      <c r="R6" s="175" t="s">
        <v>72</v>
      </c>
      <c r="S6" s="176"/>
      <c r="T6" s="177"/>
      <c r="U6" s="181" t="s">
        <v>73</v>
      </c>
      <c r="V6" s="182"/>
      <c r="W6" s="181" t="s">
        <v>74</v>
      </c>
      <c r="X6" s="182"/>
    </row>
    <row r="7" spans="1:24" ht="87" customHeight="1">
      <c r="A7" s="168"/>
      <c r="B7" s="168"/>
      <c r="C7" s="168"/>
      <c r="D7" s="170"/>
      <c r="E7" s="170"/>
      <c r="F7" s="170"/>
      <c r="G7" s="171"/>
      <c r="H7" s="171"/>
      <c r="I7" s="171"/>
      <c r="J7" s="171"/>
      <c r="K7" s="171"/>
      <c r="L7" s="171"/>
      <c r="M7" s="185" t="s">
        <v>75</v>
      </c>
      <c r="N7" s="185"/>
      <c r="O7" s="186"/>
      <c r="P7" s="159"/>
      <c r="Q7" s="159"/>
      <c r="R7" s="178"/>
      <c r="S7" s="179"/>
      <c r="T7" s="180"/>
      <c r="U7" s="183"/>
      <c r="V7" s="184"/>
      <c r="W7" s="183"/>
      <c r="X7" s="184"/>
    </row>
    <row r="8" spans="1:24" ht="22.5">
      <c r="A8" s="169"/>
      <c r="B8" s="169"/>
      <c r="C8" s="169"/>
      <c r="D8" s="10" t="s">
        <v>24</v>
      </c>
      <c r="E8" s="10" t="s">
        <v>25</v>
      </c>
      <c r="F8" s="11" t="s">
        <v>26</v>
      </c>
      <c r="G8" s="10" t="s">
        <v>24</v>
      </c>
      <c r="H8" s="12" t="s">
        <v>76</v>
      </c>
      <c r="I8" s="11" t="s">
        <v>26</v>
      </c>
      <c r="J8" s="10" t="s">
        <v>24</v>
      </c>
      <c r="K8" s="12" t="s">
        <v>76</v>
      </c>
      <c r="L8" s="11" t="s">
        <v>26</v>
      </c>
      <c r="M8" s="10" t="s">
        <v>24</v>
      </c>
      <c r="N8" s="12" t="s">
        <v>76</v>
      </c>
      <c r="O8" s="11" t="s">
        <v>26</v>
      </c>
      <c r="P8" s="11"/>
      <c r="Q8" s="11"/>
      <c r="R8" s="10" t="s">
        <v>24</v>
      </c>
      <c r="S8" s="12" t="s">
        <v>76</v>
      </c>
      <c r="T8" s="11" t="s">
        <v>26</v>
      </c>
      <c r="U8" s="76" t="s">
        <v>24</v>
      </c>
      <c r="V8" s="76" t="s">
        <v>25</v>
      </c>
      <c r="W8" s="76" t="s">
        <v>82</v>
      </c>
      <c r="X8" s="76" t="s">
        <v>81</v>
      </c>
    </row>
    <row r="9" spans="1:24" ht="18" customHeight="1">
      <c r="A9" s="160" t="s">
        <v>51</v>
      </c>
      <c r="B9" s="161"/>
      <c r="C9" s="162"/>
      <c r="D9" s="119">
        <f>G9+J9</f>
        <v>53000</v>
      </c>
      <c r="E9" s="90">
        <f>H9+K9</f>
        <v>1117.84</v>
      </c>
      <c r="F9" s="23">
        <f>E9/D9*100</f>
        <v>2.109132075471698</v>
      </c>
      <c r="G9" s="96">
        <v>13000</v>
      </c>
      <c r="H9" s="92"/>
      <c r="I9" s="93">
        <f aca="true" t="shared" si="0" ref="I9:I18">H9/G9*100</f>
        <v>0</v>
      </c>
      <c r="J9" s="111">
        <v>40000</v>
      </c>
      <c r="K9" s="92">
        <v>1117.84</v>
      </c>
      <c r="L9" s="93">
        <f aca="true" t="shared" si="1" ref="L9:L18">K9/J9*100</f>
        <v>2.7946</v>
      </c>
      <c r="M9" s="91"/>
      <c r="N9" s="92">
        <v>1117.84</v>
      </c>
      <c r="O9" s="93"/>
      <c r="P9" s="93"/>
      <c r="Q9" s="93"/>
      <c r="R9" s="111">
        <v>53000</v>
      </c>
      <c r="S9" s="91"/>
      <c r="T9" s="93">
        <f>S9/R9*100</f>
        <v>0</v>
      </c>
      <c r="U9" s="94"/>
      <c r="V9" s="95">
        <f aca="true" t="shared" si="2" ref="V9:V19">E9-S9</f>
        <v>1117.84</v>
      </c>
      <c r="W9" s="94">
        <v>0</v>
      </c>
      <c r="X9" s="94">
        <v>1117.84</v>
      </c>
    </row>
    <row r="10" spans="1:24" ht="19.5" customHeight="1">
      <c r="A10" s="160" t="s">
        <v>52</v>
      </c>
      <c r="B10" s="161"/>
      <c r="C10" s="162"/>
      <c r="D10" s="119">
        <f aca="true" t="shared" si="3" ref="D10:E19">G10+J10</f>
        <v>85000</v>
      </c>
      <c r="E10" s="90">
        <f t="shared" si="3"/>
        <v>0</v>
      </c>
      <c r="F10" s="23">
        <f aca="true" t="shared" si="4" ref="F10:F18">E10/D10*100</f>
        <v>0</v>
      </c>
      <c r="G10" s="96">
        <v>25000</v>
      </c>
      <c r="H10" s="92"/>
      <c r="I10" s="93">
        <f t="shared" si="0"/>
        <v>0</v>
      </c>
      <c r="J10" s="111">
        <v>60000</v>
      </c>
      <c r="K10" s="97"/>
      <c r="L10" s="93">
        <f t="shared" si="1"/>
        <v>0</v>
      </c>
      <c r="M10" s="91"/>
      <c r="N10" s="97"/>
      <c r="O10" s="93"/>
      <c r="P10" s="93"/>
      <c r="Q10" s="93"/>
      <c r="R10" s="111">
        <v>85000</v>
      </c>
      <c r="S10" s="96"/>
      <c r="T10" s="93">
        <f aca="true" t="shared" si="5" ref="T10:T18">S10/R10*100</f>
        <v>0</v>
      </c>
      <c r="U10" s="94"/>
      <c r="V10" s="95">
        <f t="shared" si="2"/>
        <v>0</v>
      </c>
      <c r="W10" s="94">
        <v>0</v>
      </c>
      <c r="X10" s="94">
        <v>0</v>
      </c>
    </row>
    <row r="11" spans="1:24" ht="16.5" customHeight="1">
      <c r="A11" s="160" t="s">
        <v>27</v>
      </c>
      <c r="B11" s="161"/>
      <c r="C11" s="162"/>
      <c r="D11" s="119">
        <f t="shared" si="3"/>
        <v>58000</v>
      </c>
      <c r="E11" s="110">
        <f>H11+K11</f>
        <v>4550</v>
      </c>
      <c r="F11" s="23">
        <f t="shared" si="4"/>
        <v>7.844827586206897</v>
      </c>
      <c r="G11" s="96">
        <v>18000</v>
      </c>
      <c r="H11" s="97">
        <v>4550</v>
      </c>
      <c r="I11" s="93">
        <f t="shared" si="0"/>
        <v>25.27777777777778</v>
      </c>
      <c r="J11" s="111">
        <v>40000</v>
      </c>
      <c r="K11" s="97"/>
      <c r="L11" s="93">
        <f t="shared" si="1"/>
        <v>0</v>
      </c>
      <c r="M11" s="91"/>
      <c r="N11" s="97"/>
      <c r="O11" s="93"/>
      <c r="P11" s="93"/>
      <c r="Q11" s="93"/>
      <c r="R11" s="111">
        <v>58000</v>
      </c>
      <c r="S11" s="96"/>
      <c r="T11" s="93">
        <f t="shared" si="5"/>
        <v>0</v>
      </c>
      <c r="U11" s="94"/>
      <c r="V11" s="115">
        <f t="shared" si="2"/>
        <v>4550</v>
      </c>
      <c r="W11" s="94">
        <v>0</v>
      </c>
      <c r="X11" s="116">
        <v>4550</v>
      </c>
    </row>
    <row r="12" spans="1:24" ht="16.5" customHeight="1">
      <c r="A12" s="160" t="s">
        <v>28</v>
      </c>
      <c r="B12" s="161"/>
      <c r="C12" s="162"/>
      <c r="D12" s="119">
        <f t="shared" si="3"/>
        <v>55000</v>
      </c>
      <c r="E12" s="90">
        <f t="shared" si="3"/>
        <v>0</v>
      </c>
      <c r="F12" s="23">
        <f t="shared" si="4"/>
        <v>0</v>
      </c>
      <c r="G12" s="96">
        <v>25000</v>
      </c>
      <c r="H12" s="97"/>
      <c r="I12" s="93">
        <f t="shared" si="0"/>
        <v>0</v>
      </c>
      <c r="J12" s="111">
        <v>30000</v>
      </c>
      <c r="K12" s="97"/>
      <c r="L12" s="93">
        <f t="shared" si="1"/>
        <v>0</v>
      </c>
      <c r="M12" s="91"/>
      <c r="N12" s="97"/>
      <c r="O12" s="93"/>
      <c r="P12" s="93"/>
      <c r="Q12" s="93"/>
      <c r="R12" s="111">
        <v>55000</v>
      </c>
      <c r="S12" s="96"/>
      <c r="T12" s="93">
        <f t="shared" si="5"/>
        <v>0</v>
      </c>
      <c r="U12" s="94"/>
      <c r="V12" s="95">
        <f t="shared" si="2"/>
        <v>0</v>
      </c>
      <c r="W12" s="94">
        <v>0</v>
      </c>
      <c r="X12" s="94">
        <v>0</v>
      </c>
    </row>
    <row r="13" spans="1:24" ht="19.5" customHeight="1">
      <c r="A13" s="160" t="s">
        <v>29</v>
      </c>
      <c r="B13" s="161"/>
      <c r="C13" s="162"/>
      <c r="D13" s="119">
        <f t="shared" si="3"/>
        <v>37000</v>
      </c>
      <c r="E13" s="90">
        <f t="shared" si="3"/>
        <v>0</v>
      </c>
      <c r="F13" s="23">
        <f t="shared" si="4"/>
        <v>0</v>
      </c>
      <c r="G13" s="96">
        <v>7000</v>
      </c>
      <c r="H13" s="97"/>
      <c r="I13" s="93">
        <f t="shared" si="0"/>
        <v>0</v>
      </c>
      <c r="J13" s="111">
        <v>30000</v>
      </c>
      <c r="K13" s="97"/>
      <c r="L13" s="93">
        <f t="shared" si="1"/>
        <v>0</v>
      </c>
      <c r="M13" s="91"/>
      <c r="N13" s="97"/>
      <c r="O13" s="93"/>
      <c r="P13" s="93"/>
      <c r="Q13" s="93"/>
      <c r="R13" s="111">
        <v>37000</v>
      </c>
      <c r="S13" s="96"/>
      <c r="T13" s="93">
        <f t="shared" si="5"/>
        <v>0</v>
      </c>
      <c r="U13" s="94"/>
      <c r="V13" s="95">
        <f t="shared" si="2"/>
        <v>0</v>
      </c>
      <c r="W13" s="94">
        <v>0</v>
      </c>
      <c r="X13" s="94">
        <v>0</v>
      </c>
    </row>
    <row r="14" spans="1:24" ht="15.75" customHeight="1">
      <c r="A14" s="160" t="s">
        <v>30</v>
      </c>
      <c r="B14" s="161"/>
      <c r="C14" s="162"/>
      <c r="D14" s="119">
        <f t="shared" si="3"/>
        <v>55000</v>
      </c>
      <c r="E14" s="110">
        <f t="shared" si="3"/>
        <v>1000</v>
      </c>
      <c r="F14" s="23">
        <f t="shared" si="4"/>
        <v>1.8181818181818181</v>
      </c>
      <c r="G14" s="96">
        <v>15000</v>
      </c>
      <c r="H14" s="97">
        <v>1000</v>
      </c>
      <c r="I14" s="93">
        <f t="shared" si="0"/>
        <v>6.666666666666667</v>
      </c>
      <c r="J14" s="111">
        <v>40000</v>
      </c>
      <c r="K14" s="92"/>
      <c r="L14" s="93">
        <f t="shared" si="1"/>
        <v>0</v>
      </c>
      <c r="M14" s="91"/>
      <c r="N14" s="92"/>
      <c r="O14" s="93"/>
      <c r="P14" s="93"/>
      <c r="Q14" s="93"/>
      <c r="R14" s="111">
        <v>55000</v>
      </c>
      <c r="S14" s="91"/>
      <c r="T14" s="93">
        <f t="shared" si="5"/>
        <v>0</v>
      </c>
      <c r="U14" s="94"/>
      <c r="V14" s="115">
        <f t="shared" si="2"/>
        <v>1000</v>
      </c>
      <c r="W14" s="94">
        <v>0</v>
      </c>
      <c r="X14" s="116">
        <v>1000</v>
      </c>
    </row>
    <row r="15" spans="1:24" ht="17.25" customHeight="1">
      <c r="A15" s="160" t="s">
        <v>31</v>
      </c>
      <c r="B15" s="161"/>
      <c r="C15" s="162"/>
      <c r="D15" s="119">
        <f t="shared" si="3"/>
        <v>103000</v>
      </c>
      <c r="E15" s="90">
        <f t="shared" si="3"/>
        <v>0</v>
      </c>
      <c r="F15" s="23">
        <f t="shared" si="4"/>
        <v>0</v>
      </c>
      <c r="G15" s="96">
        <v>13000</v>
      </c>
      <c r="H15" s="92"/>
      <c r="I15" s="93">
        <f t="shared" si="0"/>
        <v>0</v>
      </c>
      <c r="J15" s="111">
        <v>90000</v>
      </c>
      <c r="K15" s="92"/>
      <c r="L15" s="93">
        <f t="shared" si="1"/>
        <v>0</v>
      </c>
      <c r="M15" s="91"/>
      <c r="N15" s="92"/>
      <c r="O15" s="93"/>
      <c r="P15" s="93"/>
      <c r="Q15" s="93"/>
      <c r="R15" s="111">
        <v>103000</v>
      </c>
      <c r="S15" s="91"/>
      <c r="T15" s="93">
        <f t="shared" si="5"/>
        <v>0</v>
      </c>
      <c r="U15" s="94"/>
      <c r="V15" s="95">
        <f t="shared" si="2"/>
        <v>0</v>
      </c>
      <c r="W15" s="94">
        <v>0</v>
      </c>
      <c r="X15" s="94">
        <v>0</v>
      </c>
    </row>
    <row r="16" spans="1:24" ht="18.75" customHeight="1">
      <c r="A16" s="160" t="s">
        <v>32</v>
      </c>
      <c r="B16" s="161"/>
      <c r="C16" s="162"/>
      <c r="D16" s="119">
        <f t="shared" si="3"/>
        <v>47000</v>
      </c>
      <c r="E16" s="90">
        <f t="shared" si="3"/>
        <v>0</v>
      </c>
      <c r="F16" s="23">
        <f t="shared" si="4"/>
        <v>0</v>
      </c>
      <c r="G16" s="96">
        <v>17000</v>
      </c>
      <c r="H16" s="92"/>
      <c r="I16" s="93">
        <f t="shared" si="0"/>
        <v>0</v>
      </c>
      <c r="J16" s="111">
        <v>30000</v>
      </c>
      <c r="K16" s="97"/>
      <c r="L16" s="93">
        <f t="shared" si="1"/>
        <v>0</v>
      </c>
      <c r="M16" s="91"/>
      <c r="N16" s="97"/>
      <c r="O16" s="93"/>
      <c r="P16" s="93"/>
      <c r="Q16" s="93"/>
      <c r="R16" s="111">
        <v>47000</v>
      </c>
      <c r="S16" s="96"/>
      <c r="T16" s="93">
        <f t="shared" si="5"/>
        <v>0</v>
      </c>
      <c r="U16" s="94"/>
      <c r="V16" s="95">
        <f t="shared" si="2"/>
        <v>0</v>
      </c>
      <c r="W16" s="94">
        <v>0</v>
      </c>
      <c r="X16" s="94">
        <v>0</v>
      </c>
    </row>
    <row r="17" spans="1:24" ht="18" customHeight="1">
      <c r="A17" s="160" t="s">
        <v>33</v>
      </c>
      <c r="B17" s="161"/>
      <c r="C17" s="162"/>
      <c r="D17" s="119">
        <f t="shared" si="3"/>
        <v>33000</v>
      </c>
      <c r="E17" s="90">
        <f t="shared" si="3"/>
        <v>0</v>
      </c>
      <c r="F17" s="23">
        <f t="shared" si="4"/>
        <v>0</v>
      </c>
      <c r="G17" s="96">
        <v>13000</v>
      </c>
      <c r="H17" s="92"/>
      <c r="I17" s="93">
        <f t="shared" si="0"/>
        <v>0</v>
      </c>
      <c r="J17" s="111">
        <v>20000</v>
      </c>
      <c r="K17" s="97"/>
      <c r="L17" s="93">
        <f t="shared" si="1"/>
        <v>0</v>
      </c>
      <c r="M17" s="91"/>
      <c r="N17" s="97"/>
      <c r="O17" s="93"/>
      <c r="P17" s="93"/>
      <c r="Q17" s="93"/>
      <c r="R17" s="111">
        <v>33000</v>
      </c>
      <c r="S17" s="96"/>
      <c r="T17" s="93">
        <f t="shared" si="5"/>
        <v>0</v>
      </c>
      <c r="U17" s="94"/>
      <c r="V17" s="95">
        <f t="shared" si="2"/>
        <v>0</v>
      </c>
      <c r="W17" s="94">
        <v>0</v>
      </c>
      <c r="X17" s="94">
        <v>0</v>
      </c>
    </row>
    <row r="18" spans="1:24" ht="18" customHeight="1">
      <c r="A18" s="160" t="s">
        <v>49</v>
      </c>
      <c r="B18" s="161"/>
      <c r="C18" s="162"/>
      <c r="D18" s="113">
        <f t="shared" si="3"/>
        <v>526000</v>
      </c>
      <c r="E18" s="99">
        <f t="shared" si="3"/>
        <v>6667.84</v>
      </c>
      <c r="F18" s="23">
        <f t="shared" si="4"/>
        <v>1.2676501901140684</v>
      </c>
      <c r="G18" s="117">
        <f>SUM(G9:G17)</f>
        <v>146000</v>
      </c>
      <c r="H18" s="131">
        <f>SUM(H9:H17)</f>
        <v>5550</v>
      </c>
      <c r="I18" s="102">
        <f t="shared" si="0"/>
        <v>3.801369863013699</v>
      </c>
      <c r="J18" s="114">
        <f>SUM(J9:J17)</f>
        <v>380000</v>
      </c>
      <c r="K18" s="101">
        <f>SUM(K9:K17)</f>
        <v>1117.84</v>
      </c>
      <c r="L18" s="102">
        <f t="shared" si="1"/>
        <v>0.2941684210526316</v>
      </c>
      <c r="M18" s="100">
        <f>SUM(M9:M17)</f>
        <v>0</v>
      </c>
      <c r="N18" s="101">
        <f>SUM(N9:N17)</f>
        <v>1117.84</v>
      </c>
      <c r="O18" s="102"/>
      <c r="P18" s="102"/>
      <c r="Q18" s="102"/>
      <c r="R18" s="112">
        <f>SUM(R9:R17)</f>
        <v>526000</v>
      </c>
      <c r="S18" s="103"/>
      <c r="T18" s="102">
        <f t="shared" si="5"/>
        <v>0</v>
      </c>
      <c r="U18" s="104">
        <f>U9+U10+U15+U17</f>
        <v>0</v>
      </c>
      <c r="V18" s="105">
        <f t="shared" si="2"/>
        <v>6667.84</v>
      </c>
      <c r="W18" s="104">
        <v>0</v>
      </c>
      <c r="X18" s="104">
        <f>SUM(X9:X17)</f>
        <v>6667.84</v>
      </c>
    </row>
    <row r="19" spans="1:24" ht="20.25" customHeight="1">
      <c r="A19" s="160" t="s">
        <v>34</v>
      </c>
      <c r="B19" s="161"/>
      <c r="C19" s="162"/>
      <c r="D19" s="113">
        <f t="shared" si="3"/>
        <v>47973300</v>
      </c>
      <c r="E19" s="99">
        <f>H19+K19+P19+Q19</f>
        <v>4485542.83</v>
      </c>
      <c r="F19" s="23">
        <f>E19/D19*100</f>
        <v>9.35008187887846</v>
      </c>
      <c r="G19" s="118">
        <v>10534300</v>
      </c>
      <c r="H19" s="130">
        <v>102114</v>
      </c>
      <c r="I19" s="23">
        <f>H19/G19*100</f>
        <v>0.9693477497318285</v>
      </c>
      <c r="J19" s="113">
        <v>37439000</v>
      </c>
      <c r="K19" s="99">
        <v>4272428.83</v>
      </c>
      <c r="L19" s="23">
        <f>K19/J19*100</f>
        <v>11.411706589385402</v>
      </c>
      <c r="M19" s="98">
        <v>90000</v>
      </c>
      <c r="N19" s="23"/>
      <c r="O19" s="23"/>
      <c r="P19" s="130">
        <v>105000</v>
      </c>
      <c r="Q19" s="130">
        <v>6000</v>
      </c>
      <c r="R19" s="113">
        <v>47973300</v>
      </c>
      <c r="S19" s="130">
        <v>1062000</v>
      </c>
      <c r="T19" s="23">
        <f>S19/R19*100</f>
        <v>2.2137313880846223</v>
      </c>
      <c r="U19" s="104">
        <f>D19-R19</f>
        <v>0</v>
      </c>
      <c r="V19" s="105">
        <f t="shared" si="2"/>
        <v>3423542.83</v>
      </c>
      <c r="W19" s="104">
        <v>69762.49</v>
      </c>
      <c r="X19" s="104">
        <v>3493305.32</v>
      </c>
    </row>
    <row r="20" spans="1:24" ht="30" customHeight="1">
      <c r="A20" s="163" t="s">
        <v>35</v>
      </c>
      <c r="B20" s="164"/>
      <c r="C20" s="165"/>
      <c r="D20" s="113">
        <f>D18+D19</f>
        <v>48499300</v>
      </c>
      <c r="E20" s="99">
        <f>E18+E19</f>
        <v>4492210.67</v>
      </c>
      <c r="F20" s="23">
        <f>E20/D20*100</f>
        <v>9.262423725703258</v>
      </c>
      <c r="G20" s="118">
        <f>G18+G19</f>
        <v>10680300</v>
      </c>
      <c r="H20" s="130">
        <f>H18+H19</f>
        <v>107664</v>
      </c>
      <c r="I20" s="23">
        <f>H20/G20*100</f>
        <v>1.008061571304177</v>
      </c>
      <c r="J20" s="113">
        <f>J18+J19</f>
        <v>37819000</v>
      </c>
      <c r="K20" s="99">
        <f>K18+K19</f>
        <v>4273546.67</v>
      </c>
      <c r="L20" s="23">
        <f>K20/J20*100</f>
        <v>11.299999127422723</v>
      </c>
      <c r="M20" s="98">
        <v>90000</v>
      </c>
      <c r="N20" s="99">
        <f>N18</f>
        <v>1117.84</v>
      </c>
      <c r="O20" s="23"/>
      <c r="P20" s="130">
        <f>P19</f>
        <v>105000</v>
      </c>
      <c r="Q20" s="130">
        <f>Q19</f>
        <v>6000</v>
      </c>
      <c r="R20" s="113">
        <f>R18+R19</f>
        <v>48499300</v>
      </c>
      <c r="S20" s="130">
        <f>S18+S19</f>
        <v>1062000</v>
      </c>
      <c r="T20" s="23">
        <f>S20/R20*100</f>
        <v>2.1897223258892398</v>
      </c>
      <c r="U20" s="104">
        <f>U18+U19</f>
        <v>0</v>
      </c>
      <c r="V20" s="105">
        <f>V18+V19</f>
        <v>3430210.67</v>
      </c>
      <c r="W20" s="104">
        <f>SUM(W18:W19)</f>
        <v>69762.49</v>
      </c>
      <c r="X20" s="104">
        <f>SUM(X18:X19)</f>
        <v>3499973.1599999997</v>
      </c>
    </row>
    <row r="21" spans="1:20" ht="12.75">
      <c r="A21" s="1"/>
      <c r="B21" s="1"/>
      <c r="C21" s="1"/>
      <c r="D21" s="15"/>
      <c r="E21" s="16"/>
      <c r="F21" s="15"/>
      <c r="G21" s="6"/>
      <c r="H21" s="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0.75" customHeight="1">
      <c r="A22" s="18"/>
      <c r="B22" s="18"/>
      <c r="C22" s="18"/>
      <c r="D22" s="89"/>
      <c r="E22" s="89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</sheetData>
  <mergeCells count="24">
    <mergeCell ref="B3:W3"/>
    <mergeCell ref="A6:C8"/>
    <mergeCell ref="D6:F7"/>
    <mergeCell ref="G6:I7"/>
    <mergeCell ref="J6:L7"/>
    <mergeCell ref="M6:O6"/>
    <mergeCell ref="R6:T7"/>
    <mergeCell ref="U6:V7"/>
    <mergeCell ref="W6:X7"/>
    <mergeCell ref="M7:O7"/>
    <mergeCell ref="A19:C19"/>
    <mergeCell ref="A20:C20"/>
    <mergeCell ref="A13:C13"/>
    <mergeCell ref="A14:C14"/>
    <mergeCell ref="A15:C15"/>
    <mergeCell ref="A16:C16"/>
    <mergeCell ref="Q6:Q7"/>
    <mergeCell ref="P6:P7"/>
    <mergeCell ref="A17:C17"/>
    <mergeCell ref="A18:C18"/>
    <mergeCell ref="A9:C9"/>
    <mergeCell ref="A10:C10"/>
    <mergeCell ref="A11:C11"/>
    <mergeCell ref="A12:C12"/>
  </mergeCells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 topLeftCell="A1">
      <selection activeCell="G33" sqref="G33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9.75390625" style="0" customWidth="1"/>
    <col min="5" max="5" width="10.125" style="0" customWidth="1"/>
    <col min="6" max="6" width="5.625" style="0" customWidth="1"/>
    <col min="7" max="7" width="10.25390625" style="0" customWidth="1"/>
    <col min="8" max="8" width="11.125" style="0" customWidth="1"/>
    <col min="9" max="9" width="10.00390625" style="0" customWidth="1"/>
    <col min="10" max="10" width="5.125" style="0" customWidth="1"/>
    <col min="11" max="11" width="11.625" style="0" customWidth="1"/>
    <col min="12" max="12" width="10.875" style="0" customWidth="1"/>
    <col min="13" max="13" width="4.625" style="0" customWidth="1"/>
    <col min="14" max="14" width="11.125" style="0" customWidth="1"/>
    <col min="15" max="15" width="7.75390625" style="0" customWidth="1"/>
    <col min="16" max="16" width="5.375" style="0" customWidth="1"/>
    <col min="17" max="17" width="5.875" style="0" customWidth="1"/>
    <col min="18" max="18" width="6.375" style="0" customWidth="1"/>
    <col min="19" max="19" width="4.25390625" style="0" customWidth="1"/>
    <col min="20" max="20" width="11.125" style="0" customWidth="1"/>
    <col min="21" max="21" width="11.625" style="0" customWidth="1"/>
    <col min="22" max="22" width="11.125" style="0" customWidth="1"/>
    <col min="23" max="23" width="4.875" style="0" customWidth="1"/>
    <col min="24" max="25" width="10.25390625" style="0" customWidth="1"/>
    <col min="26" max="26" width="10.875" style="0" customWidth="1"/>
    <col min="27" max="27" width="11.00390625" style="0" customWidth="1"/>
  </cols>
  <sheetData>
    <row r="1" spans="4:20" ht="12.75">
      <c r="D1" s="4"/>
      <c r="E1" s="3"/>
      <c r="F1" s="4"/>
      <c r="G1" s="4"/>
      <c r="H1" s="4"/>
      <c r="I1" s="5"/>
      <c r="J1" s="4"/>
      <c r="K1" s="4"/>
      <c r="L1" s="3"/>
      <c r="M1" s="4"/>
      <c r="N1" s="4"/>
      <c r="O1" s="4"/>
      <c r="P1" s="4"/>
      <c r="Q1" s="4"/>
      <c r="R1" s="4"/>
      <c r="S1" s="4"/>
      <c r="T1" s="4"/>
    </row>
    <row r="2" spans="4:20" ht="12.75">
      <c r="D2" s="4"/>
      <c r="E2" s="3"/>
      <c r="F2" s="4"/>
      <c r="G2" s="4"/>
      <c r="H2" s="4"/>
      <c r="I2" s="5"/>
      <c r="J2" s="4"/>
      <c r="K2" s="4"/>
      <c r="L2" s="3"/>
      <c r="M2" s="4"/>
      <c r="N2" s="4"/>
      <c r="O2" s="4"/>
      <c r="P2" s="4"/>
      <c r="Q2" s="4"/>
      <c r="R2" s="4"/>
      <c r="S2" s="4"/>
      <c r="T2" s="4"/>
    </row>
    <row r="3" spans="1:22" ht="12.75" customHeight="1">
      <c r="A3" s="1"/>
      <c r="B3" s="210" t="s">
        <v>77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1"/>
      <c r="R3" s="211"/>
      <c r="S3" s="211"/>
      <c r="T3" s="211"/>
      <c r="U3" s="211"/>
      <c r="V3" s="211"/>
    </row>
    <row r="4" spans="1:23" ht="12.75">
      <c r="A4" s="1"/>
      <c r="B4" s="1"/>
      <c r="C4" s="1"/>
      <c r="D4" s="6"/>
      <c r="E4" s="7"/>
      <c r="F4" s="6"/>
      <c r="G4" s="6"/>
      <c r="H4" s="6"/>
      <c r="I4" s="8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1"/>
      <c r="V4" s="1"/>
      <c r="W4" s="1"/>
    </row>
    <row r="5" spans="1:23" ht="12.75">
      <c r="A5" s="1"/>
      <c r="B5" s="1"/>
      <c r="C5" s="1"/>
      <c r="D5" s="6"/>
      <c r="E5" s="7"/>
      <c r="F5" s="6"/>
      <c r="G5" s="6"/>
      <c r="H5" s="6"/>
      <c r="I5" s="8"/>
      <c r="J5" s="6"/>
      <c r="K5" s="6"/>
      <c r="L5" s="9"/>
      <c r="M5" s="6"/>
      <c r="N5" s="6"/>
      <c r="O5" s="6"/>
      <c r="P5" s="6"/>
      <c r="Q5" s="6"/>
      <c r="R5" s="6"/>
      <c r="S5" s="6"/>
      <c r="T5" s="6"/>
      <c r="U5" s="1"/>
      <c r="V5" s="212" t="s">
        <v>62</v>
      </c>
      <c r="W5" s="213"/>
    </row>
    <row r="6" spans="1:27" ht="22.5" customHeight="1">
      <c r="A6" s="168"/>
      <c r="B6" s="168"/>
      <c r="C6" s="168"/>
      <c r="D6" s="170" t="s">
        <v>20</v>
      </c>
      <c r="E6" s="170"/>
      <c r="F6" s="170"/>
      <c r="G6" s="198" t="s">
        <v>84</v>
      </c>
      <c r="H6" s="193" t="s">
        <v>21</v>
      </c>
      <c r="I6" s="194"/>
      <c r="J6" s="194"/>
      <c r="K6" s="194"/>
      <c r="L6" s="194"/>
      <c r="M6" s="194"/>
      <c r="N6" s="193" t="s">
        <v>21</v>
      </c>
      <c r="O6" s="194"/>
      <c r="P6" s="194"/>
      <c r="Q6" s="195"/>
      <c r="R6" s="195"/>
      <c r="S6" s="196"/>
      <c r="T6" s="214" t="s">
        <v>80</v>
      </c>
      <c r="U6" s="170" t="s">
        <v>63</v>
      </c>
      <c r="V6" s="209"/>
      <c r="W6" s="209"/>
      <c r="X6" s="170" t="s">
        <v>64</v>
      </c>
      <c r="Y6" s="209"/>
      <c r="Z6" s="170" t="s">
        <v>65</v>
      </c>
      <c r="AA6" s="209"/>
    </row>
    <row r="7" spans="1:27" ht="12.75" customHeight="1">
      <c r="A7" s="168"/>
      <c r="B7" s="168"/>
      <c r="C7" s="168"/>
      <c r="D7" s="170"/>
      <c r="E7" s="170"/>
      <c r="F7" s="170"/>
      <c r="G7" s="199"/>
      <c r="H7" s="170" t="s">
        <v>22</v>
      </c>
      <c r="I7" s="170"/>
      <c r="J7" s="170"/>
      <c r="K7" s="170" t="s">
        <v>23</v>
      </c>
      <c r="L7" s="170"/>
      <c r="M7" s="170"/>
      <c r="N7" s="187" t="s">
        <v>66</v>
      </c>
      <c r="O7" s="188"/>
      <c r="P7" s="189"/>
      <c r="Q7" s="187" t="s">
        <v>67</v>
      </c>
      <c r="R7" s="188"/>
      <c r="S7" s="189"/>
      <c r="T7" s="215"/>
      <c r="U7" s="170"/>
      <c r="V7" s="209"/>
      <c r="W7" s="209"/>
      <c r="X7" s="170"/>
      <c r="Y7" s="209"/>
      <c r="Z7" s="170"/>
      <c r="AA7" s="209"/>
    </row>
    <row r="8" spans="1:27" ht="50.25" customHeight="1">
      <c r="A8" s="168"/>
      <c r="B8" s="168"/>
      <c r="C8" s="168"/>
      <c r="D8" s="170"/>
      <c r="E8" s="170"/>
      <c r="F8" s="170"/>
      <c r="G8" s="199"/>
      <c r="H8" s="170"/>
      <c r="I8" s="170"/>
      <c r="J8" s="170"/>
      <c r="K8" s="170"/>
      <c r="L8" s="170"/>
      <c r="M8" s="170"/>
      <c r="N8" s="190"/>
      <c r="O8" s="191"/>
      <c r="P8" s="192"/>
      <c r="Q8" s="190"/>
      <c r="R8" s="191"/>
      <c r="S8" s="192"/>
      <c r="T8" s="215"/>
      <c r="U8" s="209"/>
      <c r="V8" s="209"/>
      <c r="W8" s="209"/>
      <c r="X8" s="209"/>
      <c r="Y8" s="209"/>
      <c r="Z8" s="209"/>
      <c r="AA8" s="209"/>
    </row>
    <row r="9" spans="1:27" ht="33.75">
      <c r="A9" s="169"/>
      <c r="B9" s="169"/>
      <c r="C9" s="169"/>
      <c r="D9" s="10" t="s">
        <v>24</v>
      </c>
      <c r="E9" s="10" t="s">
        <v>25</v>
      </c>
      <c r="F9" s="11" t="s">
        <v>26</v>
      </c>
      <c r="G9" s="200"/>
      <c r="H9" s="10" t="s">
        <v>24</v>
      </c>
      <c r="I9" s="12" t="s">
        <v>25</v>
      </c>
      <c r="J9" s="11" t="s">
        <v>26</v>
      </c>
      <c r="K9" s="10" t="s">
        <v>24</v>
      </c>
      <c r="L9" s="12" t="s">
        <v>25</v>
      </c>
      <c r="M9" s="11" t="s">
        <v>26</v>
      </c>
      <c r="N9" s="10" t="s">
        <v>24</v>
      </c>
      <c r="O9" s="12" t="s">
        <v>25</v>
      </c>
      <c r="P9" s="11" t="s">
        <v>26</v>
      </c>
      <c r="Q9" s="10" t="s">
        <v>24</v>
      </c>
      <c r="R9" s="12" t="s">
        <v>25</v>
      </c>
      <c r="S9" s="11" t="s">
        <v>26</v>
      </c>
      <c r="T9" s="200"/>
      <c r="U9" s="76" t="s">
        <v>24</v>
      </c>
      <c r="V9" s="76" t="s">
        <v>25</v>
      </c>
      <c r="W9" s="77" t="s">
        <v>26</v>
      </c>
      <c r="X9" s="76" t="s">
        <v>24</v>
      </c>
      <c r="Y9" s="76" t="s">
        <v>25</v>
      </c>
      <c r="Z9" s="76" t="s">
        <v>68</v>
      </c>
      <c r="AA9" s="76" t="s">
        <v>68</v>
      </c>
    </row>
    <row r="10" spans="1:27" ht="12.75">
      <c r="A10" s="197">
        <v>1</v>
      </c>
      <c r="B10" s="197"/>
      <c r="C10" s="197"/>
      <c r="D10" s="13">
        <v>2</v>
      </c>
      <c r="E10" s="13">
        <v>3</v>
      </c>
      <c r="F10" s="14">
        <v>4</v>
      </c>
      <c r="G10" s="14"/>
      <c r="H10" s="13">
        <v>5</v>
      </c>
      <c r="I10" s="13">
        <v>6</v>
      </c>
      <c r="J10" s="14">
        <v>7</v>
      </c>
      <c r="K10" s="13">
        <v>11</v>
      </c>
      <c r="L10" s="13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/>
      <c r="U10" s="13">
        <v>20</v>
      </c>
      <c r="V10" s="13">
        <v>21</v>
      </c>
      <c r="W10" s="14">
        <v>22</v>
      </c>
      <c r="X10" s="78">
        <v>20</v>
      </c>
      <c r="Y10" s="78">
        <v>24</v>
      </c>
      <c r="Z10" s="78">
        <v>25</v>
      </c>
      <c r="AA10" s="78">
        <v>26</v>
      </c>
    </row>
    <row r="11" spans="1:27" ht="12.75" customHeight="1">
      <c r="A11" s="160" t="s">
        <v>51</v>
      </c>
      <c r="B11" s="161"/>
      <c r="C11" s="162"/>
      <c r="D11" s="122">
        <f>H11+K11</f>
        <v>2089563</v>
      </c>
      <c r="E11" s="33">
        <f>I11+L11</f>
        <v>198338.14</v>
      </c>
      <c r="F11" s="22">
        <f aca="true" t="shared" si="0" ref="F11:F19">E11/D11*100</f>
        <v>9.491847816983743</v>
      </c>
      <c r="G11" s="134">
        <v>10205.43</v>
      </c>
      <c r="H11" s="122">
        <v>412490</v>
      </c>
      <c r="I11" s="33">
        <v>85624.14</v>
      </c>
      <c r="J11" s="22">
        <f aca="true" t="shared" si="1" ref="J11:J19">I11/H11*100</f>
        <v>20.75787049383015</v>
      </c>
      <c r="K11" s="122">
        <v>1677073</v>
      </c>
      <c r="L11" s="83">
        <v>112714</v>
      </c>
      <c r="M11" s="22">
        <f aca="true" t="shared" si="2" ref="M11:M19">L11/K11*100</f>
        <v>6.720876193224743</v>
      </c>
      <c r="N11" s="122">
        <v>1256400</v>
      </c>
      <c r="O11" s="36">
        <v>108889</v>
      </c>
      <c r="P11" s="22">
        <f aca="true" t="shared" si="3" ref="P11:P19">O11/N11*100</f>
        <v>8.666746259153136</v>
      </c>
      <c r="Q11" s="85"/>
      <c r="R11" s="85"/>
      <c r="S11" s="86"/>
      <c r="T11" s="86"/>
      <c r="U11" s="125">
        <v>2089563</v>
      </c>
      <c r="V11" s="79">
        <v>46764.35</v>
      </c>
      <c r="W11" s="80">
        <f>V11/U11*100</f>
        <v>2.237996652888666</v>
      </c>
      <c r="X11" s="81">
        <f aca="true" t="shared" si="4" ref="X11:X22">D11-U11</f>
        <v>0</v>
      </c>
      <c r="Y11" s="34">
        <f aca="true" t="shared" si="5" ref="Y11:Y22">E11-V11</f>
        <v>151573.79</v>
      </c>
      <c r="Z11" s="81">
        <v>23980.51</v>
      </c>
      <c r="AA11" s="81">
        <v>175554.3</v>
      </c>
    </row>
    <row r="12" spans="1:27" ht="12.75" customHeight="1">
      <c r="A12" s="160" t="s">
        <v>52</v>
      </c>
      <c r="B12" s="161"/>
      <c r="C12" s="162"/>
      <c r="D12" s="122">
        <f aca="true" t="shared" si="6" ref="D12:D22">H12+K12</f>
        <v>3449831</v>
      </c>
      <c r="E12" s="33">
        <f aca="true" t="shared" si="7" ref="E12:E20">I12+L12</f>
        <v>181444.93</v>
      </c>
      <c r="F12" s="22">
        <f t="shared" si="0"/>
        <v>5.259530974125979</v>
      </c>
      <c r="G12" s="134">
        <v>7840.13</v>
      </c>
      <c r="H12" s="122">
        <v>384440</v>
      </c>
      <c r="I12" s="33">
        <v>3560.93</v>
      </c>
      <c r="J12" s="22">
        <f t="shared" si="1"/>
        <v>0.9262641764644678</v>
      </c>
      <c r="K12" s="122">
        <v>3065391</v>
      </c>
      <c r="L12" s="83">
        <v>177884</v>
      </c>
      <c r="M12" s="22">
        <f t="shared" si="2"/>
        <v>5.802979130557897</v>
      </c>
      <c r="N12" s="122">
        <v>1942300</v>
      </c>
      <c r="O12" s="36">
        <v>168335</v>
      </c>
      <c r="P12" s="22">
        <f t="shared" si="3"/>
        <v>8.66678679915564</v>
      </c>
      <c r="Q12" s="85"/>
      <c r="R12" s="85"/>
      <c r="S12" s="86"/>
      <c r="T12" s="86"/>
      <c r="U12" s="125">
        <v>3449831</v>
      </c>
      <c r="V12" s="79">
        <v>59005.3</v>
      </c>
      <c r="W12" s="80">
        <f aca="true" t="shared" si="8" ref="W12:W22">V12/U12*100</f>
        <v>1.7103823346708866</v>
      </c>
      <c r="X12" s="81">
        <f t="shared" si="4"/>
        <v>0</v>
      </c>
      <c r="Y12" s="34">
        <f t="shared" si="5"/>
        <v>122439.62999999999</v>
      </c>
      <c r="Z12" s="81">
        <v>54125.59</v>
      </c>
      <c r="AA12" s="81">
        <v>176565.22</v>
      </c>
    </row>
    <row r="13" spans="1:27" ht="12.75" customHeight="1">
      <c r="A13" s="160" t="s">
        <v>27</v>
      </c>
      <c r="B13" s="161"/>
      <c r="C13" s="162"/>
      <c r="D13" s="122">
        <f t="shared" si="6"/>
        <v>3643845</v>
      </c>
      <c r="E13" s="33">
        <f t="shared" si="7"/>
        <v>200820.52</v>
      </c>
      <c r="F13" s="22">
        <f t="shared" si="0"/>
        <v>5.511225642144493</v>
      </c>
      <c r="G13" s="134">
        <v>5530.83</v>
      </c>
      <c r="H13" s="122">
        <v>835900</v>
      </c>
      <c r="I13" s="33">
        <v>4727.52</v>
      </c>
      <c r="J13" s="22">
        <f t="shared" si="1"/>
        <v>0.5655604737408781</v>
      </c>
      <c r="K13" s="122">
        <v>2807945</v>
      </c>
      <c r="L13" s="83">
        <v>196093</v>
      </c>
      <c r="M13" s="22">
        <f t="shared" si="2"/>
        <v>6.983505731059547</v>
      </c>
      <c r="N13" s="122">
        <v>2152400</v>
      </c>
      <c r="O13" s="36">
        <v>186544</v>
      </c>
      <c r="P13" s="22">
        <f t="shared" si="3"/>
        <v>8.666790559375581</v>
      </c>
      <c r="Q13" s="85"/>
      <c r="R13" s="85"/>
      <c r="S13" s="86"/>
      <c r="T13" s="86"/>
      <c r="U13" s="125">
        <v>3643845</v>
      </c>
      <c r="V13" s="79">
        <v>73448.95</v>
      </c>
      <c r="W13" s="80">
        <f t="shared" si="8"/>
        <v>2.015699076113281</v>
      </c>
      <c r="X13" s="81">
        <f t="shared" si="4"/>
        <v>0</v>
      </c>
      <c r="Y13" s="34">
        <f t="shared" si="5"/>
        <v>127371.56999999999</v>
      </c>
      <c r="Z13" s="81">
        <v>171417.69</v>
      </c>
      <c r="AA13" s="81">
        <v>298789.26</v>
      </c>
    </row>
    <row r="14" spans="1:27" ht="12.75" customHeight="1">
      <c r="A14" s="160" t="s">
        <v>28</v>
      </c>
      <c r="B14" s="161"/>
      <c r="C14" s="162"/>
      <c r="D14" s="122">
        <f t="shared" si="6"/>
        <v>4027884</v>
      </c>
      <c r="E14" s="33">
        <f t="shared" si="7"/>
        <v>256056.91</v>
      </c>
      <c r="F14" s="22">
        <f t="shared" si="0"/>
        <v>6.357107354630869</v>
      </c>
      <c r="G14" s="134">
        <v>6826.97</v>
      </c>
      <c r="H14" s="122">
        <v>854340</v>
      </c>
      <c r="I14" s="33">
        <v>27602.91</v>
      </c>
      <c r="J14" s="22">
        <f t="shared" si="1"/>
        <v>3.2309045579043474</v>
      </c>
      <c r="K14" s="122">
        <v>3173544</v>
      </c>
      <c r="L14" s="83">
        <v>228454</v>
      </c>
      <c r="M14" s="22">
        <f t="shared" si="2"/>
        <v>7.198702775193916</v>
      </c>
      <c r="N14" s="122">
        <v>2525700</v>
      </c>
      <c r="O14" s="36">
        <v>218897</v>
      </c>
      <c r="P14" s="22">
        <f t="shared" si="3"/>
        <v>8.666785445619036</v>
      </c>
      <c r="Q14" s="85"/>
      <c r="R14" s="85"/>
      <c r="S14" s="86"/>
      <c r="T14" s="86"/>
      <c r="U14" s="125">
        <v>4027884</v>
      </c>
      <c r="V14" s="79">
        <v>66000</v>
      </c>
      <c r="W14" s="80">
        <f t="shared" si="8"/>
        <v>1.6385774764119325</v>
      </c>
      <c r="X14" s="81">
        <f t="shared" si="4"/>
        <v>0</v>
      </c>
      <c r="Y14" s="34">
        <f t="shared" si="5"/>
        <v>190056.91</v>
      </c>
      <c r="Z14" s="81">
        <v>55846.28</v>
      </c>
      <c r="AA14" s="81">
        <v>245903.19</v>
      </c>
    </row>
    <row r="15" spans="1:27" ht="13.5" customHeight="1">
      <c r="A15" s="160" t="s">
        <v>29</v>
      </c>
      <c r="B15" s="161"/>
      <c r="C15" s="162"/>
      <c r="D15" s="122">
        <f t="shared" si="6"/>
        <v>3004086</v>
      </c>
      <c r="E15" s="33">
        <f t="shared" si="7"/>
        <v>172432.07</v>
      </c>
      <c r="F15" s="22">
        <f t="shared" si="0"/>
        <v>5.739917898488925</v>
      </c>
      <c r="G15" s="134">
        <v>10836.69</v>
      </c>
      <c r="H15" s="122">
        <v>426540</v>
      </c>
      <c r="I15" s="33">
        <v>29800.07</v>
      </c>
      <c r="J15" s="22">
        <f t="shared" si="1"/>
        <v>6.986465513199231</v>
      </c>
      <c r="K15" s="122">
        <v>2577546</v>
      </c>
      <c r="L15" s="83">
        <v>142632</v>
      </c>
      <c r="M15" s="22">
        <f>L15/K15*100</f>
        <v>5.533635481190249</v>
      </c>
      <c r="N15" s="122">
        <v>1601600</v>
      </c>
      <c r="O15" s="36">
        <v>138807</v>
      </c>
      <c r="P15" s="22">
        <f>O15/N15*100</f>
        <v>8.66677072927073</v>
      </c>
      <c r="Q15" s="85"/>
      <c r="R15" s="85"/>
      <c r="S15" s="86"/>
      <c r="T15" s="86"/>
      <c r="U15" s="125">
        <v>3004086</v>
      </c>
      <c r="V15" s="79">
        <v>37350.83</v>
      </c>
      <c r="W15" s="80">
        <f t="shared" si="8"/>
        <v>1.2433342454243985</v>
      </c>
      <c r="X15" s="81">
        <f t="shared" si="4"/>
        <v>0</v>
      </c>
      <c r="Y15" s="34">
        <f t="shared" si="5"/>
        <v>135081.24</v>
      </c>
      <c r="Z15" s="81">
        <v>242001.04</v>
      </c>
      <c r="AA15" s="81">
        <v>377082.28</v>
      </c>
    </row>
    <row r="16" spans="1:27" ht="12.75" customHeight="1">
      <c r="A16" s="160" t="s">
        <v>30</v>
      </c>
      <c r="B16" s="161"/>
      <c r="C16" s="162"/>
      <c r="D16" s="122">
        <f t="shared" si="6"/>
        <v>3351449</v>
      </c>
      <c r="E16" s="33">
        <f t="shared" si="7"/>
        <v>209133.18</v>
      </c>
      <c r="F16" s="22">
        <f t="shared" si="0"/>
        <v>6.240082424050016</v>
      </c>
      <c r="G16" s="134">
        <v>27070.43</v>
      </c>
      <c r="H16" s="122">
        <v>697010</v>
      </c>
      <c r="I16" s="33">
        <v>20702.18</v>
      </c>
      <c r="J16" s="22">
        <f t="shared" si="1"/>
        <v>2.9701410309751655</v>
      </c>
      <c r="K16" s="122">
        <v>2654439</v>
      </c>
      <c r="L16" s="83">
        <v>188431</v>
      </c>
      <c r="M16" s="22">
        <f t="shared" si="2"/>
        <v>7.098712760021986</v>
      </c>
      <c r="N16" s="122">
        <v>2063900</v>
      </c>
      <c r="O16" s="36">
        <v>178874</v>
      </c>
      <c r="P16" s="22">
        <f t="shared" si="3"/>
        <v>8.666795871893019</v>
      </c>
      <c r="Q16" s="85"/>
      <c r="R16" s="85"/>
      <c r="S16" s="86"/>
      <c r="T16" s="86"/>
      <c r="U16" s="125">
        <v>3351449</v>
      </c>
      <c r="V16" s="79">
        <v>43500</v>
      </c>
      <c r="W16" s="80">
        <f t="shared" si="8"/>
        <v>1.297946052588</v>
      </c>
      <c r="X16" s="81">
        <f t="shared" si="4"/>
        <v>0</v>
      </c>
      <c r="Y16" s="34">
        <f t="shared" si="5"/>
        <v>165633.18</v>
      </c>
      <c r="Z16" s="81">
        <v>74584.03</v>
      </c>
      <c r="AA16" s="81">
        <v>240217.21</v>
      </c>
    </row>
    <row r="17" spans="1:27" ht="12.75" customHeight="1">
      <c r="A17" s="160" t="s">
        <v>31</v>
      </c>
      <c r="B17" s="161"/>
      <c r="C17" s="162"/>
      <c r="D17" s="122">
        <f t="shared" si="6"/>
        <v>1973224</v>
      </c>
      <c r="E17" s="33">
        <f t="shared" si="7"/>
        <v>117710.61</v>
      </c>
      <c r="F17" s="22">
        <f t="shared" si="0"/>
        <v>5.96539521108602</v>
      </c>
      <c r="G17" s="134">
        <v>16159.21</v>
      </c>
      <c r="H17" s="122">
        <v>369800</v>
      </c>
      <c r="I17" s="33">
        <v>5283.61</v>
      </c>
      <c r="J17" s="22">
        <f t="shared" si="1"/>
        <v>1.428775013520822</v>
      </c>
      <c r="K17" s="122">
        <v>1603424</v>
      </c>
      <c r="L17" s="83">
        <v>112427</v>
      </c>
      <c r="M17" s="22">
        <f t="shared" si="2"/>
        <v>7.011682499451174</v>
      </c>
      <c r="N17" s="122">
        <v>1253100</v>
      </c>
      <c r="O17" s="36">
        <v>108603</v>
      </c>
      <c r="P17" s="22">
        <f t="shared" si="3"/>
        <v>8.666746468757482</v>
      </c>
      <c r="Q17" s="85"/>
      <c r="R17" s="85"/>
      <c r="S17" s="86"/>
      <c r="T17" s="86"/>
      <c r="U17" s="125">
        <v>1973224</v>
      </c>
      <c r="V17" s="79">
        <v>45000</v>
      </c>
      <c r="W17" s="80">
        <f t="shared" si="8"/>
        <v>2.2805317591920633</v>
      </c>
      <c r="X17" s="81">
        <f t="shared" si="4"/>
        <v>0</v>
      </c>
      <c r="Y17" s="34">
        <f t="shared" si="5"/>
        <v>72710.61</v>
      </c>
      <c r="Z17" s="81">
        <v>29361.22</v>
      </c>
      <c r="AA17" s="81">
        <v>102071.83</v>
      </c>
    </row>
    <row r="18" spans="1:27" ht="12.75" customHeight="1">
      <c r="A18" s="160" t="s">
        <v>32</v>
      </c>
      <c r="B18" s="161"/>
      <c r="C18" s="162"/>
      <c r="D18" s="122">
        <f t="shared" si="6"/>
        <v>7972375</v>
      </c>
      <c r="E18" s="33">
        <f t="shared" si="7"/>
        <v>1231064.3399999999</v>
      </c>
      <c r="F18" s="22">
        <f t="shared" si="0"/>
        <v>15.441626115178975</v>
      </c>
      <c r="G18" s="134">
        <v>164651.03</v>
      </c>
      <c r="H18" s="122">
        <v>4282910</v>
      </c>
      <c r="I18" s="33">
        <v>145891.65</v>
      </c>
      <c r="J18" s="22">
        <f>I18/H18*100</f>
        <v>3.4063673997352266</v>
      </c>
      <c r="K18" s="122">
        <v>3689465</v>
      </c>
      <c r="L18" s="33">
        <v>1085172.69</v>
      </c>
      <c r="M18" s="22">
        <f t="shared" si="2"/>
        <v>29.41273843226592</v>
      </c>
      <c r="N18" s="122">
        <v>1497700</v>
      </c>
      <c r="O18" s="36">
        <v>129802</v>
      </c>
      <c r="P18" s="22">
        <f t="shared" si="3"/>
        <v>8.66675569206116</v>
      </c>
      <c r="Q18" s="85"/>
      <c r="R18" s="85"/>
      <c r="S18" s="86"/>
      <c r="T18" s="86"/>
      <c r="U18" s="125">
        <v>7972375</v>
      </c>
      <c r="V18" s="79">
        <v>1036813.69</v>
      </c>
      <c r="W18" s="80">
        <f t="shared" si="8"/>
        <v>13.005079289421282</v>
      </c>
      <c r="X18" s="81">
        <f t="shared" si="4"/>
        <v>0</v>
      </c>
      <c r="Y18" s="34">
        <f t="shared" si="5"/>
        <v>194250.6499999999</v>
      </c>
      <c r="Z18" s="81">
        <v>517497.6</v>
      </c>
      <c r="AA18" s="81">
        <v>711748.25</v>
      </c>
    </row>
    <row r="19" spans="1:27" ht="12.75" customHeight="1">
      <c r="A19" s="160" t="s">
        <v>33</v>
      </c>
      <c r="B19" s="161"/>
      <c r="C19" s="162"/>
      <c r="D19" s="122">
        <f t="shared" si="6"/>
        <v>5065403</v>
      </c>
      <c r="E19" s="33">
        <f t="shared" si="7"/>
        <v>302188.13</v>
      </c>
      <c r="F19" s="22">
        <f t="shared" si="0"/>
        <v>5.9657273073830455</v>
      </c>
      <c r="G19" s="134">
        <v>154852.87</v>
      </c>
      <c r="H19" s="122">
        <v>1480630</v>
      </c>
      <c r="I19" s="33">
        <v>38721.13</v>
      </c>
      <c r="J19" s="22">
        <f t="shared" si="1"/>
        <v>2.6151793493310276</v>
      </c>
      <c r="K19" s="122">
        <v>3584773</v>
      </c>
      <c r="L19" s="33">
        <v>263467</v>
      </c>
      <c r="M19" s="22">
        <f t="shared" si="2"/>
        <v>7.349614606001552</v>
      </c>
      <c r="N19" s="122">
        <v>2929700</v>
      </c>
      <c r="O19" s="36">
        <v>253910</v>
      </c>
      <c r="P19" s="22">
        <f t="shared" si="3"/>
        <v>8.666757688500528</v>
      </c>
      <c r="Q19" s="85"/>
      <c r="R19" s="85"/>
      <c r="S19" s="86"/>
      <c r="T19" s="86"/>
      <c r="U19" s="125">
        <v>5065403</v>
      </c>
      <c r="V19" s="79">
        <v>91100</v>
      </c>
      <c r="W19" s="80">
        <f t="shared" si="8"/>
        <v>1.798474869620443</v>
      </c>
      <c r="X19" s="81">
        <f t="shared" si="4"/>
        <v>0</v>
      </c>
      <c r="Y19" s="34">
        <f t="shared" si="5"/>
        <v>211088.13</v>
      </c>
      <c r="Z19" s="81">
        <v>188050.1</v>
      </c>
      <c r="AA19" s="81">
        <v>399138.23</v>
      </c>
    </row>
    <row r="20" spans="1:27" ht="12.75" customHeight="1">
      <c r="A20" s="160" t="s">
        <v>49</v>
      </c>
      <c r="B20" s="161"/>
      <c r="C20" s="162"/>
      <c r="D20" s="123">
        <f t="shared" si="6"/>
        <v>34577660</v>
      </c>
      <c r="E20" s="33">
        <f t="shared" si="7"/>
        <v>2869188.83</v>
      </c>
      <c r="F20" s="22">
        <f>E20/D20*100</f>
        <v>8.297810869792809</v>
      </c>
      <c r="G20" s="134">
        <f>G11+G12+G13+G14+G15+G16+G17+G18+G19</f>
        <v>403973.58999999997</v>
      </c>
      <c r="H20" s="124">
        <f>SUM(H11:H19)</f>
        <v>9744060</v>
      </c>
      <c r="I20" s="33">
        <f>SUM(I11:I19)</f>
        <v>361914.14</v>
      </c>
      <c r="J20" s="22">
        <f>I20/H20*100</f>
        <v>3.7142027040063383</v>
      </c>
      <c r="K20" s="124">
        <f>SUM(K11:K19)</f>
        <v>24833600</v>
      </c>
      <c r="L20" s="33">
        <f>SUM(L11:L19)</f>
        <v>2507274.69</v>
      </c>
      <c r="M20" s="22">
        <f>L20/K20*100</f>
        <v>10.0962997310096</v>
      </c>
      <c r="N20" s="124">
        <f>SUM(N11:N19)</f>
        <v>17222800</v>
      </c>
      <c r="O20" s="84">
        <f>SUM(O11:O19)</f>
        <v>1492661</v>
      </c>
      <c r="P20" s="22">
        <f>O20/N20*100</f>
        <v>8.666773114708409</v>
      </c>
      <c r="Q20" s="87"/>
      <c r="R20" s="87"/>
      <c r="S20" s="88"/>
      <c r="T20" s="88"/>
      <c r="U20" s="126">
        <f>U11+U12+U13+U14+U15+U16+U17+U18+U19</f>
        <v>34577660</v>
      </c>
      <c r="V20" s="79">
        <f>SUM(V11:V19)</f>
        <v>1498983.1199999999</v>
      </c>
      <c r="W20" s="80">
        <f t="shared" si="8"/>
        <v>4.335120190319413</v>
      </c>
      <c r="X20" s="82">
        <f t="shared" si="4"/>
        <v>0</v>
      </c>
      <c r="Y20" s="35">
        <f t="shared" si="5"/>
        <v>1370205.7100000002</v>
      </c>
      <c r="Z20" s="82">
        <f>SUM(Z11:Z19)</f>
        <v>1356864.06</v>
      </c>
      <c r="AA20" s="82">
        <f>SUM(AA11:AA19)</f>
        <v>2727069.77</v>
      </c>
    </row>
    <row r="21" spans="1:27" ht="12.75" customHeight="1">
      <c r="A21" s="160" t="s">
        <v>34</v>
      </c>
      <c r="B21" s="161"/>
      <c r="C21" s="162"/>
      <c r="D21" s="123">
        <f t="shared" si="6"/>
        <v>256023300</v>
      </c>
      <c r="E21" s="33">
        <f>I21+L21+T21</f>
        <v>49106306.04</v>
      </c>
      <c r="F21" s="22">
        <f>E21/D21*100</f>
        <v>19.18040508031886</v>
      </c>
      <c r="G21" s="134">
        <v>2155655.61</v>
      </c>
      <c r="H21" s="123">
        <v>40399000</v>
      </c>
      <c r="I21" s="33">
        <f>I40</f>
        <v>1178321.18</v>
      </c>
      <c r="J21" s="22">
        <f>I21/H21*100</f>
        <v>2.916708779920295</v>
      </c>
      <c r="K21" s="123">
        <v>215624300</v>
      </c>
      <c r="L21" s="107">
        <v>49349050</v>
      </c>
      <c r="M21" s="22">
        <f>L21/K21*100</f>
        <v>22.88659024052484</v>
      </c>
      <c r="N21" s="123">
        <v>55982600</v>
      </c>
      <c r="O21" s="108">
        <v>0</v>
      </c>
      <c r="P21" s="22">
        <f>O21/N21*100</f>
        <v>0</v>
      </c>
      <c r="Q21" s="85"/>
      <c r="R21" s="85"/>
      <c r="S21" s="86"/>
      <c r="T21" s="106">
        <v>-1421065.14</v>
      </c>
      <c r="U21" s="127">
        <v>256823700</v>
      </c>
      <c r="V21" s="79">
        <v>6340214.44</v>
      </c>
      <c r="W21" s="80">
        <f t="shared" si="8"/>
        <v>2.468703020788191</v>
      </c>
      <c r="X21" s="129">
        <f t="shared" si="4"/>
        <v>-800400</v>
      </c>
      <c r="Y21" s="35">
        <f t="shared" si="5"/>
        <v>42766091.6</v>
      </c>
      <c r="Z21" s="82">
        <v>6048359.46</v>
      </c>
      <c r="AA21" s="82">
        <v>48814451.06</v>
      </c>
    </row>
    <row r="22" spans="1:27" ht="28.5" customHeight="1">
      <c r="A22" s="163" t="s">
        <v>35</v>
      </c>
      <c r="B22" s="164"/>
      <c r="C22" s="165"/>
      <c r="D22" s="123">
        <f t="shared" si="6"/>
        <v>265767360</v>
      </c>
      <c r="E22" s="33">
        <f>E20+E21-L20</f>
        <v>49468220.18</v>
      </c>
      <c r="F22" s="22">
        <f>E22/D22*100</f>
        <v>18.613354243350276</v>
      </c>
      <c r="G22" s="134">
        <f>G20+G21</f>
        <v>2559629.1999999997</v>
      </c>
      <c r="H22" s="124">
        <f>H20+H21</f>
        <v>50143060</v>
      </c>
      <c r="I22" s="33">
        <f>I20+I21</f>
        <v>1540235.3199999998</v>
      </c>
      <c r="J22" s="22">
        <f>I22/H22*100</f>
        <v>3.071681943622906</v>
      </c>
      <c r="K22" s="124">
        <f>K21</f>
        <v>215624300</v>
      </c>
      <c r="L22" s="109">
        <f>L21</f>
        <v>49349050</v>
      </c>
      <c r="M22" s="22">
        <f>L22/K22*100</f>
        <v>22.88659024052484</v>
      </c>
      <c r="N22" s="124">
        <f>N21</f>
        <v>55982600</v>
      </c>
      <c r="O22" s="108">
        <f>O21</f>
        <v>0</v>
      </c>
      <c r="P22" s="22">
        <f>O22/N22*100</f>
        <v>0</v>
      </c>
      <c r="Q22" s="85"/>
      <c r="R22" s="85"/>
      <c r="S22" s="86"/>
      <c r="T22" s="106">
        <f>T21</f>
        <v>-1421065.14</v>
      </c>
      <c r="U22" s="127">
        <f>U20+U21-K20</f>
        <v>266567760</v>
      </c>
      <c r="V22" s="79">
        <f>V20+V21-L20</f>
        <v>5331922.870000001</v>
      </c>
      <c r="W22" s="80">
        <f t="shared" si="8"/>
        <v>2.000212955235097</v>
      </c>
      <c r="X22" s="129">
        <f t="shared" si="4"/>
        <v>-800400</v>
      </c>
      <c r="Y22" s="35">
        <f t="shared" si="5"/>
        <v>44136297.31</v>
      </c>
      <c r="Z22" s="82">
        <f>SUM(Z20:Z21)</f>
        <v>7405223.52</v>
      </c>
      <c r="AA22" s="82">
        <f>SUM(AA20:AA21)</f>
        <v>51541520.830000006</v>
      </c>
    </row>
    <row r="23" spans="1:23" ht="12.75">
      <c r="A23" s="1"/>
      <c r="B23" s="1"/>
      <c r="C23" s="1"/>
      <c r="D23" s="15"/>
      <c r="E23" s="16"/>
      <c r="F23" s="15"/>
      <c r="G23" s="15"/>
      <c r="H23" s="17"/>
      <c r="I23" s="8"/>
      <c r="J23" s="28"/>
      <c r="K23" s="6"/>
      <c r="L23" s="7"/>
      <c r="M23" s="6"/>
      <c r="N23" s="6"/>
      <c r="O23" s="6"/>
      <c r="P23" s="6"/>
      <c r="Q23" s="6"/>
      <c r="R23" s="6"/>
      <c r="S23" s="6"/>
      <c r="T23" s="6"/>
      <c r="U23" s="1"/>
      <c r="V23" s="1"/>
      <c r="W23" s="1"/>
    </row>
    <row r="24" spans="1:23" ht="12.75" customHeight="1">
      <c r="A24" s="18"/>
      <c r="B24" s="18"/>
      <c r="C24" s="18"/>
      <c r="D24" s="19"/>
      <c r="E24" s="19"/>
      <c r="F24" s="20"/>
      <c r="G24" s="20"/>
      <c r="H24" s="20"/>
      <c r="I24" s="21"/>
      <c r="J24" s="28"/>
      <c r="K24" s="20"/>
      <c r="L24" s="19"/>
      <c r="M24" s="20"/>
      <c r="N24" s="20"/>
      <c r="O24" s="20"/>
      <c r="P24" s="20"/>
      <c r="Q24" s="20"/>
      <c r="R24" s="20"/>
      <c r="S24" s="20"/>
      <c r="T24" s="20"/>
      <c r="U24" s="1"/>
      <c r="V24" s="1"/>
      <c r="W24" s="1"/>
    </row>
    <row r="25" spans="1:23" ht="12.75" customHeight="1">
      <c r="A25" s="18"/>
      <c r="B25" s="18"/>
      <c r="C25" s="18"/>
      <c r="D25" s="89" t="s">
        <v>69</v>
      </c>
      <c r="E25" s="89"/>
      <c r="F25" s="89"/>
      <c r="G25" s="89"/>
      <c r="H25" s="89"/>
      <c r="I25" s="21"/>
      <c r="J25" s="28"/>
      <c r="K25" s="20"/>
      <c r="L25" s="19"/>
      <c r="M25" s="20"/>
      <c r="N25" s="20"/>
      <c r="O25" s="20"/>
      <c r="P25" s="20"/>
      <c r="Q25" s="20"/>
      <c r="R25" s="20"/>
      <c r="S25" s="20"/>
      <c r="T25" s="20"/>
      <c r="U25" s="1"/>
      <c r="V25" s="1"/>
      <c r="W25" s="1"/>
    </row>
    <row r="26" spans="1:10" ht="12.75">
      <c r="A26" s="24" t="s">
        <v>39</v>
      </c>
      <c r="B26" s="25"/>
      <c r="C26" s="25"/>
      <c r="D26" s="25"/>
      <c r="E26" s="25"/>
      <c r="F26" s="26"/>
      <c r="G26" s="135">
        <v>703516.83</v>
      </c>
      <c r="H26" s="128">
        <v>26661200</v>
      </c>
      <c r="I26" s="34">
        <v>627836.31</v>
      </c>
      <c r="J26" s="62">
        <f aca="true" t="shared" si="9" ref="J26:J40">I26/H26*100</f>
        <v>2.3548689106266787</v>
      </c>
    </row>
    <row r="27" spans="1:10" ht="12.75">
      <c r="A27" s="24" t="s">
        <v>40</v>
      </c>
      <c r="B27" s="25"/>
      <c r="C27" s="25"/>
      <c r="D27" s="25"/>
      <c r="E27" s="25"/>
      <c r="F27" s="26"/>
      <c r="G27" s="135">
        <v>1123650.05</v>
      </c>
      <c r="H27" s="128">
        <v>7380100</v>
      </c>
      <c r="I27" s="34">
        <v>307218.74</v>
      </c>
      <c r="J27" s="62">
        <f t="shared" si="9"/>
        <v>4.16279914906302</v>
      </c>
    </row>
    <row r="28" spans="1:10" ht="12.75">
      <c r="A28" s="27" t="s">
        <v>14</v>
      </c>
      <c r="B28" s="24"/>
      <c r="C28" s="25"/>
      <c r="D28" s="25"/>
      <c r="E28" s="25"/>
      <c r="F28" s="26"/>
      <c r="G28" s="135">
        <v>116604.9</v>
      </c>
      <c r="H28" s="128">
        <v>847500</v>
      </c>
      <c r="I28" s="34">
        <v>635.31</v>
      </c>
      <c r="J28" s="62">
        <f t="shared" si="9"/>
        <v>0.07496283185840708</v>
      </c>
    </row>
    <row r="29" spans="1:10" ht="12.75">
      <c r="A29" s="201" t="s">
        <v>41</v>
      </c>
      <c r="B29" s="202"/>
      <c r="C29" s="202"/>
      <c r="D29" s="202"/>
      <c r="E29" s="202"/>
      <c r="F29" s="203"/>
      <c r="G29" s="135">
        <v>28187</v>
      </c>
      <c r="H29" s="128">
        <v>141400</v>
      </c>
      <c r="I29" s="34"/>
      <c r="J29" s="62">
        <f t="shared" si="9"/>
        <v>0</v>
      </c>
    </row>
    <row r="30" spans="1:10" ht="12.75">
      <c r="A30" s="201" t="s">
        <v>42</v>
      </c>
      <c r="B30" s="202"/>
      <c r="C30" s="202"/>
      <c r="D30" s="202"/>
      <c r="E30" s="202"/>
      <c r="F30" s="203"/>
      <c r="G30" s="135">
        <v>32900.81</v>
      </c>
      <c r="H30" s="128">
        <v>2307500</v>
      </c>
      <c r="I30" s="34">
        <v>56904.19</v>
      </c>
      <c r="J30" s="62">
        <f t="shared" si="9"/>
        <v>2.4660537378114844</v>
      </c>
    </row>
    <row r="31" spans="1:10" ht="12.75">
      <c r="A31" s="201" t="s">
        <v>47</v>
      </c>
      <c r="B31" s="204"/>
      <c r="C31" s="204"/>
      <c r="D31" s="204"/>
      <c r="E31" s="204"/>
      <c r="F31" s="205"/>
      <c r="G31" s="136">
        <v>0</v>
      </c>
      <c r="H31" s="128">
        <v>0</v>
      </c>
      <c r="I31" s="34"/>
      <c r="J31" s="62">
        <v>0</v>
      </c>
    </row>
    <row r="32" spans="1:10" ht="12.75">
      <c r="A32" s="201" t="s">
        <v>54</v>
      </c>
      <c r="B32" s="202"/>
      <c r="C32" s="202"/>
      <c r="D32" s="202"/>
      <c r="E32" s="202"/>
      <c r="F32" s="203"/>
      <c r="G32" s="135">
        <v>69560.76</v>
      </c>
      <c r="H32" s="128">
        <v>684300</v>
      </c>
      <c r="I32" s="34">
        <v>55126.89</v>
      </c>
      <c r="J32" s="62">
        <f t="shared" si="9"/>
        <v>8.055953529153879</v>
      </c>
    </row>
    <row r="33" spans="1:10" ht="12.75">
      <c r="A33" s="201" t="s">
        <v>53</v>
      </c>
      <c r="B33" s="202"/>
      <c r="C33" s="202"/>
      <c r="D33" s="202"/>
      <c r="E33" s="202"/>
      <c r="F33" s="203"/>
      <c r="G33" s="135">
        <v>982.76</v>
      </c>
      <c r="H33" s="128">
        <v>97200</v>
      </c>
      <c r="I33" s="34">
        <v>1975.85</v>
      </c>
      <c r="J33" s="62">
        <f t="shared" si="9"/>
        <v>2.032767489711934</v>
      </c>
    </row>
    <row r="34" spans="1:10" ht="12.75">
      <c r="A34" s="201" t="s">
        <v>43</v>
      </c>
      <c r="B34" s="202"/>
      <c r="C34" s="202"/>
      <c r="D34" s="202"/>
      <c r="E34" s="202"/>
      <c r="F34" s="203"/>
      <c r="G34" s="135">
        <v>32187.4</v>
      </c>
      <c r="H34" s="128">
        <v>468600</v>
      </c>
      <c r="I34" s="34">
        <v>56219.63</v>
      </c>
      <c r="J34" s="62">
        <f t="shared" si="9"/>
        <v>11.997360221937686</v>
      </c>
    </row>
    <row r="35" spans="1:10" ht="12.75">
      <c r="A35" s="201" t="s">
        <v>59</v>
      </c>
      <c r="B35" s="204"/>
      <c r="C35" s="204"/>
      <c r="D35" s="204"/>
      <c r="E35" s="204"/>
      <c r="F35" s="205"/>
      <c r="G35" s="136">
        <v>0</v>
      </c>
      <c r="H35" s="128">
        <v>0</v>
      </c>
      <c r="I35" s="34"/>
      <c r="J35" s="62">
        <v>0</v>
      </c>
    </row>
    <row r="36" spans="1:10" ht="12.75">
      <c r="A36" s="201" t="s">
        <v>44</v>
      </c>
      <c r="B36" s="202"/>
      <c r="C36" s="202"/>
      <c r="D36" s="202"/>
      <c r="E36" s="202"/>
      <c r="F36" s="203"/>
      <c r="G36" s="135">
        <v>9065.1</v>
      </c>
      <c r="H36" s="128">
        <v>128000</v>
      </c>
      <c r="I36" s="27"/>
      <c r="J36" s="62">
        <f t="shared" si="9"/>
        <v>0</v>
      </c>
    </row>
    <row r="37" spans="1:10" ht="12.75">
      <c r="A37" s="201" t="s">
        <v>55</v>
      </c>
      <c r="B37" s="202"/>
      <c r="C37" s="202"/>
      <c r="D37" s="202"/>
      <c r="E37" s="202"/>
      <c r="F37" s="203"/>
      <c r="G37" s="135">
        <v>0</v>
      </c>
      <c r="H37" s="128">
        <v>0</v>
      </c>
      <c r="I37" s="34">
        <v>10229.26</v>
      </c>
      <c r="J37" s="62">
        <v>0</v>
      </c>
    </row>
    <row r="38" spans="1:10" ht="12.75">
      <c r="A38" s="201" t="s">
        <v>45</v>
      </c>
      <c r="B38" s="202"/>
      <c r="C38" s="202"/>
      <c r="D38" s="202"/>
      <c r="E38" s="202"/>
      <c r="F38" s="203"/>
      <c r="G38" s="135">
        <v>38700</v>
      </c>
      <c r="H38" s="128">
        <v>1683200</v>
      </c>
      <c r="I38" s="34">
        <v>62175</v>
      </c>
      <c r="J38" s="62">
        <f t="shared" si="9"/>
        <v>3.693856939163498</v>
      </c>
    </row>
    <row r="39" spans="1:10" ht="12.75">
      <c r="A39" s="201" t="s">
        <v>61</v>
      </c>
      <c r="B39" s="202"/>
      <c r="C39" s="202"/>
      <c r="D39" s="202"/>
      <c r="E39" s="202"/>
      <c r="F39" s="203"/>
      <c r="G39" s="135">
        <v>300</v>
      </c>
      <c r="H39" s="128">
        <v>0</v>
      </c>
      <c r="I39" s="34"/>
      <c r="J39" s="62">
        <v>0</v>
      </c>
    </row>
    <row r="40" spans="1:10" ht="17.25" customHeight="1">
      <c r="A40" s="206" t="s">
        <v>46</v>
      </c>
      <c r="B40" s="207"/>
      <c r="C40" s="207"/>
      <c r="D40" s="207"/>
      <c r="E40" s="207"/>
      <c r="F40" s="208"/>
      <c r="G40" s="137">
        <f>G26+G27+G28+G29+G30+G31+G32+G33+G34+G35+G36+G37+G38+G39</f>
        <v>2155655.61</v>
      </c>
      <c r="H40" s="129">
        <f>SUM(H26:H39)</f>
        <v>40399000</v>
      </c>
      <c r="I40" s="35">
        <f>SUM(I26:I39)</f>
        <v>1178321.18</v>
      </c>
      <c r="J40" s="23">
        <f t="shared" si="9"/>
        <v>2.916708779920295</v>
      </c>
    </row>
  </sheetData>
  <mergeCells count="40">
    <mergeCell ref="B3:V3"/>
    <mergeCell ref="V5:W5"/>
    <mergeCell ref="U6:W8"/>
    <mergeCell ref="X6:Y8"/>
    <mergeCell ref="T6:T9"/>
    <mergeCell ref="Z6:AA8"/>
    <mergeCell ref="A29:F29"/>
    <mergeCell ref="A30:F30"/>
    <mergeCell ref="A33:F33"/>
    <mergeCell ref="A6:C9"/>
    <mergeCell ref="D6:F8"/>
    <mergeCell ref="A15:C15"/>
    <mergeCell ref="A17:C17"/>
    <mergeCell ref="H6:M6"/>
    <mergeCell ref="A16:C16"/>
    <mergeCell ref="A34:F34"/>
    <mergeCell ref="A31:F31"/>
    <mergeCell ref="A32:F32"/>
    <mergeCell ref="A40:F40"/>
    <mergeCell ref="A37:F37"/>
    <mergeCell ref="A35:F35"/>
    <mergeCell ref="A39:F39"/>
    <mergeCell ref="A36:F36"/>
    <mergeCell ref="A38:F38"/>
    <mergeCell ref="A10:C10"/>
    <mergeCell ref="A11:C11"/>
    <mergeCell ref="A12:C12"/>
    <mergeCell ref="K7:M8"/>
    <mergeCell ref="H7:J8"/>
    <mergeCell ref="G6:G9"/>
    <mergeCell ref="A13:C13"/>
    <mergeCell ref="Q7:S8"/>
    <mergeCell ref="N6:S6"/>
    <mergeCell ref="A22:C22"/>
    <mergeCell ref="A18:C18"/>
    <mergeCell ref="A19:C19"/>
    <mergeCell ref="A20:C20"/>
    <mergeCell ref="A21:C21"/>
    <mergeCell ref="A14:C14"/>
    <mergeCell ref="N7:P8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2011-02-04T10:40:04Z</cp:lastPrinted>
  <dcterms:created xsi:type="dcterms:W3CDTF">2006-06-07T06:53:09Z</dcterms:created>
  <dcterms:modified xsi:type="dcterms:W3CDTF">2011-03-14T12:35:06Z</dcterms:modified>
  <cp:category/>
  <cp:version/>
  <cp:contentType/>
  <cp:contentStatus/>
</cp:coreProperties>
</file>