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<sst xmlns="http://schemas.openxmlformats.org/spreadsheetml/2006/main" count="223" uniqueCount="86">
  <si>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</si>
  <si>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</si>
  <si>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</si>
  <si>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</si>
  <si>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</si>
  <si>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</si>
  <si>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</si>
  <si>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</si>
  <si>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</si>
  <si>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</si>
  <si>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</si>
  <si>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</si>
  <si>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</si>
  <si>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</si>
  <si>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Земельный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</si>
  <si>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</si>
  <si>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</si>
  <si>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</si>
  <si>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</si>
  <si>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</si>
  <si>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</si>
  <si>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</si>
  <si>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</si>
  <si>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</si>
  <si>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</si>
  <si>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</si>
  <si>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</si>
  <si>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</si>
  <si>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</si>
  <si>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</si>
  <si>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</si>
  <si>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</si>
  <si>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</si>
  <si>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</si>
  <si>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</si>
  <si>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</si>
  <si>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</si>
  <si>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</si>
  <si>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Негативное возд.на окружающую среду</t>
  </si>
  <si>
    <t>Доходы от продажи муниц.имущества</t>
  </si>
  <si>
    <t>Штрафы</t>
  </si>
  <si>
    <t>Итого налог. и неналог. доходы бюджета района</t>
  </si>
  <si>
    <t>Задолженность и перерасчеты по отменным налогам</t>
  </si>
  <si>
    <t>Арендная плата за аренду имущестава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</si>
  <si>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</si>
  <si>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</si>
  <si>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Б-Таябинское</t>
  </si>
  <si>
    <t>Б-Яльчикское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</si>
  <si>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</si>
  <si>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</si>
  <si>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</si>
  <si>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</si>
  <si>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</si>
  <si>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</si>
  <si>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</si>
  <si>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</si>
  <si>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(руб.)</t>
  </si>
  <si>
    <t>всего расходов</t>
  </si>
  <si>
    <t>Дефицит (-),Профицит (+)</t>
  </si>
  <si>
    <t>Остатки на счетах бюджетов</t>
  </si>
  <si>
    <t xml:space="preserve"> % </t>
  </si>
  <si>
    <t>дотации на выравнивание уровня бюджетной обеспеченности</t>
  </si>
  <si>
    <t>На 01.01.2012 г.</t>
  </si>
  <si>
    <t xml:space="preserve">Доходы от перечисления части прибыли, остающейся после уплаты налогов и иных обязательных платежей МУП </t>
  </si>
  <si>
    <t>Прочие доходы от использования имущества</t>
  </si>
  <si>
    <t>Прочие неналоговые доходы (невыясненные поступления)</t>
  </si>
  <si>
    <t>Доходы от реализации иного имущества, находящихся в собственности поселений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</si>
  <si>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</si>
  <si>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</si>
  <si>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 xml:space="preserve">Земельный налог </t>
  </si>
  <si>
    <t>Налог на имущество физических лиц</t>
  </si>
  <si>
    <t>Прочие безвозмездные поступления (добр.взносы юр.и физ.лиц)</t>
  </si>
  <si>
    <t>назначено     на 2012 год</t>
  </si>
  <si>
    <t>Факт за 2011 год</t>
  </si>
  <si>
    <t>на 01.07.2011</t>
  </si>
  <si>
    <t>на 01.07.2012</t>
  </si>
  <si>
    <t>01.07.2012/01.07.2011</t>
  </si>
  <si>
    <t>01.07.2012 к плановым назчениям</t>
  </si>
  <si>
    <t>01.07.2012 г.</t>
  </si>
  <si>
    <t xml:space="preserve">Исполнение налоговых и неналоговых доходов бюджетов сельских поселений Яльчикского района по состоянию на 01.07.2012 года </t>
  </si>
  <si>
    <t xml:space="preserve">Прочие поступления от денежных взысканий (штрафов) и иных сумм в возмещение ущерба, зачисляемые в бюджеты поселений </t>
  </si>
  <si>
    <t>Прочие неналоговын доходы</t>
  </si>
  <si>
    <t>Налоговые доходы</t>
  </si>
  <si>
    <t>Неналоговые доходы</t>
  </si>
  <si>
    <t>Исполнение консолидированного бюджета Яльчикского района по налоговым и неналоговым доходам  на 01.07.2012г.</t>
  </si>
  <si>
    <t xml:space="preserve">Исполнение бюджета Яльчикского района по состоянию на 01.07.2012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</si>
</sst>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10"/>
      <name val="Arial Cyr"/>
      <family val="0"/>
    </font>
    <font>
      <b/>
      <sz val="9"/>
      <color indexed="8"/>
      <name val="Arial Cyr"/>
      <family val="0"/>
    </font>
    <font>
      <sz val="8"/>
      <color indexed="8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wrapText="1"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64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2" fontId="3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164" fontId="12" fillId="0" borderId="1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/>
    </xf>
    <xf numFmtId="1" fontId="15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64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2" fontId="14" fillId="0" borderId="11" xfId="0" applyNumberFormat="1" applyFont="1" applyBorder="1" applyAlignment="1">
      <alignment/>
    </xf>
    <xf numFmtId="2" fontId="17" fillId="0" borderId="11" xfId="0" applyNumberFormat="1" applyFont="1" applyBorder="1" applyAlignment="1">
      <alignment/>
    </xf>
    <xf numFmtId="164" fontId="14" fillId="0" borderId="11" xfId="0" applyNumberFormat="1" applyFont="1" applyBorder="1" applyAlignment="1">
      <alignment/>
    </xf>
    <xf numFmtId="1" fontId="14" fillId="0" borderId="11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2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0" fontId="0" fillId="0" borderId="0" xfId="0" applyAlignment="1">
      <alignment horizontal="center" wrapText="1"/>
    </xf>
    <xf numFmtId="2" fontId="4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3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2" fontId="3" fillId="0" borderId="11" xfId="0" applyNumberFormat="1" applyFont="1" applyFill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1" fontId="14" fillId="0" borderId="11" xfId="0" applyNumberFormat="1" applyFont="1" applyBorder="1" applyAlignment="1">
      <alignment/>
    </xf>
    <xf numFmtId="2" fontId="14" fillId="0" borderId="11" xfId="0" applyNumberFormat="1" applyFont="1" applyBorder="1" applyAlignment="1">
      <alignment/>
    </xf>
    <xf numFmtId="1" fontId="14" fillId="0" borderId="14" xfId="0" applyNumberFormat="1" applyFont="1" applyBorder="1" applyAlignment="1">
      <alignment/>
    </xf>
    <xf numFmtId="164" fontId="14" fillId="0" borderId="14" xfId="0" applyNumberFormat="1" applyFont="1" applyBorder="1" applyAlignment="1">
      <alignment/>
    </xf>
    <xf numFmtId="2" fontId="14" fillId="0" borderId="11" xfId="0" applyNumberFormat="1" applyFont="1" applyBorder="1" applyAlignment="1">
      <alignment horizontal="right"/>
    </xf>
    <xf numFmtId="1" fontId="12" fillId="0" borderId="11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2" fontId="13" fillId="0" borderId="11" xfId="0" applyNumberFormat="1" applyFont="1" applyBorder="1" applyAlignment="1">
      <alignment/>
    </xf>
    <xf numFmtId="1" fontId="14" fillId="0" borderId="13" xfId="0" applyNumberFormat="1" applyFont="1" applyBorder="1" applyAlignment="1">
      <alignment/>
    </xf>
    <xf numFmtId="2" fontId="14" fillId="0" borderId="14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" fontId="14" fillId="0" borderId="11" xfId="0" applyNumberFormat="1" applyFont="1" applyBorder="1" applyAlignment="1">
      <alignment horizontal="right"/>
    </xf>
    <xf numFmtId="164" fontId="17" fillId="0" borderId="11" xfId="0" applyNumberFormat="1" applyFont="1" applyBorder="1" applyAlignment="1">
      <alignment/>
    </xf>
    <xf numFmtId="1" fontId="12" fillId="0" borderId="11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1" fontId="12" fillId="0" borderId="14" xfId="0" applyNumberFormat="1" applyFont="1" applyFill="1" applyBorder="1" applyAlignment="1">
      <alignment/>
    </xf>
    <xf numFmtId="2" fontId="12" fillId="0" borderId="11" xfId="0" applyNumberFormat="1" applyFont="1" applyFill="1" applyBorder="1" applyAlignment="1">
      <alignment/>
    </xf>
    <xf numFmtId="164" fontId="12" fillId="0" borderId="14" xfId="0" applyNumberFormat="1" applyFont="1" applyBorder="1" applyAlignment="1">
      <alignment/>
    </xf>
    <xf numFmtId="1" fontId="12" fillId="0" borderId="11" xfId="0" applyNumberFormat="1" applyFont="1" applyFill="1" applyBorder="1" applyAlignment="1">
      <alignment/>
    </xf>
    <xf numFmtId="2" fontId="12" fillId="0" borderId="14" xfId="0" applyNumberFormat="1" applyFont="1" applyFill="1" applyBorder="1" applyAlignment="1">
      <alignment/>
    </xf>
    <xf numFmtId="2" fontId="12" fillId="0" borderId="14" xfId="0" applyNumberFormat="1" applyFont="1" applyBorder="1" applyAlignment="1">
      <alignment/>
    </xf>
    <xf numFmtId="1" fontId="18" fillId="0" borderId="14" xfId="0" applyNumberFormat="1" applyFont="1" applyBorder="1" applyAlignment="1">
      <alignment/>
    </xf>
    <xf numFmtId="2" fontId="18" fillId="0" borderId="14" xfId="0" applyNumberFormat="1" applyFont="1" applyBorder="1" applyAlignment="1">
      <alignment/>
    </xf>
    <xf numFmtId="2" fontId="14" fillId="0" borderId="11" xfId="0" applyNumberFormat="1" applyFont="1" applyBorder="1" applyAlignment="1">
      <alignment wrapText="1"/>
    </xf>
    <xf numFmtId="2" fontId="14" fillId="0" borderId="11" xfId="0" applyNumberFormat="1" applyFont="1" applyBorder="1" applyAlignment="1">
      <alignment horizontal="right" wrapText="1"/>
    </xf>
    <xf numFmtId="2" fontId="12" fillId="0" borderId="11" xfId="0" applyNumberFormat="1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4" fontId="19" fillId="0" borderId="11" xfId="0" applyNumberFormat="1" applyFont="1" applyFill="1" applyBorder="1" applyAlignment="1">
      <alignment wrapText="1"/>
    </xf>
    <xf numFmtId="164" fontId="3" fillId="0" borderId="11" xfId="0" applyNumberFormat="1" applyFont="1" applyBorder="1" applyAlignment="1">
      <alignment wrapText="1"/>
    </xf>
    <xf numFmtId="2" fontId="12" fillId="0" borderId="11" xfId="0" applyNumberFormat="1" applyFont="1" applyFill="1" applyBorder="1" applyAlignment="1">
      <alignment/>
    </xf>
    <xf numFmtId="1" fontId="12" fillId="0" borderId="14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 horizontal="right" wrapText="1"/>
    </xf>
    <xf numFmtId="3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164" fontId="12" fillId="0" borderId="14" xfId="0" applyNumberFormat="1" applyFont="1" applyFill="1" applyBorder="1" applyAlignment="1">
      <alignment/>
    </xf>
    <xf numFmtId="164" fontId="14" fillId="0" borderId="11" xfId="0" applyNumberFormat="1" applyFont="1" applyBorder="1" applyAlignment="1">
      <alignment horizontal="right"/>
    </xf>
    <xf numFmtId="164" fontId="12" fillId="0" borderId="11" xfId="0" applyNumberFormat="1" applyFont="1" applyBorder="1" applyAlignment="1">
      <alignment horizontal="right"/>
    </xf>
    <xf numFmtId="164" fontId="14" fillId="0" borderId="11" xfId="0" applyNumberFormat="1" applyFont="1" applyBorder="1" applyAlignment="1">
      <alignment/>
    </xf>
    <xf numFmtId="1" fontId="3" fillId="0" borderId="11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right" vertical="center" wrapText="1"/>
    </xf>
    <xf numFmtId="1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2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right" wrapText="1"/>
    </xf>
    <xf numFmtId="164" fontId="12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4" fillId="0" borderId="11" xfId="0" applyNumberFormat="1" applyFont="1" applyBorder="1" applyAlignment="1">
      <alignment horizontal="left"/>
    </xf>
    <xf numFmtId="2" fontId="4" fillId="0" borderId="21" xfId="0" applyNumberFormat="1" applyFont="1" applyBorder="1" applyAlignment="1">
      <alignment horizontal="left"/>
    </xf>
    <xf numFmtId="0" fontId="3" fillId="0" borderId="2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left"/>
    </xf>
    <xf numFmtId="164" fontId="4" fillId="0" borderId="21" xfId="0" applyNumberFormat="1" applyFont="1" applyBorder="1" applyAlignment="1">
      <alignment horizontal="left"/>
    </xf>
    <xf numFmtId="0" fontId="0" fillId="0" borderId="22" xfId="0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12" fillId="0" borderId="11" xfId="0" applyNumberFormat="1" applyFont="1" applyBorder="1" applyAlignment="1">
      <alignment horizontal="left"/>
    </xf>
    <xf numFmtId="2" fontId="12" fillId="0" borderId="21" xfId="0" applyNumberFormat="1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12" fillId="0" borderId="11" xfId="0" applyFont="1" applyFill="1" applyBorder="1" applyAlignment="1">
      <alignment horizontal="center"/>
    </xf>
    <xf numFmtId="164" fontId="12" fillId="0" borderId="11" xfId="0" applyNumberFormat="1" applyFont="1" applyBorder="1" applyAlignment="1">
      <alignment horizontal="left"/>
    </xf>
    <xf numFmtId="164" fontId="12" fillId="0" borderId="21" xfId="0" applyNumberFormat="1" applyFont="1" applyBorder="1" applyAlignment="1">
      <alignment horizontal="left"/>
    </xf>
    <xf numFmtId="0" fontId="20" fillId="0" borderId="0" xfId="0" applyFont="1" applyAlignment="1">
      <alignment horizontal="center" wrapText="1"/>
    </xf>
    <xf numFmtId="0" fontId="8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1.875" style="0" customWidth="1"/>
    <col min="5" max="5" width="10.875" style="0" customWidth="1"/>
    <col min="6" max="6" width="5.625" style="0" customWidth="1"/>
    <col min="7" max="7" width="11.125" style="0" customWidth="1"/>
    <col min="8" max="8" width="10.00390625" style="0" customWidth="1"/>
    <col min="9" max="9" width="10.125" style="0" customWidth="1"/>
    <col min="10" max="10" width="8.875" style="0" customWidth="1"/>
    <col min="12" max="12" width="9.875" style="0" customWidth="1"/>
    <col min="13" max="13" width="9.75390625" style="0" customWidth="1"/>
    <col min="14" max="14" width="4.625" style="0" customWidth="1"/>
    <col min="15" max="15" width="10.00390625" style="0" customWidth="1"/>
    <col min="16" max="16" width="10.625" style="0" customWidth="1"/>
    <col min="17" max="17" width="5.00390625" style="0" customWidth="1"/>
    <col min="18" max="18" width="6.875" style="0" customWidth="1"/>
    <col min="19" max="19" width="7.00390625" style="0" customWidth="1"/>
    <col min="20" max="20" width="6.25390625" style="0" customWidth="1"/>
    <col min="22" max="22" width="8.875" style="0" customWidth="1"/>
    <col min="23" max="23" width="12.375" style="0" customWidth="1"/>
    <col min="24" max="24" width="11.125" style="0" customWidth="1"/>
    <col min="25" max="25" width="4.875" style="0" customWidth="1"/>
    <col min="26" max="26" width="11.625" style="0" customWidth="1"/>
    <col min="27" max="27" width="10.25390625" style="0" customWidth="1"/>
    <col min="28" max="28" width="10.125" style="0" customWidth="1"/>
    <col min="29" max="29" width="10.375" style="0" customWidth="1"/>
  </cols>
  <sheetData>
    <row r="1" spans="4:22" ht="12.75">
      <c r="D1" s="4"/>
      <c r="E1" s="3"/>
      <c r="F1" s="4"/>
      <c r="G1" s="4"/>
      <c r="H1" s="5"/>
      <c r="I1" s="5"/>
      <c r="J1" s="4"/>
      <c r="K1" s="4"/>
      <c r="L1" s="4"/>
      <c r="M1" s="3"/>
      <c r="N1" s="4"/>
      <c r="O1" s="4"/>
      <c r="P1" s="4"/>
      <c r="Q1" s="4"/>
      <c r="R1" s="4"/>
      <c r="S1" s="4"/>
      <c r="T1" s="4"/>
      <c r="U1" s="4"/>
      <c r="V1" s="4"/>
    </row>
    <row r="2" spans="4:22" ht="12.75">
      <c r="D2" s="4"/>
      <c r="E2" s="3"/>
      <c r="F2" s="4"/>
      <c r="G2" s="4"/>
      <c r="H2" s="5"/>
      <c r="I2" s="5"/>
      <c r="J2" s="4"/>
      <c r="K2" s="4"/>
      <c r="L2" s="4"/>
      <c r="M2" s="3"/>
      <c r="N2" s="4"/>
      <c r="O2" s="4"/>
      <c r="P2" s="4"/>
      <c r="Q2" s="4"/>
      <c r="R2" s="4"/>
      <c r="S2" s="4"/>
      <c r="T2" s="4"/>
      <c r="U2" s="4"/>
      <c r="V2" s="4"/>
    </row>
    <row r="3" spans="1:24" ht="12.75" customHeight="1">
      <c r="A3" s="1"/>
      <c r="B3" s="118" t="s">
        <v>85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9"/>
      <c r="X3" s="119"/>
    </row>
    <row r="4" spans="1:25" ht="12.75">
      <c r="A4" s="1"/>
      <c r="B4" s="1"/>
      <c r="C4" s="1"/>
      <c r="D4" s="6"/>
      <c r="E4" s="7"/>
      <c r="F4" s="6"/>
      <c r="G4" s="6"/>
      <c r="H4" s="8"/>
      <c r="I4" s="8"/>
      <c r="J4" s="6"/>
      <c r="K4" s="6"/>
      <c r="L4" s="6"/>
      <c r="M4" s="7"/>
      <c r="N4" s="6"/>
      <c r="O4" s="6"/>
      <c r="P4" s="6"/>
      <c r="Q4" s="6"/>
      <c r="R4" s="6"/>
      <c r="S4" s="6"/>
      <c r="T4" s="6"/>
      <c r="U4" s="6"/>
      <c r="V4" s="6"/>
      <c r="W4" s="1"/>
      <c r="X4" s="1"/>
      <c r="Y4" s="1"/>
    </row>
    <row r="5" spans="1:25" ht="12.75">
      <c r="A5" s="1"/>
      <c r="B5" s="1"/>
      <c r="C5" s="1"/>
      <c r="D5" s="6"/>
      <c r="E5" s="7"/>
      <c r="F5" s="6"/>
      <c r="G5" s="6"/>
      <c r="H5" s="8"/>
      <c r="I5" s="8"/>
      <c r="J5" s="6"/>
      <c r="K5" s="6"/>
      <c r="L5" s="6"/>
      <c r="M5" s="9"/>
      <c r="N5" s="6"/>
      <c r="O5" s="6"/>
      <c r="P5" s="6"/>
      <c r="Q5" s="6"/>
      <c r="R5" s="6"/>
      <c r="S5" s="6"/>
      <c r="T5" s="6"/>
      <c r="U5" s="6"/>
      <c r="V5" s="6"/>
      <c r="W5" s="1"/>
      <c r="X5" s="120" t="s">
        <v>56</v>
      </c>
      <c r="Y5" s="121"/>
    </row>
    <row r="6" spans="1:29" ht="22.5" customHeight="1">
      <c r="A6" s="173"/>
      <c r="B6" s="174"/>
      <c r="C6" s="175"/>
      <c r="D6" s="150" t="s">
        <v>0</v>
      </c>
      <c r="E6" s="151"/>
      <c r="F6" s="152"/>
      <c r="G6" s="163" t="s">
        <v>16</v>
      </c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5"/>
      <c r="W6" s="122" t="s">
        <v>57</v>
      </c>
      <c r="X6" s="123"/>
      <c r="Y6" s="123"/>
      <c r="Z6" s="122" t="s">
        <v>58</v>
      </c>
      <c r="AA6" s="123"/>
      <c r="AB6" s="122" t="s">
        <v>59</v>
      </c>
      <c r="AC6" s="123"/>
    </row>
    <row r="7" spans="1:29" ht="12.75" customHeight="1">
      <c r="A7" s="176"/>
      <c r="B7" s="177"/>
      <c r="C7" s="178"/>
      <c r="D7" s="153"/>
      <c r="E7" s="154"/>
      <c r="F7" s="155"/>
      <c r="G7" s="136" t="s">
        <v>17</v>
      </c>
      <c r="H7" s="137"/>
      <c r="I7" s="137"/>
      <c r="J7" s="137"/>
      <c r="K7" s="138"/>
      <c r="L7" s="144" t="s">
        <v>18</v>
      </c>
      <c r="M7" s="145"/>
      <c r="N7" s="146"/>
      <c r="O7" s="124" t="s">
        <v>61</v>
      </c>
      <c r="P7" s="125"/>
      <c r="Q7" s="126"/>
      <c r="R7" s="124" t="s">
        <v>71</v>
      </c>
      <c r="S7" s="125"/>
      <c r="T7" s="126"/>
      <c r="U7" s="124" t="s">
        <v>67</v>
      </c>
      <c r="V7" s="166"/>
      <c r="W7" s="122"/>
      <c r="X7" s="123"/>
      <c r="Y7" s="123"/>
      <c r="Z7" s="122"/>
      <c r="AA7" s="123"/>
      <c r="AB7" s="122"/>
      <c r="AC7" s="123"/>
    </row>
    <row r="8" spans="1:29" ht="16.5" customHeight="1">
      <c r="A8" s="176"/>
      <c r="B8" s="177"/>
      <c r="C8" s="178"/>
      <c r="D8" s="153"/>
      <c r="E8" s="154"/>
      <c r="F8" s="155"/>
      <c r="G8" s="139"/>
      <c r="H8" s="140"/>
      <c r="I8" s="140"/>
      <c r="J8" s="140"/>
      <c r="K8" s="141"/>
      <c r="L8" s="147"/>
      <c r="M8" s="148"/>
      <c r="N8" s="149"/>
      <c r="O8" s="127"/>
      <c r="P8" s="128"/>
      <c r="Q8" s="129"/>
      <c r="R8" s="127"/>
      <c r="S8" s="128"/>
      <c r="T8" s="129"/>
      <c r="U8" s="167"/>
      <c r="V8" s="168"/>
      <c r="W8" s="123"/>
      <c r="X8" s="123"/>
      <c r="Y8" s="123"/>
      <c r="Z8" s="123"/>
      <c r="AA8" s="123"/>
      <c r="AB8" s="123"/>
      <c r="AC8" s="123"/>
    </row>
    <row r="9" spans="1:29" ht="39" customHeight="1">
      <c r="A9" s="176"/>
      <c r="B9" s="177"/>
      <c r="C9" s="178"/>
      <c r="D9" s="156"/>
      <c r="E9" s="157"/>
      <c r="F9" s="158"/>
      <c r="G9" s="169" t="s">
        <v>19</v>
      </c>
      <c r="H9" s="159" t="s">
        <v>20</v>
      </c>
      <c r="I9" s="159"/>
      <c r="J9" s="142" t="s">
        <v>21</v>
      </c>
      <c r="K9" s="143"/>
      <c r="L9" s="133"/>
      <c r="M9" s="134"/>
      <c r="N9" s="135"/>
      <c r="O9" s="133"/>
      <c r="P9" s="134"/>
      <c r="Q9" s="135"/>
      <c r="R9" s="130"/>
      <c r="S9" s="131"/>
      <c r="T9" s="132"/>
      <c r="U9" s="133"/>
      <c r="V9" s="135"/>
      <c r="W9" s="32"/>
      <c r="X9" s="32"/>
      <c r="Y9" s="32"/>
      <c r="Z9" s="32"/>
      <c r="AA9" s="32"/>
      <c r="AB9" s="32"/>
      <c r="AC9" s="32"/>
    </row>
    <row r="10" spans="1:29" ht="45">
      <c r="A10" s="179"/>
      <c r="B10" s="180"/>
      <c r="C10" s="181"/>
      <c r="D10" s="10" t="s">
        <v>19</v>
      </c>
      <c r="E10" s="10" t="s">
        <v>20</v>
      </c>
      <c r="F10" s="11" t="s">
        <v>21</v>
      </c>
      <c r="G10" s="133"/>
      <c r="H10" s="12" t="s">
        <v>74</v>
      </c>
      <c r="I10" s="51" t="s">
        <v>75</v>
      </c>
      <c r="J10" s="51" t="s">
        <v>76</v>
      </c>
      <c r="K10" s="51" t="s">
        <v>77</v>
      </c>
      <c r="L10" s="10" t="s">
        <v>19</v>
      </c>
      <c r="M10" s="12" t="s">
        <v>20</v>
      </c>
      <c r="N10" s="11" t="s">
        <v>21</v>
      </c>
      <c r="O10" s="10" t="s">
        <v>19</v>
      </c>
      <c r="P10" s="12" t="s">
        <v>20</v>
      </c>
      <c r="Q10" s="11" t="s">
        <v>21</v>
      </c>
      <c r="R10" s="10" t="s">
        <v>19</v>
      </c>
      <c r="S10" s="12" t="s">
        <v>20</v>
      </c>
      <c r="T10" s="11" t="s">
        <v>21</v>
      </c>
      <c r="U10" s="10" t="s">
        <v>19</v>
      </c>
      <c r="V10" s="12" t="s">
        <v>20</v>
      </c>
      <c r="W10" s="32" t="s">
        <v>19</v>
      </c>
      <c r="X10" s="32" t="s">
        <v>20</v>
      </c>
      <c r="Y10" s="33" t="s">
        <v>21</v>
      </c>
      <c r="Z10" s="32" t="s">
        <v>19</v>
      </c>
      <c r="AA10" s="32" t="s">
        <v>20</v>
      </c>
      <c r="AB10" s="32" t="s">
        <v>62</v>
      </c>
      <c r="AC10" s="32" t="s">
        <v>78</v>
      </c>
    </row>
    <row r="11" spans="1:29" ht="12.75" customHeight="1">
      <c r="A11" s="160" t="s">
        <v>46</v>
      </c>
      <c r="B11" s="161"/>
      <c r="C11" s="162"/>
      <c r="D11" s="48">
        <f>G11+L11+R11</f>
        <v>2752527</v>
      </c>
      <c r="E11" s="55">
        <f>I11+M11+S11</f>
        <v>843235.27</v>
      </c>
      <c r="F11" s="13">
        <f aca="true" t="shared" si="0" ref="F11:F19">E11/D11*100</f>
        <v>30.63494999322441</v>
      </c>
      <c r="G11" s="48">
        <v>482250</v>
      </c>
      <c r="H11" s="55">
        <v>164692.22</v>
      </c>
      <c r="I11" s="55">
        <v>104359.27</v>
      </c>
      <c r="J11" s="37">
        <f>I11/H11*100</f>
        <v>63.36624158688249</v>
      </c>
      <c r="K11" s="37">
        <f>I11/G11*100</f>
        <v>21.64007672369103</v>
      </c>
      <c r="L11" s="48">
        <v>2230277</v>
      </c>
      <c r="M11" s="86">
        <v>728876</v>
      </c>
      <c r="N11" s="13">
        <f aca="true" t="shared" si="1" ref="N11:N19">M11/L11*100</f>
        <v>32.68096294765179</v>
      </c>
      <c r="O11" s="48">
        <v>1368900</v>
      </c>
      <c r="P11" s="45">
        <v>671296</v>
      </c>
      <c r="Q11" s="13">
        <f aca="true" t="shared" si="2" ref="Q11:Q19">P11/O11*100</f>
        <v>49.039082474979914</v>
      </c>
      <c r="R11" s="100">
        <v>40000</v>
      </c>
      <c r="S11" s="99">
        <v>10000</v>
      </c>
      <c r="T11" s="13"/>
      <c r="U11" s="13"/>
      <c r="V11" s="13"/>
      <c r="W11" s="104">
        <v>2776513</v>
      </c>
      <c r="X11" s="57">
        <v>812177.3</v>
      </c>
      <c r="Y11" s="34">
        <f>X11/W11*100</f>
        <v>29.25170168481113</v>
      </c>
      <c r="Z11" s="35">
        <f aca="true" t="shared" si="3" ref="Z11:Z22">D11-W11</f>
        <v>-23986</v>
      </c>
      <c r="AA11" s="18">
        <f aca="true" t="shared" si="4" ref="AA11:AA22">E11-X11</f>
        <v>31057.969999999972</v>
      </c>
      <c r="AB11" s="35">
        <v>23986.41</v>
      </c>
      <c r="AC11" s="35">
        <v>55044.38</v>
      </c>
    </row>
    <row r="12" spans="1:29" ht="12.75" customHeight="1">
      <c r="A12" s="160" t="s">
        <v>47</v>
      </c>
      <c r="B12" s="161"/>
      <c r="C12" s="162"/>
      <c r="D12" s="48">
        <f aca="true" t="shared" si="5" ref="D12:D20">G12+L12+R12</f>
        <v>5161214</v>
      </c>
      <c r="E12" s="55">
        <f>I12+M12+S12</f>
        <v>1429617.83</v>
      </c>
      <c r="F12" s="13">
        <f t="shared" si="0"/>
        <v>27.699255058984185</v>
      </c>
      <c r="G12" s="48">
        <v>608900</v>
      </c>
      <c r="H12" s="55">
        <v>260695.29</v>
      </c>
      <c r="I12" s="55">
        <v>228731.83</v>
      </c>
      <c r="J12" s="37">
        <f aca="true" t="shared" si="6" ref="J12:J22">I12/H12*100</f>
        <v>87.73914941079295</v>
      </c>
      <c r="K12" s="37">
        <f aca="true" t="shared" si="7" ref="K12:K22">I12/G12*100</f>
        <v>37.56476104450648</v>
      </c>
      <c r="L12" s="48">
        <v>4487314</v>
      </c>
      <c r="M12" s="86">
        <v>1166886</v>
      </c>
      <c r="N12" s="13">
        <f t="shared" si="1"/>
        <v>26.004108471125488</v>
      </c>
      <c r="O12" s="48">
        <v>2144700</v>
      </c>
      <c r="P12" s="45">
        <v>1051742</v>
      </c>
      <c r="Q12" s="13">
        <f t="shared" si="2"/>
        <v>49.03911969039959</v>
      </c>
      <c r="R12" s="99">
        <v>65000</v>
      </c>
      <c r="S12" s="99">
        <v>34000</v>
      </c>
      <c r="T12" s="13"/>
      <c r="U12" s="13"/>
      <c r="V12" s="13"/>
      <c r="W12" s="104">
        <v>5192214</v>
      </c>
      <c r="X12" s="57">
        <v>1321486.67</v>
      </c>
      <c r="Y12" s="34">
        <f aca="true" t="shared" si="8" ref="Y12:Y22">X12/W12*100</f>
        <v>25.4513136400002</v>
      </c>
      <c r="Z12" s="35">
        <f t="shared" si="3"/>
        <v>-31000</v>
      </c>
      <c r="AA12" s="18">
        <f t="shared" si="4"/>
        <v>108131.16000000015</v>
      </c>
      <c r="AB12" s="35">
        <v>31075.69</v>
      </c>
      <c r="AC12" s="35">
        <v>139206.85</v>
      </c>
    </row>
    <row r="13" spans="1:29" ht="12.75" customHeight="1">
      <c r="A13" s="160" t="s">
        <v>22</v>
      </c>
      <c r="B13" s="161"/>
      <c r="C13" s="162"/>
      <c r="D13" s="48">
        <f t="shared" si="5"/>
        <v>5918356</v>
      </c>
      <c r="E13" s="55">
        <f>I13+M13+S13</f>
        <v>1574694.79</v>
      </c>
      <c r="F13" s="13">
        <f t="shared" si="0"/>
        <v>26.606962980935922</v>
      </c>
      <c r="G13" s="48">
        <v>1063300</v>
      </c>
      <c r="H13" s="55">
        <v>546644.22</v>
      </c>
      <c r="I13" s="55">
        <v>361522.79</v>
      </c>
      <c r="J13" s="37">
        <f t="shared" si="6"/>
        <v>66.13493324780787</v>
      </c>
      <c r="K13" s="37">
        <f t="shared" si="7"/>
        <v>34.000074296999905</v>
      </c>
      <c r="L13" s="48">
        <v>4735056</v>
      </c>
      <c r="M13" s="86">
        <v>1178172</v>
      </c>
      <c r="N13" s="13">
        <f t="shared" si="1"/>
        <v>24.88190213589871</v>
      </c>
      <c r="O13" s="48">
        <v>2167700</v>
      </c>
      <c r="P13" s="45">
        <v>1063020</v>
      </c>
      <c r="Q13" s="13">
        <f t="shared" si="2"/>
        <v>49.039073672556164</v>
      </c>
      <c r="R13" s="99">
        <v>120000</v>
      </c>
      <c r="S13" s="99">
        <v>35000</v>
      </c>
      <c r="T13" s="13"/>
      <c r="U13" s="13"/>
      <c r="V13" s="13"/>
      <c r="W13" s="104">
        <v>6026688</v>
      </c>
      <c r="X13" s="57">
        <v>1548515.65</v>
      </c>
      <c r="Y13" s="34">
        <f t="shared" si="8"/>
        <v>25.69430589404993</v>
      </c>
      <c r="Z13" s="35">
        <f t="shared" si="3"/>
        <v>-108332</v>
      </c>
      <c r="AA13" s="18">
        <f t="shared" si="4"/>
        <v>26179.14000000013</v>
      </c>
      <c r="AB13" s="35">
        <v>108332.76</v>
      </c>
      <c r="AC13" s="35">
        <v>134511.9</v>
      </c>
    </row>
    <row r="14" spans="1:29" ht="12.75" customHeight="1">
      <c r="A14" s="160" t="s">
        <v>23</v>
      </c>
      <c r="B14" s="161"/>
      <c r="C14" s="162"/>
      <c r="D14" s="48">
        <f t="shared" si="5"/>
        <v>6643101</v>
      </c>
      <c r="E14" s="55">
        <f>I14+M14</f>
        <v>2702696.51</v>
      </c>
      <c r="F14" s="13">
        <f t="shared" si="0"/>
        <v>40.68426040790287</v>
      </c>
      <c r="G14" s="48">
        <v>805000</v>
      </c>
      <c r="H14" s="55">
        <v>286368.37</v>
      </c>
      <c r="I14" s="55">
        <v>363357.51</v>
      </c>
      <c r="J14" s="37">
        <f t="shared" si="6"/>
        <v>126.8846521003699</v>
      </c>
      <c r="K14" s="37">
        <f t="shared" si="7"/>
        <v>45.13757888198758</v>
      </c>
      <c r="L14" s="48">
        <v>5793101</v>
      </c>
      <c r="M14" s="86">
        <v>2339339</v>
      </c>
      <c r="N14" s="13">
        <f t="shared" si="1"/>
        <v>40.38146408978542</v>
      </c>
      <c r="O14" s="48">
        <v>3065100</v>
      </c>
      <c r="P14" s="45">
        <v>1503097</v>
      </c>
      <c r="Q14" s="13">
        <f t="shared" si="2"/>
        <v>49.03908518482268</v>
      </c>
      <c r="R14" s="99">
        <v>45000</v>
      </c>
      <c r="S14" s="13"/>
      <c r="T14" s="13"/>
      <c r="U14" s="13"/>
      <c r="V14" s="13"/>
      <c r="W14" s="104">
        <v>6805123.5</v>
      </c>
      <c r="X14" s="57">
        <v>2661352.05</v>
      </c>
      <c r="Y14" s="34">
        <f t="shared" si="8"/>
        <v>39.1080639462311</v>
      </c>
      <c r="Z14" s="35">
        <f t="shared" si="3"/>
        <v>-162022.5</v>
      </c>
      <c r="AA14" s="18">
        <f t="shared" si="4"/>
        <v>41344.45999999996</v>
      </c>
      <c r="AB14" s="35">
        <v>162022.5</v>
      </c>
      <c r="AC14" s="35">
        <v>203366.96</v>
      </c>
    </row>
    <row r="15" spans="1:29" ht="13.5" customHeight="1">
      <c r="A15" s="160" t="s">
        <v>24</v>
      </c>
      <c r="B15" s="161"/>
      <c r="C15" s="162"/>
      <c r="D15" s="48">
        <f t="shared" si="5"/>
        <v>3185661</v>
      </c>
      <c r="E15" s="55">
        <f>I15+M15+S15</f>
        <v>1198926.66</v>
      </c>
      <c r="F15" s="13">
        <f t="shared" si="0"/>
        <v>37.63509864985634</v>
      </c>
      <c r="G15" s="48">
        <v>408750</v>
      </c>
      <c r="H15" s="55">
        <v>191016.39</v>
      </c>
      <c r="I15" s="55">
        <v>204677.66</v>
      </c>
      <c r="J15" s="37">
        <f t="shared" si="6"/>
        <v>107.1518836682025</v>
      </c>
      <c r="K15" s="37">
        <f t="shared" si="7"/>
        <v>50.074045259938835</v>
      </c>
      <c r="L15" s="48">
        <v>2724911</v>
      </c>
      <c r="M15" s="86">
        <v>974249</v>
      </c>
      <c r="N15" s="13">
        <f>M15/L15*100</f>
        <v>35.7534246072624</v>
      </c>
      <c r="O15" s="48">
        <v>1751900</v>
      </c>
      <c r="P15" s="45">
        <v>859115</v>
      </c>
      <c r="Q15" s="13">
        <f>P15/O15*100</f>
        <v>49.03904332439066</v>
      </c>
      <c r="R15" s="99">
        <v>52000</v>
      </c>
      <c r="S15" s="99">
        <v>20000</v>
      </c>
      <c r="T15" s="13"/>
      <c r="U15" s="13"/>
      <c r="V15" s="13"/>
      <c r="W15" s="104">
        <v>3291414</v>
      </c>
      <c r="X15" s="57">
        <v>1009033.17</v>
      </c>
      <c r="Y15" s="34">
        <f t="shared" si="8"/>
        <v>30.65652543253447</v>
      </c>
      <c r="Z15" s="35">
        <f t="shared" si="3"/>
        <v>-105753</v>
      </c>
      <c r="AA15" s="18">
        <f t="shared" si="4"/>
        <v>189893.48999999987</v>
      </c>
      <c r="AB15" s="35">
        <v>106327.39</v>
      </c>
      <c r="AC15" s="35">
        <v>296220.88</v>
      </c>
    </row>
    <row r="16" spans="1:29" ht="12.75" customHeight="1">
      <c r="A16" s="160" t="s">
        <v>25</v>
      </c>
      <c r="B16" s="161"/>
      <c r="C16" s="162"/>
      <c r="D16" s="48">
        <f t="shared" si="5"/>
        <v>6940211</v>
      </c>
      <c r="E16" s="55">
        <f>I16+M16+S16</f>
        <v>3727455.24</v>
      </c>
      <c r="F16" s="13">
        <f t="shared" si="0"/>
        <v>53.70809677112123</v>
      </c>
      <c r="G16" s="48">
        <v>1046500</v>
      </c>
      <c r="H16" s="55">
        <v>445887.63</v>
      </c>
      <c r="I16" s="55">
        <v>362375.24</v>
      </c>
      <c r="J16" s="37">
        <f t="shared" si="6"/>
        <v>81.27052997635302</v>
      </c>
      <c r="K16" s="37">
        <f t="shared" si="7"/>
        <v>34.62735212613474</v>
      </c>
      <c r="L16" s="48">
        <v>5826211</v>
      </c>
      <c r="M16" s="86">
        <v>3320080</v>
      </c>
      <c r="N16" s="13">
        <f t="shared" si="1"/>
        <v>56.98523448601501</v>
      </c>
      <c r="O16" s="48">
        <v>2161400</v>
      </c>
      <c r="P16" s="45">
        <v>1059931</v>
      </c>
      <c r="Q16" s="13">
        <f t="shared" si="2"/>
        <v>49.039095030998425</v>
      </c>
      <c r="R16" s="99">
        <v>67500</v>
      </c>
      <c r="S16" s="99">
        <v>45000</v>
      </c>
      <c r="T16" s="13"/>
      <c r="U16" s="13"/>
      <c r="V16" s="13"/>
      <c r="W16" s="104">
        <v>7051024</v>
      </c>
      <c r="X16" s="57">
        <v>3679009.46</v>
      </c>
      <c r="Y16" s="34">
        <f t="shared" si="8"/>
        <v>52.17695273764491</v>
      </c>
      <c r="Z16" s="35">
        <f t="shared" si="3"/>
        <v>-110813</v>
      </c>
      <c r="AA16" s="18">
        <f t="shared" si="4"/>
        <v>48445.78000000026</v>
      </c>
      <c r="AB16" s="35">
        <v>110813.76</v>
      </c>
      <c r="AC16" s="35">
        <v>159259.54</v>
      </c>
    </row>
    <row r="17" spans="1:29" ht="12.75" customHeight="1">
      <c r="A17" s="160" t="s">
        <v>26</v>
      </c>
      <c r="B17" s="161"/>
      <c r="C17" s="162"/>
      <c r="D17" s="48">
        <f t="shared" si="5"/>
        <v>2824156</v>
      </c>
      <c r="E17" s="55">
        <f>I17+M17+S17</f>
        <v>1013486.28</v>
      </c>
      <c r="F17" s="13">
        <f t="shared" si="0"/>
        <v>35.88634197261058</v>
      </c>
      <c r="G17" s="48">
        <v>584950</v>
      </c>
      <c r="H17" s="55">
        <v>264930.09</v>
      </c>
      <c r="I17" s="55">
        <v>285962.28</v>
      </c>
      <c r="J17" s="37">
        <f t="shared" si="6"/>
        <v>107.93876980904659</v>
      </c>
      <c r="K17" s="37">
        <f t="shared" si="7"/>
        <v>48.886619369176856</v>
      </c>
      <c r="L17" s="48">
        <v>2194206</v>
      </c>
      <c r="M17" s="86">
        <v>716274</v>
      </c>
      <c r="N17" s="13">
        <f t="shared" si="1"/>
        <v>32.643881203496846</v>
      </c>
      <c r="O17" s="48">
        <v>1343200</v>
      </c>
      <c r="P17" s="45">
        <v>658693</v>
      </c>
      <c r="Q17" s="13">
        <f t="shared" si="2"/>
        <v>49.03908576533651</v>
      </c>
      <c r="R17" s="99">
        <v>45000</v>
      </c>
      <c r="S17" s="99">
        <v>11250</v>
      </c>
      <c r="T17" s="13"/>
      <c r="U17" s="13"/>
      <c r="V17" s="13"/>
      <c r="W17" s="104">
        <v>2875382.99</v>
      </c>
      <c r="X17" s="57">
        <v>1013846.67</v>
      </c>
      <c r="Y17" s="34">
        <f t="shared" si="8"/>
        <v>35.259534939378625</v>
      </c>
      <c r="Z17" s="35">
        <f t="shared" si="3"/>
        <v>-51226.99000000022</v>
      </c>
      <c r="AA17" s="18">
        <f t="shared" si="4"/>
        <v>-360.39000000001397</v>
      </c>
      <c r="AB17" s="35">
        <v>51226.99</v>
      </c>
      <c r="AC17" s="35">
        <v>50866.6</v>
      </c>
    </row>
    <row r="18" spans="1:29" ht="12.75" customHeight="1">
      <c r="A18" s="160" t="s">
        <v>27</v>
      </c>
      <c r="B18" s="161"/>
      <c r="C18" s="162"/>
      <c r="D18" s="48">
        <f t="shared" si="5"/>
        <v>12000684</v>
      </c>
      <c r="E18" s="55">
        <f>I18+M18+S18</f>
        <v>5035452.59</v>
      </c>
      <c r="F18" s="13">
        <f t="shared" si="0"/>
        <v>41.95971321301352</v>
      </c>
      <c r="G18" s="48">
        <v>5236000</v>
      </c>
      <c r="H18" s="55">
        <v>2551315.13</v>
      </c>
      <c r="I18" s="55">
        <v>3289737.59</v>
      </c>
      <c r="J18" s="37">
        <f t="shared" si="6"/>
        <v>128.9428166406084</v>
      </c>
      <c r="K18" s="37">
        <f t="shared" si="7"/>
        <v>62.82921294881588</v>
      </c>
      <c r="L18" s="48">
        <v>6734684</v>
      </c>
      <c r="M18" s="86">
        <v>1738215</v>
      </c>
      <c r="N18" s="13">
        <f t="shared" si="1"/>
        <v>25.809896945424608</v>
      </c>
      <c r="O18" s="48">
        <v>2170100</v>
      </c>
      <c r="P18" s="45">
        <v>1064197</v>
      </c>
      <c r="Q18" s="13">
        <f t="shared" si="2"/>
        <v>49.0390765402516</v>
      </c>
      <c r="R18" s="99">
        <v>30000</v>
      </c>
      <c r="S18" s="99">
        <v>7500</v>
      </c>
      <c r="T18" s="13"/>
      <c r="U18" s="13"/>
      <c r="V18" s="13"/>
      <c r="W18" s="104">
        <v>12248006</v>
      </c>
      <c r="X18" s="57">
        <v>4092279.4</v>
      </c>
      <c r="Y18" s="34">
        <f t="shared" si="8"/>
        <v>33.41180107194591</v>
      </c>
      <c r="Z18" s="35">
        <f t="shared" si="3"/>
        <v>-247322</v>
      </c>
      <c r="AA18" s="18">
        <f t="shared" si="4"/>
        <v>943173.19</v>
      </c>
      <c r="AB18" s="35">
        <v>263676.53</v>
      </c>
      <c r="AC18" s="35">
        <v>1206849.72</v>
      </c>
    </row>
    <row r="19" spans="1:29" ht="12.75" customHeight="1">
      <c r="A19" s="160" t="s">
        <v>28</v>
      </c>
      <c r="B19" s="161"/>
      <c r="C19" s="162"/>
      <c r="D19" s="48">
        <f t="shared" si="5"/>
        <v>5817260</v>
      </c>
      <c r="E19" s="55">
        <f>I19+M19+S19</f>
        <v>2388102.87</v>
      </c>
      <c r="F19" s="13">
        <f t="shared" si="0"/>
        <v>41.05202225790149</v>
      </c>
      <c r="G19" s="48">
        <v>1503000</v>
      </c>
      <c r="H19" s="55">
        <v>572135.99</v>
      </c>
      <c r="I19" s="55">
        <v>616809.87</v>
      </c>
      <c r="J19" s="37">
        <f t="shared" si="6"/>
        <v>107.80826250766012</v>
      </c>
      <c r="K19" s="37">
        <f t="shared" si="7"/>
        <v>41.038580838323355</v>
      </c>
      <c r="L19" s="48">
        <v>4294260</v>
      </c>
      <c r="M19" s="86">
        <v>1768383</v>
      </c>
      <c r="N19" s="13">
        <f t="shared" si="1"/>
        <v>41.1801567674058</v>
      </c>
      <c r="O19" s="48">
        <v>3371200</v>
      </c>
      <c r="P19" s="45">
        <v>1653205</v>
      </c>
      <c r="Q19" s="13">
        <f t="shared" si="2"/>
        <v>49.0390662078785</v>
      </c>
      <c r="R19" s="99">
        <v>20000</v>
      </c>
      <c r="S19" s="99">
        <v>2910</v>
      </c>
      <c r="T19" s="13"/>
      <c r="U19" s="13"/>
      <c r="V19" s="13"/>
      <c r="W19" s="104">
        <v>5903739.19</v>
      </c>
      <c r="X19" s="57">
        <v>2347767.74</v>
      </c>
      <c r="Y19" s="34">
        <f t="shared" si="8"/>
        <v>39.76747048678483</v>
      </c>
      <c r="Z19" s="35">
        <f t="shared" si="3"/>
        <v>-86479.19000000041</v>
      </c>
      <c r="AA19" s="18">
        <f t="shared" si="4"/>
        <v>40335.12999999989</v>
      </c>
      <c r="AB19" s="35">
        <v>86479.19</v>
      </c>
      <c r="AC19" s="35">
        <v>126814.32</v>
      </c>
    </row>
    <row r="20" spans="1:29" ht="12.75" customHeight="1">
      <c r="A20" s="160" t="s">
        <v>44</v>
      </c>
      <c r="B20" s="161"/>
      <c r="C20" s="162"/>
      <c r="D20" s="93">
        <f t="shared" si="5"/>
        <v>51243170</v>
      </c>
      <c r="E20" s="47">
        <f>E11+E12+E13+E14+E15+E16+E17+E18+E19</f>
        <v>19913668.040000003</v>
      </c>
      <c r="F20" s="13">
        <f>E20/D20*100</f>
        <v>38.861116593684585</v>
      </c>
      <c r="G20" s="49">
        <f>SUM(G11:G19)</f>
        <v>11738650</v>
      </c>
      <c r="H20" s="44">
        <f>SUM(H11:H19)</f>
        <v>5283685.33</v>
      </c>
      <c r="I20" s="47">
        <f>I11+I12+I13+I14+I15+I16+I17+I18+I19</f>
        <v>5817534.04</v>
      </c>
      <c r="J20" s="38">
        <f t="shared" si="6"/>
        <v>110.10371883747285</v>
      </c>
      <c r="K20" s="37">
        <f t="shared" si="7"/>
        <v>49.55879969161701</v>
      </c>
      <c r="L20" s="49">
        <f>SUM(L11:L19)</f>
        <v>39020020</v>
      </c>
      <c r="M20" s="49">
        <f>SUM(M11:M19)</f>
        <v>13930474</v>
      </c>
      <c r="N20" s="13">
        <f>M20/L20*100</f>
        <v>35.700837672558855</v>
      </c>
      <c r="O20" s="49">
        <f>O11+O12+O13+O14+O15+O16+O17+O18+O19</f>
        <v>19544200</v>
      </c>
      <c r="P20" s="84">
        <f>SUM(P11:P19)</f>
        <v>9584296</v>
      </c>
      <c r="Q20" s="13">
        <f>P20/O20*100</f>
        <v>49.03908064796717</v>
      </c>
      <c r="R20" s="101">
        <f>R11+R12+R13+R14+R15+R16+R17+R18+R19</f>
        <v>484500</v>
      </c>
      <c r="S20" s="101">
        <f>S11+S12+S13+S15+S16+S17+S18+S19</f>
        <v>165660</v>
      </c>
      <c r="T20" s="13"/>
      <c r="U20" s="13"/>
      <c r="V20" s="13"/>
      <c r="W20" s="105">
        <f>W11+W12+W13+W14+W15+W16+W17+W18+W19</f>
        <v>52170104.68</v>
      </c>
      <c r="X20" s="56">
        <f>SUM(X11:X19)</f>
        <v>18485468.11</v>
      </c>
      <c r="Y20" s="34">
        <f t="shared" si="8"/>
        <v>35.43306693246221</v>
      </c>
      <c r="Z20" s="36">
        <f t="shared" si="3"/>
        <v>-926934.6799999997</v>
      </c>
      <c r="AA20" s="19">
        <f t="shared" si="4"/>
        <v>1428199.9300000034</v>
      </c>
      <c r="AB20" s="36">
        <f>SUM(AB11:AB19)</f>
        <v>943941.22</v>
      </c>
      <c r="AC20" s="36">
        <f>SUM(AC11:AC19)</f>
        <v>2372141.15</v>
      </c>
    </row>
    <row r="21" spans="1:29" ht="15" customHeight="1">
      <c r="A21" s="160" t="s">
        <v>29</v>
      </c>
      <c r="B21" s="161"/>
      <c r="C21" s="162"/>
      <c r="D21" s="94">
        <f>G21+L21+U21</f>
        <v>352256890.06000006</v>
      </c>
      <c r="E21" s="55">
        <f>I21+M21+V21</f>
        <v>212205489.56</v>
      </c>
      <c r="F21" s="37">
        <f>E21/D21*100</f>
        <v>60.24168598202719</v>
      </c>
      <c r="G21" s="94">
        <v>51113409.59</v>
      </c>
      <c r="H21" s="55">
        <v>19882904.84</v>
      </c>
      <c r="I21" s="55">
        <v>21664909.09</v>
      </c>
      <c r="J21" s="37">
        <f t="shared" si="6"/>
        <v>108.96249448629358</v>
      </c>
      <c r="K21" s="37">
        <f t="shared" si="7"/>
        <v>42.38595950413489</v>
      </c>
      <c r="L21" s="86">
        <v>301707660</v>
      </c>
      <c r="M21" s="86">
        <v>191104760</v>
      </c>
      <c r="N21" s="37">
        <f>M21/L21*100</f>
        <v>63.34103681689752</v>
      </c>
      <c r="O21" s="86">
        <v>19962100</v>
      </c>
      <c r="P21" s="87">
        <v>9814400</v>
      </c>
      <c r="Q21" s="37">
        <f>P21/O21*100</f>
        <v>49.16516799334739</v>
      </c>
      <c r="R21" s="37"/>
      <c r="S21" s="37"/>
      <c r="T21" s="37"/>
      <c r="U21" s="55">
        <v>-564179.53</v>
      </c>
      <c r="V21" s="55">
        <v>-564179.53</v>
      </c>
      <c r="W21" s="106">
        <v>354732396.59</v>
      </c>
      <c r="X21" s="57">
        <v>211776003.77</v>
      </c>
      <c r="Y21" s="88">
        <f t="shared" si="8"/>
        <v>59.700215093342855</v>
      </c>
      <c r="Z21" s="35">
        <f t="shared" si="3"/>
        <v>-2475506.529999912</v>
      </c>
      <c r="AA21" s="18">
        <f t="shared" si="4"/>
        <v>429485.78999999166</v>
      </c>
      <c r="AB21" s="35">
        <v>2659204.98</v>
      </c>
      <c r="AC21" s="35">
        <v>3088690.77</v>
      </c>
    </row>
    <row r="22" spans="1:29" ht="26.25" customHeight="1">
      <c r="A22" s="170" t="s">
        <v>30</v>
      </c>
      <c r="B22" s="171"/>
      <c r="C22" s="172"/>
      <c r="D22" s="103">
        <f>G22+L22+R22+U22</f>
        <v>364157440.06000006</v>
      </c>
      <c r="E22" s="47">
        <f>I22+M22+S22+V22</f>
        <v>217866083.6</v>
      </c>
      <c r="F22" s="13">
        <f>E22/D22*100</f>
        <v>59.82744264791171</v>
      </c>
      <c r="G22" s="102">
        <v>62852059.59</v>
      </c>
      <c r="H22" s="44">
        <f>H20+H21</f>
        <v>25166590.17</v>
      </c>
      <c r="I22" s="47">
        <f>SUM(I20:I21)</f>
        <v>27482443.13</v>
      </c>
      <c r="J22" s="38">
        <f t="shared" si="6"/>
        <v>109.20209271242723</v>
      </c>
      <c r="K22" s="37">
        <f t="shared" si="7"/>
        <v>43.72560471251853</v>
      </c>
      <c r="L22" s="49">
        <f>L21-322600</f>
        <v>301385060</v>
      </c>
      <c r="M22" s="92">
        <f>M21-322600</f>
        <v>190782160</v>
      </c>
      <c r="N22" s="13">
        <f>M22/L22*100</f>
        <v>63.301797375092185</v>
      </c>
      <c r="O22" s="49">
        <f>O21</f>
        <v>19962100</v>
      </c>
      <c r="P22" s="85">
        <f>P21</f>
        <v>9814400</v>
      </c>
      <c r="Q22" s="13">
        <f>P22/O22*100</f>
        <v>49.16516799334739</v>
      </c>
      <c r="R22" s="101">
        <f>R20</f>
        <v>484500</v>
      </c>
      <c r="S22" s="101">
        <f>S20</f>
        <v>165660</v>
      </c>
      <c r="T22" s="13"/>
      <c r="U22" s="47">
        <f>U21</f>
        <v>-564179.53</v>
      </c>
      <c r="V22" s="47">
        <f>V21</f>
        <v>-564179.53</v>
      </c>
      <c r="W22" s="107">
        <f>W20+W21-L20-322600</f>
        <v>367559881.27</v>
      </c>
      <c r="X22" s="56">
        <f>X20+X21-M20-322600</f>
        <v>216008397.88</v>
      </c>
      <c r="Y22" s="34">
        <f t="shared" si="8"/>
        <v>58.768219516679466</v>
      </c>
      <c r="Z22" s="36">
        <f t="shared" si="3"/>
        <v>-3402441.209999919</v>
      </c>
      <c r="AA22" s="19">
        <f t="shared" si="4"/>
        <v>1857685.7199999988</v>
      </c>
      <c r="AB22" s="36">
        <f>SUM(AB20:AB21)</f>
        <v>3603146.2</v>
      </c>
      <c r="AC22" s="36">
        <f>SUM(AC20:AC21)</f>
        <v>5460831.92</v>
      </c>
    </row>
  </sheetData>
  <sheetProtection/>
  <mergeCells count="28">
    <mergeCell ref="A21:C21"/>
    <mergeCell ref="G9:G10"/>
    <mergeCell ref="A13:C13"/>
    <mergeCell ref="A22:C22"/>
    <mergeCell ref="A18:C18"/>
    <mergeCell ref="A19:C19"/>
    <mergeCell ref="A20:C20"/>
    <mergeCell ref="A12:C12"/>
    <mergeCell ref="A6:C10"/>
    <mergeCell ref="AB6:AC8"/>
    <mergeCell ref="Z6:AA8"/>
    <mergeCell ref="A15:C15"/>
    <mergeCell ref="A17:C17"/>
    <mergeCell ref="G6:V6"/>
    <mergeCell ref="U7:V9"/>
    <mergeCell ref="A14:C14"/>
    <mergeCell ref="A16:C16"/>
    <mergeCell ref="A11:C11"/>
    <mergeCell ref="B3:X3"/>
    <mergeCell ref="X5:Y5"/>
    <mergeCell ref="W6:Y8"/>
    <mergeCell ref="R7:T9"/>
    <mergeCell ref="O7:Q9"/>
    <mergeCell ref="G7:K8"/>
    <mergeCell ref="J9:K9"/>
    <mergeCell ref="L7:N9"/>
    <mergeCell ref="D6:F9"/>
    <mergeCell ref="H9:I9"/>
  </mergeCells>
  <printOptions/>
  <pageMargins left="0.3937007874015748" right="0.1968503937007874" top="0.7874015748031497" bottom="0.3937007874015748" header="0.5118110236220472" footer="0.5118110236220472"/>
  <pageSetup fitToHeight="1" fitToWidth="1"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A22"/>
  <sheetViews>
    <sheetView zoomScalePageLayoutView="0" workbookViewId="0" topLeftCell="A3">
      <pane xSplit="5" topLeftCell="BF1" activePane="topRight" state="frozen"/>
      <selection pane="topLeft" activeCell="A4" sqref="A4"/>
      <selection pane="topRight" activeCell="BY18" sqref="BY18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9.25390625" style="0" customWidth="1"/>
    <col min="5" max="5" width="10.125" style="0" customWidth="1"/>
    <col min="6" max="6" width="6.625" style="0" customWidth="1"/>
    <col min="7" max="7" width="7.875" style="0" customWidth="1"/>
    <col min="8" max="9" width="10.25390625" style="0" customWidth="1"/>
    <col min="10" max="10" width="8.75390625" style="0" customWidth="1"/>
    <col min="11" max="11" width="8.625" style="0" customWidth="1"/>
    <col min="12" max="12" width="7.00390625" style="0" customWidth="1"/>
    <col min="14" max="14" width="9.75390625" style="0" customWidth="1"/>
    <col min="15" max="15" width="8.00390625" style="0" customWidth="1"/>
    <col min="16" max="16" width="8.625" style="0" customWidth="1"/>
    <col min="17" max="17" width="7.875" style="0" customWidth="1"/>
    <col min="18" max="18" width="8.625" style="0" customWidth="1"/>
    <col min="19" max="20" width="8.875" style="0" customWidth="1"/>
    <col min="21" max="21" width="8.625" style="0" customWidth="1"/>
    <col min="22" max="22" width="7.875" style="0" customWidth="1"/>
    <col min="23" max="23" width="10.125" style="0" customWidth="1"/>
    <col min="24" max="24" width="10.375" style="0" customWidth="1"/>
    <col min="25" max="26" width="8.375" style="0" customWidth="1"/>
    <col min="27" max="27" width="7.125" style="0" customWidth="1"/>
    <col min="28" max="29" width="7.625" style="0" customWidth="1"/>
    <col min="30" max="30" width="8.75390625" style="0" customWidth="1"/>
    <col min="31" max="31" width="8.00390625" style="0" customWidth="1"/>
    <col min="32" max="32" width="7.25390625" style="0" customWidth="1"/>
    <col min="33" max="33" width="7.75390625" style="0" customWidth="1"/>
    <col min="34" max="34" width="6.25390625" style="0" customWidth="1"/>
    <col min="35" max="35" width="7.625" style="0" customWidth="1"/>
    <col min="36" max="36" width="5.625" style="0" customWidth="1"/>
    <col min="37" max="37" width="5.25390625" style="0" customWidth="1"/>
    <col min="38" max="38" width="7.00390625" style="0" customWidth="1"/>
    <col min="39" max="39" width="5.125" style="0" customWidth="1"/>
    <col min="40" max="40" width="7.25390625" style="0" customWidth="1"/>
    <col min="41" max="41" width="9.375" style="0" customWidth="1"/>
    <col min="42" max="42" width="9.75390625" style="0" customWidth="1"/>
    <col min="43" max="43" width="9.375" style="0" customWidth="1"/>
    <col min="44" max="44" width="8.75390625" style="0" customWidth="1"/>
    <col min="45" max="45" width="7.00390625" style="0" customWidth="1"/>
    <col min="46" max="46" width="9.75390625" style="0" customWidth="1"/>
    <col min="47" max="47" width="8.75390625" style="0" customWidth="1"/>
    <col min="48" max="48" width="9.25390625" style="0" customWidth="1"/>
    <col min="49" max="49" width="8.625" style="0" customWidth="1"/>
    <col min="50" max="50" width="5.00390625" style="0" customWidth="1"/>
    <col min="51" max="51" width="9.25390625" style="0" customWidth="1"/>
    <col min="52" max="52" width="8.625" style="0" customWidth="1"/>
    <col min="53" max="53" width="6.625" style="0" customWidth="1"/>
    <col min="54" max="54" width="6.125" style="0" customWidth="1"/>
    <col min="55" max="55" width="4.75390625" style="0" customWidth="1"/>
    <col min="56" max="57" width="9.25390625" style="0" customWidth="1"/>
    <col min="58" max="58" width="6.625" style="0" customWidth="1"/>
    <col min="59" max="59" width="7.25390625" style="0" customWidth="1"/>
    <col min="60" max="60" width="4.625" style="0" customWidth="1"/>
    <col min="61" max="61" width="5.25390625" style="0" customWidth="1"/>
    <col min="62" max="62" width="7.25390625" style="0" customWidth="1"/>
    <col min="63" max="63" width="5.75390625" style="0" customWidth="1"/>
    <col min="64" max="64" width="6.25390625" style="0" customWidth="1"/>
    <col min="65" max="65" width="5.125" style="0" customWidth="1"/>
    <col min="66" max="66" width="6.25390625" style="0" customWidth="1"/>
    <col min="67" max="67" width="4.875" style="0" customWidth="1"/>
    <col min="68" max="69" width="6.25390625" style="0" customWidth="1"/>
    <col min="70" max="70" width="5.25390625" style="0" customWidth="1"/>
    <col min="71" max="71" width="6.25390625" style="0" customWidth="1"/>
    <col min="72" max="72" width="6.125" style="0" customWidth="1"/>
    <col min="73" max="74" width="6.25390625" style="0" customWidth="1"/>
    <col min="75" max="75" width="4.00390625" style="0" customWidth="1"/>
    <col min="76" max="76" width="5.75390625" style="0" customWidth="1"/>
    <col min="77" max="77" width="8.125" style="0" customWidth="1"/>
    <col min="78" max="78" width="4.875" style="0" customWidth="1"/>
    <col min="79" max="79" width="4.00390625" style="0" customWidth="1"/>
  </cols>
  <sheetData>
    <row r="1" ht="3" customHeight="1"/>
    <row r="2" ht="12.75" customHeight="1" hidden="1"/>
    <row r="3" spans="1:50" ht="56.25" customHeight="1">
      <c r="A3" s="231" t="s">
        <v>79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46"/>
      <c r="AT3" s="2"/>
      <c r="AU3" s="2"/>
      <c r="AV3" s="2"/>
      <c r="AW3" s="2"/>
      <c r="AX3" s="2"/>
    </row>
    <row r="6" spans="1:79" ht="12.75">
      <c r="A6" s="212" t="s">
        <v>2</v>
      </c>
      <c r="B6" s="212"/>
      <c r="C6" s="212"/>
      <c r="D6" s="213" t="s">
        <v>0</v>
      </c>
      <c r="E6" s="213"/>
      <c r="F6" s="214"/>
      <c r="G6" s="225" t="s">
        <v>16</v>
      </c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7"/>
    </row>
    <row r="7" spans="1:79" ht="43.5" customHeight="1">
      <c r="A7" s="212"/>
      <c r="B7" s="212"/>
      <c r="C7" s="212"/>
      <c r="D7" s="215"/>
      <c r="E7" s="215"/>
      <c r="F7" s="216"/>
      <c r="G7" s="188" t="s">
        <v>1</v>
      </c>
      <c r="H7" s="205"/>
      <c r="I7" s="205"/>
      <c r="J7" s="205"/>
      <c r="K7" s="198"/>
      <c r="L7" s="188" t="s">
        <v>13</v>
      </c>
      <c r="M7" s="205"/>
      <c r="N7" s="205"/>
      <c r="O7" s="205"/>
      <c r="P7" s="198"/>
      <c r="Q7" s="206" t="s">
        <v>52</v>
      </c>
      <c r="R7" s="189"/>
      <c r="S7" s="189"/>
      <c r="T7" s="189"/>
      <c r="U7" s="190"/>
      <c r="V7" s="206" t="s">
        <v>14</v>
      </c>
      <c r="W7" s="189"/>
      <c r="X7" s="189"/>
      <c r="Y7" s="189"/>
      <c r="Z7" s="190"/>
      <c r="AA7" s="188" t="s">
        <v>33</v>
      </c>
      <c r="AB7" s="189"/>
      <c r="AC7" s="189"/>
      <c r="AD7" s="189"/>
      <c r="AE7" s="190"/>
      <c r="AF7" s="188" t="s">
        <v>45</v>
      </c>
      <c r="AG7" s="189"/>
      <c r="AH7" s="189"/>
      <c r="AI7" s="189"/>
      <c r="AJ7" s="190"/>
      <c r="AK7" s="217" t="s">
        <v>2</v>
      </c>
      <c r="AL7" s="218"/>
      <c r="AM7" s="219"/>
      <c r="AN7" s="188" t="s">
        <v>53</v>
      </c>
      <c r="AO7" s="189"/>
      <c r="AP7" s="189"/>
      <c r="AQ7" s="189"/>
      <c r="AR7" s="190"/>
      <c r="AS7" s="188" t="s">
        <v>43</v>
      </c>
      <c r="AT7" s="189"/>
      <c r="AU7" s="189"/>
      <c r="AV7" s="189"/>
      <c r="AW7" s="190"/>
      <c r="AX7" s="188" t="s">
        <v>32</v>
      </c>
      <c r="AY7" s="189"/>
      <c r="AZ7" s="189"/>
      <c r="BA7" s="189"/>
      <c r="BB7" s="190"/>
      <c r="BC7" s="188" t="s">
        <v>31</v>
      </c>
      <c r="BD7" s="226"/>
      <c r="BE7" s="226"/>
      <c r="BF7" s="226"/>
      <c r="BG7" s="227"/>
      <c r="BH7" s="188" t="s">
        <v>66</v>
      </c>
      <c r="BI7" s="195"/>
      <c r="BJ7" s="195"/>
      <c r="BK7" s="195"/>
      <c r="BL7" s="196"/>
      <c r="BM7" s="182" t="s">
        <v>80</v>
      </c>
      <c r="BN7" s="183"/>
      <c r="BO7" s="183"/>
      <c r="BP7" s="183"/>
      <c r="BQ7" s="183"/>
      <c r="BR7" s="182" t="s">
        <v>81</v>
      </c>
      <c r="BS7" s="183"/>
      <c r="BT7" s="183"/>
      <c r="BU7" s="183"/>
      <c r="BV7" s="184"/>
      <c r="BW7" s="188" t="s">
        <v>55</v>
      </c>
      <c r="BX7" s="226"/>
      <c r="BY7" s="226"/>
      <c r="BZ7" s="226"/>
      <c r="CA7" s="227"/>
    </row>
    <row r="8" spans="1:79" ht="27.75" customHeight="1">
      <c r="A8" s="212"/>
      <c r="B8" s="212"/>
      <c r="C8" s="212"/>
      <c r="D8" s="185" t="s">
        <v>51</v>
      </c>
      <c r="E8" s="207" t="s">
        <v>20</v>
      </c>
      <c r="F8" s="53"/>
      <c r="G8" s="199" t="s">
        <v>51</v>
      </c>
      <c r="H8" s="187" t="s">
        <v>20</v>
      </c>
      <c r="I8" s="187"/>
      <c r="J8" s="197" t="s">
        <v>60</v>
      </c>
      <c r="K8" s="198"/>
      <c r="L8" s="199" t="s">
        <v>51</v>
      </c>
      <c r="M8" s="187" t="s">
        <v>20</v>
      </c>
      <c r="N8" s="187"/>
      <c r="O8" s="197" t="s">
        <v>60</v>
      </c>
      <c r="P8" s="198"/>
      <c r="Q8" s="199" t="s">
        <v>51</v>
      </c>
      <c r="R8" s="187" t="s">
        <v>20</v>
      </c>
      <c r="S8" s="187"/>
      <c r="T8" s="197" t="s">
        <v>60</v>
      </c>
      <c r="U8" s="198"/>
      <c r="V8" s="185" t="s">
        <v>51</v>
      </c>
      <c r="W8" s="187" t="s">
        <v>20</v>
      </c>
      <c r="X8" s="187"/>
      <c r="Y8" s="186" t="s">
        <v>60</v>
      </c>
      <c r="Z8" s="186"/>
      <c r="AA8" s="185" t="s">
        <v>51</v>
      </c>
      <c r="AB8" s="187" t="s">
        <v>20</v>
      </c>
      <c r="AC8" s="187"/>
      <c r="AD8" s="186" t="s">
        <v>60</v>
      </c>
      <c r="AE8" s="186"/>
      <c r="AF8" s="185" t="s">
        <v>51</v>
      </c>
      <c r="AG8" s="187" t="s">
        <v>20</v>
      </c>
      <c r="AH8" s="187"/>
      <c r="AI8" s="186" t="s">
        <v>60</v>
      </c>
      <c r="AJ8" s="186"/>
      <c r="AK8" s="220"/>
      <c r="AL8" s="221"/>
      <c r="AM8" s="222"/>
      <c r="AN8" s="185" t="s">
        <v>51</v>
      </c>
      <c r="AO8" s="187" t="s">
        <v>20</v>
      </c>
      <c r="AP8" s="187"/>
      <c r="AQ8" s="186" t="s">
        <v>60</v>
      </c>
      <c r="AR8" s="186"/>
      <c r="AS8" s="185" t="s">
        <v>51</v>
      </c>
      <c r="AT8" s="187" t="s">
        <v>20</v>
      </c>
      <c r="AU8" s="187"/>
      <c r="AV8" s="186" t="s">
        <v>60</v>
      </c>
      <c r="AW8" s="186"/>
      <c r="AX8" s="185" t="s">
        <v>51</v>
      </c>
      <c r="AY8" s="187" t="s">
        <v>20</v>
      </c>
      <c r="AZ8" s="187"/>
      <c r="BA8" s="186" t="s">
        <v>60</v>
      </c>
      <c r="BB8" s="186"/>
      <c r="BC8" s="185" t="s">
        <v>51</v>
      </c>
      <c r="BD8" s="187" t="s">
        <v>20</v>
      </c>
      <c r="BE8" s="187"/>
      <c r="BF8" s="186" t="s">
        <v>60</v>
      </c>
      <c r="BG8" s="186"/>
      <c r="BH8" s="185" t="s">
        <v>51</v>
      </c>
      <c r="BI8" s="187" t="s">
        <v>20</v>
      </c>
      <c r="BJ8" s="187"/>
      <c r="BK8" s="186" t="s">
        <v>60</v>
      </c>
      <c r="BL8" s="186"/>
      <c r="BM8" s="185" t="s">
        <v>51</v>
      </c>
      <c r="BN8" s="187" t="s">
        <v>20</v>
      </c>
      <c r="BO8" s="187"/>
      <c r="BP8" s="186" t="s">
        <v>60</v>
      </c>
      <c r="BQ8" s="186"/>
      <c r="BR8" s="185" t="s">
        <v>51</v>
      </c>
      <c r="BS8" s="187" t="s">
        <v>20</v>
      </c>
      <c r="BT8" s="187"/>
      <c r="BU8" s="186" t="s">
        <v>60</v>
      </c>
      <c r="BV8" s="186"/>
      <c r="BW8" s="185" t="s">
        <v>51</v>
      </c>
      <c r="BX8" s="187" t="s">
        <v>20</v>
      </c>
      <c r="BY8" s="187"/>
      <c r="BZ8" s="186" t="s">
        <v>60</v>
      </c>
      <c r="CA8" s="186"/>
    </row>
    <row r="9" spans="1:79" ht="69" customHeight="1">
      <c r="A9" s="212"/>
      <c r="B9" s="212"/>
      <c r="C9" s="212"/>
      <c r="D9" s="187"/>
      <c r="E9" s="186"/>
      <c r="F9" s="54" t="s">
        <v>15</v>
      </c>
      <c r="G9" s="200"/>
      <c r="H9" s="12" t="s">
        <v>74</v>
      </c>
      <c r="I9" s="51" t="s">
        <v>75</v>
      </c>
      <c r="J9" s="51" t="s">
        <v>76</v>
      </c>
      <c r="K9" s="51" t="s">
        <v>77</v>
      </c>
      <c r="L9" s="200"/>
      <c r="M9" s="12" t="s">
        <v>74</v>
      </c>
      <c r="N9" s="51" t="s">
        <v>75</v>
      </c>
      <c r="O9" s="51" t="s">
        <v>76</v>
      </c>
      <c r="P9" s="51" t="s">
        <v>77</v>
      </c>
      <c r="Q9" s="200"/>
      <c r="R9" s="12" t="s">
        <v>74</v>
      </c>
      <c r="S9" s="51" t="s">
        <v>75</v>
      </c>
      <c r="T9" s="51" t="s">
        <v>76</v>
      </c>
      <c r="U9" s="51" t="s">
        <v>77</v>
      </c>
      <c r="V9" s="186"/>
      <c r="W9" s="12" t="s">
        <v>74</v>
      </c>
      <c r="X9" s="51" t="s">
        <v>75</v>
      </c>
      <c r="Y9" s="51" t="s">
        <v>76</v>
      </c>
      <c r="Z9" s="51" t="s">
        <v>77</v>
      </c>
      <c r="AA9" s="186"/>
      <c r="AB9" s="12" t="s">
        <v>74</v>
      </c>
      <c r="AC9" s="51" t="s">
        <v>75</v>
      </c>
      <c r="AD9" s="51" t="s">
        <v>76</v>
      </c>
      <c r="AE9" s="51" t="s">
        <v>77</v>
      </c>
      <c r="AF9" s="186"/>
      <c r="AG9" s="12" t="s">
        <v>74</v>
      </c>
      <c r="AH9" s="51" t="s">
        <v>75</v>
      </c>
      <c r="AI9" s="51" t="s">
        <v>76</v>
      </c>
      <c r="AJ9" s="51" t="s">
        <v>77</v>
      </c>
      <c r="AK9" s="200"/>
      <c r="AL9" s="223"/>
      <c r="AM9" s="224"/>
      <c r="AN9" s="186"/>
      <c r="AO9" s="12" t="s">
        <v>74</v>
      </c>
      <c r="AP9" s="51" t="s">
        <v>75</v>
      </c>
      <c r="AQ9" s="51" t="s">
        <v>76</v>
      </c>
      <c r="AR9" s="51" t="s">
        <v>77</v>
      </c>
      <c r="AS9" s="186"/>
      <c r="AT9" s="12" t="s">
        <v>74</v>
      </c>
      <c r="AU9" s="51" t="s">
        <v>75</v>
      </c>
      <c r="AV9" s="51" t="s">
        <v>76</v>
      </c>
      <c r="AW9" s="51" t="s">
        <v>77</v>
      </c>
      <c r="AX9" s="186"/>
      <c r="AY9" s="12" t="s">
        <v>74</v>
      </c>
      <c r="AZ9" s="51" t="s">
        <v>75</v>
      </c>
      <c r="BA9" s="51" t="s">
        <v>76</v>
      </c>
      <c r="BB9" s="51" t="s">
        <v>77</v>
      </c>
      <c r="BC9" s="186"/>
      <c r="BD9" s="12" t="s">
        <v>74</v>
      </c>
      <c r="BE9" s="51" t="s">
        <v>75</v>
      </c>
      <c r="BF9" s="51" t="s">
        <v>76</v>
      </c>
      <c r="BG9" s="51" t="s">
        <v>77</v>
      </c>
      <c r="BH9" s="186"/>
      <c r="BI9" s="12" t="s">
        <v>74</v>
      </c>
      <c r="BJ9" s="51" t="s">
        <v>75</v>
      </c>
      <c r="BK9" s="51" t="s">
        <v>76</v>
      </c>
      <c r="BL9" s="51" t="s">
        <v>77</v>
      </c>
      <c r="BM9" s="186"/>
      <c r="BN9" s="12" t="s">
        <v>74</v>
      </c>
      <c r="BO9" s="51" t="s">
        <v>75</v>
      </c>
      <c r="BP9" s="51" t="s">
        <v>76</v>
      </c>
      <c r="BQ9" s="51" t="s">
        <v>77</v>
      </c>
      <c r="BR9" s="186"/>
      <c r="BS9" s="12" t="s">
        <v>74</v>
      </c>
      <c r="BT9" s="51" t="s">
        <v>75</v>
      </c>
      <c r="BU9" s="51" t="s">
        <v>76</v>
      </c>
      <c r="BV9" s="51" t="s">
        <v>77</v>
      </c>
      <c r="BW9" s="186"/>
      <c r="BX9" s="12" t="s">
        <v>74</v>
      </c>
      <c r="BY9" s="51" t="s">
        <v>75</v>
      </c>
      <c r="BZ9" s="51" t="s">
        <v>76</v>
      </c>
      <c r="CA9" s="51" t="s">
        <v>77</v>
      </c>
    </row>
    <row r="10" spans="1:79" s="14" customFormat="1" ht="27.75" customHeight="1">
      <c r="A10" s="193" t="s">
        <v>4</v>
      </c>
      <c r="B10" s="193"/>
      <c r="C10" s="194"/>
      <c r="D10" s="58">
        <f>G10+L10+Q10+V10+AA10+AF10+AN10+AS10+AX10+BC10+BW10</f>
        <v>482250</v>
      </c>
      <c r="E10" s="59">
        <f>I10+N10+S10+X10+AC10+AP10+AU10+BE10</f>
        <v>104359.26999999999</v>
      </c>
      <c r="F10" s="41">
        <f>E10/D10*100</f>
        <v>21.640076723691028</v>
      </c>
      <c r="G10" s="60">
        <v>81500</v>
      </c>
      <c r="H10" s="39">
        <v>30529.32</v>
      </c>
      <c r="I10" s="39">
        <v>65141.15</v>
      </c>
      <c r="J10" s="61">
        <f>I10/H10*100</f>
        <v>213.37242362424055</v>
      </c>
      <c r="K10" s="41">
        <f>I10/G10*100</f>
        <v>79.92779141104295</v>
      </c>
      <c r="L10" s="42">
        <v>21100</v>
      </c>
      <c r="M10" s="62">
        <v>4614.96</v>
      </c>
      <c r="N10" s="82">
        <v>4971.47</v>
      </c>
      <c r="O10" s="96">
        <f>N10/M10*100</f>
        <v>107.7250940419852</v>
      </c>
      <c r="P10" s="41">
        <f>N10/L10*100</f>
        <v>23.5614691943128</v>
      </c>
      <c r="Q10" s="42">
        <v>59000</v>
      </c>
      <c r="R10" s="39">
        <v>654.06</v>
      </c>
      <c r="S10" s="39">
        <v>403.12</v>
      </c>
      <c r="T10" s="41">
        <f>S10/R10*100</f>
        <v>61.633489282328846</v>
      </c>
      <c r="U10" s="41">
        <f>S10/Q10*100</f>
        <v>0.6832542372881356</v>
      </c>
      <c r="V10" s="42">
        <v>214400</v>
      </c>
      <c r="W10" s="39">
        <v>60564.12</v>
      </c>
      <c r="X10" s="39">
        <v>6218.31</v>
      </c>
      <c r="Y10" s="41">
        <f>X10/W10*100</f>
        <v>10.267316688494772</v>
      </c>
      <c r="Z10" s="41">
        <f>X10/V10*100</f>
        <v>2.900331156716418</v>
      </c>
      <c r="AA10" s="42">
        <v>0</v>
      </c>
      <c r="AB10" s="42">
        <v>7700</v>
      </c>
      <c r="AC10" s="42">
        <v>6900</v>
      </c>
      <c r="AD10" s="41">
        <f>AC10/AB10*100</f>
        <v>89.6103896103896</v>
      </c>
      <c r="AE10" s="41">
        <v>0</v>
      </c>
      <c r="AF10" s="39">
        <v>0</v>
      </c>
      <c r="AG10" s="64"/>
      <c r="AH10" s="64"/>
      <c r="AI10" s="64"/>
      <c r="AJ10" s="64"/>
      <c r="AK10" s="208" t="s">
        <v>4</v>
      </c>
      <c r="AL10" s="208"/>
      <c r="AM10" s="209"/>
      <c r="AN10" s="42">
        <v>73050</v>
      </c>
      <c r="AO10" s="39">
        <v>37671.88</v>
      </c>
      <c r="AP10" s="39">
        <v>9184.62</v>
      </c>
      <c r="AQ10" s="41">
        <f>AP10/AO10*100</f>
        <v>24.380572458820748</v>
      </c>
      <c r="AR10" s="41">
        <f>AP10/AN10*100</f>
        <v>12.573059548254623</v>
      </c>
      <c r="AS10" s="42">
        <v>33200</v>
      </c>
      <c r="AT10" s="39">
        <v>14420.82</v>
      </c>
      <c r="AU10" s="39">
        <v>3254.6</v>
      </c>
      <c r="AV10" s="41">
        <f>AU10/AT10*100</f>
        <v>22.568758225953864</v>
      </c>
      <c r="AW10" s="41">
        <f>AU10/AS10*100</f>
        <v>9.80301204819277</v>
      </c>
      <c r="AX10" s="64"/>
      <c r="AY10" s="39">
        <v>1864.29</v>
      </c>
      <c r="AZ10" s="63"/>
      <c r="BA10" s="98">
        <v>0</v>
      </c>
      <c r="BB10" s="41">
        <v>0</v>
      </c>
      <c r="BC10" s="39">
        <v>0</v>
      </c>
      <c r="BD10" s="39">
        <v>6672.77</v>
      </c>
      <c r="BE10" s="39">
        <v>8286</v>
      </c>
      <c r="BF10" s="41">
        <f>BE10/BD10*100</f>
        <v>124.17631658216901</v>
      </c>
      <c r="BG10" s="41">
        <v>0</v>
      </c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64"/>
      <c r="BX10" s="64"/>
      <c r="BY10" s="39">
        <v>0</v>
      </c>
      <c r="BZ10" s="41">
        <v>0</v>
      </c>
      <c r="CA10" s="41">
        <v>0</v>
      </c>
    </row>
    <row r="11" spans="1:79" s="15" customFormat="1" ht="24.75" customHeight="1">
      <c r="A11" s="191" t="s">
        <v>5</v>
      </c>
      <c r="B11" s="191"/>
      <c r="C11" s="192"/>
      <c r="D11" s="58">
        <f aca="true" t="shared" si="0" ref="D11:D19">G11+L11+Q11+V11+AA11+AF11+AN11+AS11+AX11+BC11+BW11</f>
        <v>608900</v>
      </c>
      <c r="E11" s="59">
        <f>I11+N11+S11+X11+AC11+AP11</f>
        <v>228731.83</v>
      </c>
      <c r="F11" s="41">
        <f aca="true" t="shared" si="1" ref="F11:F19">E11/D11*100</f>
        <v>37.56476104450648</v>
      </c>
      <c r="G11" s="60">
        <v>154600</v>
      </c>
      <c r="H11" s="39">
        <v>63518.66</v>
      </c>
      <c r="I11" s="39">
        <v>66127.64</v>
      </c>
      <c r="J11" s="61">
        <f aca="true" t="shared" si="2" ref="J11:J19">I11/H11*100</f>
        <v>104.10742292107547</v>
      </c>
      <c r="K11" s="41">
        <f aca="true" t="shared" si="3" ref="K11:K19">I11/G11*100</f>
        <v>42.77337645536869</v>
      </c>
      <c r="L11" s="42">
        <v>2800</v>
      </c>
      <c r="M11" s="39">
        <v>1998.36</v>
      </c>
      <c r="N11" s="81">
        <v>9765.5</v>
      </c>
      <c r="O11" s="96">
        <f aca="true" t="shared" si="4" ref="O11:O19">N11/M11*100</f>
        <v>488.67571408555017</v>
      </c>
      <c r="P11" s="41">
        <f aca="true" t="shared" si="5" ref="P11:P19">N11/L11*100</f>
        <v>348.76785714285717</v>
      </c>
      <c r="Q11" s="42">
        <v>86800</v>
      </c>
      <c r="R11" s="39">
        <v>6155</v>
      </c>
      <c r="S11" s="39">
        <v>3506.25</v>
      </c>
      <c r="T11" s="41">
        <f aca="true" t="shared" si="6" ref="T11:T19">S11/R11*100</f>
        <v>56.965881397238014</v>
      </c>
      <c r="U11" s="41">
        <f>S11/Q11*100</f>
        <v>4.039458525345622</v>
      </c>
      <c r="V11" s="42">
        <v>319800</v>
      </c>
      <c r="W11" s="62">
        <v>152026.11</v>
      </c>
      <c r="X11" s="62">
        <v>125307.1</v>
      </c>
      <c r="Y11" s="41">
        <f aca="true" t="shared" si="7" ref="Y11:Y19">X11/W11*100</f>
        <v>82.42472296370671</v>
      </c>
      <c r="Z11" s="41">
        <f aca="true" t="shared" si="8" ref="Z11:Z19">X11/V11*100</f>
        <v>39.18295809881176</v>
      </c>
      <c r="AA11" s="42">
        <v>0</v>
      </c>
      <c r="AB11" s="42">
        <v>9700</v>
      </c>
      <c r="AC11" s="42">
        <v>6500</v>
      </c>
      <c r="AD11" s="41">
        <f aca="true" t="shared" si="9" ref="AD11:AD19">AC11/AB11*100</f>
        <v>67.0103092783505</v>
      </c>
      <c r="AE11" s="41">
        <v>0</v>
      </c>
      <c r="AF11" s="39">
        <v>0</v>
      </c>
      <c r="AG11" s="39">
        <v>1324.08</v>
      </c>
      <c r="AH11" s="43"/>
      <c r="AI11" s="43"/>
      <c r="AJ11" s="64"/>
      <c r="AK11" s="210" t="s">
        <v>5</v>
      </c>
      <c r="AL11" s="210"/>
      <c r="AM11" s="211"/>
      <c r="AN11" s="42">
        <v>44900</v>
      </c>
      <c r="AO11" s="39">
        <v>6005.34</v>
      </c>
      <c r="AP11" s="39">
        <v>17525.34</v>
      </c>
      <c r="AQ11" s="41">
        <f aca="true" t="shared" si="10" ref="AQ11:AQ19">AP11/AO11*100</f>
        <v>291.82927194796633</v>
      </c>
      <c r="AR11" s="41">
        <f aca="true" t="shared" si="11" ref="AR11:AR19">AP11/AN11*100</f>
        <v>39.03193763919822</v>
      </c>
      <c r="AS11" s="42">
        <v>0</v>
      </c>
      <c r="AT11" s="39">
        <v>1736.86</v>
      </c>
      <c r="AU11" s="39">
        <v>0</v>
      </c>
      <c r="AV11" s="41">
        <f aca="true" t="shared" si="12" ref="AV11:AV19">AU11/AT11*100</f>
        <v>0</v>
      </c>
      <c r="AW11" s="41">
        <v>0</v>
      </c>
      <c r="AX11" s="64"/>
      <c r="AY11" s="39">
        <v>18230.88</v>
      </c>
      <c r="AZ11" s="63"/>
      <c r="BA11" s="98">
        <v>0</v>
      </c>
      <c r="BB11" s="41">
        <v>0</v>
      </c>
      <c r="BC11" s="39">
        <v>0</v>
      </c>
      <c r="BD11" s="39"/>
      <c r="BE11" s="39"/>
      <c r="BF11" s="41">
        <v>0</v>
      </c>
      <c r="BG11" s="41">
        <v>0</v>
      </c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64"/>
      <c r="BX11" s="64"/>
      <c r="BY11" s="39">
        <v>0</v>
      </c>
      <c r="BZ11" s="41">
        <v>0</v>
      </c>
      <c r="CA11" s="41">
        <v>0</v>
      </c>
    </row>
    <row r="12" spans="1:79" s="15" customFormat="1" ht="24.75" customHeight="1">
      <c r="A12" s="191" t="s">
        <v>6</v>
      </c>
      <c r="B12" s="191"/>
      <c r="C12" s="192"/>
      <c r="D12" s="58">
        <f t="shared" si="0"/>
        <v>1063300</v>
      </c>
      <c r="E12" s="59">
        <f>I12+N12+S12+X12+AC12+AP12+AU12+AZ12+BE12+BY12</f>
        <v>361522.79</v>
      </c>
      <c r="F12" s="41">
        <f t="shared" si="1"/>
        <v>34.000074296999905</v>
      </c>
      <c r="G12" s="66">
        <v>293900</v>
      </c>
      <c r="H12" s="39">
        <v>91710.29</v>
      </c>
      <c r="I12" s="39">
        <v>160514.96</v>
      </c>
      <c r="J12" s="61">
        <f t="shared" si="2"/>
        <v>175.02393679051718</v>
      </c>
      <c r="K12" s="41">
        <f t="shared" si="3"/>
        <v>54.61550187138482</v>
      </c>
      <c r="L12" s="42">
        <v>60300</v>
      </c>
      <c r="M12" s="39">
        <v>37887.9</v>
      </c>
      <c r="N12" s="81">
        <v>44160.44</v>
      </c>
      <c r="O12" s="96">
        <f t="shared" si="4"/>
        <v>116.5555230033863</v>
      </c>
      <c r="P12" s="41">
        <f t="shared" si="5"/>
        <v>73.23456053067994</v>
      </c>
      <c r="Q12" s="42">
        <v>103900</v>
      </c>
      <c r="R12" s="39">
        <v>958.29</v>
      </c>
      <c r="S12" s="81">
        <v>2461.84</v>
      </c>
      <c r="T12" s="41">
        <f t="shared" si="6"/>
        <v>256.89926848866213</v>
      </c>
      <c r="U12" s="41">
        <f aca="true" t="shared" si="13" ref="U12:U19">S12/Q12*100</f>
        <v>2.369432146294514</v>
      </c>
      <c r="V12" s="42">
        <v>476100</v>
      </c>
      <c r="W12" s="39">
        <v>345708.57</v>
      </c>
      <c r="X12" s="39">
        <v>22469.61</v>
      </c>
      <c r="Y12" s="41">
        <f t="shared" si="7"/>
        <v>6.499581424897856</v>
      </c>
      <c r="Z12" s="41">
        <f t="shared" si="8"/>
        <v>4.719514807813485</v>
      </c>
      <c r="AA12" s="42">
        <v>0</v>
      </c>
      <c r="AB12" s="42">
        <v>14300</v>
      </c>
      <c r="AC12" s="42">
        <v>10900</v>
      </c>
      <c r="AD12" s="41">
        <f t="shared" si="9"/>
        <v>76.22377622377621</v>
      </c>
      <c r="AE12" s="41">
        <v>0</v>
      </c>
      <c r="AF12" s="39">
        <v>0</v>
      </c>
      <c r="AG12" s="64"/>
      <c r="AH12" s="64"/>
      <c r="AI12" s="64"/>
      <c r="AJ12" s="64"/>
      <c r="AK12" s="210" t="s">
        <v>6</v>
      </c>
      <c r="AL12" s="210"/>
      <c r="AM12" s="211"/>
      <c r="AN12" s="42">
        <v>118500</v>
      </c>
      <c r="AO12" s="39">
        <v>33355.95</v>
      </c>
      <c r="AP12" s="39">
        <v>77131.2</v>
      </c>
      <c r="AQ12" s="41">
        <f t="shared" si="10"/>
        <v>231.23670589505022</v>
      </c>
      <c r="AR12" s="41">
        <f t="shared" si="11"/>
        <v>65.08962025316455</v>
      </c>
      <c r="AS12" s="42">
        <v>10600</v>
      </c>
      <c r="AT12" s="39">
        <v>4277.86</v>
      </c>
      <c r="AU12" s="39">
        <v>6349.98</v>
      </c>
      <c r="AV12" s="41">
        <f t="shared" si="12"/>
        <v>148.43823781049403</v>
      </c>
      <c r="AW12" s="41">
        <f aca="true" t="shared" si="14" ref="AW12:AW19">AU12/AS12*100</f>
        <v>59.9054716981132</v>
      </c>
      <c r="AX12" s="64"/>
      <c r="AY12" s="39">
        <v>17965.75</v>
      </c>
      <c r="AZ12" s="39">
        <v>26422.26</v>
      </c>
      <c r="BA12" s="98">
        <f>AZ12/AY12*100</f>
        <v>147.07017519446723</v>
      </c>
      <c r="BB12" s="41">
        <v>0</v>
      </c>
      <c r="BC12" s="39">
        <v>0</v>
      </c>
      <c r="BD12" s="39">
        <v>479.61</v>
      </c>
      <c r="BE12" s="39">
        <v>11112.5</v>
      </c>
      <c r="BF12" s="41">
        <f aca="true" t="shared" si="15" ref="BF12:BF19">BE12/BD12*100</f>
        <v>2316.9867183753463</v>
      </c>
      <c r="BG12" s="41">
        <v>0</v>
      </c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64"/>
      <c r="BX12" s="63"/>
      <c r="BY12" s="39">
        <v>0</v>
      </c>
      <c r="BZ12" s="41">
        <v>0</v>
      </c>
      <c r="CA12" s="41">
        <v>0</v>
      </c>
    </row>
    <row r="13" spans="1:79" s="16" customFormat="1" ht="24.75" customHeight="1">
      <c r="A13" s="203" t="s">
        <v>7</v>
      </c>
      <c r="B13" s="203"/>
      <c r="C13" s="204"/>
      <c r="D13" s="58">
        <f t="shared" si="0"/>
        <v>805000</v>
      </c>
      <c r="E13" s="59">
        <f>I13+N13+S13+X13+AC13+AH13+AP13+AU13+BE13+BY13</f>
        <v>360357.51000000007</v>
      </c>
      <c r="F13" s="41">
        <f t="shared" si="1"/>
        <v>44.76490807453417</v>
      </c>
      <c r="G13" s="42">
        <v>316100</v>
      </c>
      <c r="H13" s="67">
        <v>104298.81</v>
      </c>
      <c r="I13" s="67">
        <v>179578.75</v>
      </c>
      <c r="J13" s="61">
        <f t="shared" si="2"/>
        <v>172.17718016149945</v>
      </c>
      <c r="K13" s="41">
        <f t="shared" si="3"/>
        <v>56.81074027206581</v>
      </c>
      <c r="L13" s="42">
        <v>16100</v>
      </c>
      <c r="M13" s="62">
        <v>10526.2</v>
      </c>
      <c r="N13" s="82">
        <v>7427.5</v>
      </c>
      <c r="O13" s="96">
        <f t="shared" si="4"/>
        <v>70.562026182288</v>
      </c>
      <c r="P13" s="41">
        <f t="shared" si="5"/>
        <v>46.13354037267081</v>
      </c>
      <c r="Q13" s="42">
        <v>95600</v>
      </c>
      <c r="R13" s="62">
        <v>6338.63</v>
      </c>
      <c r="S13" s="39">
        <v>1195.53</v>
      </c>
      <c r="T13" s="41">
        <f t="shared" si="6"/>
        <v>18.861015708441727</v>
      </c>
      <c r="U13" s="41">
        <f t="shared" si="13"/>
        <v>1.2505543933054393</v>
      </c>
      <c r="V13" s="42">
        <v>286600</v>
      </c>
      <c r="W13" s="39">
        <v>85748.03</v>
      </c>
      <c r="X13" s="39">
        <v>127838.88</v>
      </c>
      <c r="Y13" s="41">
        <f t="shared" si="7"/>
        <v>149.0866670639547</v>
      </c>
      <c r="Z13" s="41">
        <f t="shared" si="8"/>
        <v>44.60533147243545</v>
      </c>
      <c r="AA13" s="42">
        <v>0</v>
      </c>
      <c r="AB13" s="42">
        <v>18720</v>
      </c>
      <c r="AC13" s="42">
        <v>10400</v>
      </c>
      <c r="AD13" s="41">
        <f t="shared" si="9"/>
        <v>55.55555555555556</v>
      </c>
      <c r="AE13" s="41">
        <v>0</v>
      </c>
      <c r="AF13" s="39">
        <v>0</v>
      </c>
      <c r="AG13" s="39">
        <v>284.14</v>
      </c>
      <c r="AH13" s="39">
        <v>1.77</v>
      </c>
      <c r="AI13" s="41">
        <f>AH13/AG13*100</f>
        <v>0.6229323572886606</v>
      </c>
      <c r="AJ13" s="41">
        <v>0</v>
      </c>
      <c r="AK13" s="229" t="s">
        <v>7</v>
      </c>
      <c r="AL13" s="229"/>
      <c r="AM13" s="230"/>
      <c r="AN13" s="42">
        <v>90400</v>
      </c>
      <c r="AO13" s="39">
        <v>31693.66</v>
      </c>
      <c r="AP13" s="39">
        <v>31160.13</v>
      </c>
      <c r="AQ13" s="41">
        <f t="shared" si="10"/>
        <v>98.31660338376824</v>
      </c>
      <c r="AR13" s="41">
        <f t="shared" si="11"/>
        <v>34.46917035398231</v>
      </c>
      <c r="AS13" s="42">
        <v>200</v>
      </c>
      <c r="AT13" s="39">
        <v>3563.67</v>
      </c>
      <c r="AU13" s="39">
        <v>89.95</v>
      </c>
      <c r="AV13" s="41">
        <f t="shared" si="12"/>
        <v>2.5240833186013294</v>
      </c>
      <c r="AW13" s="41">
        <f t="shared" si="14"/>
        <v>44.975</v>
      </c>
      <c r="AX13" s="64"/>
      <c r="AY13" s="39">
        <v>24671.88</v>
      </c>
      <c r="AZ13" s="63"/>
      <c r="BA13" s="98">
        <v>0</v>
      </c>
      <c r="BB13" s="41">
        <v>0</v>
      </c>
      <c r="BC13" s="39">
        <v>0</v>
      </c>
      <c r="BD13" s="39">
        <v>523.35</v>
      </c>
      <c r="BE13" s="39">
        <v>2665</v>
      </c>
      <c r="BF13" s="41">
        <f t="shared" si="15"/>
        <v>509.2194516098213</v>
      </c>
      <c r="BG13" s="41">
        <v>0</v>
      </c>
      <c r="BH13" s="41"/>
      <c r="BI13" s="41"/>
      <c r="BJ13" s="41"/>
      <c r="BK13" s="41"/>
      <c r="BL13" s="41"/>
      <c r="BM13" s="41"/>
      <c r="BN13" s="41"/>
      <c r="BO13" s="42">
        <v>3000</v>
      </c>
      <c r="BP13" s="41"/>
      <c r="BQ13" s="41"/>
      <c r="BR13" s="41"/>
      <c r="BS13" s="41"/>
      <c r="BT13" s="41"/>
      <c r="BU13" s="41"/>
      <c r="BV13" s="41"/>
      <c r="BW13" s="64"/>
      <c r="BX13" s="63"/>
      <c r="BY13" s="39">
        <v>0</v>
      </c>
      <c r="BZ13" s="41">
        <v>0</v>
      </c>
      <c r="CA13" s="41">
        <v>0</v>
      </c>
    </row>
    <row r="14" spans="1:79" s="15" customFormat="1" ht="24.75" customHeight="1">
      <c r="A14" s="191" t="s">
        <v>8</v>
      </c>
      <c r="B14" s="191"/>
      <c r="C14" s="192"/>
      <c r="D14" s="58">
        <f t="shared" si="0"/>
        <v>408750</v>
      </c>
      <c r="E14" s="59">
        <f>I14+N14+S14+X14+AC14+AP14+AU14+AZ14+BE14+BY14</f>
        <v>204677.66000000003</v>
      </c>
      <c r="F14" s="41">
        <f t="shared" si="1"/>
        <v>50.07404525993885</v>
      </c>
      <c r="G14" s="68">
        <v>74300</v>
      </c>
      <c r="H14" s="39">
        <v>30737.99</v>
      </c>
      <c r="I14" s="39">
        <v>51884.38</v>
      </c>
      <c r="J14" s="61">
        <f t="shared" si="2"/>
        <v>168.79561741024705</v>
      </c>
      <c r="K14" s="41">
        <f t="shared" si="3"/>
        <v>69.83092866756392</v>
      </c>
      <c r="L14" s="42">
        <v>29700</v>
      </c>
      <c r="M14" s="39">
        <v>22218.25</v>
      </c>
      <c r="N14" s="81">
        <v>27598.45</v>
      </c>
      <c r="O14" s="96">
        <f t="shared" si="4"/>
        <v>124.2152284720894</v>
      </c>
      <c r="P14" s="41">
        <f t="shared" si="5"/>
        <v>92.92407407407408</v>
      </c>
      <c r="Q14" s="42">
        <v>70900</v>
      </c>
      <c r="R14" s="62">
        <v>1391.35</v>
      </c>
      <c r="S14" s="39">
        <v>15.38</v>
      </c>
      <c r="T14" s="41">
        <f t="shared" si="6"/>
        <v>1.1054012290221729</v>
      </c>
      <c r="U14" s="41">
        <f>S14/Q14*100</f>
        <v>0.021692524682651624</v>
      </c>
      <c r="V14" s="42">
        <v>120800</v>
      </c>
      <c r="W14" s="62">
        <v>51315.25</v>
      </c>
      <c r="X14" s="62">
        <v>66218.45</v>
      </c>
      <c r="Y14" s="41">
        <f t="shared" si="7"/>
        <v>129.0424386512781</v>
      </c>
      <c r="Z14" s="41">
        <f t="shared" si="8"/>
        <v>54.81659768211921</v>
      </c>
      <c r="AA14" s="42">
        <v>0</v>
      </c>
      <c r="AB14" s="69">
        <v>16100</v>
      </c>
      <c r="AC14" s="69">
        <v>4550</v>
      </c>
      <c r="AD14" s="41">
        <f t="shared" si="9"/>
        <v>28.26086956521739</v>
      </c>
      <c r="AE14" s="41">
        <v>0</v>
      </c>
      <c r="AF14" s="39">
        <v>0</v>
      </c>
      <c r="AG14" s="39"/>
      <c r="AH14" s="41"/>
      <c r="AI14" s="41"/>
      <c r="AJ14" s="41"/>
      <c r="AK14" s="210" t="s">
        <v>8</v>
      </c>
      <c r="AL14" s="210"/>
      <c r="AM14" s="211"/>
      <c r="AN14" s="42">
        <v>112450</v>
      </c>
      <c r="AO14" s="39">
        <v>36576.89</v>
      </c>
      <c r="AP14" s="39">
        <v>27276.44</v>
      </c>
      <c r="AQ14" s="41">
        <f t="shared" si="10"/>
        <v>74.57287921417047</v>
      </c>
      <c r="AR14" s="41">
        <f t="shared" si="11"/>
        <v>24.256505113383724</v>
      </c>
      <c r="AS14" s="42">
        <v>600</v>
      </c>
      <c r="AT14" s="39">
        <v>1992.51</v>
      </c>
      <c r="AU14" s="39">
        <v>255.65</v>
      </c>
      <c r="AV14" s="41">
        <f t="shared" si="12"/>
        <v>12.83055041129028</v>
      </c>
      <c r="AW14" s="41">
        <f t="shared" si="14"/>
        <v>42.608333333333334</v>
      </c>
      <c r="AX14" s="64"/>
      <c r="AY14" s="39">
        <v>30684.15</v>
      </c>
      <c r="AZ14" s="39">
        <v>4806.73</v>
      </c>
      <c r="BA14" s="98">
        <f>AZ14/AY14*100</f>
        <v>15.665188704917684</v>
      </c>
      <c r="BB14" s="41">
        <v>0</v>
      </c>
      <c r="BC14" s="39">
        <v>0</v>
      </c>
      <c r="BD14" s="39"/>
      <c r="BE14" s="39">
        <v>4460.6</v>
      </c>
      <c r="BF14" s="41">
        <v>0</v>
      </c>
      <c r="BG14" s="41">
        <v>0</v>
      </c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64"/>
      <c r="BX14" s="63"/>
      <c r="BY14" s="39">
        <v>17611.58</v>
      </c>
      <c r="BZ14" s="41">
        <v>0</v>
      </c>
      <c r="CA14" s="41">
        <v>0</v>
      </c>
    </row>
    <row r="15" spans="1:79" s="15" customFormat="1" ht="24.75" customHeight="1">
      <c r="A15" s="191" t="s">
        <v>9</v>
      </c>
      <c r="B15" s="191"/>
      <c r="C15" s="192"/>
      <c r="D15" s="58">
        <f t="shared" si="0"/>
        <v>1046500</v>
      </c>
      <c r="E15" s="59">
        <f>I15+N15+S15+X15+AC15+AP15+AU15</f>
        <v>362375.24</v>
      </c>
      <c r="F15" s="41">
        <f>E15/D15*100</f>
        <v>34.62735212613474</v>
      </c>
      <c r="G15" s="60">
        <v>305600</v>
      </c>
      <c r="H15" s="39">
        <v>119463.04</v>
      </c>
      <c r="I15" s="39">
        <v>128313.97</v>
      </c>
      <c r="J15" s="61">
        <f t="shared" si="2"/>
        <v>107.40892748083424</v>
      </c>
      <c r="K15" s="41">
        <f t="shared" si="3"/>
        <v>41.98755562827225</v>
      </c>
      <c r="L15" s="42">
        <v>202600</v>
      </c>
      <c r="M15" s="39">
        <v>86691.81</v>
      </c>
      <c r="N15" s="81">
        <v>76068.46</v>
      </c>
      <c r="O15" s="96">
        <f t="shared" si="4"/>
        <v>87.74584358084115</v>
      </c>
      <c r="P15" s="41">
        <f t="shared" si="5"/>
        <v>37.546130306021716</v>
      </c>
      <c r="Q15" s="42">
        <v>120900</v>
      </c>
      <c r="R15" s="62">
        <v>2075.73</v>
      </c>
      <c r="S15" s="39">
        <v>1124.69</v>
      </c>
      <c r="T15" s="41">
        <f t="shared" si="6"/>
        <v>54.18286578697615</v>
      </c>
      <c r="U15" s="41">
        <f t="shared" si="13"/>
        <v>0.9302646815550042</v>
      </c>
      <c r="V15" s="42">
        <v>362600</v>
      </c>
      <c r="W15" s="39">
        <v>184611.84</v>
      </c>
      <c r="X15" s="39">
        <v>129864.49</v>
      </c>
      <c r="Y15" s="41">
        <f t="shared" si="7"/>
        <v>70.3446160332945</v>
      </c>
      <c r="Z15" s="41">
        <f t="shared" si="8"/>
        <v>35.81480694980695</v>
      </c>
      <c r="AA15" s="42">
        <v>0</v>
      </c>
      <c r="AB15" s="42">
        <v>11360</v>
      </c>
      <c r="AC15" s="42">
        <v>7000</v>
      </c>
      <c r="AD15" s="41">
        <f t="shared" si="9"/>
        <v>61.61971830985915</v>
      </c>
      <c r="AE15" s="41">
        <v>0</v>
      </c>
      <c r="AF15" s="39">
        <v>0</v>
      </c>
      <c r="AG15" s="39">
        <v>122.9</v>
      </c>
      <c r="AH15" s="39">
        <v>0</v>
      </c>
      <c r="AI15" s="39">
        <v>0</v>
      </c>
      <c r="AJ15" s="41">
        <v>0</v>
      </c>
      <c r="AK15" s="210" t="s">
        <v>9</v>
      </c>
      <c r="AL15" s="210"/>
      <c r="AM15" s="211"/>
      <c r="AN15" s="42">
        <v>44800</v>
      </c>
      <c r="AO15" s="39">
        <v>13733.85</v>
      </c>
      <c r="AP15" s="39">
        <v>15623.08</v>
      </c>
      <c r="AQ15" s="41">
        <f t="shared" si="10"/>
        <v>113.75601160635946</v>
      </c>
      <c r="AR15" s="41">
        <f t="shared" si="11"/>
        <v>34.872946428571424</v>
      </c>
      <c r="AS15" s="42">
        <v>10000</v>
      </c>
      <c r="AT15" s="39">
        <v>8630.43</v>
      </c>
      <c r="AU15" s="39">
        <v>4380.55</v>
      </c>
      <c r="AV15" s="41">
        <f t="shared" si="12"/>
        <v>50.75703064621345</v>
      </c>
      <c r="AW15" s="41">
        <f t="shared" si="14"/>
        <v>43.8055</v>
      </c>
      <c r="AX15" s="64"/>
      <c r="AY15" s="39">
        <v>19198.03</v>
      </c>
      <c r="AZ15" s="63"/>
      <c r="BA15" s="65"/>
      <c r="BB15" s="41">
        <v>0</v>
      </c>
      <c r="BC15" s="39">
        <v>0</v>
      </c>
      <c r="BD15" s="39"/>
      <c r="BE15" s="39"/>
      <c r="BF15" s="41">
        <v>0</v>
      </c>
      <c r="BG15" s="41">
        <v>0</v>
      </c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64"/>
      <c r="BX15" s="63"/>
      <c r="BY15" s="39">
        <v>0</v>
      </c>
      <c r="BZ15" s="41">
        <v>0</v>
      </c>
      <c r="CA15" s="41">
        <v>0</v>
      </c>
    </row>
    <row r="16" spans="1:79" s="15" customFormat="1" ht="26.25" customHeight="1">
      <c r="A16" s="191" t="s">
        <v>10</v>
      </c>
      <c r="B16" s="191"/>
      <c r="C16" s="192"/>
      <c r="D16" s="58">
        <f t="shared" si="0"/>
        <v>584950</v>
      </c>
      <c r="E16" s="59">
        <f>I16+N16+S16+X16+AC16+AP16+AU16+BE16+BY16</f>
        <v>285962.27999999997</v>
      </c>
      <c r="F16" s="41">
        <f t="shared" si="1"/>
        <v>48.88661936917685</v>
      </c>
      <c r="G16" s="60">
        <v>157400</v>
      </c>
      <c r="H16" s="39">
        <v>53832.86</v>
      </c>
      <c r="I16" s="39">
        <v>48500.07</v>
      </c>
      <c r="J16" s="61">
        <f t="shared" si="2"/>
        <v>90.09380144395077</v>
      </c>
      <c r="K16" s="41">
        <f t="shared" si="3"/>
        <v>30.81325921219822</v>
      </c>
      <c r="L16" s="42">
        <v>59200</v>
      </c>
      <c r="M16" s="39">
        <v>41789.62</v>
      </c>
      <c r="N16" s="81">
        <v>70612.59</v>
      </c>
      <c r="O16" s="96">
        <f t="shared" si="4"/>
        <v>168.97160108179972</v>
      </c>
      <c r="P16" s="41">
        <f t="shared" si="5"/>
        <v>119.27802364864863</v>
      </c>
      <c r="Q16" s="42">
        <v>89600</v>
      </c>
      <c r="R16" s="62">
        <v>1769.22</v>
      </c>
      <c r="S16" s="39">
        <v>546.04</v>
      </c>
      <c r="T16" s="41">
        <f t="shared" si="6"/>
        <v>30.86331829845921</v>
      </c>
      <c r="U16" s="41">
        <f t="shared" si="13"/>
        <v>0.6094196428571428</v>
      </c>
      <c r="V16" s="42">
        <v>202100</v>
      </c>
      <c r="W16" s="62">
        <v>124701.93</v>
      </c>
      <c r="X16" s="62">
        <v>121611.88</v>
      </c>
      <c r="Y16" s="41">
        <f t="shared" si="7"/>
        <v>97.52205118236743</v>
      </c>
      <c r="Z16" s="41">
        <f t="shared" si="8"/>
        <v>60.1741118258288</v>
      </c>
      <c r="AA16" s="42">
        <v>0</v>
      </c>
      <c r="AB16" s="42">
        <v>5300</v>
      </c>
      <c r="AC16" s="42">
        <v>4180</v>
      </c>
      <c r="AD16" s="41">
        <f t="shared" si="9"/>
        <v>78.8679245283019</v>
      </c>
      <c r="AE16" s="41">
        <v>0</v>
      </c>
      <c r="AF16" s="39">
        <v>0</v>
      </c>
      <c r="AG16" s="39"/>
      <c r="AH16" s="40"/>
      <c r="AI16" s="40"/>
      <c r="AJ16" s="41"/>
      <c r="AK16" s="210" t="s">
        <v>10</v>
      </c>
      <c r="AL16" s="210"/>
      <c r="AM16" s="211"/>
      <c r="AN16" s="42">
        <v>68650</v>
      </c>
      <c r="AO16" s="39">
        <v>23570.23</v>
      </c>
      <c r="AP16" s="39">
        <v>28732.41</v>
      </c>
      <c r="AQ16" s="41">
        <f t="shared" si="10"/>
        <v>121.90127122221548</v>
      </c>
      <c r="AR16" s="41">
        <f t="shared" si="11"/>
        <v>41.853474144209756</v>
      </c>
      <c r="AS16" s="42">
        <v>8000</v>
      </c>
      <c r="AT16" s="39">
        <v>6136.84</v>
      </c>
      <c r="AU16" s="39">
        <v>3666.65</v>
      </c>
      <c r="AV16" s="41">
        <f t="shared" si="12"/>
        <v>59.748176585995395</v>
      </c>
      <c r="AW16" s="41">
        <f t="shared" si="14"/>
        <v>45.833125</v>
      </c>
      <c r="AX16" s="64"/>
      <c r="AY16" s="39">
        <v>7829.39</v>
      </c>
      <c r="AZ16" s="63"/>
      <c r="BA16" s="65"/>
      <c r="BB16" s="41">
        <v>0</v>
      </c>
      <c r="BC16" s="39">
        <v>0</v>
      </c>
      <c r="BD16" s="39"/>
      <c r="BE16" s="39">
        <v>2185.47</v>
      </c>
      <c r="BF16" s="41">
        <v>0</v>
      </c>
      <c r="BG16" s="41">
        <v>0</v>
      </c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64"/>
      <c r="BX16" s="63"/>
      <c r="BY16" s="39">
        <v>5927.17</v>
      </c>
      <c r="BZ16" s="41">
        <v>0</v>
      </c>
      <c r="CA16" s="41">
        <v>0</v>
      </c>
    </row>
    <row r="17" spans="1:79" s="15" customFormat="1" ht="24.75" customHeight="1">
      <c r="A17" s="191" t="s">
        <v>11</v>
      </c>
      <c r="B17" s="191"/>
      <c r="C17" s="192"/>
      <c r="D17" s="58">
        <f t="shared" si="0"/>
        <v>5236000</v>
      </c>
      <c r="E17" s="59">
        <f>I17+N17+S17+X17+AP17+AU17+BE17+BJ17+BO17+BT17+BY17</f>
        <v>3289737.5900000003</v>
      </c>
      <c r="F17" s="41">
        <f t="shared" si="1"/>
        <v>62.82921294881589</v>
      </c>
      <c r="G17" s="60">
        <v>3660200</v>
      </c>
      <c r="H17" s="39">
        <v>1354780.82</v>
      </c>
      <c r="I17" s="39">
        <v>1402229.53</v>
      </c>
      <c r="J17" s="61">
        <f t="shared" si="2"/>
        <v>103.50231633778222</v>
      </c>
      <c r="K17" s="41">
        <f t="shared" si="3"/>
        <v>38.31018878749795</v>
      </c>
      <c r="L17" s="42">
        <v>98000</v>
      </c>
      <c r="M17" s="39">
        <v>59729.7</v>
      </c>
      <c r="N17" s="81">
        <v>15496.04</v>
      </c>
      <c r="O17" s="96">
        <f t="shared" si="4"/>
        <v>25.9436092931992</v>
      </c>
      <c r="P17" s="41">
        <f t="shared" si="5"/>
        <v>15.812285714285714</v>
      </c>
      <c r="Q17" s="42">
        <v>256000</v>
      </c>
      <c r="R17" s="39">
        <v>5118.84</v>
      </c>
      <c r="S17" s="39">
        <v>2291.82</v>
      </c>
      <c r="T17" s="41">
        <f t="shared" si="6"/>
        <v>44.77225308859039</v>
      </c>
      <c r="U17" s="41">
        <f t="shared" si="13"/>
        <v>0.8952421875</v>
      </c>
      <c r="V17" s="42">
        <v>1104800</v>
      </c>
      <c r="W17" s="39">
        <v>677776.24</v>
      </c>
      <c r="X17" s="39">
        <v>852130.54</v>
      </c>
      <c r="Y17" s="41">
        <f t="shared" si="7"/>
        <v>125.72446328304456</v>
      </c>
      <c r="Z17" s="41">
        <f t="shared" si="8"/>
        <v>77.12984612599566</v>
      </c>
      <c r="AA17" s="42">
        <v>0</v>
      </c>
      <c r="AB17" s="42"/>
      <c r="AC17" s="42"/>
      <c r="AD17" s="41">
        <v>0</v>
      </c>
      <c r="AE17" s="41">
        <v>0</v>
      </c>
      <c r="AF17" s="39">
        <v>0</v>
      </c>
      <c r="AG17" s="39"/>
      <c r="AH17" s="40"/>
      <c r="AI17" s="40"/>
      <c r="AJ17" s="41"/>
      <c r="AK17" s="210" t="s">
        <v>11</v>
      </c>
      <c r="AL17" s="210"/>
      <c r="AM17" s="211"/>
      <c r="AN17" s="42">
        <v>75000</v>
      </c>
      <c r="AO17" s="39">
        <v>29216.56</v>
      </c>
      <c r="AP17" s="39">
        <v>158257.6</v>
      </c>
      <c r="AQ17" s="41">
        <f t="shared" si="10"/>
        <v>541.6708880169328</v>
      </c>
      <c r="AR17" s="41">
        <f t="shared" si="11"/>
        <v>211.01013333333336</v>
      </c>
      <c r="AS17" s="42">
        <v>42000</v>
      </c>
      <c r="AT17" s="39">
        <v>207390.69</v>
      </c>
      <c r="AU17" s="39">
        <v>26012.08</v>
      </c>
      <c r="AV17" s="41">
        <f t="shared" si="12"/>
        <v>12.542549523317561</v>
      </c>
      <c r="AW17" s="41">
        <f t="shared" si="14"/>
        <v>61.93352380952382</v>
      </c>
      <c r="AX17" s="64"/>
      <c r="AY17" s="39">
        <v>29408.08</v>
      </c>
      <c r="AZ17" s="63"/>
      <c r="BA17" s="59">
        <v>0</v>
      </c>
      <c r="BB17" s="41">
        <v>0</v>
      </c>
      <c r="BC17" s="39">
        <v>0</v>
      </c>
      <c r="BD17" s="39">
        <v>167894.2</v>
      </c>
      <c r="BE17" s="39">
        <v>368919.98</v>
      </c>
      <c r="BF17" s="41">
        <f t="shared" si="15"/>
        <v>219.73360604475914</v>
      </c>
      <c r="BG17" s="41">
        <v>0</v>
      </c>
      <c r="BH17" s="41"/>
      <c r="BI17" s="41"/>
      <c r="BJ17" s="42">
        <v>450000</v>
      </c>
      <c r="BK17" s="41"/>
      <c r="BL17" s="41"/>
      <c r="BM17" s="41"/>
      <c r="BN17" s="41"/>
      <c r="BO17" s="42">
        <v>500</v>
      </c>
      <c r="BP17" s="41"/>
      <c r="BQ17" s="41"/>
      <c r="BR17" s="41"/>
      <c r="BS17" s="41"/>
      <c r="BT17" s="42">
        <v>13900</v>
      </c>
      <c r="BU17" s="41"/>
      <c r="BV17" s="41"/>
      <c r="BW17" s="64"/>
      <c r="BX17" s="63"/>
      <c r="BY17" s="39">
        <v>0</v>
      </c>
      <c r="BZ17" s="41">
        <v>0</v>
      </c>
      <c r="CA17" s="41">
        <v>0</v>
      </c>
    </row>
    <row r="18" spans="1:79" s="15" customFormat="1" ht="27.75" customHeight="1">
      <c r="A18" s="191" t="s">
        <v>12</v>
      </c>
      <c r="B18" s="191"/>
      <c r="C18" s="192"/>
      <c r="D18" s="58">
        <f t="shared" si="0"/>
        <v>1503000</v>
      </c>
      <c r="E18" s="59">
        <f>I18+N18+S18+X18+AC18+AP18+BE18</f>
        <v>616809.87</v>
      </c>
      <c r="F18" s="41">
        <f t="shared" si="1"/>
        <v>41.038580838323355</v>
      </c>
      <c r="G18" s="60">
        <v>532100</v>
      </c>
      <c r="H18" s="39">
        <v>199336.97</v>
      </c>
      <c r="I18" s="39">
        <v>290000.32</v>
      </c>
      <c r="J18" s="61">
        <f t="shared" si="2"/>
        <v>145.48245616455392</v>
      </c>
      <c r="K18" s="41">
        <f t="shared" si="3"/>
        <v>54.50109377936479</v>
      </c>
      <c r="L18" s="42">
        <v>210200</v>
      </c>
      <c r="M18" s="39">
        <v>76543.39</v>
      </c>
      <c r="N18" s="81">
        <v>154572.11</v>
      </c>
      <c r="O18" s="96">
        <f t="shared" si="4"/>
        <v>201.94050720774192</v>
      </c>
      <c r="P18" s="41">
        <f t="shared" si="5"/>
        <v>73.53573263558515</v>
      </c>
      <c r="Q18" s="42">
        <v>164900</v>
      </c>
      <c r="R18" s="39">
        <v>10559.58</v>
      </c>
      <c r="S18" s="39">
        <v>490.75</v>
      </c>
      <c r="T18" s="41">
        <f t="shared" si="6"/>
        <v>4.647438629187904</v>
      </c>
      <c r="U18" s="41">
        <f t="shared" si="13"/>
        <v>0.2976046088538508</v>
      </c>
      <c r="V18" s="42">
        <v>470200</v>
      </c>
      <c r="W18" s="39">
        <v>197567.8</v>
      </c>
      <c r="X18" s="39">
        <v>114803.76</v>
      </c>
      <c r="Y18" s="41">
        <f t="shared" si="7"/>
        <v>58.10853792976386</v>
      </c>
      <c r="Z18" s="41">
        <f t="shared" si="8"/>
        <v>24.415942152275626</v>
      </c>
      <c r="AA18" s="42">
        <v>0</v>
      </c>
      <c r="AB18" s="42">
        <v>25540</v>
      </c>
      <c r="AC18" s="42">
        <v>11790</v>
      </c>
      <c r="AD18" s="41">
        <f t="shared" si="9"/>
        <v>46.1628817541112</v>
      </c>
      <c r="AE18" s="41">
        <v>0</v>
      </c>
      <c r="AF18" s="39">
        <v>0</v>
      </c>
      <c r="AG18" s="39"/>
      <c r="AH18" s="70"/>
      <c r="AI18" s="70"/>
      <c r="AJ18" s="41"/>
      <c r="AK18" s="210" t="s">
        <v>12</v>
      </c>
      <c r="AL18" s="210"/>
      <c r="AM18" s="211"/>
      <c r="AN18" s="42">
        <v>125600</v>
      </c>
      <c r="AO18" s="39">
        <v>39375.36</v>
      </c>
      <c r="AP18" s="39">
        <v>34852.04</v>
      </c>
      <c r="AQ18" s="41">
        <f t="shared" si="10"/>
        <v>88.51230820492816</v>
      </c>
      <c r="AR18" s="41">
        <f t="shared" si="11"/>
        <v>27.748439490445858</v>
      </c>
      <c r="AS18" s="42">
        <v>0</v>
      </c>
      <c r="AT18" s="39">
        <v>3473.72</v>
      </c>
      <c r="AU18" s="40"/>
      <c r="AV18" s="41">
        <f t="shared" si="12"/>
        <v>0</v>
      </c>
      <c r="AW18" s="41">
        <v>0</v>
      </c>
      <c r="AX18" s="64"/>
      <c r="AY18" s="39">
        <v>19149.17</v>
      </c>
      <c r="AZ18" s="39">
        <v>7673.52</v>
      </c>
      <c r="BA18" s="98">
        <f>AZ18/AY18*100</f>
        <v>40.07233733890295</v>
      </c>
      <c r="BB18" s="41">
        <v>0</v>
      </c>
      <c r="BC18" s="39">
        <v>0</v>
      </c>
      <c r="BD18" s="39">
        <v>590</v>
      </c>
      <c r="BE18" s="39">
        <v>10300.89</v>
      </c>
      <c r="BF18" s="41">
        <f t="shared" si="15"/>
        <v>1745.913559322034</v>
      </c>
      <c r="BG18" s="41">
        <v>0</v>
      </c>
      <c r="BH18" s="41"/>
      <c r="BI18" s="41"/>
      <c r="BJ18" s="42"/>
      <c r="BK18" s="41"/>
      <c r="BL18" s="41"/>
      <c r="BM18" s="41"/>
      <c r="BN18" s="41"/>
      <c r="BO18" s="42"/>
      <c r="BP18" s="41"/>
      <c r="BQ18" s="41"/>
      <c r="BR18" s="41"/>
      <c r="BS18" s="41"/>
      <c r="BT18" s="41"/>
      <c r="BU18" s="41"/>
      <c r="BV18" s="41"/>
      <c r="BW18" s="64"/>
      <c r="BX18" s="63"/>
      <c r="BY18" s="39">
        <v>0</v>
      </c>
      <c r="BZ18" s="41">
        <v>0</v>
      </c>
      <c r="CA18" s="41">
        <v>0</v>
      </c>
    </row>
    <row r="19" spans="1:79" s="17" customFormat="1" ht="24.75" customHeight="1">
      <c r="A19" s="201" t="s">
        <v>3</v>
      </c>
      <c r="B19" s="201"/>
      <c r="C19" s="202"/>
      <c r="D19" s="71">
        <f t="shared" si="0"/>
        <v>11738650</v>
      </c>
      <c r="E19" s="72">
        <f>E10+E11+E12+E13+E14+E15+E16+E17+E18</f>
        <v>5814534.04</v>
      </c>
      <c r="F19" s="64">
        <f t="shared" si="1"/>
        <v>49.53324309013387</v>
      </c>
      <c r="G19" s="73">
        <f>G10+G11+G12+G13+G14+G15+G16+G17+G18</f>
        <v>5575700</v>
      </c>
      <c r="H19" s="74">
        <f>H10+H11+H12+H13+H14+H15+H16+H17+H18</f>
        <v>2048208.76</v>
      </c>
      <c r="I19" s="74">
        <f>I10+I11+I12+I13+I14+I15+I16+I17+I18</f>
        <v>2392290.77</v>
      </c>
      <c r="J19" s="75">
        <f t="shared" si="2"/>
        <v>116.79916699506742</v>
      </c>
      <c r="K19" s="64">
        <f t="shared" si="3"/>
        <v>42.90565794429399</v>
      </c>
      <c r="L19" s="76">
        <f>L18+L17+L16+L15+L14+L13+L12+L11+L10</f>
        <v>700000</v>
      </c>
      <c r="M19" s="89">
        <f>M18+M17+M16+M15+M14+M12+M11+M13+M10</f>
        <v>342000.19000000006</v>
      </c>
      <c r="N19" s="83">
        <f>N18+N17+N16+N15+N14+N12+N11+N13+N10</f>
        <v>410672.56</v>
      </c>
      <c r="O19" s="97">
        <f t="shared" si="4"/>
        <v>120.07962919552762</v>
      </c>
      <c r="P19" s="64">
        <f t="shared" si="5"/>
        <v>58.66750857142857</v>
      </c>
      <c r="Q19" s="63">
        <f>SUM(Q10:Q18)</f>
        <v>1047600</v>
      </c>
      <c r="R19" s="77">
        <f>R10+R11+R12+R13+R14+R15+R16+R17+R18</f>
        <v>35020.700000000004</v>
      </c>
      <c r="S19" s="78">
        <f>SUM(S10:S18)</f>
        <v>12035.419999999998</v>
      </c>
      <c r="T19" s="64">
        <f t="shared" si="6"/>
        <v>34.36658890313442</v>
      </c>
      <c r="U19" s="64">
        <f t="shared" si="13"/>
        <v>1.1488564337533407</v>
      </c>
      <c r="V19" s="73">
        <f>SUM(V10:V18)</f>
        <v>3557400</v>
      </c>
      <c r="W19" s="77">
        <f>SUM(W10:W18)</f>
        <v>1880019.8900000001</v>
      </c>
      <c r="X19" s="77">
        <f>SUM(X10:X18)</f>
        <v>1566463.02</v>
      </c>
      <c r="Y19" s="64">
        <f t="shared" si="7"/>
        <v>83.32161953882307</v>
      </c>
      <c r="Z19" s="64">
        <f t="shared" si="8"/>
        <v>44.03392983639737</v>
      </c>
      <c r="AA19" s="63">
        <v>0</v>
      </c>
      <c r="AB19" s="73">
        <f>AB10+AB11+AB12+AB13+AB14+AB15+AB16+AB17+AB18</f>
        <v>108720</v>
      </c>
      <c r="AC19" s="73">
        <f>AC10+AC11+AC12+AC13+AC14+AC15+AC16+AC17+AC18</f>
        <v>62220</v>
      </c>
      <c r="AD19" s="64">
        <f t="shared" si="9"/>
        <v>57.22958057395143</v>
      </c>
      <c r="AE19" s="64">
        <v>0</v>
      </c>
      <c r="AF19" s="43">
        <v>0</v>
      </c>
      <c r="AG19" s="43">
        <f>SUM(AG10:AG18)</f>
        <v>1731.12</v>
      </c>
      <c r="AH19" s="43">
        <f>AH11+AH13+AH15+AH16+AH17</f>
        <v>1.77</v>
      </c>
      <c r="AI19" s="64">
        <f>AH19/AG19*100</f>
        <v>0.10224594482184945</v>
      </c>
      <c r="AJ19" s="64">
        <v>0</v>
      </c>
      <c r="AK19" s="228" t="s">
        <v>3</v>
      </c>
      <c r="AL19" s="228"/>
      <c r="AM19" s="228"/>
      <c r="AN19" s="73">
        <f>SUM(AN10:AN18)</f>
        <v>753350</v>
      </c>
      <c r="AO19" s="77">
        <f>SUM(AO10:AO18)</f>
        <v>251199.72000000003</v>
      </c>
      <c r="AP19" s="77">
        <f>SUM(AP10:AP18)</f>
        <v>399742.86</v>
      </c>
      <c r="AQ19" s="64">
        <f t="shared" si="10"/>
        <v>159.13348151821185</v>
      </c>
      <c r="AR19" s="64">
        <f t="shared" si="11"/>
        <v>53.062037565540585</v>
      </c>
      <c r="AS19" s="79">
        <f>SUM(AS10:AS18)</f>
        <v>104600</v>
      </c>
      <c r="AT19" s="80">
        <f>AT10+AT11+AT12+AT13+AT14+AT15+AT16+AT17+AT18</f>
        <v>251623.4</v>
      </c>
      <c r="AU19" s="80">
        <f>AU10+AU11+AU12+AU13+AU14+AU15+AU16+AU17+AU18</f>
        <v>44009.46000000001</v>
      </c>
      <c r="AV19" s="64">
        <f t="shared" si="12"/>
        <v>17.490209575103112</v>
      </c>
      <c r="AW19" s="64">
        <f t="shared" si="14"/>
        <v>42.0740535372849</v>
      </c>
      <c r="AX19" s="75"/>
      <c r="AY19" s="77">
        <f>AY10+AY11+AY12+AY13+AY14+AY15+AY16+AY17+AY18</f>
        <v>169001.62</v>
      </c>
      <c r="AZ19" s="77">
        <f>AZ12+AZ14</f>
        <v>31228.989999999998</v>
      </c>
      <c r="BA19" s="115">
        <f>AZ19/AY19*100</f>
        <v>18.4785151763634</v>
      </c>
      <c r="BB19" s="64">
        <v>0</v>
      </c>
      <c r="BC19" s="43">
        <f>SUM(BC10:BC18)</f>
        <v>0</v>
      </c>
      <c r="BD19" s="77">
        <f>BD10+BD11+BD12+BD13+BD14+BD15+BD16+BD17+BD18</f>
        <v>176159.93000000002</v>
      </c>
      <c r="BE19" s="77">
        <f>BE10+BE11+BE12+BE13+BE14+BE15+BE16+BE17+BE18</f>
        <v>407930.44</v>
      </c>
      <c r="BF19" s="64">
        <f t="shared" si="15"/>
        <v>231.56823461498877</v>
      </c>
      <c r="BG19" s="64">
        <v>0</v>
      </c>
      <c r="BH19" s="75"/>
      <c r="BI19" s="75"/>
      <c r="BJ19" s="90">
        <f>BJ17</f>
        <v>450000</v>
      </c>
      <c r="BK19" s="75"/>
      <c r="BL19" s="75"/>
      <c r="BM19" s="75"/>
      <c r="BN19" s="75"/>
      <c r="BO19" s="90">
        <f>BO13+BO17</f>
        <v>3500</v>
      </c>
      <c r="BP19" s="75"/>
      <c r="BQ19" s="75"/>
      <c r="BR19" s="75"/>
      <c r="BS19" s="75"/>
      <c r="BT19" s="90">
        <f>BT17</f>
        <v>13900</v>
      </c>
      <c r="BU19" s="75"/>
      <c r="BV19" s="75"/>
      <c r="BW19" s="75"/>
      <c r="BX19" s="73"/>
      <c r="BY19" s="77">
        <f>BY10+BY11+BY12+BY13+BY14+BY15+BY16+BY17+BY18</f>
        <v>23538.75</v>
      </c>
      <c r="BZ19" s="95">
        <f>BZ10+BZ11+BZ12+BZ13+BZ14+BZ15+BZ16+BZ17+BZ18</f>
        <v>0</v>
      </c>
      <c r="CA19" s="64">
        <v>0</v>
      </c>
    </row>
    <row r="20" spans="1:79" s="17" customFormat="1" ht="24.75" customHeight="1">
      <c r="A20" s="21"/>
      <c r="B20" s="21"/>
      <c r="C20" s="21"/>
      <c r="D20" s="22"/>
      <c r="E20" s="23"/>
      <c r="F20" s="24"/>
      <c r="G20" s="24"/>
      <c r="H20" s="25"/>
      <c r="I20" s="26"/>
      <c r="J20" s="26"/>
      <c r="K20" s="27"/>
      <c r="L20" s="27"/>
      <c r="M20" s="25"/>
      <c r="N20" s="28"/>
      <c r="O20" s="28"/>
      <c r="P20" s="27"/>
      <c r="Q20" s="27"/>
      <c r="R20" s="25"/>
      <c r="S20" s="26"/>
      <c r="T20" s="26"/>
      <c r="U20" s="27"/>
      <c r="V20" s="27"/>
      <c r="W20" s="25"/>
      <c r="X20" s="26"/>
      <c r="Y20" s="26"/>
      <c r="Z20" s="27"/>
      <c r="AA20" s="27"/>
      <c r="AB20" s="25"/>
      <c r="AC20" s="25"/>
      <c r="AD20" s="25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5"/>
      <c r="AP20" s="26"/>
      <c r="AQ20" s="26"/>
      <c r="AR20" s="27"/>
      <c r="AS20" s="27"/>
      <c r="AT20" s="29"/>
      <c r="AU20" s="29"/>
      <c r="AV20" s="30"/>
      <c r="AW20" s="27"/>
      <c r="AX20" s="27"/>
      <c r="AY20" s="25"/>
      <c r="AZ20" s="25"/>
      <c r="BA20" s="26"/>
      <c r="BB20" s="27"/>
      <c r="BC20" s="27"/>
      <c r="BD20" s="25"/>
      <c r="BE20" s="25"/>
      <c r="BF20" s="26"/>
      <c r="BG20" s="27"/>
      <c r="BH20" s="27"/>
      <c r="BI20" s="27"/>
      <c r="BJ20" s="91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5"/>
      <c r="BY20" s="25"/>
      <c r="BZ20" s="26"/>
      <c r="CA20" s="27"/>
    </row>
    <row r="21" spans="1:79" s="17" customFormat="1" ht="24.75" customHeight="1">
      <c r="A21" s="21"/>
      <c r="B21" s="21"/>
      <c r="C21" s="21"/>
      <c r="D21" s="22"/>
      <c r="E21" s="23"/>
      <c r="F21" s="24"/>
      <c r="G21" s="24"/>
      <c r="H21" s="25"/>
      <c r="I21" s="26"/>
      <c r="J21" s="26"/>
      <c r="K21" s="27"/>
      <c r="L21" s="27"/>
      <c r="M21" s="25"/>
      <c r="N21" s="28"/>
      <c r="O21" s="28"/>
      <c r="P21" s="27"/>
      <c r="Q21" s="27"/>
      <c r="R21" s="25"/>
      <c r="S21" s="26"/>
      <c r="T21" s="26"/>
      <c r="U21" s="27"/>
      <c r="V21" s="27"/>
      <c r="W21" s="25"/>
      <c r="X21" s="26"/>
      <c r="Y21" s="26"/>
      <c r="Z21" s="27"/>
      <c r="AA21" s="27"/>
      <c r="AB21" s="25"/>
      <c r="AC21" s="25"/>
      <c r="AD21" s="25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5"/>
      <c r="AP21" s="26"/>
      <c r="AQ21" s="26"/>
      <c r="AR21" s="27"/>
      <c r="AS21" s="27"/>
      <c r="AT21" s="29"/>
      <c r="AU21" s="29"/>
      <c r="AV21" s="30"/>
      <c r="AW21" s="27"/>
      <c r="AX21" s="27"/>
      <c r="AY21" s="25"/>
      <c r="AZ21" s="25"/>
      <c r="BA21" s="26"/>
      <c r="BB21" s="27"/>
      <c r="BC21" s="27"/>
      <c r="BD21" s="25"/>
      <c r="BE21" s="25"/>
      <c r="BF21" s="26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5"/>
      <c r="BY21" s="25"/>
      <c r="BZ21" s="26"/>
      <c r="CA21" s="27"/>
    </row>
    <row r="22" spans="9:10" ht="12.75">
      <c r="I22" s="31"/>
      <c r="J22" s="31"/>
    </row>
  </sheetData>
  <sheetProtection/>
  <mergeCells count="83">
    <mergeCell ref="BW7:CA7"/>
    <mergeCell ref="AX7:BB7"/>
    <mergeCell ref="AN8:AN9"/>
    <mergeCell ref="AQ8:AR8"/>
    <mergeCell ref="AS8:AS9"/>
    <mergeCell ref="AN7:AR7"/>
    <mergeCell ref="AS7:AW7"/>
    <mergeCell ref="BI8:BJ8"/>
    <mergeCell ref="BK8:BL8"/>
    <mergeCell ref="AV8:AW8"/>
    <mergeCell ref="A3:AR3"/>
    <mergeCell ref="BZ8:CA8"/>
    <mergeCell ref="BD8:BE8"/>
    <mergeCell ref="BF8:BG8"/>
    <mergeCell ref="BW8:BW9"/>
    <mergeCell ref="BX8:BY8"/>
    <mergeCell ref="AX8:AX9"/>
    <mergeCell ref="AY8:AZ8"/>
    <mergeCell ref="BA8:BB8"/>
    <mergeCell ref="BC8:BC9"/>
    <mergeCell ref="AK19:AM19"/>
    <mergeCell ref="AK12:AM12"/>
    <mergeCell ref="AK13:AM13"/>
    <mergeCell ref="AK14:AM14"/>
    <mergeCell ref="AK15:AM15"/>
    <mergeCell ref="G7:K7"/>
    <mergeCell ref="AK11:AM11"/>
    <mergeCell ref="A15:C15"/>
    <mergeCell ref="A6:C9"/>
    <mergeCell ref="D6:F7"/>
    <mergeCell ref="AK7:AM9"/>
    <mergeCell ref="G8:G9"/>
    <mergeCell ref="D8:D9"/>
    <mergeCell ref="G6:CA6"/>
    <mergeCell ref="BC7:BG7"/>
    <mergeCell ref="AK10:AM10"/>
    <mergeCell ref="AK16:AM16"/>
    <mergeCell ref="AK17:AM17"/>
    <mergeCell ref="AK18:AM18"/>
    <mergeCell ref="AA8:AA9"/>
    <mergeCell ref="AB8:AC8"/>
    <mergeCell ref="AD8:AE8"/>
    <mergeCell ref="E8:E9"/>
    <mergeCell ref="L8:L9"/>
    <mergeCell ref="M8:N8"/>
    <mergeCell ref="R8:S8"/>
    <mergeCell ref="T8:U8"/>
    <mergeCell ref="W8:X8"/>
    <mergeCell ref="V8:V9"/>
    <mergeCell ref="L7:P7"/>
    <mergeCell ref="Q7:U7"/>
    <mergeCell ref="V7:Z7"/>
    <mergeCell ref="AA7:AE7"/>
    <mergeCell ref="A19:C19"/>
    <mergeCell ref="A16:C16"/>
    <mergeCell ref="A12:C12"/>
    <mergeCell ref="A13:C13"/>
    <mergeCell ref="A14:C14"/>
    <mergeCell ref="A17:C17"/>
    <mergeCell ref="A18:C18"/>
    <mergeCell ref="A11:C11"/>
    <mergeCell ref="A10:C10"/>
    <mergeCell ref="BH7:BL7"/>
    <mergeCell ref="BH8:BH9"/>
    <mergeCell ref="O8:P8"/>
    <mergeCell ref="H8:I8"/>
    <mergeCell ref="J8:K8"/>
    <mergeCell ref="Y8:Z8"/>
    <mergeCell ref="Q8:Q9"/>
    <mergeCell ref="AO8:AP8"/>
    <mergeCell ref="AT8:AU8"/>
    <mergeCell ref="AF7:AJ7"/>
    <mergeCell ref="AF8:AF9"/>
    <mergeCell ref="AG8:AH8"/>
    <mergeCell ref="AI8:AJ8"/>
    <mergeCell ref="BM7:BQ7"/>
    <mergeCell ref="BN8:BO8"/>
    <mergeCell ref="BP8:BQ8"/>
    <mergeCell ref="BM8:BM9"/>
    <mergeCell ref="BR7:BV7"/>
    <mergeCell ref="BR8:BR9"/>
    <mergeCell ref="BS8:BT8"/>
    <mergeCell ref="BU8:BV8"/>
  </mergeCells>
  <printOptions/>
  <pageMargins left="0" right="0" top="0.7874015748031497" bottom="0.7874015748031497" header="0.5118110236220472" footer="0.5118110236220472"/>
  <pageSetup horizontalDpi="600" verticalDpi="600" orientation="landscape" paperSize="9" scale="50" r:id="rId1"/>
  <colBreaks count="1" manualBreakCount="1"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3" sqref="A3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0.25390625" style="0" customWidth="1"/>
    <col min="5" max="5" width="10.875" style="0" customWidth="1"/>
    <col min="6" max="6" width="11.25390625" style="0" customWidth="1"/>
    <col min="7" max="7" width="12.375" style="0" customWidth="1"/>
    <col min="8" max="8" width="11.75390625" style="0" customWidth="1"/>
    <col min="9" max="9" width="11.25390625" style="0" customWidth="1"/>
    <col min="10" max="10" width="11.125" style="0" customWidth="1"/>
    <col min="11" max="11" width="9.375" style="0" customWidth="1"/>
    <col min="12" max="12" width="11.125" style="0" customWidth="1"/>
  </cols>
  <sheetData>
    <row r="1" spans="4:12" ht="12.75">
      <c r="D1" s="4"/>
      <c r="E1" s="3"/>
      <c r="F1" s="4"/>
      <c r="G1" s="4"/>
      <c r="H1" s="4"/>
      <c r="I1" s="5"/>
      <c r="J1" s="5"/>
      <c r="K1" s="4"/>
      <c r="L1" s="4"/>
    </row>
    <row r="2" spans="1:12" ht="17.25" customHeight="1">
      <c r="A2" s="239" t="s">
        <v>84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2" ht="12.75">
      <c r="A3" s="1"/>
      <c r="B3" s="1"/>
      <c r="C3" s="1"/>
      <c r="D3" s="6"/>
      <c r="E3" s="7"/>
      <c r="F3" s="6"/>
      <c r="G3" s="6"/>
      <c r="H3" s="6"/>
      <c r="I3" s="8"/>
      <c r="J3" s="8"/>
      <c r="K3" s="6"/>
      <c r="L3" s="6"/>
    </row>
    <row r="4" spans="1:12" ht="14.25" customHeight="1">
      <c r="A4" s="238"/>
      <c r="B4" s="238"/>
      <c r="C4" s="238"/>
      <c r="D4" s="238"/>
      <c r="E4" s="238"/>
      <c r="F4" s="238"/>
      <c r="G4" s="240" t="s">
        <v>73</v>
      </c>
      <c r="H4" s="123" t="s">
        <v>72</v>
      </c>
      <c r="I4" s="159" t="s">
        <v>20</v>
      </c>
      <c r="J4" s="159"/>
      <c r="K4" s="159" t="s">
        <v>21</v>
      </c>
      <c r="L4" s="159"/>
    </row>
    <row r="5" spans="1:12" ht="36.75" customHeight="1">
      <c r="A5" s="238"/>
      <c r="B5" s="238"/>
      <c r="C5" s="238"/>
      <c r="D5" s="238"/>
      <c r="E5" s="238"/>
      <c r="F5" s="238"/>
      <c r="G5" s="240"/>
      <c r="H5" s="159"/>
      <c r="I5" s="12" t="s">
        <v>74</v>
      </c>
      <c r="J5" s="51" t="s">
        <v>75</v>
      </c>
      <c r="K5" s="51" t="s">
        <v>76</v>
      </c>
      <c r="L5" s="51" t="s">
        <v>77</v>
      </c>
    </row>
    <row r="6" spans="1:12" ht="18" customHeight="1">
      <c r="A6" s="232" t="s">
        <v>82</v>
      </c>
      <c r="B6" s="232"/>
      <c r="C6" s="232"/>
      <c r="D6" s="232"/>
      <c r="E6" s="232"/>
      <c r="F6" s="232"/>
      <c r="G6" s="116">
        <f>G7+G8+G9+G10+G11+G12+G13+G14</f>
        <v>50738279.349999994</v>
      </c>
      <c r="H6" s="116">
        <f>H7+H8+H9+H10+H11+H12+H13+H14</f>
        <v>57612500</v>
      </c>
      <c r="I6" s="116">
        <f>I7+I8+I9+I10+I11+I12+I13+I14</f>
        <v>22064768.28</v>
      </c>
      <c r="J6" s="116">
        <f>J7+J8+J9+J10+J11+J12+J13+J14</f>
        <v>24282173.13</v>
      </c>
      <c r="K6" s="117">
        <f aca="true" t="shared" si="0" ref="K6:K17">J6/I6*100</f>
        <v>110.04952701909814</v>
      </c>
      <c r="L6" s="117">
        <f aca="true" t="shared" si="1" ref="L6:L13">J6/H6*100</f>
        <v>42.147404000867866</v>
      </c>
    </row>
    <row r="7" spans="1:12" ht="15" customHeight="1">
      <c r="A7" s="233" t="s">
        <v>34</v>
      </c>
      <c r="B7" s="233"/>
      <c r="C7" s="233"/>
      <c r="D7" s="233"/>
      <c r="E7" s="233"/>
      <c r="F7" s="233"/>
      <c r="G7" s="109">
        <v>35566547.69</v>
      </c>
      <c r="H7" s="50">
        <v>41959100</v>
      </c>
      <c r="I7" s="108">
        <v>14960675.18</v>
      </c>
      <c r="J7" s="18">
        <v>18011661.4</v>
      </c>
      <c r="K7" s="52">
        <f t="shared" si="0"/>
        <v>120.39337251355255</v>
      </c>
      <c r="L7" s="52">
        <f t="shared" si="1"/>
        <v>42.92671053478267</v>
      </c>
    </row>
    <row r="8" spans="1:12" ht="15.75" customHeight="1">
      <c r="A8" s="233" t="s">
        <v>35</v>
      </c>
      <c r="B8" s="233"/>
      <c r="C8" s="233"/>
      <c r="D8" s="233"/>
      <c r="E8" s="233"/>
      <c r="F8" s="233"/>
      <c r="G8" s="109">
        <v>6545544.78</v>
      </c>
      <c r="H8" s="50">
        <v>8356500</v>
      </c>
      <c r="I8" s="110">
        <v>2940025.29</v>
      </c>
      <c r="J8" s="18">
        <v>3418083.44</v>
      </c>
      <c r="K8" s="52">
        <f t="shared" si="0"/>
        <v>116.2603414203964</v>
      </c>
      <c r="L8" s="52">
        <f t="shared" si="1"/>
        <v>40.90329013342907</v>
      </c>
    </row>
    <row r="9" spans="1:12" ht="15.75" customHeight="1">
      <c r="A9" s="233" t="s">
        <v>13</v>
      </c>
      <c r="B9" s="233"/>
      <c r="C9" s="233"/>
      <c r="D9" s="233"/>
      <c r="E9" s="233"/>
      <c r="F9" s="233"/>
      <c r="G9" s="111">
        <v>1186376.9</v>
      </c>
      <c r="H9" s="50">
        <v>1400000</v>
      </c>
      <c r="I9" s="110">
        <v>684000.37</v>
      </c>
      <c r="J9" s="18">
        <v>821344.98</v>
      </c>
      <c r="K9" s="52">
        <f t="shared" si="0"/>
        <v>120.07961048325164</v>
      </c>
      <c r="L9" s="52">
        <f t="shared" si="1"/>
        <v>58.66749857142857</v>
      </c>
    </row>
    <row r="10" spans="1:12" ht="14.25" customHeight="1">
      <c r="A10" s="233" t="s">
        <v>70</v>
      </c>
      <c r="B10" s="233"/>
      <c r="C10" s="233"/>
      <c r="D10" s="233"/>
      <c r="E10" s="233"/>
      <c r="F10" s="233"/>
      <c r="G10" s="109">
        <v>48692.58</v>
      </c>
      <c r="H10" s="50">
        <v>1047600</v>
      </c>
      <c r="I10" s="110">
        <v>35020.7</v>
      </c>
      <c r="J10" s="18">
        <v>12035.42</v>
      </c>
      <c r="K10" s="52">
        <f t="shared" si="0"/>
        <v>34.366588903134435</v>
      </c>
      <c r="L10" s="52">
        <f t="shared" si="1"/>
        <v>1.148856433753341</v>
      </c>
    </row>
    <row r="11" spans="1:12" ht="15" customHeight="1">
      <c r="A11" s="233" t="s">
        <v>69</v>
      </c>
      <c r="B11" s="233"/>
      <c r="C11" s="233"/>
      <c r="D11" s="233"/>
      <c r="E11" s="233"/>
      <c r="F11" s="233"/>
      <c r="G11" s="109">
        <v>4808684.08</v>
      </c>
      <c r="H11" s="50">
        <v>3557400</v>
      </c>
      <c r="I11" s="108">
        <v>1880019.89</v>
      </c>
      <c r="J11" s="18">
        <v>1566463.02</v>
      </c>
      <c r="K11" s="52">
        <f t="shared" si="0"/>
        <v>83.32161953882307</v>
      </c>
      <c r="L11" s="52">
        <f t="shared" si="1"/>
        <v>44.03392983639737</v>
      </c>
    </row>
    <row r="12" spans="1:12" ht="15" customHeight="1">
      <c r="A12" s="233" t="s">
        <v>36</v>
      </c>
      <c r="B12" s="233"/>
      <c r="C12" s="233"/>
      <c r="D12" s="233"/>
      <c r="E12" s="233"/>
      <c r="F12" s="233"/>
      <c r="G12" s="111">
        <v>257960.6</v>
      </c>
      <c r="H12" s="50">
        <v>221300</v>
      </c>
      <c r="I12" s="110">
        <v>48134</v>
      </c>
      <c r="J12" s="18">
        <v>73129</v>
      </c>
      <c r="K12" s="52">
        <f t="shared" si="0"/>
        <v>151.92795113641085</v>
      </c>
      <c r="L12" s="52">
        <f t="shared" si="1"/>
        <v>33.0451875282422</v>
      </c>
    </row>
    <row r="13" spans="1:12" ht="15.75" customHeight="1">
      <c r="A13" s="233" t="s">
        <v>37</v>
      </c>
      <c r="B13" s="233"/>
      <c r="C13" s="233"/>
      <c r="D13" s="233"/>
      <c r="E13" s="233"/>
      <c r="F13" s="233"/>
      <c r="G13" s="111">
        <v>2309064.6</v>
      </c>
      <c r="H13" s="50">
        <v>1070600</v>
      </c>
      <c r="I13" s="108">
        <v>1510398.07</v>
      </c>
      <c r="J13" s="18">
        <v>377678.97</v>
      </c>
      <c r="K13" s="52">
        <f t="shared" si="0"/>
        <v>25.005260368215374</v>
      </c>
      <c r="L13" s="52">
        <f t="shared" si="1"/>
        <v>35.277318326172235</v>
      </c>
    </row>
    <row r="14" spans="1:12" ht="14.25" customHeight="1">
      <c r="A14" s="233" t="s">
        <v>42</v>
      </c>
      <c r="B14" s="234"/>
      <c r="C14" s="234"/>
      <c r="D14" s="234"/>
      <c r="E14" s="234"/>
      <c r="F14" s="234"/>
      <c r="G14" s="109">
        <v>15408.12</v>
      </c>
      <c r="H14" s="50">
        <v>0</v>
      </c>
      <c r="I14" s="110">
        <v>6494.78</v>
      </c>
      <c r="J14" s="18">
        <v>1776.9</v>
      </c>
      <c r="K14" s="52">
        <f t="shared" si="0"/>
        <v>27.358894373635444</v>
      </c>
      <c r="L14" s="52">
        <v>0</v>
      </c>
    </row>
    <row r="15" spans="1:12" ht="14.25" customHeight="1">
      <c r="A15" s="232" t="s">
        <v>83</v>
      </c>
      <c r="B15" s="232"/>
      <c r="C15" s="232"/>
      <c r="D15" s="232"/>
      <c r="E15" s="232"/>
      <c r="F15" s="232"/>
      <c r="G15" s="116">
        <f>G16+G17+G18+G19+G20+G22+G23+G24+G25+G26</f>
        <v>7325057.72</v>
      </c>
      <c r="H15" s="116">
        <f>H16+H17+H20+H21+H22+H23+H25</f>
        <v>5239559.59</v>
      </c>
      <c r="I15" s="116">
        <f>I16+I17+I18+I19+I20+I21+I22+I23+I24+I25+I26</f>
        <v>3101821.8899999997</v>
      </c>
      <c r="J15" s="116">
        <f>J16+J17+J18+J19+J20+J21+J22+J23+J24+J25+J26</f>
        <v>3200270</v>
      </c>
      <c r="K15" s="117">
        <f t="shared" si="0"/>
        <v>103.17388017401605</v>
      </c>
      <c r="L15" s="117">
        <f>J15/H15*100</f>
        <v>61.07898851094086</v>
      </c>
    </row>
    <row r="16" spans="1:12" ht="15.75" customHeight="1">
      <c r="A16" s="233" t="s">
        <v>49</v>
      </c>
      <c r="B16" s="233"/>
      <c r="C16" s="233"/>
      <c r="D16" s="233"/>
      <c r="E16" s="233"/>
      <c r="F16" s="233"/>
      <c r="G16" s="109">
        <v>1434571.68</v>
      </c>
      <c r="H16" s="50">
        <v>1506700</v>
      </c>
      <c r="I16" s="110">
        <v>502399.24</v>
      </c>
      <c r="J16" s="18">
        <v>799485.44</v>
      </c>
      <c r="K16" s="52">
        <f t="shared" si="0"/>
        <v>159.1334891350552</v>
      </c>
      <c r="L16" s="52">
        <f>J16/H16*100</f>
        <v>53.06201898188093</v>
      </c>
    </row>
    <row r="17" spans="1:12" ht="17.25" customHeight="1">
      <c r="A17" s="233" t="s">
        <v>48</v>
      </c>
      <c r="B17" s="233"/>
      <c r="C17" s="233"/>
      <c r="D17" s="233"/>
      <c r="E17" s="233"/>
      <c r="F17" s="233"/>
      <c r="G17" s="109">
        <v>261052.75</v>
      </c>
      <c r="H17" s="50">
        <v>160900</v>
      </c>
      <c r="I17" s="110">
        <v>119969.58</v>
      </c>
      <c r="J17" s="18">
        <v>127823.79</v>
      </c>
      <c r="K17" s="52">
        <f t="shared" si="0"/>
        <v>106.54683462257681</v>
      </c>
      <c r="L17" s="52">
        <f>J17/H17*100</f>
        <v>79.44300186451213</v>
      </c>
    </row>
    <row r="18" spans="1:12" ht="25.5" customHeight="1">
      <c r="A18" s="235" t="s">
        <v>63</v>
      </c>
      <c r="B18" s="236"/>
      <c r="C18" s="236"/>
      <c r="D18" s="236"/>
      <c r="E18" s="236"/>
      <c r="F18" s="236"/>
      <c r="G18" s="112">
        <v>113906</v>
      </c>
      <c r="H18" s="50">
        <v>0</v>
      </c>
      <c r="I18" s="113">
        <v>0</v>
      </c>
      <c r="J18" s="18">
        <v>46461</v>
      </c>
      <c r="K18" s="52">
        <v>0</v>
      </c>
      <c r="L18" s="52">
        <v>0</v>
      </c>
    </row>
    <row r="19" spans="1:12" ht="17.25" customHeight="1">
      <c r="A19" s="235" t="s">
        <v>64</v>
      </c>
      <c r="B19" s="235"/>
      <c r="C19" s="235"/>
      <c r="D19" s="235"/>
      <c r="E19" s="235"/>
      <c r="F19" s="235"/>
      <c r="G19" s="112">
        <v>169000</v>
      </c>
      <c r="H19" s="50">
        <v>0</v>
      </c>
      <c r="I19" s="113">
        <v>169000</v>
      </c>
      <c r="J19" s="18">
        <v>0</v>
      </c>
      <c r="K19" s="52">
        <v>0</v>
      </c>
      <c r="L19" s="52">
        <v>0</v>
      </c>
    </row>
    <row r="20" spans="1:12" ht="16.5" customHeight="1">
      <c r="A20" s="233" t="s">
        <v>38</v>
      </c>
      <c r="B20" s="233"/>
      <c r="C20" s="233"/>
      <c r="D20" s="233"/>
      <c r="E20" s="233"/>
      <c r="F20" s="233"/>
      <c r="G20" s="109">
        <v>544160.03</v>
      </c>
      <c r="H20" s="50">
        <v>365400</v>
      </c>
      <c r="I20" s="108">
        <v>283987.85</v>
      </c>
      <c r="J20" s="18">
        <v>313921.54</v>
      </c>
      <c r="K20" s="52">
        <f>J20/I20*100</f>
        <v>110.54048262980265</v>
      </c>
      <c r="L20" s="52">
        <f>J20/H20*100</f>
        <v>85.91175150519977</v>
      </c>
    </row>
    <row r="21" spans="1:12" ht="17.25" customHeight="1">
      <c r="A21" s="233" t="s">
        <v>54</v>
      </c>
      <c r="B21" s="234"/>
      <c r="C21" s="234"/>
      <c r="D21" s="234"/>
      <c r="E21" s="234"/>
      <c r="F21" s="234"/>
      <c r="G21" s="109">
        <v>0</v>
      </c>
      <c r="H21" s="50">
        <v>50000</v>
      </c>
      <c r="I21" s="108">
        <v>0</v>
      </c>
      <c r="J21" s="18">
        <v>400</v>
      </c>
      <c r="K21" s="52">
        <v>0</v>
      </c>
      <c r="L21" s="52">
        <f>J21/H21*100</f>
        <v>0.8</v>
      </c>
    </row>
    <row r="22" spans="1:12" ht="25.5" customHeight="1">
      <c r="A22" s="235" t="s">
        <v>68</v>
      </c>
      <c r="B22" s="236"/>
      <c r="C22" s="236"/>
      <c r="D22" s="236"/>
      <c r="E22" s="236"/>
      <c r="F22" s="236"/>
      <c r="G22" s="114">
        <v>232236.35</v>
      </c>
      <c r="H22" s="35">
        <v>72259.59</v>
      </c>
      <c r="I22" s="113">
        <v>201884.71</v>
      </c>
      <c r="J22" s="18">
        <v>58741.87</v>
      </c>
      <c r="K22" s="52">
        <f>J22/I22*100</f>
        <v>29.09674041189152</v>
      </c>
      <c r="L22" s="52">
        <f>J22/H22*100</f>
        <v>81.2928360097255</v>
      </c>
    </row>
    <row r="23" spans="1:12" ht="14.25" customHeight="1">
      <c r="A23" s="233" t="s">
        <v>39</v>
      </c>
      <c r="B23" s="233"/>
      <c r="C23" s="233"/>
      <c r="D23" s="233"/>
      <c r="E23" s="233"/>
      <c r="F23" s="233"/>
      <c r="G23" s="111">
        <v>1254202</v>
      </c>
      <c r="H23" s="50">
        <v>920000</v>
      </c>
      <c r="I23" s="110">
        <v>326640</v>
      </c>
      <c r="J23" s="18">
        <v>450000</v>
      </c>
      <c r="K23" s="52">
        <f>J23/I23*100</f>
        <v>137.76634827332842</v>
      </c>
      <c r="L23" s="52">
        <f>J23/H23*100</f>
        <v>48.91304347826087</v>
      </c>
    </row>
    <row r="24" spans="1:12" ht="14.25" customHeight="1">
      <c r="A24" s="233" t="s">
        <v>50</v>
      </c>
      <c r="B24" s="233"/>
      <c r="C24" s="233"/>
      <c r="D24" s="233"/>
      <c r="E24" s="233"/>
      <c r="F24" s="233"/>
      <c r="G24" s="109">
        <v>1213762.66</v>
      </c>
      <c r="H24" s="50">
        <v>0</v>
      </c>
      <c r="I24" s="108">
        <v>352319.83</v>
      </c>
      <c r="J24" s="18">
        <v>815860.86</v>
      </c>
      <c r="K24" s="52">
        <f>J24/I24*100</f>
        <v>231.5682486563416</v>
      </c>
      <c r="L24" s="52">
        <v>0</v>
      </c>
    </row>
    <row r="25" spans="1:12" ht="15" customHeight="1">
      <c r="A25" s="233" t="s">
        <v>40</v>
      </c>
      <c r="B25" s="233"/>
      <c r="C25" s="233"/>
      <c r="D25" s="233"/>
      <c r="E25" s="233"/>
      <c r="F25" s="233"/>
      <c r="G25" s="109">
        <v>2094966.25</v>
      </c>
      <c r="H25" s="50">
        <v>2164300</v>
      </c>
      <c r="I25" s="110">
        <v>1145620.68</v>
      </c>
      <c r="J25" s="18">
        <v>550136.75</v>
      </c>
      <c r="K25" s="52">
        <f>J25/I25*100</f>
        <v>48.02084665580583</v>
      </c>
      <c r="L25" s="52">
        <f>J25/H25*100</f>
        <v>25.418691955828677</v>
      </c>
    </row>
    <row r="26" spans="1:12" ht="14.25" customHeight="1">
      <c r="A26" s="235" t="s">
        <v>65</v>
      </c>
      <c r="B26" s="235"/>
      <c r="C26" s="235"/>
      <c r="D26" s="235"/>
      <c r="E26" s="235"/>
      <c r="F26" s="235"/>
      <c r="G26" s="114">
        <v>7200</v>
      </c>
      <c r="H26" s="50">
        <v>0</v>
      </c>
      <c r="I26" s="57">
        <v>0</v>
      </c>
      <c r="J26" s="18">
        <v>37438.75</v>
      </c>
      <c r="K26" s="52">
        <v>0</v>
      </c>
      <c r="L26" s="52">
        <v>0</v>
      </c>
    </row>
    <row r="27" spans="1:12" ht="15" customHeight="1">
      <c r="A27" s="237" t="s">
        <v>41</v>
      </c>
      <c r="B27" s="237"/>
      <c r="C27" s="237"/>
      <c r="D27" s="237"/>
      <c r="E27" s="237"/>
      <c r="F27" s="237"/>
      <c r="G27" s="116">
        <f>G6+G15</f>
        <v>58063337.06999999</v>
      </c>
      <c r="H27" s="36">
        <f>H6+H15</f>
        <v>62852059.59</v>
      </c>
      <c r="I27" s="19">
        <f>I6+I15</f>
        <v>25166590.17</v>
      </c>
      <c r="J27" s="19">
        <f>J6+J15</f>
        <v>27482443.13</v>
      </c>
      <c r="K27" s="20">
        <f>J27/I27*100</f>
        <v>109.20209271242723</v>
      </c>
      <c r="L27" s="20">
        <f>J27/H27*100</f>
        <v>43.72560471251853</v>
      </c>
    </row>
  </sheetData>
  <sheetProtection/>
  <mergeCells count="28">
    <mergeCell ref="A17:F17"/>
    <mergeCell ref="A2:L2"/>
    <mergeCell ref="H4:H5"/>
    <mergeCell ref="I4:J4"/>
    <mergeCell ref="K4:L4"/>
    <mergeCell ref="G4:G5"/>
    <mergeCell ref="A9:F9"/>
    <mergeCell ref="A7:F7"/>
    <mergeCell ref="A8:F8"/>
    <mergeCell ref="A12:F12"/>
    <mergeCell ref="A16:F16"/>
    <mergeCell ref="A26:F26"/>
    <mergeCell ref="A27:F27"/>
    <mergeCell ref="A4:F5"/>
    <mergeCell ref="A11:F11"/>
    <mergeCell ref="A10:F10"/>
    <mergeCell ref="A21:F21"/>
    <mergeCell ref="A22:F22"/>
    <mergeCell ref="A23:F23"/>
    <mergeCell ref="A24:F24"/>
    <mergeCell ref="A25:F25"/>
    <mergeCell ref="A18:F18"/>
    <mergeCell ref="A19:F19"/>
    <mergeCell ref="A20:F20"/>
    <mergeCell ref="A6:F6"/>
    <mergeCell ref="A15:F15"/>
    <mergeCell ref="A13:F13"/>
    <mergeCell ref="A14:F1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2012-07-03T11:48:47Z</cp:lastPrinted>
  <dcterms:created xsi:type="dcterms:W3CDTF">2006-06-07T06:53:09Z</dcterms:created>
  <dcterms:modified xsi:type="dcterms:W3CDTF">2012-08-07T10:26:04Z</dcterms:modified>
  <cp:category/>
  <cp:version/>
  <cp:contentType/>
  <cp:contentStatus/>
</cp:coreProperties>
</file>