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<sst xmlns="http://schemas.openxmlformats.org/spreadsheetml/2006/main" count="264" uniqueCount="98">
  <si>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</si>
  <si>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</si>
  <si>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</si>
  <si>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</si>
  <si>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</si>
  <si>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</si>
  <si>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</si>
  <si>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</si>
  <si>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</si>
  <si>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</si>
  <si>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</si>
  <si>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</si>
  <si>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</si>
  <si>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</si>
  <si>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</si>
  <si>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</si>
  <si>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</si>
  <si>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</si>
  <si>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</si>
  <si>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</si>
  <si>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</si>
  <si>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</si>
  <si>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</si>
  <si>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</si>
  <si>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</si>
  <si>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</si>
  <si>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</si>
  <si>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</si>
  <si>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</si>
  <si>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</si>
  <si>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</si>
  <si>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</si>
  <si>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</si>
  <si>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</si>
  <si>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</si>
  <si>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</si>
  <si>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</si>
  <si>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</si>
  <si>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</si>
  <si>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</si>
  <si>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</si>
  <si>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</si>
  <si>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</si>
  <si>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</si>
  <si>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</si>
  <si>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</si>
  <si>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</si>
  <si>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</si>
  <si>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</si>
  <si>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</si>
  <si>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</si>
  <si>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</si>
  <si>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</si>
  <si>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</si>
  <si>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</si>
  <si>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</si>
  <si>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</si>
  <si>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</si>
  <si>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</si>
  <si>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</si>
  <si>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</si>
  <si>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</si>
  <si>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</si>
  <si>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</si>
  <si>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</si>
  <si>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</si>
  <si>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</si>
  <si>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</si>
  <si>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</si>
  <si>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</si>
  <si>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</si>
  <si>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</si>
  <si>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</si>
  <si>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</si>
  <si>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</si>
  <si>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Возмещение расходов, понесенных в связи с эксплуатацией имущества муниципальных районов</t>
  </si>
  <si>
    <t>в том числе:</t>
  </si>
  <si>
    <t>Налог, взимаемый в виде стоимости патента в связи с применением упрощенной системы налогообложения</t>
  </si>
  <si>
    <t>Возврат остатков субсидий БУ, АУ</t>
  </si>
  <si>
    <t>Прочие доходы от использования имущества (аренда техники)</t>
  </si>
  <si>
    <t>Акцизы по подакцизным товарам (продукции), производимым на территории Российской Федерации</t>
  </si>
  <si>
    <t>Транспортный налог</t>
  </si>
  <si>
    <t>Доходы, поступающие в порядке возмещения расходов, понесенных в связи с эксплуатацией имущества муниципальных районов</t>
  </si>
  <si>
    <t>Акцизы на нефтепродукты</t>
  </si>
  <si>
    <t>Исполнение налоговых и неналоговых доходов бюджетов сельских поселений Яльчикского района на 01.02.2014</t>
  </si>
  <si>
    <t>Факт 2014</t>
  </si>
  <si>
    <t>На 01.01.2015 г.</t>
  </si>
  <si>
    <t xml:space="preserve">Факт 2014 год </t>
  </si>
  <si>
    <t>назначено     
на 2015 год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</si>
  <si>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</si>
  <si>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</si>
  <si>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Исполнение бюджета Яльчикского района по состоянию на 01.03.2015 год </t>
  </si>
  <si>
    <t>на 01.03.2014</t>
  </si>
  <si>
    <t>на 01.03.2015</t>
  </si>
  <si>
    <t>01.03.2015/01.03.2014</t>
  </si>
  <si>
    <t>01.03.2015 к плановым назначениям</t>
  </si>
  <si>
    <t>01.03.2015 г.</t>
  </si>
  <si>
    <t>Исполнение консолидированного бюджета Яльчикского района на 01.03.2015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</si>
</sst>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0.0%"/>
    <numFmt numFmtId="170" formatCode="#,##0.0000"/>
    <numFmt numFmtId="171" formatCode="#,##0.00000"/>
    <numFmt numFmtId="172" formatCode="#,##0.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" fontId="8" fillId="0" borderId="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left"/>
    </xf>
    <xf numFmtId="164" fontId="15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4" fontId="34" fillId="24" borderId="11" xfId="0" applyNumberFormat="1" applyFont="1" applyFill="1" applyBorder="1" applyAlignment="1">
      <alignment horizontal="right" shrinkToFit="1"/>
    </xf>
    <xf numFmtId="4" fontId="0" fillId="0" borderId="18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2" fontId="35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164" fontId="35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165" fontId="8" fillId="0" borderId="18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wrapText="1"/>
    </xf>
    <xf numFmtId="165" fontId="8" fillId="0" borderId="11" xfId="0" applyNumberFormat="1" applyFont="1" applyBorder="1" applyAlignment="1">
      <alignment horizontal="right"/>
    </xf>
    <xf numFmtId="165" fontId="8" fillId="0" borderId="18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164" fontId="8" fillId="0" borderId="26" xfId="0" applyNumberFormat="1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2" fontId="8" fillId="0" borderId="26" xfId="0" applyNumberFormat="1" applyFont="1" applyBorder="1" applyAlignment="1">
      <alignment horizontal="left"/>
    </xf>
    <xf numFmtId="0" fontId="0" fillId="0" borderId="28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3" fillId="0" borderId="3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R4">
      <selection activeCell="AI12" sqref="AI12"/>
    </sheetView>
  </sheetViews>
  <sheetFormatPr defaultColWidth="9.00390625" defaultRowHeight="12.75"/>
  <cols>
    <col min="2" max="2" width="5.375" style="0" customWidth="1"/>
    <col min="3" max="3" width="2.00390625" style="0" hidden="1" customWidth="1"/>
    <col min="4" max="4" width="11.625" style="0" customWidth="1"/>
    <col min="5" max="5" width="11.125" style="0" customWidth="1"/>
    <col min="6" max="6" width="5.375" style="0" customWidth="1"/>
    <col min="7" max="7" width="10.625" style="0" customWidth="1"/>
    <col min="8" max="8" width="11.00390625" style="0" customWidth="1"/>
    <col min="9" max="9" width="11.125" style="0" customWidth="1"/>
    <col min="10" max="10" width="9.75390625" style="0" customWidth="1"/>
    <col min="11" max="11" width="8.875" style="0" customWidth="1"/>
    <col min="12" max="12" width="7.125" style="0" customWidth="1"/>
    <col min="13" max="13" width="11.625" style="0" customWidth="1"/>
    <col min="14" max="14" width="10.875" style="0" customWidth="1"/>
    <col min="15" max="15" width="4.625" style="0" customWidth="1"/>
    <col min="16" max="17" width="8.75390625" style="0" customWidth="1"/>
    <col min="18" max="18" width="5.75390625" style="0" customWidth="1"/>
    <col min="19" max="19" width="9.00390625" style="0" customWidth="1"/>
    <col min="20" max="20" width="8.25390625" style="0" customWidth="1"/>
    <col min="21" max="21" width="4.75390625" style="0" customWidth="1"/>
    <col min="22" max="22" width="6.75390625" style="0" customWidth="1"/>
    <col min="23" max="23" width="7.75390625" style="0" customWidth="1"/>
    <col min="24" max="24" width="5.25390625" style="0" customWidth="1"/>
    <col min="25" max="25" width="7.25390625" style="0" customWidth="1"/>
    <col min="26" max="26" width="8.625" style="0" customWidth="1"/>
    <col min="27" max="27" width="8.25390625" style="0" customWidth="1"/>
    <col min="28" max="28" width="11.375" style="0" customWidth="1"/>
    <col min="29" max="29" width="11.125" style="0" customWidth="1"/>
    <col min="30" max="30" width="4.875" style="0" customWidth="1"/>
    <col min="31" max="31" width="10.625" style="0" customWidth="1"/>
    <col min="32" max="33" width="10.75390625" style="0" customWidth="1"/>
    <col min="34" max="34" width="10.125" style="0" customWidth="1"/>
  </cols>
  <sheetData>
    <row r="1" spans="4:27" ht="12.75">
      <c r="D1" s="4"/>
      <c r="E1" s="3"/>
      <c r="F1" s="4"/>
      <c r="G1" s="4"/>
      <c r="H1" s="4"/>
      <c r="I1" s="5"/>
      <c r="J1" s="5"/>
      <c r="K1" s="4"/>
      <c r="L1" s="4"/>
      <c r="M1" s="4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4:27" ht="12.75">
      <c r="D2" s="4"/>
      <c r="E2" s="3"/>
      <c r="F2" s="4"/>
      <c r="G2" s="4"/>
      <c r="H2" s="4"/>
      <c r="I2" s="5"/>
      <c r="J2" s="5"/>
      <c r="K2" s="4"/>
      <c r="L2" s="4"/>
      <c r="M2" s="4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9" ht="12.75" customHeight="1">
      <c r="A3" s="1"/>
      <c r="B3" s="166" t="s">
        <v>91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/>
      <c r="AC3" s="167"/>
    </row>
    <row r="4" spans="1:30" ht="12.75">
      <c r="A4" s="1"/>
      <c r="B4" s="1"/>
      <c r="C4" s="1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  <c r="AC4" s="1"/>
      <c r="AD4" s="1"/>
    </row>
    <row r="5" spans="1:30" ht="12.75">
      <c r="A5" s="1"/>
      <c r="B5" s="1"/>
      <c r="C5" s="1"/>
      <c r="D5" s="6"/>
      <c r="E5" s="7"/>
      <c r="F5" s="6"/>
      <c r="G5" s="6"/>
      <c r="H5" s="6"/>
      <c r="I5" s="8"/>
      <c r="J5" s="8"/>
      <c r="K5" s="6"/>
      <c r="L5" s="6"/>
      <c r="M5" s="6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"/>
      <c r="AC5" s="159" t="s">
        <v>54</v>
      </c>
      <c r="AD5" s="168"/>
    </row>
    <row r="6" spans="1:34" ht="14.25" customHeight="1">
      <c r="A6" s="224"/>
      <c r="B6" s="225"/>
      <c r="C6" s="226"/>
      <c r="D6" s="174" t="s">
        <v>0</v>
      </c>
      <c r="E6" s="175"/>
      <c r="F6" s="176"/>
      <c r="G6" s="86"/>
      <c r="H6" s="221" t="s">
        <v>16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3"/>
      <c r="AB6" s="160" t="s">
        <v>55</v>
      </c>
      <c r="AC6" s="185"/>
      <c r="AD6" s="161"/>
      <c r="AE6" s="160" t="s">
        <v>56</v>
      </c>
      <c r="AF6" s="161"/>
      <c r="AG6" s="160" t="s">
        <v>57</v>
      </c>
      <c r="AH6" s="161"/>
    </row>
    <row r="7" spans="1:34" ht="15" customHeight="1">
      <c r="A7" s="227"/>
      <c r="B7" s="228"/>
      <c r="C7" s="229"/>
      <c r="D7" s="177"/>
      <c r="E7" s="178"/>
      <c r="F7" s="179"/>
      <c r="G7" s="87"/>
      <c r="H7" s="237" t="s">
        <v>17</v>
      </c>
      <c r="I7" s="238"/>
      <c r="J7" s="238"/>
      <c r="K7" s="238"/>
      <c r="L7" s="238"/>
      <c r="M7" s="209" t="s">
        <v>18</v>
      </c>
      <c r="N7" s="209"/>
      <c r="O7" s="209"/>
      <c r="P7" s="210" t="s">
        <v>76</v>
      </c>
      <c r="Q7" s="210"/>
      <c r="R7" s="210"/>
      <c r="S7" s="210"/>
      <c r="T7" s="210"/>
      <c r="U7" s="210"/>
      <c r="V7" s="169" t="s">
        <v>67</v>
      </c>
      <c r="W7" s="169"/>
      <c r="X7" s="169"/>
      <c r="Y7" s="169" t="s">
        <v>63</v>
      </c>
      <c r="Z7" s="169"/>
      <c r="AA7" s="219" t="s">
        <v>78</v>
      </c>
      <c r="AB7" s="162"/>
      <c r="AC7" s="186"/>
      <c r="AD7" s="163"/>
      <c r="AE7" s="162"/>
      <c r="AF7" s="163"/>
      <c r="AG7" s="162"/>
      <c r="AH7" s="163"/>
    </row>
    <row r="8" spans="1:34" ht="6" customHeight="1">
      <c r="A8" s="230"/>
      <c r="B8" s="228"/>
      <c r="C8" s="231"/>
      <c r="D8" s="180"/>
      <c r="E8" s="178"/>
      <c r="F8" s="181"/>
      <c r="G8" s="87"/>
      <c r="H8" s="239"/>
      <c r="I8" s="240"/>
      <c r="J8" s="240"/>
      <c r="K8" s="240"/>
      <c r="L8" s="240"/>
      <c r="M8" s="209"/>
      <c r="N8" s="209"/>
      <c r="O8" s="209"/>
      <c r="P8" s="169" t="s">
        <v>59</v>
      </c>
      <c r="Q8" s="169"/>
      <c r="R8" s="169"/>
      <c r="S8" s="169" t="s">
        <v>70</v>
      </c>
      <c r="T8" s="169"/>
      <c r="U8" s="169"/>
      <c r="V8" s="169"/>
      <c r="W8" s="169"/>
      <c r="X8" s="169"/>
      <c r="Y8" s="169"/>
      <c r="Z8" s="169"/>
      <c r="AA8" s="219"/>
      <c r="AB8" s="162"/>
      <c r="AC8" s="186"/>
      <c r="AD8" s="163"/>
      <c r="AE8" s="162"/>
      <c r="AF8" s="163"/>
      <c r="AG8" s="162"/>
      <c r="AH8" s="163"/>
    </row>
    <row r="9" spans="1:34" ht="7.5" customHeight="1">
      <c r="A9" s="230"/>
      <c r="B9" s="228"/>
      <c r="C9" s="231"/>
      <c r="D9" s="180"/>
      <c r="E9" s="178"/>
      <c r="F9" s="181"/>
      <c r="G9" s="87"/>
      <c r="H9" s="241"/>
      <c r="I9" s="242"/>
      <c r="J9" s="242"/>
      <c r="K9" s="242"/>
      <c r="L9" s="242"/>
      <c r="M9" s="209"/>
      <c r="N9" s="209"/>
      <c r="O9" s="209"/>
      <c r="P9" s="169"/>
      <c r="Q9" s="170"/>
      <c r="R9" s="169"/>
      <c r="S9" s="169"/>
      <c r="T9" s="170"/>
      <c r="U9" s="169"/>
      <c r="V9" s="169"/>
      <c r="W9" s="169"/>
      <c r="X9" s="169"/>
      <c r="Y9" s="169"/>
      <c r="Z9" s="169"/>
      <c r="AA9" s="219"/>
      <c r="AB9" s="162"/>
      <c r="AC9" s="186"/>
      <c r="AD9" s="163"/>
      <c r="AE9" s="162"/>
      <c r="AF9" s="163"/>
      <c r="AG9" s="162"/>
      <c r="AH9" s="163"/>
    </row>
    <row r="10" spans="1:34" ht="33" customHeight="1">
      <c r="A10" s="230"/>
      <c r="B10" s="228"/>
      <c r="C10" s="231"/>
      <c r="D10" s="182"/>
      <c r="E10" s="183"/>
      <c r="F10" s="184"/>
      <c r="G10" s="87"/>
      <c r="H10" s="235" t="s">
        <v>19</v>
      </c>
      <c r="I10" s="171" t="s">
        <v>20</v>
      </c>
      <c r="J10" s="171"/>
      <c r="K10" s="172" t="s">
        <v>21</v>
      </c>
      <c r="L10" s="173"/>
      <c r="M10" s="209"/>
      <c r="N10" s="209"/>
      <c r="O10" s="209"/>
      <c r="P10" s="171"/>
      <c r="Q10" s="171"/>
      <c r="R10" s="171"/>
      <c r="S10" s="171"/>
      <c r="T10" s="171"/>
      <c r="U10" s="171"/>
      <c r="V10" s="169"/>
      <c r="W10" s="169"/>
      <c r="X10" s="169"/>
      <c r="Y10" s="169"/>
      <c r="Z10" s="169"/>
      <c r="AA10" s="220"/>
      <c r="AB10" s="164"/>
      <c r="AC10" s="187"/>
      <c r="AD10" s="165"/>
      <c r="AE10" s="164"/>
      <c r="AF10" s="165"/>
      <c r="AG10" s="164"/>
      <c r="AH10" s="165"/>
    </row>
    <row r="11" spans="1:34" ht="54.75" customHeight="1">
      <c r="A11" s="232"/>
      <c r="B11" s="233"/>
      <c r="C11" s="234"/>
      <c r="D11" s="10" t="s">
        <v>19</v>
      </c>
      <c r="E11" s="10" t="s">
        <v>20</v>
      </c>
      <c r="F11" s="11" t="s">
        <v>21</v>
      </c>
      <c r="G11" s="88"/>
      <c r="H11" s="236"/>
      <c r="I11" s="81" t="s">
        <v>92</v>
      </c>
      <c r="J11" s="47" t="s">
        <v>93</v>
      </c>
      <c r="K11" s="47" t="s">
        <v>94</v>
      </c>
      <c r="L11" s="47" t="s">
        <v>95</v>
      </c>
      <c r="M11" s="10" t="s">
        <v>19</v>
      </c>
      <c r="N11" s="12" t="s">
        <v>20</v>
      </c>
      <c r="O11" s="11" t="s">
        <v>21</v>
      </c>
      <c r="P11" s="10" t="s">
        <v>19</v>
      </c>
      <c r="Q11" s="12" t="s">
        <v>20</v>
      </c>
      <c r="R11" s="11" t="s">
        <v>21</v>
      </c>
      <c r="S11" s="10" t="s">
        <v>19</v>
      </c>
      <c r="T11" s="12" t="s">
        <v>20</v>
      </c>
      <c r="U11" s="11" t="s">
        <v>21</v>
      </c>
      <c r="V11" s="10" t="s">
        <v>19</v>
      </c>
      <c r="W11" s="12" t="s">
        <v>20</v>
      </c>
      <c r="X11" s="11" t="s">
        <v>21</v>
      </c>
      <c r="Y11" s="10" t="s">
        <v>19</v>
      </c>
      <c r="Z11" s="12" t="s">
        <v>20</v>
      </c>
      <c r="AA11" s="80"/>
      <c r="AB11" s="34" t="s">
        <v>19</v>
      </c>
      <c r="AC11" s="34" t="s">
        <v>20</v>
      </c>
      <c r="AD11" s="35" t="s">
        <v>21</v>
      </c>
      <c r="AE11" s="34" t="s">
        <v>19</v>
      </c>
      <c r="AF11" s="34" t="s">
        <v>20</v>
      </c>
      <c r="AG11" s="34" t="s">
        <v>86</v>
      </c>
      <c r="AH11" s="34" t="s">
        <v>96</v>
      </c>
    </row>
    <row r="12" spans="1:34" ht="15.75" customHeight="1">
      <c r="A12" s="199" t="s">
        <v>44</v>
      </c>
      <c r="B12" s="200"/>
      <c r="C12" s="201"/>
      <c r="D12" s="84">
        <f>H12+M12+V12</f>
        <v>2561819</v>
      </c>
      <c r="E12" s="84">
        <f>J12+N12+W12+Z12</f>
        <v>320215.85</v>
      </c>
      <c r="F12" s="17">
        <f aca="true" t="shared" si="0" ref="F12:F20">E12/D12*100</f>
        <v>12.49955012434524</v>
      </c>
      <c r="G12" s="17"/>
      <c r="H12" s="84">
        <f>Лист2!D10</f>
        <v>814600</v>
      </c>
      <c r="I12" s="54">
        <f>Лист2!H10+Лист2!R10+Лист2!W10+Лист2!AB10+Лист2!AG10+Лист2!AL10+Лист2!AQ10+Лист2!AV10+Лист2!BF10+Лист2!BK10+Лист2!BP10+Лист2!BU10+Лист2!BZ10+Лист2!CE10+Лист2!M10</f>
        <v>60951.22</v>
      </c>
      <c r="J12" s="82">
        <f>Лист2!I10+Лист2!N10+Лист2!S10+Лист2!X10+Лист2!AC10+Лист2!AH10+Лист2!AM10+Лист2!AR10+Лист2!AW10+Лист2!BG10+Лист2!BL10+Лист2!BQ10+Лист2!BV10+Лист2!CA10+Лист2!CF10</f>
        <v>55125.85</v>
      </c>
      <c r="K12" s="39">
        <f>J12/I12*100</f>
        <v>90.44257030458127</v>
      </c>
      <c r="L12" s="39">
        <f>J12/H12*100</f>
        <v>6.767229315001227</v>
      </c>
      <c r="M12" s="84">
        <v>1707219</v>
      </c>
      <c r="N12" s="51">
        <v>265090</v>
      </c>
      <c r="O12" s="17">
        <f aca="true" t="shared" si="1" ref="O12:O20">N12/M12*100</f>
        <v>15.527591949246114</v>
      </c>
      <c r="P12" s="44">
        <v>875400</v>
      </c>
      <c r="Q12" s="44">
        <v>145900</v>
      </c>
      <c r="R12" s="39">
        <f aca="true" t="shared" si="2" ref="R12:R20">Q12/P12*100</f>
        <v>16.666666666666664</v>
      </c>
      <c r="S12" s="44">
        <v>672700</v>
      </c>
      <c r="T12" s="44">
        <v>107870</v>
      </c>
      <c r="U12" s="39">
        <f>T12/S12*100</f>
        <v>16.03537981269511</v>
      </c>
      <c r="V12" s="151">
        <v>40000</v>
      </c>
      <c r="W12" s="51"/>
      <c r="X12" s="39">
        <f>W12/V12*100</f>
        <v>0</v>
      </c>
      <c r="Y12" s="17"/>
      <c r="Z12" s="17"/>
      <c r="AA12" s="17"/>
      <c r="AB12" s="99">
        <v>2561819</v>
      </c>
      <c r="AC12" s="58">
        <v>301450.6</v>
      </c>
      <c r="AD12" s="36">
        <f>AC12/AB12*100</f>
        <v>11.767053019748857</v>
      </c>
      <c r="AE12" s="37">
        <f aca="true" t="shared" si="3" ref="AE12:AE23">D12-AB12</f>
        <v>0</v>
      </c>
      <c r="AF12" s="37">
        <f>E12-AC12</f>
        <v>18765.25</v>
      </c>
      <c r="AG12" s="37">
        <v>15410.35</v>
      </c>
      <c r="AH12" s="37">
        <v>34175.6</v>
      </c>
    </row>
    <row r="13" spans="1:34" ht="15" customHeight="1">
      <c r="A13" s="199" t="s">
        <v>45</v>
      </c>
      <c r="B13" s="200"/>
      <c r="C13" s="201"/>
      <c r="D13" s="84">
        <v>5152733</v>
      </c>
      <c r="E13" s="84">
        <f aca="true" t="shared" si="4" ref="E13:E21">J13+N13+W13+Z13</f>
        <v>449922.62</v>
      </c>
      <c r="F13" s="17">
        <f t="shared" si="0"/>
        <v>8.73172780347827</v>
      </c>
      <c r="G13" s="17"/>
      <c r="H13" s="84">
        <v>928600</v>
      </c>
      <c r="I13" s="54">
        <f>Лист2!H11+Лист2!R11+Лист2!W11+Лист2!AB11+Лист2!AG11+Лист2!AL11+Лист2!AQ11+Лист2!AV11+Лист2!BF11+Лист2!BK11+Лист2!BP11+Лист2!BU11+Лист2!BZ11+Лист2!CE11+Лист2!M11</f>
        <v>98902.16</v>
      </c>
      <c r="J13" s="82">
        <f>Лист2!I11+Лист2!N11+Лист2!S11+Лист2!X11+Лист2!AC11+Лист2!AH11+Лист2!AM11+Лист2!AR11+Лист2!AW11+Лист2!BG11+Лист2!BL11+Лист2!BQ11+Лист2!BV11+Лист2!CA11+Лист2!CF11</f>
        <v>90025.14</v>
      </c>
      <c r="K13" s="39">
        <f aca="true" t="shared" si="5" ref="K13:K23">J13/I13*100</f>
        <v>91.02444274220097</v>
      </c>
      <c r="L13" s="39">
        <f aca="true" t="shared" si="6" ref="L13:L23">J13/H13*100</f>
        <v>9.694716777945294</v>
      </c>
      <c r="M13" s="84">
        <v>4159133</v>
      </c>
      <c r="N13" s="51">
        <v>340480</v>
      </c>
      <c r="O13" s="17">
        <f t="shared" si="1"/>
        <v>8.186321524221514</v>
      </c>
      <c r="P13" s="44">
        <v>1742500</v>
      </c>
      <c r="Q13" s="44">
        <v>290420</v>
      </c>
      <c r="R13" s="39">
        <f t="shared" si="2"/>
        <v>16.666857962697275</v>
      </c>
      <c r="S13" s="44">
        <v>27400</v>
      </c>
      <c r="T13" s="44">
        <v>27400</v>
      </c>
      <c r="U13" s="39">
        <f aca="true" t="shared" si="7" ref="U13:U21">T13/S13*100</f>
        <v>100</v>
      </c>
      <c r="V13" s="51">
        <v>65000</v>
      </c>
      <c r="W13" s="54">
        <v>19417.48</v>
      </c>
      <c r="X13" s="39">
        <f aca="true" t="shared" si="8" ref="X13:X20">W13/V13*100</f>
        <v>29.873046153846154</v>
      </c>
      <c r="Y13" s="17"/>
      <c r="Z13" s="17"/>
      <c r="AA13" s="55"/>
      <c r="AB13" s="99">
        <v>5152733</v>
      </c>
      <c r="AC13" s="58">
        <v>304056.33</v>
      </c>
      <c r="AD13" s="36">
        <f aca="true" t="shared" si="9" ref="AD13:AD23">AC13/AB13*100</f>
        <v>5.900874933748751</v>
      </c>
      <c r="AE13" s="37">
        <f t="shared" si="3"/>
        <v>0</v>
      </c>
      <c r="AF13" s="37">
        <f aca="true" t="shared" si="10" ref="AF13:AF23">E13-AC13</f>
        <v>145866.28999999998</v>
      </c>
      <c r="AG13" s="37">
        <v>241165.03</v>
      </c>
      <c r="AH13" s="37">
        <v>387031.32</v>
      </c>
    </row>
    <row r="14" spans="1:34" ht="15" customHeight="1">
      <c r="A14" s="199" t="s">
        <v>22</v>
      </c>
      <c r="B14" s="200"/>
      <c r="C14" s="201"/>
      <c r="D14" s="84">
        <v>5084469</v>
      </c>
      <c r="E14" s="84">
        <f t="shared" si="4"/>
        <v>436051.51</v>
      </c>
      <c r="F14" s="17">
        <f t="shared" si="0"/>
        <v>8.576146496320462</v>
      </c>
      <c r="G14" s="17"/>
      <c r="H14" s="84">
        <f>Лист2!D12</f>
        <v>1805200</v>
      </c>
      <c r="I14" s="54">
        <f>Лист2!H12+Лист2!R12+Лист2!W12+Лист2!AB12+Лист2!AG12+Лист2!AL12+Лист2!AQ12+Лист2!AV12+Лист2!BF12+Лист2!BK12+Лист2!BP12+Лист2!BU12+Лист2!BZ12+Лист2!CE12+Лист2!M12</f>
        <v>1729952.04</v>
      </c>
      <c r="J14" s="82">
        <f>Лист2!I12+Лист2!N12+Лист2!S12+Лист2!X12+Лист2!AC12+Лист2!AH12+Лист2!AM12+Лист2!AR12+Лист2!AW12+Лист2!BG12+Лист2!BL12+Лист2!BQ12+Лист2!BV12+Лист2!CA12+Лист2!CF12</f>
        <v>128591.51</v>
      </c>
      <c r="K14" s="39">
        <f t="shared" si="5"/>
        <v>7.433241328470586</v>
      </c>
      <c r="L14" s="39">
        <f t="shared" si="6"/>
        <v>7.123394083758032</v>
      </c>
      <c r="M14" s="84">
        <v>3199269</v>
      </c>
      <c r="N14" s="51">
        <v>307460</v>
      </c>
      <c r="O14" s="17">
        <f t="shared" si="1"/>
        <v>9.61032035755668</v>
      </c>
      <c r="P14" s="44">
        <v>1262600</v>
      </c>
      <c r="Q14" s="44">
        <v>210440</v>
      </c>
      <c r="R14" s="39">
        <f t="shared" si="2"/>
        <v>16.667194677649295</v>
      </c>
      <c r="S14" s="44">
        <v>463700</v>
      </c>
      <c r="T14" s="44">
        <v>74360</v>
      </c>
      <c r="U14" s="39">
        <f t="shared" si="7"/>
        <v>16.036230321328446</v>
      </c>
      <c r="V14" s="51">
        <v>80000</v>
      </c>
      <c r="W14" s="51"/>
      <c r="X14" s="39">
        <f t="shared" si="8"/>
        <v>0</v>
      </c>
      <c r="Y14" s="17"/>
      <c r="Z14" s="39"/>
      <c r="AA14" s="55"/>
      <c r="AB14" s="99">
        <v>5084469</v>
      </c>
      <c r="AC14" s="58">
        <v>503904.87</v>
      </c>
      <c r="AD14" s="36">
        <f t="shared" si="9"/>
        <v>9.91066854768905</v>
      </c>
      <c r="AE14" s="37">
        <f t="shared" si="3"/>
        <v>0</v>
      </c>
      <c r="AF14" s="37">
        <f t="shared" si="10"/>
        <v>-67853.35999999999</v>
      </c>
      <c r="AG14" s="37">
        <v>397427.54</v>
      </c>
      <c r="AH14" s="37">
        <v>329574.18</v>
      </c>
    </row>
    <row r="15" spans="1:34" ht="15.75" customHeight="1">
      <c r="A15" s="199" t="s">
        <v>23</v>
      </c>
      <c r="B15" s="200"/>
      <c r="C15" s="201"/>
      <c r="D15" s="84">
        <v>8964879</v>
      </c>
      <c r="E15" s="84">
        <f t="shared" si="4"/>
        <v>531324.47</v>
      </c>
      <c r="F15" s="17">
        <f t="shared" si="0"/>
        <v>5.926733311180218</v>
      </c>
      <c r="G15" s="17"/>
      <c r="H15" s="84">
        <f>Лист2!D13</f>
        <v>1711900</v>
      </c>
      <c r="I15" s="54">
        <f>Лист2!H13+Лист2!R13+Лист2!W13+Лист2!AB13+Лист2!AG13+Лист2!AL13+Лист2!AQ13+Лист2!AV13+Лист2!BF13+Лист2!BK13+Лист2!BP13+Лист2!BU13+Лист2!BZ13+Лист2!CE13+Лист2!M13</f>
        <v>167036.01</v>
      </c>
      <c r="J15" s="82">
        <f>Лист2!E13</f>
        <v>111214.47</v>
      </c>
      <c r="K15" s="39">
        <f t="shared" si="5"/>
        <v>66.58113421171878</v>
      </c>
      <c r="L15" s="39">
        <f t="shared" si="6"/>
        <v>6.496551784566855</v>
      </c>
      <c r="M15" s="84">
        <v>7212979</v>
      </c>
      <c r="N15" s="51">
        <v>420110</v>
      </c>
      <c r="O15" s="17">
        <f t="shared" si="1"/>
        <v>5.824361889865477</v>
      </c>
      <c r="P15" s="44">
        <v>1970000</v>
      </c>
      <c r="Q15" s="44">
        <v>328340</v>
      </c>
      <c r="R15" s="39">
        <f t="shared" si="2"/>
        <v>16.667005076142132</v>
      </c>
      <c r="S15" s="44">
        <v>431000</v>
      </c>
      <c r="T15" s="44">
        <v>69110</v>
      </c>
      <c r="U15" s="39">
        <f t="shared" si="7"/>
        <v>16.034802784222737</v>
      </c>
      <c r="V15" s="51">
        <v>40000</v>
      </c>
      <c r="W15" s="51"/>
      <c r="X15" s="39">
        <f t="shared" si="8"/>
        <v>0</v>
      </c>
      <c r="Y15" s="17"/>
      <c r="Z15" s="39"/>
      <c r="AA15" s="55"/>
      <c r="AB15" s="99">
        <v>8964879</v>
      </c>
      <c r="AC15" s="58">
        <v>613215.58</v>
      </c>
      <c r="AD15" s="36">
        <f t="shared" si="9"/>
        <v>6.840199181717901</v>
      </c>
      <c r="AE15" s="37">
        <f t="shared" si="3"/>
        <v>0</v>
      </c>
      <c r="AF15" s="37">
        <f t="shared" si="10"/>
        <v>-81891.10999999999</v>
      </c>
      <c r="AG15" s="37">
        <v>117604.91</v>
      </c>
      <c r="AH15" s="37">
        <v>35713.8</v>
      </c>
    </row>
    <row r="16" spans="1:34" ht="15.75" customHeight="1">
      <c r="A16" s="199" t="s">
        <v>24</v>
      </c>
      <c r="B16" s="200"/>
      <c r="C16" s="201"/>
      <c r="D16" s="84">
        <f>H16+M16+V16</f>
        <v>2848467</v>
      </c>
      <c r="E16" s="84">
        <f t="shared" si="4"/>
        <v>340669.83</v>
      </c>
      <c r="F16" s="17">
        <f t="shared" si="0"/>
        <v>11.959760460626716</v>
      </c>
      <c r="G16" s="17"/>
      <c r="H16" s="84">
        <f>Лист2!D14</f>
        <v>1156375</v>
      </c>
      <c r="I16" s="54">
        <f>Лист2!H14+Лист2!R14+Лист2!W14+Лист2!AB14+Лист2!AG14+Лист2!AL14+Лист2!AQ14+Лист2!AV14+Лист2!BF14+Лист2!BK14+Лист2!BP14+Лист2!BU14+Лист2!BZ14+Лист2!CE14+Лист2!M14</f>
        <v>136746.35</v>
      </c>
      <c r="J16" s="82">
        <f>Лист2!I14+Лист2!N14+Лист2!S14+Лист2!X14+Лист2!AC14+Лист2!AH14+Лист2!AM14+Лист2!AR14+Лист2!AW14+Лист2!BG14+Лист2!BL14+Лист2!BQ14+Лист2!BV14+Лист2!CA14+Лист2!CF14</f>
        <v>87759.83000000002</v>
      </c>
      <c r="K16" s="39">
        <f t="shared" si="5"/>
        <v>64.17709138123249</v>
      </c>
      <c r="L16" s="39">
        <f t="shared" si="6"/>
        <v>7.589218895254568</v>
      </c>
      <c r="M16" s="84">
        <v>1642092</v>
      </c>
      <c r="N16" s="51">
        <v>252910</v>
      </c>
      <c r="O16" s="17">
        <f>N16/M16*100</f>
        <v>15.401694911125563</v>
      </c>
      <c r="P16" s="44">
        <v>992500</v>
      </c>
      <c r="Q16" s="44">
        <v>165420</v>
      </c>
      <c r="R16" s="39">
        <f>Q16/P16*100</f>
        <v>16.66700251889169</v>
      </c>
      <c r="S16" s="44">
        <v>404300</v>
      </c>
      <c r="T16" s="44">
        <v>64830</v>
      </c>
      <c r="U16" s="39">
        <f t="shared" si="7"/>
        <v>16.03512243383626</v>
      </c>
      <c r="V16" s="51">
        <v>50000</v>
      </c>
      <c r="W16" s="51"/>
      <c r="X16" s="39">
        <f t="shared" si="8"/>
        <v>0</v>
      </c>
      <c r="Y16" s="17"/>
      <c r="Z16" s="17"/>
      <c r="AA16" s="55"/>
      <c r="AB16" s="99">
        <v>2848467</v>
      </c>
      <c r="AC16" s="58">
        <v>293826.14</v>
      </c>
      <c r="AD16" s="36">
        <f t="shared" si="9"/>
        <v>10.315237634840074</v>
      </c>
      <c r="AE16" s="37">
        <f t="shared" si="3"/>
        <v>0</v>
      </c>
      <c r="AF16" s="37">
        <f t="shared" si="10"/>
        <v>46843.69</v>
      </c>
      <c r="AG16" s="37">
        <v>60236.29</v>
      </c>
      <c r="AH16" s="37">
        <v>107079.98</v>
      </c>
    </row>
    <row r="17" spans="1:34" ht="15" customHeight="1">
      <c r="A17" s="199" t="s">
        <v>25</v>
      </c>
      <c r="B17" s="200"/>
      <c r="C17" s="201"/>
      <c r="D17" s="84">
        <v>4569393</v>
      </c>
      <c r="E17" s="84">
        <f t="shared" si="4"/>
        <v>475378.42000000004</v>
      </c>
      <c r="F17" s="17">
        <f t="shared" si="0"/>
        <v>10.403535436763702</v>
      </c>
      <c r="G17" s="17"/>
      <c r="H17" s="84">
        <f>Лист2!D15</f>
        <v>1587900</v>
      </c>
      <c r="I17" s="54">
        <f>Лист2!H15+Лист2!R15+Лист2!W15+Лист2!AB15+Лист2!AG15+Лист2!AL15+Лист2!AQ15+Лист2!AV15+Лист2!BF15+Лист2!BK15+Лист2!BP15+Лист2!BU15+Лист2!BZ15+Лист2!CE15+Лист2!M15</f>
        <v>106958.56</v>
      </c>
      <c r="J17" s="82">
        <f>Лист2!I15+Лист2!N15+Лист2!S15+Лист2!X15+Лист2!AC15+Лист2!AH15+Лист2!AM15+Лист2!AR15+Лист2!AW15+Лист2!BG15+Лист2!BL15+Лист2!BQ15+Лист2!BV15+Лист2!CA15+Лист2!CF15</f>
        <v>168248.42</v>
      </c>
      <c r="K17" s="39">
        <f t="shared" si="5"/>
        <v>157.30243563488514</v>
      </c>
      <c r="L17" s="39">
        <f t="shared" si="6"/>
        <v>10.595655897726559</v>
      </c>
      <c r="M17" s="84">
        <v>2906493</v>
      </c>
      <c r="N17" s="51">
        <v>307130</v>
      </c>
      <c r="O17" s="17">
        <f t="shared" si="1"/>
        <v>10.567030438401193</v>
      </c>
      <c r="P17" s="44">
        <v>1422400</v>
      </c>
      <c r="Q17" s="44">
        <v>237080</v>
      </c>
      <c r="R17" s="39">
        <f t="shared" si="2"/>
        <v>16.667604049493814</v>
      </c>
      <c r="S17" s="44">
        <v>295500</v>
      </c>
      <c r="T17" s="44">
        <v>47390</v>
      </c>
      <c r="U17" s="39">
        <f t="shared" si="7"/>
        <v>16.037225042301184</v>
      </c>
      <c r="V17" s="51">
        <v>75000</v>
      </c>
      <c r="W17" s="51"/>
      <c r="X17" s="39">
        <f t="shared" si="8"/>
        <v>0</v>
      </c>
      <c r="Y17" s="17"/>
      <c r="Z17" s="17"/>
      <c r="AA17" s="55"/>
      <c r="AB17" s="99">
        <v>4569393</v>
      </c>
      <c r="AC17" s="58">
        <v>441099.62</v>
      </c>
      <c r="AD17" s="36">
        <f t="shared" si="9"/>
        <v>9.653352644432204</v>
      </c>
      <c r="AE17" s="37">
        <f t="shared" si="3"/>
        <v>0</v>
      </c>
      <c r="AF17" s="37">
        <f t="shared" si="10"/>
        <v>34278.80000000005</v>
      </c>
      <c r="AG17" s="37">
        <v>283837.42</v>
      </c>
      <c r="AH17" s="37">
        <v>318116.22</v>
      </c>
    </row>
    <row r="18" spans="1:34" ht="15" customHeight="1">
      <c r="A18" s="199" t="s">
        <v>26</v>
      </c>
      <c r="B18" s="200"/>
      <c r="C18" s="201"/>
      <c r="D18" s="84">
        <v>3285287</v>
      </c>
      <c r="E18" s="84">
        <f t="shared" si="4"/>
        <v>317314.41000000003</v>
      </c>
      <c r="F18" s="17">
        <f t="shared" si="0"/>
        <v>9.658651131544978</v>
      </c>
      <c r="G18" s="17"/>
      <c r="H18" s="84">
        <f>Лист2!D16</f>
        <v>1044700</v>
      </c>
      <c r="I18" s="54">
        <f>Лист2!H16+Лист2!R16+Лист2!W16+Лист2!AB16+Лист2!AG16+Лист2!AL16+Лист2!AQ16+Лист2!AV16+Лист2!BF16+Лист2!BK16+Лист2!BP16+Лист2!BU16+Лист2!BZ16+Лист2!CE16+Лист2!M16</f>
        <v>56569.19</v>
      </c>
      <c r="J18" s="82">
        <f>Лист2!I16+Лист2!N16+Лист2!S16+Лист2!X16+Лист2!AC16+Лист2!AH16+Лист2!AM16+Лист2!AR16+Лист2!AW16+Лист2!BG16+Лист2!BL16+Лист2!BQ16+Лист2!BV16+Лист2!CA16+Лист2!CF16</f>
        <v>81554.41</v>
      </c>
      <c r="K18" s="39">
        <f t="shared" si="5"/>
        <v>144.16754067010683</v>
      </c>
      <c r="L18" s="39">
        <f t="shared" si="6"/>
        <v>7.8064908586197</v>
      </c>
      <c r="M18" s="84">
        <v>2213587</v>
      </c>
      <c r="N18" s="51">
        <v>235760</v>
      </c>
      <c r="O18" s="17">
        <f t="shared" si="1"/>
        <v>10.650586581869156</v>
      </c>
      <c r="P18" s="44">
        <v>660000</v>
      </c>
      <c r="Q18" s="44">
        <v>110000</v>
      </c>
      <c r="R18" s="39">
        <f t="shared" si="2"/>
        <v>16.666666666666664</v>
      </c>
      <c r="S18" s="44">
        <v>713700</v>
      </c>
      <c r="T18" s="44">
        <v>114440</v>
      </c>
      <c r="U18" s="39">
        <f t="shared" si="7"/>
        <v>16.034748493764887</v>
      </c>
      <c r="V18" s="51">
        <v>27000</v>
      </c>
      <c r="W18" s="51"/>
      <c r="X18" s="39">
        <f t="shared" si="8"/>
        <v>0</v>
      </c>
      <c r="Y18" s="17"/>
      <c r="Z18" s="17"/>
      <c r="AA18" s="56"/>
      <c r="AB18" s="99">
        <v>3285287</v>
      </c>
      <c r="AC18" s="58">
        <v>364789.58</v>
      </c>
      <c r="AD18" s="36">
        <f t="shared" si="9"/>
        <v>11.103735533607871</v>
      </c>
      <c r="AE18" s="37">
        <f t="shared" si="3"/>
        <v>0</v>
      </c>
      <c r="AF18" s="37">
        <f t="shared" si="10"/>
        <v>-47475.169999999984</v>
      </c>
      <c r="AG18" s="37">
        <v>47870.67</v>
      </c>
      <c r="AH18" s="37">
        <v>395.5</v>
      </c>
    </row>
    <row r="19" spans="1:34" ht="13.5" customHeight="1">
      <c r="A19" s="199" t="s">
        <v>27</v>
      </c>
      <c r="B19" s="200"/>
      <c r="C19" s="201"/>
      <c r="D19" s="84">
        <v>13012343</v>
      </c>
      <c r="E19" s="84">
        <f t="shared" si="4"/>
        <v>457257.43999999994</v>
      </c>
      <c r="F19" s="17">
        <f t="shared" si="0"/>
        <v>3.514028488182335</v>
      </c>
      <c r="G19" s="17"/>
      <c r="H19" s="84">
        <f>Лист2!D17</f>
        <v>7729300</v>
      </c>
      <c r="I19" s="54">
        <f>Лист2!H17+Лист2!R17+Лист2!W17+Лист2!AB17+Лист2!AG17+Лист2!AL17+Лист2!AQ17+Лист2!AV17+Лист2!BF17+Лист2!BK17+Лист2!BP17+Лист2!BU17+Лист2!BZ17+Лист2!CE17+Лист2!M17</f>
        <v>991855.2</v>
      </c>
      <c r="J19" s="82">
        <f>Лист2!I17+Лист2!N17+Лист2!S17+Лист2!X17+Лист2!AC17+Лист2!AH17+Лист2!AM17+Лист2!AR17+Лист2!AW17+Лист2!BG17+Лист2!BL17+Лист2!BQ17+Лист2!BV17+Лист2!CA17+Лист2!CF17+Лист2!BB17</f>
        <v>423257.43999999994</v>
      </c>
      <c r="K19" s="39">
        <f t="shared" si="5"/>
        <v>42.673309571800395</v>
      </c>
      <c r="L19" s="39">
        <f t="shared" si="6"/>
        <v>5.476012575524303</v>
      </c>
      <c r="M19" s="84">
        <v>5253043</v>
      </c>
      <c r="N19" s="51">
        <v>34000</v>
      </c>
      <c r="O19" s="17">
        <f t="shared" si="1"/>
        <v>0.647243892730366</v>
      </c>
      <c r="P19" s="44"/>
      <c r="Q19" s="44"/>
      <c r="R19" s="39"/>
      <c r="S19" s="44"/>
      <c r="T19" s="44"/>
      <c r="U19" s="39"/>
      <c r="V19" s="51">
        <v>30000</v>
      </c>
      <c r="W19" s="51"/>
      <c r="X19" s="39">
        <f t="shared" si="8"/>
        <v>0</v>
      </c>
      <c r="Y19" s="17"/>
      <c r="Z19" s="17"/>
      <c r="AA19" s="55">
        <v>0</v>
      </c>
      <c r="AB19" s="99">
        <v>13509343</v>
      </c>
      <c r="AC19" s="58">
        <v>799575.84</v>
      </c>
      <c r="AD19" s="36">
        <f t="shared" si="9"/>
        <v>5.918687829600596</v>
      </c>
      <c r="AE19" s="37">
        <f t="shared" si="3"/>
        <v>-497000</v>
      </c>
      <c r="AF19" s="37">
        <f t="shared" si="10"/>
        <v>-342318.4</v>
      </c>
      <c r="AG19" s="37">
        <v>497084.14</v>
      </c>
      <c r="AH19" s="37">
        <v>154765.74</v>
      </c>
    </row>
    <row r="20" spans="1:34" ht="14.25" customHeight="1">
      <c r="A20" s="199" t="s">
        <v>28</v>
      </c>
      <c r="B20" s="200"/>
      <c r="C20" s="201"/>
      <c r="D20" s="84">
        <f>H20+M20+V20</f>
        <v>5899258</v>
      </c>
      <c r="E20" s="84">
        <f t="shared" si="4"/>
        <v>693165.4299999999</v>
      </c>
      <c r="F20" s="17">
        <f t="shared" si="0"/>
        <v>11.750044327608657</v>
      </c>
      <c r="G20" s="17"/>
      <c r="H20" s="84">
        <f>Лист2!D18</f>
        <v>2868100</v>
      </c>
      <c r="I20" s="54">
        <f>Лист2!H18+Лист2!R18+Лист2!W18+Лист2!AB18+Лист2!AG18+Лист2!AL18+Лист2!AQ18+Лист2!AV18+Лист2!BF18+Лист2!BK18+Лист2!BP18+Лист2!BU18+Лист2!BZ18+Лист2!CE18+Лист2!M18</f>
        <v>289578.58</v>
      </c>
      <c r="J20" s="82">
        <f>Лист2!I18+Лист2!N18+Лист2!S18+Лист2!X18+Лист2!AC18+Лист2!AH18+Лист2!AM18+Лист2!AR18+Лист2!AW18+Лист2!BG18+Лист2!BL18+Лист2!BQ18+Лист2!BV18+Лист2!CA18+Лист2!CF18</f>
        <v>236985.43</v>
      </c>
      <c r="K20" s="39">
        <f t="shared" si="5"/>
        <v>81.8380385731569</v>
      </c>
      <c r="L20" s="39">
        <f t="shared" si="6"/>
        <v>8.262802203549388</v>
      </c>
      <c r="M20" s="84">
        <v>3011158</v>
      </c>
      <c r="N20" s="51">
        <v>456180</v>
      </c>
      <c r="O20" s="17">
        <f t="shared" si="1"/>
        <v>15.149653389161246</v>
      </c>
      <c r="P20" s="44">
        <v>1971100</v>
      </c>
      <c r="Q20" s="51">
        <v>328520</v>
      </c>
      <c r="R20" s="39">
        <f t="shared" si="2"/>
        <v>16.666835776977322</v>
      </c>
      <c r="S20" s="44">
        <v>654800</v>
      </c>
      <c r="T20" s="44">
        <v>105000</v>
      </c>
      <c r="U20" s="39">
        <f t="shared" si="7"/>
        <v>16.035430665852168</v>
      </c>
      <c r="V20" s="51">
        <v>20000</v>
      </c>
      <c r="W20" s="51"/>
      <c r="X20" s="39">
        <f t="shared" si="8"/>
        <v>0</v>
      </c>
      <c r="Y20" s="17"/>
      <c r="Z20" s="17"/>
      <c r="AA20" s="56"/>
      <c r="AB20" s="99">
        <v>5899258</v>
      </c>
      <c r="AC20" s="58">
        <v>618071.92</v>
      </c>
      <c r="AD20" s="36">
        <f t="shared" si="9"/>
        <v>10.477112884366138</v>
      </c>
      <c r="AE20" s="37">
        <f t="shared" si="3"/>
        <v>0</v>
      </c>
      <c r="AF20" s="37">
        <f t="shared" si="10"/>
        <v>75093.5099999999</v>
      </c>
      <c r="AG20" s="37">
        <v>380945.13</v>
      </c>
      <c r="AH20" s="37">
        <v>456038.64</v>
      </c>
    </row>
    <row r="21" spans="1:34" ht="15.75" customHeight="1">
      <c r="A21" s="199" t="s">
        <v>42</v>
      </c>
      <c r="B21" s="200"/>
      <c r="C21" s="201"/>
      <c r="D21" s="95">
        <f>SUM(D12:D20)</f>
        <v>51378648</v>
      </c>
      <c r="E21" s="95">
        <f t="shared" si="4"/>
        <v>4021299.98</v>
      </c>
      <c r="F21" s="17">
        <f>E21/D21*100</f>
        <v>7.8267921335726856</v>
      </c>
      <c r="G21" s="17"/>
      <c r="H21" s="57">
        <f>SUM(H12:H20)</f>
        <v>19646675</v>
      </c>
      <c r="I21" s="95">
        <f>SUM(I12:I20)</f>
        <v>3638549.3099999996</v>
      </c>
      <c r="J21" s="144">
        <f>SUM(J12:J20)</f>
        <v>1382762.4999999998</v>
      </c>
      <c r="K21" s="40">
        <f>J21/I21*100</f>
        <v>38.003126581236295</v>
      </c>
      <c r="L21" s="40">
        <f t="shared" si="6"/>
        <v>7.038150221347886</v>
      </c>
      <c r="M21" s="57">
        <f>SUM(M12:M20)</f>
        <v>31304973</v>
      </c>
      <c r="N21" s="45">
        <f>SUM(N12:N20)</f>
        <v>2619120</v>
      </c>
      <c r="O21" s="17">
        <f>N21/M21*100</f>
        <v>8.366466248030305</v>
      </c>
      <c r="P21" s="45">
        <f>SUM(P12:P20)</f>
        <v>10896500</v>
      </c>
      <c r="Q21" s="77">
        <f>SUM(Q12:Q20)</f>
        <v>1816120</v>
      </c>
      <c r="R21" s="17">
        <f>Q21/P21*100</f>
        <v>16.66700316615427</v>
      </c>
      <c r="S21" s="77">
        <f>SUM(S12:S20)</f>
        <v>3663100</v>
      </c>
      <c r="T21" s="77">
        <f>SUM(T12:T20)</f>
        <v>610400</v>
      </c>
      <c r="U21" s="40">
        <f t="shared" si="7"/>
        <v>16.663481750429966</v>
      </c>
      <c r="V21" s="45">
        <f>SUM(V12:V20)</f>
        <v>427000</v>
      </c>
      <c r="W21" s="57">
        <f>SUM(W12:W20)</f>
        <v>19417.48</v>
      </c>
      <c r="X21" s="17">
        <f>W21/V21*100</f>
        <v>4.547419203747072</v>
      </c>
      <c r="Y21" s="17"/>
      <c r="Z21" s="17"/>
      <c r="AA21" s="56">
        <f>SUM(AA12:AA20)</f>
        <v>0</v>
      </c>
      <c r="AB21" s="98">
        <f>AB12+AB13+AB14+AB15+AB16+AB17+AB18+AB19+AB20</f>
        <v>51875648</v>
      </c>
      <c r="AC21" s="98">
        <f>SUM(AC12:AC20)</f>
        <v>4239990.48</v>
      </c>
      <c r="AD21" s="36">
        <f t="shared" si="9"/>
        <v>8.173373525859379</v>
      </c>
      <c r="AE21" s="38">
        <f t="shared" si="3"/>
        <v>-497000</v>
      </c>
      <c r="AF21" s="38">
        <f t="shared" si="10"/>
        <v>-218690.50000000047</v>
      </c>
      <c r="AG21" s="38">
        <f>SUM(AG12:AG20)</f>
        <v>2041581.48</v>
      </c>
      <c r="AH21" s="38">
        <f>SUM(AH12:AH20)</f>
        <v>1822890.98</v>
      </c>
    </row>
    <row r="22" spans="1:34" ht="16.5" customHeight="1">
      <c r="A22" s="199" t="s">
        <v>29</v>
      </c>
      <c r="B22" s="200"/>
      <c r="C22" s="201"/>
      <c r="D22" s="54">
        <f>H22+M22+Y22</f>
        <v>316410341.63</v>
      </c>
      <c r="E22" s="84">
        <f>J22+N22+Z22</f>
        <v>39510403.71</v>
      </c>
      <c r="F22" s="39">
        <f>E22/D22*100</f>
        <v>12.487077225877208</v>
      </c>
      <c r="G22" s="39"/>
      <c r="H22" s="54">
        <f>H49</f>
        <v>53260400</v>
      </c>
      <c r="I22" s="54">
        <f>I49</f>
        <v>6812568.83</v>
      </c>
      <c r="J22" s="54">
        <f>J49</f>
        <v>7508809.01</v>
      </c>
      <c r="K22" s="39">
        <f>J22/I22*100</f>
        <v>110.21993608246596</v>
      </c>
      <c r="L22" s="39">
        <f t="shared" si="6"/>
        <v>14.098296313959338</v>
      </c>
      <c r="M22" s="54">
        <v>263149941.63</v>
      </c>
      <c r="N22" s="54">
        <v>32098984</v>
      </c>
      <c r="O22" s="39">
        <f>N22/M22*100</f>
        <v>12.197982565062674</v>
      </c>
      <c r="P22" s="51">
        <v>7736200</v>
      </c>
      <c r="Q22" s="78">
        <v>1289400</v>
      </c>
      <c r="R22" s="39">
        <f>Q22/P22*100</f>
        <v>16.667097541428607</v>
      </c>
      <c r="S22" s="51">
        <v>22316700</v>
      </c>
      <c r="T22" s="78">
        <v>3719400</v>
      </c>
      <c r="U22" s="39">
        <f>T22/S22*100</f>
        <v>16.666442619204453</v>
      </c>
      <c r="V22" s="51"/>
      <c r="W22" s="51"/>
      <c r="X22" s="17"/>
      <c r="Y22" s="50"/>
      <c r="Z22" s="54">
        <v>-97389.3</v>
      </c>
      <c r="AA22" s="50"/>
      <c r="AB22" s="58">
        <v>317262641.63</v>
      </c>
      <c r="AC22" s="58">
        <v>38467908.8</v>
      </c>
      <c r="AD22" s="52">
        <f t="shared" si="9"/>
        <v>12.124941216641032</v>
      </c>
      <c r="AE22" s="37">
        <f t="shared" si="3"/>
        <v>-852300</v>
      </c>
      <c r="AF22" s="37">
        <f t="shared" si="10"/>
        <v>1042494.9100000039</v>
      </c>
      <c r="AG22" s="37">
        <v>1969858.38</v>
      </c>
      <c r="AH22" s="37">
        <v>3012353.29</v>
      </c>
    </row>
    <row r="23" spans="1:34" ht="28.5" customHeight="1">
      <c r="A23" s="205" t="s">
        <v>30</v>
      </c>
      <c r="B23" s="206"/>
      <c r="C23" s="207"/>
      <c r="D23" s="95">
        <f>H23+M23+V23+Y23</f>
        <v>327667028</v>
      </c>
      <c r="E23" s="95">
        <f>J23+N23+W23+Z23+AA23</f>
        <v>39536499.69</v>
      </c>
      <c r="F23" s="17">
        <f>E23/D23*100</f>
        <v>12.06605984475191</v>
      </c>
      <c r="G23" s="17"/>
      <c r="H23" s="57">
        <f>H21+H22</f>
        <v>72907075</v>
      </c>
      <c r="I23" s="57">
        <f>SUM(I21:I22)</f>
        <v>10451118.14</v>
      </c>
      <c r="J23" s="57">
        <f>SUM(J21:J22)</f>
        <v>8891571.51</v>
      </c>
      <c r="K23" s="40">
        <f t="shared" si="5"/>
        <v>85.0777054750622</v>
      </c>
      <c r="L23" s="40">
        <f t="shared" si="6"/>
        <v>12.195759478761149</v>
      </c>
      <c r="M23" s="57">
        <f>M22-8816988.63</f>
        <v>254332953</v>
      </c>
      <c r="N23" s="83">
        <f>N22-1376084</f>
        <v>30722900</v>
      </c>
      <c r="O23" s="17">
        <f>N23/M23*100</f>
        <v>12.079795259562767</v>
      </c>
      <c r="P23" s="45">
        <f>P22</f>
        <v>7736200</v>
      </c>
      <c r="Q23" s="79">
        <f>Q22</f>
        <v>1289400</v>
      </c>
      <c r="R23" s="39">
        <f>Q23/P23*100</f>
        <v>16.667097541428607</v>
      </c>
      <c r="S23" s="45">
        <f>S22</f>
        <v>22316700</v>
      </c>
      <c r="T23" s="79">
        <f>T22</f>
        <v>3719400</v>
      </c>
      <c r="U23" s="17">
        <f>T23/S23*100</f>
        <v>16.666442619204453</v>
      </c>
      <c r="V23" s="45">
        <f>V21</f>
        <v>427000</v>
      </c>
      <c r="W23" s="57">
        <f>W21+W22</f>
        <v>19417.48</v>
      </c>
      <c r="X23" s="17">
        <f>W23/V23*100</f>
        <v>4.547419203747072</v>
      </c>
      <c r="Y23" s="43">
        <f>Y22</f>
        <v>0</v>
      </c>
      <c r="Z23" s="57">
        <f>Z22</f>
        <v>-97389.3</v>
      </c>
      <c r="AA23" s="43">
        <f>SUM(AA21:AA22)</f>
        <v>0</v>
      </c>
      <c r="AB23" s="97">
        <f>AB21+AB22-M21-8816988.63</f>
        <v>329016328</v>
      </c>
      <c r="AC23" s="98">
        <f>AC21+AC22-N21-1376084</f>
        <v>38712695.28</v>
      </c>
      <c r="AD23" s="36">
        <f t="shared" si="9"/>
        <v>11.766192734361804</v>
      </c>
      <c r="AE23" s="38">
        <f t="shared" si="3"/>
        <v>-1349300</v>
      </c>
      <c r="AF23" s="38">
        <f t="shared" si="10"/>
        <v>823804.4099999964</v>
      </c>
      <c r="AG23" s="38">
        <f>SUM(AG21:AG22)</f>
        <v>4011439.86</v>
      </c>
      <c r="AH23" s="38">
        <f>SUM(AH21:AH22)</f>
        <v>4835244.27</v>
      </c>
    </row>
    <row r="24" spans="1:34" ht="18" customHeight="1">
      <c r="A24" s="60"/>
      <c r="B24" s="60"/>
      <c r="C24" s="60"/>
      <c r="D24" s="61"/>
      <c r="E24" s="62"/>
      <c r="F24" s="63"/>
      <c r="G24" s="63"/>
      <c r="H24" s="64"/>
      <c r="I24" s="65"/>
      <c r="J24" s="62"/>
      <c r="K24" s="66"/>
      <c r="L24" s="67"/>
      <c r="M24" s="68"/>
      <c r="N24" s="69"/>
      <c r="O24" s="63"/>
      <c r="P24" s="68"/>
      <c r="Q24" s="70"/>
      <c r="R24" s="63"/>
      <c r="S24" s="68"/>
      <c r="T24" s="70"/>
      <c r="U24" s="63"/>
      <c r="V24" s="71"/>
      <c r="W24" s="71"/>
      <c r="X24" s="63"/>
      <c r="Y24" s="62"/>
      <c r="Z24" s="62"/>
      <c r="AA24" s="62"/>
      <c r="AB24" s="72"/>
      <c r="AC24" s="73"/>
      <c r="AD24" s="74"/>
      <c r="AE24" s="75"/>
      <c r="AF24" s="76"/>
      <c r="AG24" s="75"/>
      <c r="AH24" s="75"/>
    </row>
    <row r="25" spans="1:34" ht="15.75" customHeight="1">
      <c r="A25" s="13"/>
      <c r="B25" s="13"/>
      <c r="C25" s="13"/>
      <c r="D25" s="41" t="s">
        <v>62</v>
      </c>
      <c r="E25" s="41"/>
      <c r="F25" s="41"/>
      <c r="G25" s="41" t="s">
        <v>85</v>
      </c>
      <c r="H25" s="41"/>
      <c r="I25" s="16"/>
      <c r="J25" s="16"/>
      <c r="K25" s="18"/>
      <c r="L25" s="18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"/>
    </row>
    <row r="26" spans="1:34" ht="16.5" customHeight="1">
      <c r="A26" s="208" t="s">
        <v>68</v>
      </c>
      <c r="B26" s="208"/>
      <c r="C26" s="208"/>
      <c r="D26" s="208"/>
      <c r="E26" s="208"/>
      <c r="F26" s="208"/>
      <c r="G26" s="92">
        <f>G27+G31+G29+G30+G33+G34+G35+G28+G32</f>
        <v>50126096.2</v>
      </c>
      <c r="H26" s="92">
        <f>SUM(H27:H35)</f>
        <v>47513500</v>
      </c>
      <c r="I26" s="92">
        <f>I27+I31+I29+I30+I33+I34+I35+I28+I32</f>
        <v>5853589.18</v>
      </c>
      <c r="J26" s="92">
        <f>J27+J28+J29+J30+J31+J32+J34+J33+J35</f>
        <v>6393005.26</v>
      </c>
      <c r="K26" s="91">
        <f>J26/I26*100</f>
        <v>109.21513388474591</v>
      </c>
      <c r="L26" s="91">
        <f aca="true" t="shared" si="11" ref="L26:L34">J26/H26*100</f>
        <v>13.455134351289633</v>
      </c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"/>
    </row>
    <row r="27" spans="1:12" ht="14.25" customHeight="1">
      <c r="A27" s="216" t="s">
        <v>34</v>
      </c>
      <c r="B27" s="217"/>
      <c r="C27" s="217"/>
      <c r="D27" s="217"/>
      <c r="E27" s="217"/>
      <c r="F27" s="218"/>
      <c r="G27" s="37">
        <v>38050418.1</v>
      </c>
      <c r="H27" s="37">
        <v>34456700</v>
      </c>
      <c r="I27" s="37">
        <v>3848800.26</v>
      </c>
      <c r="J27" s="37">
        <v>4105325.39</v>
      </c>
      <c r="K27" s="48">
        <f>J27/I27*100</f>
        <v>106.66506736309564</v>
      </c>
      <c r="L27" s="48">
        <f t="shared" si="11"/>
        <v>11.914447378884223</v>
      </c>
    </row>
    <row r="28" spans="1:12" ht="24.75" customHeight="1">
      <c r="A28" s="202" t="s">
        <v>80</v>
      </c>
      <c r="B28" s="203"/>
      <c r="C28" s="203"/>
      <c r="D28" s="203"/>
      <c r="E28" s="203"/>
      <c r="F28" s="204"/>
      <c r="G28" s="150">
        <v>2008286.53</v>
      </c>
      <c r="H28" s="37">
        <v>2176700</v>
      </c>
      <c r="I28" s="37">
        <v>339145.57</v>
      </c>
      <c r="J28" s="37">
        <v>287981.44</v>
      </c>
      <c r="K28" s="48">
        <f>J28/I28*100</f>
        <v>84.91381444257108</v>
      </c>
      <c r="L28" s="48">
        <f t="shared" si="11"/>
        <v>13.230185142647127</v>
      </c>
    </row>
    <row r="29" spans="1:12" ht="12.75">
      <c r="A29" s="216" t="s">
        <v>35</v>
      </c>
      <c r="B29" s="217"/>
      <c r="C29" s="217"/>
      <c r="D29" s="217"/>
      <c r="E29" s="217"/>
      <c r="F29" s="218"/>
      <c r="G29" s="37">
        <v>7502858.7</v>
      </c>
      <c r="H29" s="37">
        <v>7521200</v>
      </c>
      <c r="I29" s="37">
        <v>1410442.77</v>
      </c>
      <c r="J29" s="37">
        <v>1615018.69</v>
      </c>
      <c r="K29" s="48">
        <f aca="true" t="shared" si="12" ref="K29:K38">J29/I29*100</f>
        <v>114.5043758138446</v>
      </c>
      <c r="L29" s="48">
        <f t="shared" si="11"/>
        <v>21.47288584268468</v>
      </c>
    </row>
    <row r="30" spans="1:12" ht="12.75">
      <c r="A30" s="216" t="s">
        <v>13</v>
      </c>
      <c r="B30" s="217"/>
      <c r="C30" s="217"/>
      <c r="D30" s="217"/>
      <c r="E30" s="217"/>
      <c r="F30" s="218"/>
      <c r="G30" s="37">
        <v>177025.33</v>
      </c>
      <c r="H30" s="37">
        <v>641000</v>
      </c>
      <c r="I30" s="37">
        <v>14561.42</v>
      </c>
      <c r="J30" s="37">
        <v>172465.12</v>
      </c>
      <c r="K30" s="48">
        <f t="shared" si="12"/>
        <v>1184.3976755014276</v>
      </c>
      <c r="L30" s="48">
        <f t="shared" si="11"/>
        <v>26.905634945397814</v>
      </c>
    </row>
    <row r="31" spans="1:12" ht="24.75" customHeight="1">
      <c r="A31" s="202" t="s">
        <v>77</v>
      </c>
      <c r="B31" s="203"/>
      <c r="C31" s="203"/>
      <c r="D31" s="203"/>
      <c r="E31" s="203"/>
      <c r="F31" s="204"/>
      <c r="G31" s="37">
        <v>31139.22</v>
      </c>
      <c r="H31" s="37">
        <v>31100</v>
      </c>
      <c r="I31" s="37">
        <v>25000</v>
      </c>
      <c r="J31" s="37"/>
      <c r="K31" s="48"/>
      <c r="L31" s="48"/>
    </row>
    <row r="32" spans="1:12" ht="12.75">
      <c r="A32" s="188" t="s">
        <v>81</v>
      </c>
      <c r="B32" s="189"/>
      <c r="C32" s="189"/>
      <c r="D32" s="189"/>
      <c r="E32" s="189"/>
      <c r="F32" s="190"/>
      <c r="G32" s="37">
        <v>891959.04</v>
      </c>
      <c r="H32" s="37">
        <v>949700</v>
      </c>
      <c r="I32" s="37">
        <v>84302.16</v>
      </c>
      <c r="J32" s="37">
        <v>87931.69</v>
      </c>
      <c r="K32" s="48">
        <f>J32/I32*100</f>
        <v>104.30538197360542</v>
      </c>
      <c r="L32" s="48">
        <f t="shared" si="11"/>
        <v>9.258891228809098</v>
      </c>
    </row>
    <row r="33" spans="1:12" ht="12.75">
      <c r="A33" s="188" t="s">
        <v>36</v>
      </c>
      <c r="B33" s="189"/>
      <c r="C33" s="189"/>
      <c r="D33" s="189"/>
      <c r="E33" s="189"/>
      <c r="F33" s="190"/>
      <c r="G33" s="37">
        <v>409992</v>
      </c>
      <c r="H33" s="37">
        <v>410000</v>
      </c>
      <c r="I33" s="37"/>
      <c r="J33" s="37"/>
      <c r="K33" s="48"/>
      <c r="L33" s="48">
        <f t="shared" si="11"/>
        <v>0</v>
      </c>
    </row>
    <row r="34" spans="1:12" ht="12.75">
      <c r="A34" s="188" t="s">
        <v>37</v>
      </c>
      <c r="B34" s="189"/>
      <c r="C34" s="189"/>
      <c r="D34" s="189"/>
      <c r="E34" s="189"/>
      <c r="F34" s="190"/>
      <c r="G34" s="37">
        <v>1054591.63</v>
      </c>
      <c r="H34" s="37">
        <v>1327100</v>
      </c>
      <c r="I34" s="37">
        <v>131337</v>
      </c>
      <c r="J34" s="37">
        <v>124282.93</v>
      </c>
      <c r="K34" s="48">
        <f t="shared" si="12"/>
        <v>94.6290306615805</v>
      </c>
      <c r="L34" s="48">
        <f t="shared" si="11"/>
        <v>9.365001130284076</v>
      </c>
    </row>
    <row r="35" spans="1:12" ht="12.75">
      <c r="A35" s="188" t="s">
        <v>41</v>
      </c>
      <c r="B35" s="197"/>
      <c r="C35" s="197"/>
      <c r="D35" s="197"/>
      <c r="E35" s="197"/>
      <c r="F35" s="198"/>
      <c r="G35" s="37">
        <v>-174.35</v>
      </c>
      <c r="H35" s="37">
        <v>0</v>
      </c>
      <c r="I35" s="37"/>
      <c r="J35" s="37"/>
      <c r="K35" s="48"/>
      <c r="L35" s="48"/>
    </row>
    <row r="36" spans="1:12" ht="16.5" customHeight="1">
      <c r="A36" s="208" t="s">
        <v>69</v>
      </c>
      <c r="B36" s="208"/>
      <c r="C36" s="208"/>
      <c r="D36" s="208"/>
      <c r="E36" s="208"/>
      <c r="F36" s="208"/>
      <c r="G36" s="38">
        <f>G37+G38+G39+G40+G41+G42+G43+G44+G45+G46+G47+G48</f>
        <v>5656487.640000001</v>
      </c>
      <c r="H36" s="38">
        <f>H37+H38+H39+H40+H41+H42+H43+H44+H45+H46+H47+H48</f>
        <v>5746900</v>
      </c>
      <c r="I36" s="38">
        <f>I37+I38+I39+I40+I41+I42+I43+I44+I45+I46+I47+I48</f>
        <v>958979.65</v>
      </c>
      <c r="J36" s="38">
        <f>J37+J38+J39+J40+J41+J42+J43+J44+J45+J46+J47+J48</f>
        <v>1115803.75</v>
      </c>
      <c r="K36" s="40">
        <f t="shared" si="12"/>
        <v>116.35322501369032</v>
      </c>
      <c r="L36" s="40">
        <f>J36/H36*100</f>
        <v>19.415750230559084</v>
      </c>
    </row>
    <row r="37" spans="1:12" ht="12.75">
      <c r="A37" s="188" t="s">
        <v>47</v>
      </c>
      <c r="B37" s="189"/>
      <c r="C37" s="189"/>
      <c r="D37" s="189"/>
      <c r="E37" s="189"/>
      <c r="F37" s="190"/>
      <c r="G37" s="37">
        <v>2061758.59</v>
      </c>
      <c r="H37" s="37">
        <v>2052500</v>
      </c>
      <c r="I37" s="37">
        <v>284182.58</v>
      </c>
      <c r="J37" s="37">
        <v>588503.99</v>
      </c>
      <c r="K37" s="48">
        <f t="shared" si="12"/>
        <v>207.086581450559</v>
      </c>
      <c r="L37" s="48">
        <f>J37/H37*100</f>
        <v>28.672545188794153</v>
      </c>
    </row>
    <row r="38" spans="1:12" ht="12.75">
      <c r="A38" s="188" t="s">
        <v>46</v>
      </c>
      <c r="B38" s="189"/>
      <c r="C38" s="189"/>
      <c r="D38" s="189"/>
      <c r="E38" s="189"/>
      <c r="F38" s="190"/>
      <c r="G38" s="37">
        <v>125127.77</v>
      </c>
      <c r="H38" s="37">
        <v>115000</v>
      </c>
      <c r="I38" s="37">
        <v>9084.12</v>
      </c>
      <c r="J38" s="37">
        <v>7575.84</v>
      </c>
      <c r="K38" s="48">
        <f t="shared" si="12"/>
        <v>83.39652052152547</v>
      </c>
      <c r="L38" s="48">
        <f>J38/H38*100</f>
        <v>6.587686956521739</v>
      </c>
    </row>
    <row r="39" spans="1:12" ht="22.5" customHeight="1">
      <c r="A39" s="194" t="s">
        <v>60</v>
      </c>
      <c r="B39" s="211"/>
      <c r="C39" s="211"/>
      <c r="D39" s="211"/>
      <c r="E39" s="211"/>
      <c r="F39" s="212"/>
      <c r="G39" s="37">
        <v>68411</v>
      </c>
      <c r="H39" s="37">
        <v>68400</v>
      </c>
      <c r="I39" s="37"/>
      <c r="J39" s="37"/>
      <c r="K39" s="48"/>
      <c r="L39" s="48">
        <f>J39/H39*100</f>
        <v>0</v>
      </c>
    </row>
    <row r="40" spans="1:12" ht="12.75">
      <c r="A40" s="188" t="s">
        <v>38</v>
      </c>
      <c r="B40" s="189"/>
      <c r="C40" s="189"/>
      <c r="D40" s="189"/>
      <c r="E40" s="189"/>
      <c r="F40" s="190"/>
      <c r="G40" s="37">
        <v>497525.79</v>
      </c>
      <c r="H40" s="37">
        <v>591000</v>
      </c>
      <c r="I40" s="37">
        <v>89574.11</v>
      </c>
      <c r="J40" s="37">
        <v>74077.79</v>
      </c>
      <c r="K40" s="48">
        <f>J40/I40*100</f>
        <v>82.70000114988582</v>
      </c>
      <c r="L40" s="48">
        <f>J40/H40*100</f>
        <v>12.534313028764805</v>
      </c>
    </row>
    <row r="41" spans="1:12" ht="12.75">
      <c r="A41" s="188" t="s">
        <v>52</v>
      </c>
      <c r="B41" s="197"/>
      <c r="C41" s="197"/>
      <c r="D41" s="197"/>
      <c r="E41" s="197"/>
      <c r="F41" s="198"/>
      <c r="G41" s="37"/>
      <c r="H41" s="37"/>
      <c r="I41" s="37"/>
      <c r="J41" s="37"/>
      <c r="K41" s="48"/>
      <c r="L41" s="48">
        <v>0</v>
      </c>
    </row>
    <row r="42" spans="1:12" ht="23.25" customHeight="1">
      <c r="A42" s="213" t="s">
        <v>82</v>
      </c>
      <c r="B42" s="214"/>
      <c r="C42" s="214"/>
      <c r="D42" s="214"/>
      <c r="E42" s="214"/>
      <c r="F42" s="215"/>
      <c r="G42" s="37">
        <v>88131.88</v>
      </c>
      <c r="H42" s="37">
        <v>130000</v>
      </c>
      <c r="I42" s="37"/>
      <c r="J42" s="37"/>
      <c r="K42" s="48"/>
      <c r="L42" s="48"/>
    </row>
    <row r="43" spans="1:12" ht="24" customHeight="1">
      <c r="A43" s="194" t="s">
        <v>64</v>
      </c>
      <c r="B43" s="211"/>
      <c r="C43" s="211"/>
      <c r="D43" s="211"/>
      <c r="E43" s="211"/>
      <c r="F43" s="212"/>
      <c r="G43" s="37">
        <v>45362.49</v>
      </c>
      <c r="H43" s="37">
        <v>0</v>
      </c>
      <c r="I43" s="37"/>
      <c r="J43" s="37">
        <v>17769.4</v>
      </c>
      <c r="K43" s="48"/>
      <c r="L43" s="48"/>
    </row>
    <row r="44" spans="1:12" ht="12.75">
      <c r="A44" s="188" t="s">
        <v>39</v>
      </c>
      <c r="B44" s="189"/>
      <c r="C44" s="189"/>
      <c r="D44" s="189"/>
      <c r="E44" s="189"/>
      <c r="F44" s="190"/>
      <c r="G44" s="37">
        <v>1051272.66</v>
      </c>
      <c r="H44" s="37">
        <v>1500000</v>
      </c>
      <c r="I44" s="37">
        <v>350348</v>
      </c>
      <c r="J44" s="37">
        <v>34354</v>
      </c>
      <c r="K44" s="48"/>
      <c r="L44" s="48"/>
    </row>
    <row r="45" spans="1:12" ht="12.75">
      <c r="A45" s="188" t="s">
        <v>48</v>
      </c>
      <c r="B45" s="189"/>
      <c r="C45" s="189"/>
      <c r="D45" s="189"/>
      <c r="E45" s="189"/>
      <c r="F45" s="190"/>
      <c r="G45" s="37">
        <v>886772.4</v>
      </c>
      <c r="H45" s="37">
        <v>290000</v>
      </c>
      <c r="I45" s="37">
        <v>109981.76</v>
      </c>
      <c r="J45" s="37">
        <v>78583.36</v>
      </c>
      <c r="K45" s="48">
        <f>J45/I45*100</f>
        <v>71.45126610085164</v>
      </c>
      <c r="L45" s="48">
        <f>J45/H45*100</f>
        <v>27.097710344827586</v>
      </c>
    </row>
    <row r="46" spans="1:12" ht="12.75">
      <c r="A46" s="188" t="s">
        <v>40</v>
      </c>
      <c r="B46" s="189"/>
      <c r="C46" s="189"/>
      <c r="D46" s="189"/>
      <c r="E46" s="189"/>
      <c r="F46" s="190"/>
      <c r="G46" s="37">
        <v>832125.06</v>
      </c>
      <c r="H46" s="37">
        <v>1000000</v>
      </c>
      <c r="I46" s="37">
        <v>113809.08</v>
      </c>
      <c r="J46" s="37">
        <v>314939.37</v>
      </c>
      <c r="K46" s="48">
        <f>J46/I46*100</f>
        <v>276.7260485718714</v>
      </c>
      <c r="L46" s="48">
        <f>J46/H46*100</f>
        <v>31.493937</v>
      </c>
    </row>
    <row r="47" spans="1:12" ht="12.75">
      <c r="A47" s="188" t="s">
        <v>53</v>
      </c>
      <c r="B47" s="189"/>
      <c r="C47" s="189"/>
      <c r="D47" s="189"/>
      <c r="E47" s="189"/>
      <c r="F47" s="190"/>
      <c r="G47" s="89"/>
      <c r="H47" s="37"/>
      <c r="I47" s="37">
        <v>2000</v>
      </c>
      <c r="J47" s="37"/>
      <c r="K47" s="48"/>
      <c r="L47" s="48"/>
    </row>
    <row r="48" spans="1:12" ht="11.25" customHeight="1">
      <c r="A48" s="194" t="s">
        <v>72</v>
      </c>
      <c r="B48" s="195"/>
      <c r="C48" s="195"/>
      <c r="D48" s="195"/>
      <c r="E48" s="195"/>
      <c r="F48" s="196"/>
      <c r="G48" s="37"/>
      <c r="H48" s="37"/>
      <c r="I48" s="37"/>
      <c r="J48" s="37"/>
      <c r="K48" s="48"/>
      <c r="L48" s="48"/>
    </row>
    <row r="49" spans="1:12" ht="14.25" customHeight="1">
      <c r="A49" s="191" t="s">
        <v>71</v>
      </c>
      <c r="B49" s="192"/>
      <c r="C49" s="192"/>
      <c r="D49" s="192"/>
      <c r="E49" s="192"/>
      <c r="F49" s="193"/>
      <c r="G49" s="90">
        <f>G26+G36</f>
        <v>55782583.84</v>
      </c>
      <c r="H49" s="38">
        <f>H26+H36</f>
        <v>53260400</v>
      </c>
      <c r="I49" s="38">
        <f>I26+I36</f>
        <v>6812568.83</v>
      </c>
      <c r="J49" s="38">
        <f>J26+J36</f>
        <v>7508809.01</v>
      </c>
      <c r="K49" s="40">
        <f>J49/I49*100</f>
        <v>110.21993608246596</v>
      </c>
      <c r="L49" s="40">
        <f>J49/H49*100</f>
        <v>14.098296313959338</v>
      </c>
    </row>
  </sheetData>
  <sheetProtection/>
  <mergeCells count="55">
    <mergeCell ref="AA7:AA10"/>
    <mergeCell ref="H6:AA6"/>
    <mergeCell ref="A17:C17"/>
    <mergeCell ref="A29:F29"/>
    <mergeCell ref="A6:C11"/>
    <mergeCell ref="A27:F27"/>
    <mergeCell ref="A12:C12"/>
    <mergeCell ref="V7:X10"/>
    <mergeCell ref="H10:H11"/>
    <mergeCell ref="H7:L9"/>
    <mergeCell ref="A43:F43"/>
    <mergeCell ref="A39:F39"/>
    <mergeCell ref="A42:F42"/>
    <mergeCell ref="A22:C22"/>
    <mergeCell ref="A41:F41"/>
    <mergeCell ref="A30:F30"/>
    <mergeCell ref="A38:F38"/>
    <mergeCell ref="A36:F36"/>
    <mergeCell ref="A28:F28"/>
    <mergeCell ref="A32:F32"/>
    <mergeCell ref="M7:O10"/>
    <mergeCell ref="P7:U7"/>
    <mergeCell ref="S8:U10"/>
    <mergeCell ref="A20:C20"/>
    <mergeCell ref="A13:C13"/>
    <mergeCell ref="A14:C14"/>
    <mergeCell ref="A21:C21"/>
    <mergeCell ref="A15:C15"/>
    <mergeCell ref="A33:F33"/>
    <mergeCell ref="A16:C16"/>
    <mergeCell ref="A18:C18"/>
    <mergeCell ref="A31:F31"/>
    <mergeCell ref="A23:C23"/>
    <mergeCell ref="A19:C19"/>
    <mergeCell ref="A26:F26"/>
    <mergeCell ref="A47:F47"/>
    <mergeCell ref="A49:F49"/>
    <mergeCell ref="A34:F34"/>
    <mergeCell ref="A46:F46"/>
    <mergeCell ref="A37:F37"/>
    <mergeCell ref="A48:F48"/>
    <mergeCell ref="A45:F45"/>
    <mergeCell ref="A40:F40"/>
    <mergeCell ref="A44:F44"/>
    <mergeCell ref="A35:F35"/>
    <mergeCell ref="AE6:AF10"/>
    <mergeCell ref="AG6:AH10"/>
    <mergeCell ref="B3:AC3"/>
    <mergeCell ref="AC5:AD5"/>
    <mergeCell ref="P8:R10"/>
    <mergeCell ref="K10:L10"/>
    <mergeCell ref="D6:F10"/>
    <mergeCell ref="I10:J10"/>
    <mergeCell ref="AB6:AD10"/>
    <mergeCell ref="Y7:Z10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H20"/>
  <sheetViews>
    <sheetView view="pageBreakPreview" zoomScaleSheetLayoutView="100" zoomScalePageLayoutView="0" workbookViewId="0" topLeftCell="A4">
      <pane xSplit="5" topLeftCell="AP1" activePane="topRight" state="frozen"/>
      <selection pane="topLeft" activeCell="A4" sqref="A4"/>
      <selection pane="topRight" activeCell="E19" sqref="E19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2.75390625" style="0" customWidth="1"/>
    <col min="5" max="5" width="12.25390625" style="0" customWidth="1"/>
    <col min="6" max="6" width="5.75390625" style="0" customWidth="1"/>
    <col min="7" max="7" width="10.00390625" style="0" customWidth="1"/>
    <col min="8" max="8" width="12.25390625" style="0" customWidth="1"/>
    <col min="9" max="9" width="11.00390625" style="0" customWidth="1"/>
    <col min="10" max="10" width="9.00390625" style="0" customWidth="1"/>
    <col min="11" max="11" width="11.875" style="0" customWidth="1"/>
    <col min="12" max="12" width="9.875" style="0" customWidth="1"/>
    <col min="13" max="13" width="10.875" style="0" customWidth="1"/>
    <col min="14" max="14" width="10.00390625" style="0" customWidth="1"/>
    <col min="15" max="15" width="7.875" style="0" customWidth="1"/>
    <col min="16" max="16" width="6.125" style="0" customWidth="1"/>
    <col min="17" max="17" width="11.125" style="0" customWidth="1"/>
    <col min="18" max="18" width="9.875" style="0" bestFit="1" customWidth="1"/>
    <col min="19" max="19" width="9.75390625" style="0" customWidth="1"/>
    <col min="20" max="20" width="12.125" style="0" customWidth="1"/>
    <col min="21" max="21" width="6.125" style="0" customWidth="1"/>
    <col min="22" max="22" width="10.00390625" style="0" customWidth="1"/>
    <col min="23" max="23" width="11.875" style="0" customWidth="1"/>
    <col min="24" max="24" width="10.00390625" style="0" customWidth="1"/>
    <col min="25" max="25" width="9.875" style="0" customWidth="1"/>
    <col min="26" max="26" width="6.125" style="0" customWidth="1"/>
    <col min="27" max="27" width="10.00390625" style="0" customWidth="1"/>
    <col min="28" max="28" width="10.125" style="0" customWidth="1"/>
    <col min="29" max="30" width="10.375" style="0" customWidth="1"/>
    <col min="31" max="31" width="7.375" style="0" customWidth="1"/>
    <col min="32" max="32" width="8.875" style="0" customWidth="1"/>
    <col min="33" max="34" width="7.625" style="0" customWidth="1"/>
    <col min="35" max="35" width="10.25390625" style="0" customWidth="1"/>
    <col min="36" max="36" width="9.25390625" style="0" customWidth="1"/>
    <col min="37" max="37" width="5.125" style="0" customWidth="1"/>
    <col min="38" max="38" width="5.375" style="0" customWidth="1"/>
    <col min="39" max="39" width="8.00390625" style="0" customWidth="1"/>
    <col min="40" max="40" width="6.25390625" style="0" customWidth="1"/>
    <col min="41" max="41" width="6.625" style="0" customWidth="1"/>
    <col min="42" max="42" width="11.75390625" style="0" customWidth="1"/>
    <col min="43" max="43" width="10.375" style="0" customWidth="1"/>
    <col min="44" max="44" width="10.25390625" style="0" customWidth="1"/>
    <col min="45" max="45" width="10.75390625" style="0" customWidth="1"/>
    <col min="46" max="46" width="6.125" style="0" customWidth="1"/>
    <col min="47" max="47" width="7.625" style="0" customWidth="1"/>
    <col min="48" max="48" width="10.00390625" style="0" customWidth="1"/>
    <col min="49" max="49" width="11.125" style="0" customWidth="1"/>
    <col min="50" max="50" width="7.375" style="0" customWidth="1"/>
    <col min="51" max="53" width="8.375" style="0" customWidth="1"/>
    <col min="54" max="54" width="9.00390625" style="0" customWidth="1"/>
    <col min="55" max="58" width="8.375" style="0" customWidth="1"/>
    <col min="59" max="59" width="8.75390625" style="0" customWidth="1"/>
    <col min="60" max="60" width="6.125" style="0" customWidth="1"/>
    <col min="61" max="61" width="6.625" style="0" customWidth="1"/>
    <col min="62" max="62" width="10.375" style="0" customWidth="1"/>
    <col min="63" max="63" width="11.875" style="0" customWidth="1"/>
    <col min="64" max="64" width="11.00390625" style="0" customWidth="1"/>
    <col min="65" max="65" width="5.875" style="0" customWidth="1"/>
    <col min="66" max="66" width="7.25390625" style="0" customWidth="1"/>
    <col min="68" max="68" width="11.875" style="0" customWidth="1"/>
    <col min="69" max="69" width="11.625" style="0" customWidth="1"/>
    <col min="70" max="70" width="6.875" style="0" customWidth="1"/>
    <col min="71" max="71" width="6.125" style="0" customWidth="1"/>
    <col min="72" max="76" width="3.875" style="0" customWidth="1"/>
    <col min="77" max="77" width="4.875" style="0" customWidth="1"/>
    <col min="78" max="78" width="4.75390625" style="0" customWidth="1"/>
    <col min="79" max="79" width="6.625" style="0" customWidth="1"/>
    <col min="80" max="80" width="6.25390625" style="0" customWidth="1"/>
    <col min="81" max="81" width="5.375" style="0" customWidth="1"/>
    <col min="82" max="82" width="4.00390625" style="0" customWidth="1"/>
    <col min="83" max="83" width="9.75390625" style="0" customWidth="1"/>
    <col min="84" max="84" width="10.25390625" style="0" customWidth="1"/>
    <col min="85" max="85" width="5.25390625" style="0" customWidth="1"/>
    <col min="86" max="86" width="5.00390625" style="0" customWidth="1"/>
  </cols>
  <sheetData>
    <row r="1" ht="3" customHeight="1"/>
    <row r="2" ht="12.75" customHeight="1" hidden="1"/>
    <row r="3" spans="2:57" ht="56.25" customHeight="1">
      <c r="B3" s="100"/>
      <c r="C3" s="100"/>
      <c r="D3" s="243" t="s">
        <v>84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100"/>
      <c r="AR3" s="100"/>
      <c r="AS3" s="100"/>
      <c r="AT3" s="100"/>
      <c r="AU3" s="42"/>
      <c r="AV3" s="2"/>
      <c r="AW3" s="2"/>
      <c r="AX3" s="2"/>
      <c r="AY3" s="2"/>
      <c r="AZ3" s="2"/>
      <c r="BA3" s="2"/>
      <c r="BB3" s="2"/>
      <c r="BC3" s="2"/>
      <c r="BD3" s="2"/>
      <c r="BE3" s="2"/>
    </row>
    <row r="6" spans="1:86" ht="12.75">
      <c r="A6" s="247" t="s">
        <v>2</v>
      </c>
      <c r="B6" s="247"/>
      <c r="C6" s="247"/>
      <c r="D6" s="262" t="s">
        <v>0</v>
      </c>
      <c r="E6" s="262"/>
      <c r="F6" s="263"/>
      <c r="G6" s="267" t="s">
        <v>16</v>
      </c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9"/>
    </row>
    <row r="7" spans="1:86" ht="73.5" customHeight="1">
      <c r="A7" s="247"/>
      <c r="B7" s="247"/>
      <c r="C7" s="247"/>
      <c r="D7" s="264"/>
      <c r="E7" s="264"/>
      <c r="F7" s="265"/>
      <c r="G7" s="244" t="s">
        <v>1</v>
      </c>
      <c r="H7" s="245"/>
      <c r="I7" s="245"/>
      <c r="J7" s="245"/>
      <c r="K7" s="249"/>
      <c r="L7" s="244" t="s">
        <v>83</v>
      </c>
      <c r="M7" s="245"/>
      <c r="N7" s="245"/>
      <c r="O7" s="245"/>
      <c r="P7" s="249"/>
      <c r="Q7" s="244" t="s">
        <v>13</v>
      </c>
      <c r="R7" s="245"/>
      <c r="S7" s="245"/>
      <c r="T7" s="245"/>
      <c r="U7" s="249"/>
      <c r="V7" s="270" t="s">
        <v>50</v>
      </c>
      <c r="W7" s="271"/>
      <c r="X7" s="271"/>
      <c r="Y7" s="271"/>
      <c r="Z7" s="272"/>
      <c r="AA7" s="270" t="s">
        <v>14</v>
      </c>
      <c r="AB7" s="271"/>
      <c r="AC7" s="271"/>
      <c r="AD7" s="271"/>
      <c r="AE7" s="272"/>
      <c r="AF7" s="244" t="s">
        <v>33</v>
      </c>
      <c r="AG7" s="271"/>
      <c r="AH7" s="271"/>
      <c r="AI7" s="271"/>
      <c r="AJ7" s="272"/>
      <c r="AK7" s="244" t="s">
        <v>43</v>
      </c>
      <c r="AL7" s="271"/>
      <c r="AM7" s="271"/>
      <c r="AN7" s="271"/>
      <c r="AO7" s="272"/>
      <c r="AP7" s="244" t="s">
        <v>51</v>
      </c>
      <c r="AQ7" s="271"/>
      <c r="AR7" s="271"/>
      <c r="AS7" s="271"/>
      <c r="AT7" s="272"/>
      <c r="AU7" s="244" t="s">
        <v>89</v>
      </c>
      <c r="AV7" s="271"/>
      <c r="AW7" s="271"/>
      <c r="AX7" s="271"/>
      <c r="AY7" s="272"/>
      <c r="AZ7" s="244" t="s">
        <v>90</v>
      </c>
      <c r="BA7" s="271"/>
      <c r="BB7" s="271"/>
      <c r="BC7" s="271"/>
      <c r="BD7" s="272"/>
      <c r="BE7" s="244" t="s">
        <v>32</v>
      </c>
      <c r="BF7" s="271"/>
      <c r="BG7" s="271"/>
      <c r="BH7" s="271"/>
      <c r="BI7" s="272"/>
      <c r="BJ7" s="244" t="s">
        <v>31</v>
      </c>
      <c r="BK7" s="268"/>
      <c r="BL7" s="268"/>
      <c r="BM7" s="268"/>
      <c r="BN7" s="269"/>
      <c r="BO7" s="244" t="s">
        <v>61</v>
      </c>
      <c r="BP7" s="245"/>
      <c r="BQ7" s="245"/>
      <c r="BR7" s="245"/>
      <c r="BS7" s="249"/>
      <c r="BT7" s="244" t="s">
        <v>74</v>
      </c>
      <c r="BU7" s="245"/>
      <c r="BV7" s="245"/>
      <c r="BW7" s="245"/>
      <c r="BX7" s="245"/>
      <c r="BY7" s="244" t="s">
        <v>73</v>
      </c>
      <c r="BZ7" s="245"/>
      <c r="CA7" s="245"/>
      <c r="CB7" s="245"/>
      <c r="CC7" s="249"/>
      <c r="CD7" s="244" t="s">
        <v>53</v>
      </c>
      <c r="CE7" s="268"/>
      <c r="CF7" s="268"/>
      <c r="CG7" s="268"/>
      <c r="CH7" s="269"/>
    </row>
    <row r="8" spans="1:86" ht="26.25" customHeight="1">
      <c r="A8" s="247"/>
      <c r="B8" s="247"/>
      <c r="C8" s="247"/>
      <c r="D8" s="246" t="s">
        <v>49</v>
      </c>
      <c r="E8" s="260" t="s">
        <v>20</v>
      </c>
      <c r="F8" s="102"/>
      <c r="G8" s="258" t="s">
        <v>49</v>
      </c>
      <c r="H8" s="246" t="s">
        <v>20</v>
      </c>
      <c r="I8" s="246"/>
      <c r="J8" s="244" t="s">
        <v>58</v>
      </c>
      <c r="K8" s="249"/>
      <c r="L8" s="258" t="s">
        <v>49</v>
      </c>
      <c r="M8" s="246" t="s">
        <v>20</v>
      </c>
      <c r="N8" s="246"/>
      <c r="O8" s="244" t="s">
        <v>58</v>
      </c>
      <c r="P8" s="249"/>
      <c r="Q8" s="258" t="s">
        <v>49</v>
      </c>
      <c r="R8" s="246" t="s">
        <v>20</v>
      </c>
      <c r="S8" s="246"/>
      <c r="T8" s="244" t="s">
        <v>58</v>
      </c>
      <c r="U8" s="249"/>
      <c r="V8" s="258" t="s">
        <v>49</v>
      </c>
      <c r="W8" s="246" t="s">
        <v>20</v>
      </c>
      <c r="X8" s="246"/>
      <c r="Y8" s="244" t="s">
        <v>58</v>
      </c>
      <c r="Z8" s="249"/>
      <c r="AA8" s="246" t="s">
        <v>49</v>
      </c>
      <c r="AB8" s="246" t="s">
        <v>20</v>
      </c>
      <c r="AC8" s="246"/>
      <c r="AD8" s="247" t="s">
        <v>58</v>
      </c>
      <c r="AE8" s="247"/>
      <c r="AF8" s="246" t="s">
        <v>49</v>
      </c>
      <c r="AG8" s="246" t="s">
        <v>20</v>
      </c>
      <c r="AH8" s="246"/>
      <c r="AI8" s="247" t="s">
        <v>58</v>
      </c>
      <c r="AJ8" s="247"/>
      <c r="AK8" s="246" t="s">
        <v>49</v>
      </c>
      <c r="AL8" s="246" t="s">
        <v>20</v>
      </c>
      <c r="AM8" s="246"/>
      <c r="AN8" s="247" t="s">
        <v>58</v>
      </c>
      <c r="AO8" s="247"/>
      <c r="AP8" s="246" t="s">
        <v>49</v>
      </c>
      <c r="AQ8" s="246" t="s">
        <v>20</v>
      </c>
      <c r="AR8" s="246"/>
      <c r="AS8" s="247" t="s">
        <v>58</v>
      </c>
      <c r="AT8" s="247"/>
      <c r="AU8" s="246" t="s">
        <v>49</v>
      </c>
      <c r="AV8" s="246" t="s">
        <v>20</v>
      </c>
      <c r="AW8" s="246"/>
      <c r="AX8" s="247" t="s">
        <v>58</v>
      </c>
      <c r="AY8" s="247"/>
      <c r="AZ8" s="246" t="s">
        <v>49</v>
      </c>
      <c r="BA8" s="246" t="s">
        <v>20</v>
      </c>
      <c r="BB8" s="246"/>
      <c r="BC8" s="247" t="s">
        <v>58</v>
      </c>
      <c r="BD8" s="247"/>
      <c r="BE8" s="246" t="s">
        <v>49</v>
      </c>
      <c r="BF8" s="246" t="s">
        <v>20</v>
      </c>
      <c r="BG8" s="246"/>
      <c r="BH8" s="247" t="s">
        <v>58</v>
      </c>
      <c r="BI8" s="247"/>
      <c r="BJ8" s="246" t="s">
        <v>49</v>
      </c>
      <c r="BK8" s="246" t="s">
        <v>20</v>
      </c>
      <c r="BL8" s="246"/>
      <c r="BM8" s="247" t="s">
        <v>58</v>
      </c>
      <c r="BN8" s="247"/>
      <c r="BO8" s="246" t="s">
        <v>49</v>
      </c>
      <c r="BP8" s="246" t="s">
        <v>20</v>
      </c>
      <c r="BQ8" s="246"/>
      <c r="BR8" s="247" t="s">
        <v>58</v>
      </c>
      <c r="BS8" s="247"/>
      <c r="BT8" s="246" t="s">
        <v>49</v>
      </c>
      <c r="BU8" s="246" t="s">
        <v>20</v>
      </c>
      <c r="BV8" s="246"/>
      <c r="BW8" s="247" t="s">
        <v>58</v>
      </c>
      <c r="BX8" s="247"/>
      <c r="BY8" s="246" t="s">
        <v>49</v>
      </c>
      <c r="BZ8" s="246" t="s">
        <v>20</v>
      </c>
      <c r="CA8" s="246"/>
      <c r="CB8" s="247" t="s">
        <v>58</v>
      </c>
      <c r="CC8" s="247"/>
      <c r="CD8" s="246" t="s">
        <v>49</v>
      </c>
      <c r="CE8" s="246" t="s">
        <v>20</v>
      </c>
      <c r="CF8" s="246"/>
      <c r="CG8" s="247" t="s">
        <v>58</v>
      </c>
      <c r="CH8" s="247"/>
    </row>
    <row r="9" spans="1:86" ht="75.75" customHeight="1">
      <c r="A9" s="247"/>
      <c r="B9" s="247"/>
      <c r="C9" s="247"/>
      <c r="D9" s="246"/>
      <c r="E9" s="261"/>
      <c r="F9" s="49" t="s">
        <v>15</v>
      </c>
      <c r="G9" s="266"/>
      <c r="H9" s="81" t="s">
        <v>92</v>
      </c>
      <c r="I9" s="47" t="s">
        <v>93</v>
      </c>
      <c r="J9" s="47" t="s">
        <v>94</v>
      </c>
      <c r="K9" s="47" t="s">
        <v>95</v>
      </c>
      <c r="L9" s="259"/>
      <c r="M9" s="81" t="s">
        <v>92</v>
      </c>
      <c r="N9" s="47" t="s">
        <v>93</v>
      </c>
      <c r="O9" s="47" t="s">
        <v>94</v>
      </c>
      <c r="P9" s="47" t="s">
        <v>95</v>
      </c>
      <c r="Q9" s="259"/>
      <c r="R9" s="81" t="s">
        <v>92</v>
      </c>
      <c r="S9" s="47" t="s">
        <v>93</v>
      </c>
      <c r="T9" s="47" t="s">
        <v>94</v>
      </c>
      <c r="U9" s="47" t="s">
        <v>95</v>
      </c>
      <c r="V9" s="259"/>
      <c r="W9" s="81" t="s">
        <v>92</v>
      </c>
      <c r="X9" s="47" t="s">
        <v>93</v>
      </c>
      <c r="Y9" s="47" t="s">
        <v>94</v>
      </c>
      <c r="Z9" s="47" t="s">
        <v>95</v>
      </c>
      <c r="AA9" s="248"/>
      <c r="AB9" s="81" t="s">
        <v>92</v>
      </c>
      <c r="AC9" s="47" t="s">
        <v>93</v>
      </c>
      <c r="AD9" s="47" t="s">
        <v>94</v>
      </c>
      <c r="AE9" s="47" t="s">
        <v>95</v>
      </c>
      <c r="AF9" s="248"/>
      <c r="AG9" s="81" t="s">
        <v>92</v>
      </c>
      <c r="AH9" s="47" t="s">
        <v>93</v>
      </c>
      <c r="AI9" s="47" t="s">
        <v>94</v>
      </c>
      <c r="AJ9" s="47" t="s">
        <v>95</v>
      </c>
      <c r="AK9" s="248"/>
      <c r="AL9" s="81" t="s">
        <v>92</v>
      </c>
      <c r="AM9" s="47" t="s">
        <v>93</v>
      </c>
      <c r="AN9" s="47" t="s">
        <v>94</v>
      </c>
      <c r="AO9" s="47" t="s">
        <v>95</v>
      </c>
      <c r="AP9" s="248"/>
      <c r="AQ9" s="81" t="s">
        <v>92</v>
      </c>
      <c r="AR9" s="47" t="s">
        <v>93</v>
      </c>
      <c r="AS9" s="47" t="s">
        <v>94</v>
      </c>
      <c r="AT9" s="47" t="s">
        <v>95</v>
      </c>
      <c r="AU9" s="248"/>
      <c r="AV9" s="81" t="s">
        <v>92</v>
      </c>
      <c r="AW9" s="47" t="s">
        <v>93</v>
      </c>
      <c r="AX9" s="47" t="s">
        <v>94</v>
      </c>
      <c r="AY9" s="47" t="s">
        <v>95</v>
      </c>
      <c r="AZ9" s="248"/>
      <c r="BA9" s="81" t="s">
        <v>92</v>
      </c>
      <c r="BB9" s="47" t="s">
        <v>93</v>
      </c>
      <c r="BC9" s="47" t="s">
        <v>94</v>
      </c>
      <c r="BD9" s="47" t="s">
        <v>95</v>
      </c>
      <c r="BE9" s="248"/>
      <c r="BF9" s="81" t="s">
        <v>92</v>
      </c>
      <c r="BG9" s="47" t="s">
        <v>93</v>
      </c>
      <c r="BH9" s="47" t="s">
        <v>94</v>
      </c>
      <c r="BI9" s="47" t="s">
        <v>95</v>
      </c>
      <c r="BJ9" s="248"/>
      <c r="BK9" s="81" t="s">
        <v>92</v>
      </c>
      <c r="BL9" s="47" t="s">
        <v>93</v>
      </c>
      <c r="BM9" s="47" t="s">
        <v>94</v>
      </c>
      <c r="BN9" s="47" t="s">
        <v>95</v>
      </c>
      <c r="BO9" s="248"/>
      <c r="BP9" s="81" t="s">
        <v>92</v>
      </c>
      <c r="BQ9" s="47" t="s">
        <v>93</v>
      </c>
      <c r="BR9" s="47" t="s">
        <v>94</v>
      </c>
      <c r="BS9" s="47" t="s">
        <v>95</v>
      </c>
      <c r="BT9" s="248"/>
      <c r="BU9" s="81" t="s">
        <v>92</v>
      </c>
      <c r="BV9" s="47" t="s">
        <v>93</v>
      </c>
      <c r="BW9" s="47" t="s">
        <v>94</v>
      </c>
      <c r="BX9" s="47" t="s">
        <v>95</v>
      </c>
      <c r="BY9" s="248"/>
      <c r="BZ9" s="81" t="s">
        <v>92</v>
      </c>
      <c r="CA9" s="47" t="s">
        <v>93</v>
      </c>
      <c r="CB9" s="47" t="s">
        <v>94</v>
      </c>
      <c r="CC9" s="47" t="s">
        <v>95</v>
      </c>
      <c r="CD9" s="248"/>
      <c r="CE9" s="81" t="s">
        <v>92</v>
      </c>
      <c r="CF9" s="47" t="s">
        <v>93</v>
      </c>
      <c r="CG9" s="47" t="s">
        <v>94</v>
      </c>
      <c r="CH9" s="47" t="s">
        <v>95</v>
      </c>
    </row>
    <row r="10" spans="1:86" s="19" customFormat="1" ht="27.75" customHeight="1">
      <c r="A10" s="256" t="s">
        <v>4</v>
      </c>
      <c r="B10" s="256"/>
      <c r="C10" s="257"/>
      <c r="D10" s="103">
        <f>G10+Q10+V10+AA10+AF10+AK10+AP10+AU10+BE10+BJ10+CD10+L10</f>
        <v>814600</v>
      </c>
      <c r="E10" s="103">
        <f>I10+N10+S10+X10+AC10+AM10+AR10+AW10+BG10+BL10+BQ10+BV10+CA10+CF10+AH10</f>
        <v>55125.85</v>
      </c>
      <c r="F10" s="104">
        <f>E10/D10*100</f>
        <v>6.767229315001227</v>
      </c>
      <c r="G10" s="146">
        <v>131700</v>
      </c>
      <c r="H10" s="152">
        <v>6863.36</v>
      </c>
      <c r="I10" s="106">
        <v>2886.12</v>
      </c>
      <c r="J10" s="107"/>
      <c r="K10" s="108">
        <f>I10/G10*100</f>
        <v>2.1914350797266513</v>
      </c>
      <c r="L10" s="148">
        <v>238000</v>
      </c>
      <c r="M10" s="154">
        <v>40392.11</v>
      </c>
      <c r="N10" s="110">
        <v>34211.34</v>
      </c>
      <c r="O10" s="111">
        <f>N10/M10*100</f>
        <v>84.6980759361172</v>
      </c>
      <c r="P10" s="108">
        <f>N10/L10*100</f>
        <v>14.374512605042014</v>
      </c>
      <c r="Q10" s="148">
        <v>32300</v>
      </c>
      <c r="R10" s="154">
        <v>770</v>
      </c>
      <c r="S10" s="110"/>
      <c r="T10" s="111"/>
      <c r="U10" s="108">
        <f>S10/Q10*100</f>
        <v>0</v>
      </c>
      <c r="V10" s="148">
        <v>59700</v>
      </c>
      <c r="W10" s="152">
        <v>259.69</v>
      </c>
      <c r="X10" s="106">
        <v>172.3</v>
      </c>
      <c r="Y10" s="108">
        <f>X10/W10*100</f>
        <v>66.34833840348108</v>
      </c>
      <c r="Z10" s="108">
        <f>X10/V10*100</f>
        <v>0.2886097152428811</v>
      </c>
      <c r="AA10" s="148">
        <v>293200</v>
      </c>
      <c r="AB10" s="152">
        <v>5121.81</v>
      </c>
      <c r="AC10" s="106">
        <v>10811.28</v>
      </c>
      <c r="AD10" s="108">
        <f>AC10/AB10*100</f>
        <v>211.08319129370278</v>
      </c>
      <c r="AE10" s="108">
        <f>AC10/AA10*100</f>
        <v>3.687339699863575</v>
      </c>
      <c r="AF10" s="106"/>
      <c r="AG10" s="148">
        <v>1940</v>
      </c>
      <c r="AH10" s="109">
        <v>2200</v>
      </c>
      <c r="AI10" s="108">
        <f>AH10/AG10*100</f>
        <v>113.4020618556701</v>
      </c>
      <c r="AJ10" s="108">
        <v>0</v>
      </c>
      <c r="AK10" s="106"/>
      <c r="AL10" s="112"/>
      <c r="AM10" s="113"/>
      <c r="AN10" s="114"/>
      <c r="AO10" s="114"/>
      <c r="AP10" s="148">
        <v>59300</v>
      </c>
      <c r="AQ10" s="116">
        <v>4335.87</v>
      </c>
      <c r="AR10" s="116">
        <v>3576.43</v>
      </c>
      <c r="AS10" s="117">
        <f>AR10/AQ10*100</f>
        <v>82.48471471700027</v>
      </c>
      <c r="AT10" s="117">
        <f>AR10/AP10*100</f>
        <v>6.031079258010117</v>
      </c>
      <c r="AU10" s="148">
        <v>400</v>
      </c>
      <c r="AV10" s="152">
        <v>1268.38</v>
      </c>
      <c r="AW10" s="119">
        <v>1268.38</v>
      </c>
      <c r="AX10" s="117">
        <f>AW10/AV10*100</f>
        <v>100</v>
      </c>
      <c r="AY10" s="117">
        <f>AW10/AU10*100</f>
        <v>317.095</v>
      </c>
      <c r="AZ10" s="117"/>
      <c r="BA10" s="117"/>
      <c r="BB10" s="117"/>
      <c r="BC10" s="117"/>
      <c r="BD10" s="117"/>
      <c r="BE10" s="119"/>
      <c r="BF10" s="113"/>
      <c r="BG10" s="113"/>
      <c r="BH10" s="114"/>
      <c r="BI10" s="114"/>
      <c r="BJ10" s="148"/>
      <c r="BK10" s="152"/>
      <c r="BL10" s="114"/>
      <c r="BM10" s="120">
        <v>0</v>
      </c>
      <c r="BN10" s="120"/>
      <c r="BO10" s="114"/>
      <c r="BP10" s="152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3"/>
      <c r="CE10" s="114"/>
      <c r="CF10" s="114"/>
      <c r="CG10" s="114"/>
      <c r="CH10" s="114"/>
    </row>
    <row r="11" spans="1:86" s="20" customFormat="1" ht="24.75" customHeight="1">
      <c r="A11" s="252" t="s">
        <v>5</v>
      </c>
      <c r="B11" s="252"/>
      <c r="C11" s="253"/>
      <c r="D11" s="103">
        <f>G11+Q11+V11+AA11+AF11+AK11+AP11+AU11+BE11+BJ11+CD11+BO11+L11</f>
        <v>928600</v>
      </c>
      <c r="E11" s="103">
        <f aca="true" t="shared" si="0" ref="E11:E18">I11+N11+S11+X11+AC11+AM11+AR11+AW11+BG11+BL11+BQ11+BV11+CA11+CF11+AH11</f>
        <v>90025.14</v>
      </c>
      <c r="F11" s="104">
        <f aca="true" t="shared" si="1" ref="F11:F19">E11/D11*100</f>
        <v>9.694716777945294</v>
      </c>
      <c r="G11" s="146">
        <v>173700</v>
      </c>
      <c r="H11" s="152">
        <v>17890.73</v>
      </c>
      <c r="I11" s="106">
        <v>7135.05</v>
      </c>
      <c r="J11" s="107">
        <f aca="true" t="shared" si="2" ref="J11:J19">I11/H11*100</f>
        <v>39.88126812041767</v>
      </c>
      <c r="K11" s="108">
        <f aca="true" t="shared" si="3" ref="K11:K19">I11/G11*100</f>
        <v>4.1076856649395515</v>
      </c>
      <c r="L11" s="148">
        <v>224200</v>
      </c>
      <c r="M11" s="154">
        <v>34973.69</v>
      </c>
      <c r="N11" s="110">
        <v>29664.27</v>
      </c>
      <c r="O11" s="111">
        <f aca="true" t="shared" si="4" ref="O11:O19">N11/M11*100</f>
        <v>84.81881665903713</v>
      </c>
      <c r="P11" s="108">
        <f aca="true" t="shared" si="5" ref="P11:P18">N11/L11*100</f>
        <v>13.231164139161464</v>
      </c>
      <c r="Q11" s="148">
        <v>15700</v>
      </c>
      <c r="R11" s="155">
        <v>246</v>
      </c>
      <c r="S11" s="122">
        <v>1703.1</v>
      </c>
      <c r="T11" s="111">
        <f aca="true" t="shared" si="6" ref="T11:T19">S11/R11*100</f>
        <v>692.3170731707316</v>
      </c>
      <c r="U11" s="108">
        <f aca="true" t="shared" si="7" ref="U11:U18">S11/Q11*100</f>
        <v>10.847770700636943</v>
      </c>
      <c r="V11" s="148">
        <v>99700</v>
      </c>
      <c r="W11" s="152">
        <v>433.82</v>
      </c>
      <c r="X11" s="106">
        <v>715.71</v>
      </c>
      <c r="Y11" s="108">
        <f aca="true" t="shared" si="8" ref="Y11:Y19">X11/W11*100</f>
        <v>164.97856253745795</v>
      </c>
      <c r="Z11" s="108">
        <f aca="true" t="shared" si="9" ref="Z11:Z19">X11/V11*100</f>
        <v>0.717863590772317</v>
      </c>
      <c r="AA11" s="148">
        <v>264300</v>
      </c>
      <c r="AB11" s="157">
        <v>11902.7</v>
      </c>
      <c r="AC11" s="123">
        <v>49407.01</v>
      </c>
      <c r="AD11" s="108">
        <f aca="true" t="shared" si="10" ref="AD11:AD19">AC11/AB11*100</f>
        <v>415.09077772270155</v>
      </c>
      <c r="AE11" s="108">
        <f aca="true" t="shared" si="11" ref="AE11:AE19">AC11/AA11*100</f>
        <v>18.693533863034432</v>
      </c>
      <c r="AF11" s="106"/>
      <c r="AG11" s="148">
        <v>1000</v>
      </c>
      <c r="AH11" s="109">
        <v>1400</v>
      </c>
      <c r="AI11" s="108">
        <f aca="true" t="shared" si="12" ref="AI11:AI18">AH11/AG11*100</f>
        <v>140</v>
      </c>
      <c r="AJ11" s="108">
        <v>0</v>
      </c>
      <c r="AK11" s="106"/>
      <c r="AL11" s="124"/>
      <c r="AM11" s="113"/>
      <c r="AN11" s="114"/>
      <c r="AO11" s="114"/>
      <c r="AP11" s="148">
        <v>150000</v>
      </c>
      <c r="AQ11" s="125">
        <v>20724.16</v>
      </c>
      <c r="AR11" s="125">
        <v>0</v>
      </c>
      <c r="AS11" s="118">
        <f>AR11/AQ11*100</f>
        <v>0</v>
      </c>
      <c r="AT11" s="117">
        <f aca="true" t="shared" si="13" ref="AT11:AT18">AR11/AP11*100</f>
        <v>0</v>
      </c>
      <c r="AU11" s="148"/>
      <c r="AV11" s="152"/>
      <c r="AW11" s="119"/>
      <c r="AX11" s="117"/>
      <c r="AY11" s="117"/>
      <c r="AZ11" s="117"/>
      <c r="BA11" s="117"/>
      <c r="BB11" s="117"/>
      <c r="BC11" s="117"/>
      <c r="BD11" s="117"/>
      <c r="BE11" s="119"/>
      <c r="BF11" s="119"/>
      <c r="BG11" s="119"/>
      <c r="BH11" s="119"/>
      <c r="BI11" s="119"/>
      <c r="BJ11" s="148">
        <v>1000</v>
      </c>
      <c r="BK11" s="152">
        <v>11731.06</v>
      </c>
      <c r="BL11" s="117">
        <v>0</v>
      </c>
      <c r="BM11" s="120">
        <v>0</v>
      </c>
      <c r="BN11" s="117"/>
      <c r="BO11" s="119"/>
      <c r="BP11" s="152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3"/>
      <c r="CE11" s="114"/>
      <c r="CF11" s="114"/>
      <c r="CG11" s="114"/>
      <c r="CH11" s="114"/>
    </row>
    <row r="12" spans="1:86" s="20" customFormat="1" ht="24.75" customHeight="1">
      <c r="A12" s="252" t="s">
        <v>6</v>
      </c>
      <c r="B12" s="252"/>
      <c r="C12" s="253"/>
      <c r="D12" s="103">
        <f>G12+Q12+V12+AA12+AF12+AK12+AP12+AU12+BE12+BJ12+CD12+L12</f>
        <v>1805200</v>
      </c>
      <c r="E12" s="103">
        <f t="shared" si="0"/>
        <v>128591.51</v>
      </c>
      <c r="F12" s="104">
        <f t="shared" si="1"/>
        <v>7.123394083758032</v>
      </c>
      <c r="G12" s="147">
        <v>443200</v>
      </c>
      <c r="H12" s="152">
        <v>31328.01</v>
      </c>
      <c r="I12" s="106">
        <v>12627.14</v>
      </c>
      <c r="J12" s="107">
        <f t="shared" si="2"/>
        <v>40.30623075005402</v>
      </c>
      <c r="K12" s="108">
        <f t="shared" si="3"/>
        <v>2.8490839350180504</v>
      </c>
      <c r="L12" s="148">
        <v>300000</v>
      </c>
      <c r="M12" s="154">
        <v>50243.9</v>
      </c>
      <c r="N12" s="110">
        <v>42655.97</v>
      </c>
      <c r="O12" s="111">
        <f t="shared" si="4"/>
        <v>84.89780849018487</v>
      </c>
      <c r="P12" s="108">
        <f t="shared" si="5"/>
        <v>14.218656666666668</v>
      </c>
      <c r="Q12" s="148">
        <v>70100</v>
      </c>
      <c r="R12" s="155"/>
      <c r="S12" s="122">
        <v>18331.2</v>
      </c>
      <c r="T12" s="111"/>
      <c r="U12" s="108">
        <f t="shared" si="7"/>
        <v>26.150071326676176</v>
      </c>
      <c r="V12" s="148">
        <v>103900</v>
      </c>
      <c r="W12" s="156">
        <v>1853.36</v>
      </c>
      <c r="X12" s="121">
        <v>1847.23</v>
      </c>
      <c r="Y12" s="108">
        <f t="shared" si="8"/>
        <v>99.66924936331853</v>
      </c>
      <c r="Z12" s="108">
        <f t="shared" si="9"/>
        <v>1.7778922040423484</v>
      </c>
      <c r="AA12" s="148">
        <v>548400</v>
      </c>
      <c r="AB12" s="152">
        <v>77623.27</v>
      </c>
      <c r="AC12" s="106">
        <v>47884.97</v>
      </c>
      <c r="AD12" s="108">
        <f t="shared" si="10"/>
        <v>61.6889368355649</v>
      </c>
      <c r="AE12" s="108">
        <f t="shared" si="11"/>
        <v>8.731759664478483</v>
      </c>
      <c r="AF12" s="106"/>
      <c r="AG12" s="148">
        <v>2400</v>
      </c>
      <c r="AH12" s="109">
        <v>2620</v>
      </c>
      <c r="AI12" s="108">
        <f t="shared" si="12"/>
        <v>109.16666666666666</v>
      </c>
      <c r="AJ12" s="108">
        <v>0</v>
      </c>
      <c r="AK12" s="106"/>
      <c r="AL12" s="112"/>
      <c r="AM12" s="113"/>
      <c r="AN12" s="114"/>
      <c r="AO12" s="114"/>
      <c r="AP12" s="148">
        <v>323900</v>
      </c>
      <c r="AQ12" s="152">
        <v>35612.24</v>
      </c>
      <c r="AR12" s="114">
        <v>0</v>
      </c>
      <c r="AS12" s="120">
        <f aca="true" t="shared" si="14" ref="AS12:AS19">AR12/AQ12*100</f>
        <v>0</v>
      </c>
      <c r="AT12" s="120">
        <f t="shared" si="13"/>
        <v>0</v>
      </c>
      <c r="AU12" s="148">
        <v>15700</v>
      </c>
      <c r="AV12" s="152">
        <v>1312.5</v>
      </c>
      <c r="AW12" s="114">
        <v>2625</v>
      </c>
      <c r="AX12" s="120"/>
      <c r="AY12" s="120">
        <f aca="true" t="shared" si="15" ref="AY12:AY17">AW12/AU12*100</f>
        <v>16.719745222929934</v>
      </c>
      <c r="AZ12" s="120"/>
      <c r="BA12" s="120"/>
      <c r="BB12" s="120"/>
      <c r="BC12" s="120"/>
      <c r="BD12" s="120"/>
      <c r="BE12" s="114"/>
      <c r="BF12" s="114"/>
      <c r="BG12" s="114"/>
      <c r="BH12" s="114"/>
      <c r="BI12" s="114"/>
      <c r="BJ12" s="148"/>
      <c r="BK12" s="152">
        <v>148934.7</v>
      </c>
      <c r="BL12" s="120">
        <v>0</v>
      </c>
      <c r="BM12" s="120">
        <v>0</v>
      </c>
      <c r="BN12" s="120"/>
      <c r="BO12" s="114"/>
      <c r="BP12" s="152">
        <v>1380644.06</v>
      </c>
      <c r="BQ12" s="114">
        <v>0</v>
      </c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3"/>
      <c r="CE12" s="114"/>
      <c r="CF12" s="114"/>
      <c r="CG12" s="114"/>
      <c r="CH12" s="114"/>
    </row>
    <row r="13" spans="1:86" s="21" customFormat="1" ht="24.75" customHeight="1">
      <c r="A13" s="254" t="s">
        <v>7</v>
      </c>
      <c r="B13" s="254"/>
      <c r="C13" s="255"/>
      <c r="D13" s="103">
        <f>G13+Q13+V13+AA13+AF13+AK13+AP13+AU13+BE13+BJ13+CD13+L13</f>
        <v>1711900</v>
      </c>
      <c r="E13" s="103">
        <f t="shared" si="0"/>
        <v>111214.47</v>
      </c>
      <c r="F13" s="104">
        <f t="shared" si="1"/>
        <v>6.496551784566855</v>
      </c>
      <c r="G13" s="148">
        <v>462200</v>
      </c>
      <c r="H13" s="153">
        <v>29125.73</v>
      </c>
      <c r="I13" s="126">
        <v>5574.42</v>
      </c>
      <c r="J13" s="107">
        <f t="shared" si="2"/>
        <v>19.139159773849446</v>
      </c>
      <c r="K13" s="108">
        <f t="shared" si="3"/>
        <v>1.2060623106880137</v>
      </c>
      <c r="L13" s="148">
        <v>358000</v>
      </c>
      <c r="M13" s="154">
        <v>60588.04</v>
      </c>
      <c r="N13" s="110">
        <v>51533.58</v>
      </c>
      <c r="O13" s="111">
        <f t="shared" si="4"/>
        <v>85.05569746108308</v>
      </c>
      <c r="P13" s="108">
        <f t="shared" si="5"/>
        <v>14.394854748603352</v>
      </c>
      <c r="Q13" s="148">
        <v>35400</v>
      </c>
      <c r="R13" s="154">
        <v>1146</v>
      </c>
      <c r="S13" s="110">
        <v>1868.52</v>
      </c>
      <c r="T13" s="111">
        <f t="shared" si="6"/>
        <v>163.04712041884818</v>
      </c>
      <c r="U13" s="108">
        <f t="shared" si="7"/>
        <v>5.278305084745763</v>
      </c>
      <c r="V13" s="148">
        <v>120400</v>
      </c>
      <c r="W13" s="154">
        <v>2687.41</v>
      </c>
      <c r="X13" s="110">
        <v>2177.82</v>
      </c>
      <c r="Y13" s="108">
        <f t="shared" si="8"/>
        <v>81.03787661726346</v>
      </c>
      <c r="Z13" s="108">
        <f t="shared" si="9"/>
        <v>1.8088205980066447</v>
      </c>
      <c r="AA13" s="148">
        <v>566100</v>
      </c>
      <c r="AB13" s="152">
        <v>49173.16</v>
      </c>
      <c r="AC13" s="106">
        <v>46282.14</v>
      </c>
      <c r="AD13" s="108">
        <f t="shared" si="10"/>
        <v>94.12073578350466</v>
      </c>
      <c r="AE13" s="108">
        <f t="shared" si="11"/>
        <v>8.175612082670906</v>
      </c>
      <c r="AF13" s="106"/>
      <c r="AG13" s="148">
        <v>1330</v>
      </c>
      <c r="AH13" s="109">
        <v>3760</v>
      </c>
      <c r="AI13" s="108">
        <f t="shared" si="12"/>
        <v>282.70676691729324</v>
      </c>
      <c r="AJ13" s="108">
        <v>0</v>
      </c>
      <c r="AK13" s="106"/>
      <c r="AL13" s="105"/>
      <c r="AM13" s="106"/>
      <c r="AN13" s="106"/>
      <c r="AO13" s="106"/>
      <c r="AP13" s="148">
        <v>169600</v>
      </c>
      <c r="AQ13" s="152">
        <v>22967.68</v>
      </c>
      <c r="AR13" s="106">
        <v>0</v>
      </c>
      <c r="AS13" s="108">
        <f t="shared" si="14"/>
        <v>0</v>
      </c>
      <c r="AT13" s="108">
        <f t="shared" si="13"/>
        <v>0</v>
      </c>
      <c r="AU13" s="148">
        <v>200</v>
      </c>
      <c r="AV13" s="152">
        <v>17.99</v>
      </c>
      <c r="AW13" s="106">
        <v>17.99</v>
      </c>
      <c r="AX13" s="108"/>
      <c r="AY13" s="108">
        <f t="shared" si="15"/>
        <v>8.995</v>
      </c>
      <c r="AZ13" s="108"/>
      <c r="BA13" s="108"/>
      <c r="BB13" s="108"/>
      <c r="BC13" s="108"/>
      <c r="BD13" s="108"/>
      <c r="BE13" s="106"/>
      <c r="BF13" s="113"/>
      <c r="BG13" s="113"/>
      <c r="BH13" s="114"/>
      <c r="BI13" s="114"/>
      <c r="BJ13" s="148"/>
      <c r="BK13" s="152"/>
      <c r="BL13" s="120"/>
      <c r="BM13" s="120">
        <v>0</v>
      </c>
      <c r="BN13" s="120"/>
      <c r="BO13" s="114"/>
      <c r="BP13" s="152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3"/>
      <c r="CE13" s="114"/>
      <c r="CF13" s="114"/>
      <c r="CG13" s="114"/>
      <c r="CH13" s="114"/>
    </row>
    <row r="14" spans="1:86" s="20" customFormat="1" ht="24.75" customHeight="1">
      <c r="A14" s="252" t="s">
        <v>8</v>
      </c>
      <c r="B14" s="252"/>
      <c r="C14" s="253"/>
      <c r="D14" s="103">
        <f>G14+Q14+V14+AA14+AF14+AK14+AP14+AU14+BE14+BJ14+CD14+L14</f>
        <v>1156375</v>
      </c>
      <c r="E14" s="103">
        <f t="shared" si="0"/>
        <v>87759.83000000002</v>
      </c>
      <c r="F14" s="104">
        <f t="shared" si="1"/>
        <v>7.589218895254568</v>
      </c>
      <c r="G14" s="149">
        <v>113100</v>
      </c>
      <c r="H14" s="152">
        <v>8138.99</v>
      </c>
      <c r="I14" s="106">
        <v>3088.62</v>
      </c>
      <c r="J14" s="107">
        <f t="shared" si="2"/>
        <v>37.948443234357086</v>
      </c>
      <c r="K14" s="108">
        <f t="shared" si="3"/>
        <v>2.7308753315649867</v>
      </c>
      <c r="L14" s="148">
        <v>235000</v>
      </c>
      <c r="M14" s="154">
        <v>39899.49</v>
      </c>
      <c r="N14" s="110">
        <v>33778.31</v>
      </c>
      <c r="O14" s="111">
        <f t="shared" si="4"/>
        <v>84.65850064750201</v>
      </c>
      <c r="P14" s="108">
        <f t="shared" si="5"/>
        <v>14.37374893617021</v>
      </c>
      <c r="Q14" s="148">
        <v>30200</v>
      </c>
      <c r="R14" s="155"/>
      <c r="S14" s="122">
        <v>3287.76</v>
      </c>
      <c r="T14" s="111"/>
      <c r="U14" s="108">
        <f t="shared" si="7"/>
        <v>10.886622516556292</v>
      </c>
      <c r="V14" s="148">
        <v>78000</v>
      </c>
      <c r="W14" s="152">
        <v>1710.26</v>
      </c>
      <c r="X14" s="106">
        <v>1710.26</v>
      </c>
      <c r="Y14" s="108">
        <f t="shared" si="8"/>
        <v>100</v>
      </c>
      <c r="Z14" s="108">
        <f t="shared" si="9"/>
        <v>2.192641025641026</v>
      </c>
      <c r="AA14" s="148">
        <v>435775</v>
      </c>
      <c r="AB14" s="157">
        <v>6630.97</v>
      </c>
      <c r="AC14" s="123">
        <v>17001.04</v>
      </c>
      <c r="AD14" s="108">
        <f t="shared" si="10"/>
        <v>256.38843185838573</v>
      </c>
      <c r="AE14" s="108">
        <f t="shared" si="11"/>
        <v>3.9013344042223626</v>
      </c>
      <c r="AF14" s="106"/>
      <c r="AG14" s="158">
        <v>2300</v>
      </c>
      <c r="AH14" s="127"/>
      <c r="AI14" s="108"/>
      <c r="AJ14" s="108">
        <v>0</v>
      </c>
      <c r="AK14" s="106"/>
      <c r="AL14" s="104"/>
      <c r="AM14" s="106"/>
      <c r="AN14" s="106"/>
      <c r="AO14" s="106"/>
      <c r="AP14" s="148">
        <v>263700</v>
      </c>
      <c r="AQ14" s="152">
        <v>78015.51</v>
      </c>
      <c r="AR14" s="106">
        <v>28842.71</v>
      </c>
      <c r="AS14" s="108">
        <f t="shared" si="14"/>
        <v>36.97048189520263</v>
      </c>
      <c r="AT14" s="108">
        <f t="shared" si="13"/>
        <v>10.937698141827834</v>
      </c>
      <c r="AU14" s="148">
        <v>600</v>
      </c>
      <c r="AV14" s="152">
        <v>51.13</v>
      </c>
      <c r="AW14" s="106">
        <v>51.13</v>
      </c>
      <c r="AX14" s="108"/>
      <c r="AY14" s="108">
        <f t="shared" si="15"/>
        <v>8.521666666666668</v>
      </c>
      <c r="AZ14" s="108"/>
      <c r="BA14" s="108"/>
      <c r="BB14" s="108"/>
      <c r="BC14" s="108"/>
      <c r="BD14" s="108"/>
      <c r="BE14" s="106"/>
      <c r="BF14" s="106"/>
      <c r="BG14" s="106"/>
      <c r="BH14" s="106"/>
      <c r="BI14" s="106"/>
      <c r="BJ14" s="148"/>
      <c r="BK14" s="152"/>
      <c r="BL14" s="108"/>
      <c r="BM14" s="120">
        <v>0</v>
      </c>
      <c r="BN14" s="108"/>
      <c r="BO14" s="106"/>
      <c r="BP14" s="152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13"/>
      <c r="CE14" s="114"/>
      <c r="CF14" s="114"/>
      <c r="CG14" s="114"/>
      <c r="CH14" s="114"/>
    </row>
    <row r="15" spans="1:86" s="20" customFormat="1" ht="24.75" customHeight="1">
      <c r="A15" s="252" t="s">
        <v>9</v>
      </c>
      <c r="B15" s="252"/>
      <c r="C15" s="253"/>
      <c r="D15" s="103">
        <f>G15+Q15+V15+AA15+AF15+AK15+AP15+AU15+BE15+BJ15+CD15+L15</f>
        <v>1587900</v>
      </c>
      <c r="E15" s="103">
        <f t="shared" si="0"/>
        <v>168248.42</v>
      </c>
      <c r="F15" s="104">
        <f t="shared" si="1"/>
        <v>10.595655897726559</v>
      </c>
      <c r="G15" s="146">
        <v>413600</v>
      </c>
      <c r="H15" s="152">
        <v>38410.34</v>
      </c>
      <c r="I15" s="106">
        <v>9986.1</v>
      </c>
      <c r="J15" s="107">
        <f t="shared" si="2"/>
        <v>25.99846812082372</v>
      </c>
      <c r="K15" s="108">
        <f t="shared" si="3"/>
        <v>2.414434235976789</v>
      </c>
      <c r="L15" s="148">
        <v>240000</v>
      </c>
      <c r="M15" s="154">
        <v>41869.82</v>
      </c>
      <c r="N15" s="110">
        <v>35510.45</v>
      </c>
      <c r="O15" s="111">
        <f t="shared" si="4"/>
        <v>84.81156594415738</v>
      </c>
      <c r="P15" s="108">
        <f t="shared" si="5"/>
        <v>14.796020833333332</v>
      </c>
      <c r="Q15" s="148">
        <v>146600</v>
      </c>
      <c r="R15" s="155"/>
      <c r="S15" s="122">
        <v>1207.43</v>
      </c>
      <c r="T15" s="111"/>
      <c r="U15" s="108">
        <f t="shared" si="7"/>
        <v>0.8236221009549796</v>
      </c>
      <c r="V15" s="148">
        <v>119000</v>
      </c>
      <c r="W15" s="152">
        <v>18.31</v>
      </c>
      <c r="X15" s="106">
        <v>553.63</v>
      </c>
      <c r="Y15" s="108">
        <f t="shared" si="8"/>
        <v>3023.6482796286186</v>
      </c>
      <c r="Z15" s="108">
        <f t="shared" si="9"/>
        <v>0.465235294117647</v>
      </c>
      <c r="AA15" s="148">
        <v>501600</v>
      </c>
      <c r="AB15" s="152">
        <v>6798.83</v>
      </c>
      <c r="AC15" s="106">
        <v>94503.6</v>
      </c>
      <c r="AD15" s="108">
        <f t="shared" si="10"/>
        <v>1389.9979849474103</v>
      </c>
      <c r="AE15" s="108">
        <f t="shared" si="11"/>
        <v>18.84043062200957</v>
      </c>
      <c r="AF15" s="106"/>
      <c r="AG15" s="148">
        <v>900</v>
      </c>
      <c r="AH15" s="109">
        <v>3300</v>
      </c>
      <c r="AI15" s="108">
        <f t="shared" si="12"/>
        <v>366.66666666666663</v>
      </c>
      <c r="AJ15" s="108">
        <v>0</v>
      </c>
      <c r="AK15" s="106"/>
      <c r="AL15" s="105"/>
      <c r="AM15" s="106"/>
      <c r="AN15" s="106"/>
      <c r="AO15" s="106"/>
      <c r="AP15" s="148">
        <v>166000</v>
      </c>
      <c r="AQ15" s="152">
        <v>18861.31</v>
      </c>
      <c r="AR15" s="106">
        <v>23087.26</v>
      </c>
      <c r="AS15" s="108">
        <f t="shared" si="14"/>
        <v>122.4053896574522</v>
      </c>
      <c r="AT15" s="108">
        <f t="shared" si="13"/>
        <v>13.907987951807227</v>
      </c>
      <c r="AU15" s="148">
        <v>1100</v>
      </c>
      <c r="AV15" s="152">
        <v>99.95</v>
      </c>
      <c r="AW15" s="106">
        <v>99.95</v>
      </c>
      <c r="AX15" s="108"/>
      <c r="AY15" s="108">
        <f t="shared" si="15"/>
        <v>9.086363636363636</v>
      </c>
      <c r="AZ15" s="108"/>
      <c r="BA15" s="108"/>
      <c r="BB15" s="108"/>
      <c r="BC15" s="108"/>
      <c r="BD15" s="108"/>
      <c r="BE15" s="106"/>
      <c r="BF15" s="113"/>
      <c r="BG15" s="113"/>
      <c r="BH15" s="114"/>
      <c r="BI15" s="114"/>
      <c r="BJ15" s="148"/>
      <c r="BK15" s="152"/>
      <c r="BL15" s="120"/>
      <c r="BM15" s="120">
        <v>0</v>
      </c>
      <c r="BN15" s="120"/>
      <c r="BO15" s="114"/>
      <c r="BP15" s="152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3"/>
      <c r="CE15" s="114"/>
      <c r="CF15" s="114"/>
      <c r="CG15" s="114"/>
      <c r="CH15" s="114"/>
    </row>
    <row r="16" spans="1:86" s="20" customFormat="1" ht="26.25" customHeight="1">
      <c r="A16" s="252" t="s">
        <v>10</v>
      </c>
      <c r="B16" s="252"/>
      <c r="C16" s="253"/>
      <c r="D16" s="103">
        <f>G16+Q16+V16+AA16+AF16+AK16+AP16+AU16+BE16+BJ16+CD16+L16</f>
        <v>1044700</v>
      </c>
      <c r="E16" s="103">
        <f t="shared" si="0"/>
        <v>81554.41</v>
      </c>
      <c r="F16" s="104">
        <f t="shared" si="1"/>
        <v>7.8064908586197</v>
      </c>
      <c r="G16" s="146">
        <v>166100</v>
      </c>
      <c r="H16" s="152">
        <v>12012.33</v>
      </c>
      <c r="I16" s="106">
        <v>5874.77</v>
      </c>
      <c r="J16" s="107">
        <f t="shared" si="2"/>
        <v>48.906165581531646</v>
      </c>
      <c r="K16" s="108">
        <f t="shared" si="3"/>
        <v>3.5368874172185434</v>
      </c>
      <c r="L16" s="148">
        <v>135000</v>
      </c>
      <c r="M16" s="154">
        <v>22905.36</v>
      </c>
      <c r="N16" s="110">
        <v>19487.4</v>
      </c>
      <c r="O16" s="111">
        <f t="shared" si="4"/>
        <v>85.07790316327707</v>
      </c>
      <c r="P16" s="108">
        <f t="shared" si="5"/>
        <v>14.435111111111112</v>
      </c>
      <c r="Q16" s="148">
        <v>39600</v>
      </c>
      <c r="R16" s="155">
        <v>2991</v>
      </c>
      <c r="S16" s="122">
        <v>175.2</v>
      </c>
      <c r="T16" s="111"/>
      <c r="U16" s="108">
        <f t="shared" si="7"/>
        <v>0.44242424242424244</v>
      </c>
      <c r="V16" s="148">
        <v>85800</v>
      </c>
      <c r="W16" s="152">
        <v>1070</v>
      </c>
      <c r="X16" s="106">
        <v>3435.32</v>
      </c>
      <c r="Y16" s="108">
        <f t="shared" si="8"/>
        <v>321.0579439252337</v>
      </c>
      <c r="Z16" s="108">
        <f t="shared" si="9"/>
        <v>4.003869463869464</v>
      </c>
      <c r="AA16" s="148">
        <v>407200</v>
      </c>
      <c r="AB16" s="157">
        <v>6058.39</v>
      </c>
      <c r="AC16" s="123">
        <v>17880.15</v>
      </c>
      <c r="AD16" s="108">
        <f t="shared" si="10"/>
        <v>295.13038942689394</v>
      </c>
      <c r="AE16" s="108">
        <f t="shared" si="11"/>
        <v>4.390999508840865</v>
      </c>
      <c r="AF16" s="106"/>
      <c r="AG16" s="148">
        <v>600</v>
      </c>
      <c r="AH16" s="109">
        <v>750</v>
      </c>
      <c r="AI16" s="108">
        <f t="shared" si="12"/>
        <v>125</v>
      </c>
      <c r="AJ16" s="108">
        <v>0</v>
      </c>
      <c r="AK16" s="106"/>
      <c r="AL16" s="128"/>
      <c r="AM16" s="129"/>
      <c r="AN16" s="129"/>
      <c r="AO16" s="129"/>
      <c r="AP16" s="148">
        <v>178900</v>
      </c>
      <c r="AQ16" s="152">
        <v>9465.45</v>
      </c>
      <c r="AR16" s="129">
        <v>27468.21</v>
      </c>
      <c r="AS16" s="131">
        <f t="shared" si="14"/>
        <v>290.194444004247</v>
      </c>
      <c r="AT16" s="131">
        <f t="shared" si="13"/>
        <v>15.353946338736723</v>
      </c>
      <c r="AU16" s="148">
        <v>32100</v>
      </c>
      <c r="AV16" s="152">
        <v>1466.66</v>
      </c>
      <c r="AW16" s="129">
        <v>6483.36</v>
      </c>
      <c r="AX16" s="131">
        <f>AW16/AV16*100</f>
        <v>442.049282042191</v>
      </c>
      <c r="AY16" s="131">
        <f t="shared" si="15"/>
        <v>20.197383177570092</v>
      </c>
      <c r="AZ16" s="131"/>
      <c r="BA16" s="131"/>
      <c r="BB16" s="131"/>
      <c r="BC16" s="131"/>
      <c r="BD16" s="131"/>
      <c r="BE16" s="129"/>
      <c r="BF16" s="113"/>
      <c r="BG16" s="114"/>
      <c r="BH16" s="120"/>
      <c r="BI16" s="120"/>
      <c r="BJ16" s="148"/>
      <c r="BK16" s="152"/>
      <c r="BL16" s="120"/>
      <c r="BM16" s="120">
        <v>0</v>
      </c>
      <c r="BN16" s="120"/>
      <c r="BO16" s="114"/>
      <c r="BP16" s="152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3"/>
      <c r="CE16" s="114"/>
      <c r="CF16" s="114"/>
      <c r="CG16" s="114"/>
      <c r="CH16" s="114"/>
    </row>
    <row r="17" spans="1:86" s="20" customFormat="1" ht="24.75" customHeight="1">
      <c r="A17" s="252" t="s">
        <v>11</v>
      </c>
      <c r="B17" s="252"/>
      <c r="C17" s="253"/>
      <c r="D17" s="103">
        <f>G17+Q17+V17+AA17+AF17+AK17+AP17+AU17+BE17+BJ17+CD17+BO17+L17+AZ17</f>
        <v>7729300</v>
      </c>
      <c r="E17" s="103">
        <f>I17+N17+S17+X17+AC17+AM17+AR17+AW17+BG17+BL17+BQ17+BV17+CA17+CF17+AH17+BB17</f>
        <v>423257.43999999994</v>
      </c>
      <c r="F17" s="104">
        <f t="shared" si="1"/>
        <v>5.476012575524303</v>
      </c>
      <c r="G17" s="146">
        <v>4359900</v>
      </c>
      <c r="H17" s="152">
        <v>498703.09</v>
      </c>
      <c r="I17" s="106">
        <v>130295.93</v>
      </c>
      <c r="J17" s="107">
        <f t="shared" si="2"/>
        <v>26.126954617425767</v>
      </c>
      <c r="K17" s="108">
        <f t="shared" si="3"/>
        <v>2.9885073052134223</v>
      </c>
      <c r="L17" s="148">
        <v>358000</v>
      </c>
      <c r="M17" s="154">
        <v>60588.03</v>
      </c>
      <c r="N17" s="110">
        <v>51533.51</v>
      </c>
      <c r="O17" s="111">
        <f t="shared" si="4"/>
        <v>85.05559596507759</v>
      </c>
      <c r="P17" s="108">
        <f t="shared" si="5"/>
        <v>14.394835195530728</v>
      </c>
      <c r="Q17" s="148">
        <v>31100</v>
      </c>
      <c r="R17" s="155">
        <v>0.92</v>
      </c>
      <c r="S17" s="122">
        <v>0</v>
      </c>
      <c r="T17" s="111">
        <f t="shared" si="6"/>
        <v>0</v>
      </c>
      <c r="U17" s="108">
        <f t="shared" si="7"/>
        <v>0</v>
      </c>
      <c r="V17" s="148">
        <v>301900</v>
      </c>
      <c r="W17" s="152">
        <v>8360.26</v>
      </c>
      <c r="X17" s="106">
        <v>4825.49</v>
      </c>
      <c r="Y17" s="108">
        <f t="shared" si="8"/>
        <v>57.71937714855757</v>
      </c>
      <c r="Z17" s="108">
        <f t="shared" si="9"/>
        <v>1.5983736336535277</v>
      </c>
      <c r="AA17" s="148">
        <v>1731600</v>
      </c>
      <c r="AB17" s="152">
        <v>276790.23</v>
      </c>
      <c r="AC17" s="106">
        <v>176940.29</v>
      </c>
      <c r="AD17" s="108">
        <f t="shared" si="10"/>
        <v>63.92577151296128</v>
      </c>
      <c r="AE17" s="108">
        <f t="shared" si="11"/>
        <v>10.218311965811965</v>
      </c>
      <c r="AF17" s="106"/>
      <c r="AG17" s="148"/>
      <c r="AH17" s="109"/>
      <c r="AI17" s="108"/>
      <c r="AJ17" s="108">
        <v>0</v>
      </c>
      <c r="AK17" s="106"/>
      <c r="AL17" s="128"/>
      <c r="AM17" s="132"/>
      <c r="AN17" s="129"/>
      <c r="AO17" s="129"/>
      <c r="AP17" s="148">
        <v>439200</v>
      </c>
      <c r="AQ17" s="152">
        <v>46658.32</v>
      </c>
      <c r="AR17" s="129">
        <v>10500</v>
      </c>
      <c r="AS17" s="131">
        <f t="shared" si="14"/>
        <v>22.50402500561529</v>
      </c>
      <c r="AT17" s="131">
        <f t="shared" si="13"/>
        <v>2.390710382513661</v>
      </c>
      <c r="AU17" s="148">
        <v>55200</v>
      </c>
      <c r="AV17" s="152">
        <v>66708.6</v>
      </c>
      <c r="AW17" s="129">
        <v>3208.6</v>
      </c>
      <c r="AX17" s="131"/>
      <c r="AY17" s="131">
        <f t="shared" si="15"/>
        <v>5.81268115942029</v>
      </c>
      <c r="AZ17" s="130">
        <v>352400</v>
      </c>
      <c r="BA17" s="131"/>
      <c r="BB17" s="129">
        <v>45953.62</v>
      </c>
      <c r="BC17" s="131"/>
      <c r="BD17" s="131"/>
      <c r="BE17" s="129"/>
      <c r="BF17" s="113"/>
      <c r="BG17" s="113"/>
      <c r="BH17" s="120"/>
      <c r="BI17" s="120"/>
      <c r="BJ17" s="148">
        <v>100000</v>
      </c>
      <c r="BK17" s="152">
        <v>34045.75</v>
      </c>
      <c r="BL17" s="120">
        <v>0</v>
      </c>
      <c r="BM17" s="120">
        <f>BL17/BK17*100</f>
        <v>0</v>
      </c>
      <c r="BN17" s="120">
        <f>BL17/BJ17*100</f>
        <v>0</v>
      </c>
      <c r="BO17" s="114"/>
      <c r="BP17" s="152"/>
      <c r="BQ17" s="114"/>
      <c r="BR17" s="114"/>
      <c r="BS17" s="120"/>
      <c r="BT17" s="114"/>
      <c r="BU17" s="114"/>
      <c r="BV17" s="114"/>
      <c r="BW17" s="114"/>
      <c r="BX17" s="114"/>
      <c r="BY17" s="114"/>
      <c r="BZ17" s="114"/>
      <c r="CA17" s="115"/>
      <c r="CB17" s="120"/>
      <c r="CC17" s="114"/>
      <c r="CD17" s="113"/>
      <c r="CE17" s="114"/>
      <c r="CF17" s="114"/>
      <c r="CG17" s="114"/>
      <c r="CH17" s="114"/>
    </row>
    <row r="18" spans="1:86" s="20" customFormat="1" ht="27.75" customHeight="1">
      <c r="A18" s="252" t="s">
        <v>12</v>
      </c>
      <c r="B18" s="252"/>
      <c r="C18" s="253"/>
      <c r="D18" s="103">
        <f>G18+Q18+V18+AA18+AF18+AK18+AP18+AU18+BE18+BJ18+CD18+L18</f>
        <v>2868100</v>
      </c>
      <c r="E18" s="103">
        <f t="shared" si="0"/>
        <v>236985.43</v>
      </c>
      <c r="F18" s="104">
        <f t="shared" si="1"/>
        <v>8.262802203549388</v>
      </c>
      <c r="G18" s="146">
        <v>751000</v>
      </c>
      <c r="H18" s="152">
        <v>66145.57</v>
      </c>
      <c r="I18" s="106">
        <v>21061.36</v>
      </c>
      <c r="J18" s="107">
        <f t="shared" si="2"/>
        <v>31.84092298244614</v>
      </c>
      <c r="K18" s="108">
        <f t="shared" si="3"/>
        <v>2.8044420772303598</v>
      </c>
      <c r="L18" s="148">
        <v>404000</v>
      </c>
      <c r="M18" s="154">
        <v>68469.51</v>
      </c>
      <c r="N18" s="110">
        <v>58245.83</v>
      </c>
      <c r="O18" s="111">
        <f t="shared" si="4"/>
        <v>85.06827345485604</v>
      </c>
      <c r="P18" s="108">
        <f t="shared" si="5"/>
        <v>14.417284653465348</v>
      </c>
      <c r="Q18" s="148">
        <v>240000</v>
      </c>
      <c r="R18" s="155">
        <v>9407.5</v>
      </c>
      <c r="S18" s="122">
        <v>57815.4</v>
      </c>
      <c r="T18" s="111">
        <f>S18/R18*100</f>
        <v>614.5671007175126</v>
      </c>
      <c r="U18" s="108">
        <f t="shared" si="7"/>
        <v>24.089750000000002</v>
      </c>
      <c r="V18" s="148">
        <v>178500</v>
      </c>
      <c r="W18" s="152">
        <v>3202.4</v>
      </c>
      <c r="X18" s="106">
        <v>4506.76</v>
      </c>
      <c r="Y18" s="108">
        <f t="shared" si="8"/>
        <v>140.73070197351987</v>
      </c>
      <c r="Z18" s="108">
        <f t="shared" si="9"/>
        <v>2.524795518207283</v>
      </c>
      <c r="AA18" s="148">
        <v>770600</v>
      </c>
      <c r="AB18" s="152">
        <v>61886.05</v>
      </c>
      <c r="AC18" s="106">
        <v>92956.08</v>
      </c>
      <c r="AD18" s="108">
        <f t="shared" si="10"/>
        <v>150.20522395596424</v>
      </c>
      <c r="AE18" s="108">
        <f t="shared" si="11"/>
        <v>12.062818582922398</v>
      </c>
      <c r="AF18" s="106"/>
      <c r="AG18" s="148">
        <v>1310</v>
      </c>
      <c r="AH18" s="109">
        <v>2400</v>
      </c>
      <c r="AI18" s="108">
        <f t="shared" si="12"/>
        <v>183.206106870229</v>
      </c>
      <c r="AJ18" s="108">
        <v>0</v>
      </c>
      <c r="AK18" s="106"/>
      <c r="AL18" s="133"/>
      <c r="AM18" s="129"/>
      <c r="AN18" s="129"/>
      <c r="AO18" s="129"/>
      <c r="AP18" s="148">
        <v>335000</v>
      </c>
      <c r="AQ18" s="152">
        <v>47542.3</v>
      </c>
      <c r="AR18" s="129">
        <v>0</v>
      </c>
      <c r="AS18" s="131">
        <f t="shared" si="14"/>
        <v>0</v>
      </c>
      <c r="AT18" s="131">
        <f t="shared" si="13"/>
        <v>0</v>
      </c>
      <c r="AU18" s="148"/>
      <c r="AV18" s="132"/>
      <c r="AW18" s="132"/>
      <c r="AX18" s="131"/>
      <c r="AY18" s="131"/>
      <c r="AZ18" s="130"/>
      <c r="BA18" s="131"/>
      <c r="BB18" s="131"/>
      <c r="BC18" s="131"/>
      <c r="BD18" s="131"/>
      <c r="BE18" s="129"/>
      <c r="BF18" s="129"/>
      <c r="BG18" s="129"/>
      <c r="BH18" s="131"/>
      <c r="BI18" s="131"/>
      <c r="BJ18" s="148">
        <v>189000</v>
      </c>
      <c r="BK18" s="152">
        <v>31615.25</v>
      </c>
      <c r="BL18" s="131">
        <v>0</v>
      </c>
      <c r="BM18" s="120">
        <v>0</v>
      </c>
      <c r="BN18" s="131"/>
      <c r="BO18" s="129"/>
      <c r="BP18" s="152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30"/>
      <c r="CB18" s="129"/>
      <c r="CC18" s="129"/>
      <c r="CD18" s="113"/>
      <c r="CE18" s="114">
        <v>0</v>
      </c>
      <c r="CF18" s="114">
        <v>0</v>
      </c>
      <c r="CG18" s="114"/>
      <c r="CH18" s="114"/>
    </row>
    <row r="19" spans="1:86" s="22" customFormat="1" ht="24.75" customHeight="1">
      <c r="A19" s="250" t="s">
        <v>3</v>
      </c>
      <c r="B19" s="250"/>
      <c r="C19" s="251"/>
      <c r="D19" s="134">
        <f>SUM(D10:D18)</f>
        <v>19646675</v>
      </c>
      <c r="E19" s="134">
        <f>SUM(E10:E18)</f>
        <v>1382762.4999999998</v>
      </c>
      <c r="F19" s="112">
        <f t="shared" si="1"/>
        <v>7.038150221347886</v>
      </c>
      <c r="G19" s="135">
        <f>SUM(G10:G18)</f>
        <v>7014500</v>
      </c>
      <c r="H19" s="136">
        <f>SUM(H10:H18)</f>
        <v>708618.1500000001</v>
      </c>
      <c r="I19" s="136">
        <f>SUM(I10:I18)</f>
        <v>198529.51</v>
      </c>
      <c r="J19" s="137">
        <f t="shared" si="2"/>
        <v>28.01643028759565</v>
      </c>
      <c r="K19" s="138">
        <f t="shared" si="3"/>
        <v>2.8302731484781525</v>
      </c>
      <c r="L19" s="135">
        <f>SUM(L10:L18)</f>
        <v>2492200</v>
      </c>
      <c r="M19" s="145">
        <f>SUM(M10:M18)</f>
        <v>419929.94999999995</v>
      </c>
      <c r="N19" s="145">
        <f>SUM(N10:N18)</f>
        <v>356620.66</v>
      </c>
      <c r="O19" s="140">
        <f t="shared" si="4"/>
        <v>84.92384503653525</v>
      </c>
      <c r="P19" s="141">
        <f>N19/L19*100</f>
        <v>14.309471952491773</v>
      </c>
      <c r="Q19" s="135">
        <f>SUM(Q10:Q18)</f>
        <v>641000</v>
      </c>
      <c r="R19" s="139">
        <f>R18+R17+R16+R15+R14+R12+R11+R13+R10</f>
        <v>14561.42</v>
      </c>
      <c r="S19" s="139">
        <f>S18+S17+S16+S15+S14+S12+S11+S13+S10</f>
        <v>84388.61000000002</v>
      </c>
      <c r="T19" s="140">
        <f t="shared" si="6"/>
        <v>579.5355810078963</v>
      </c>
      <c r="U19" s="141">
        <f>S19/Q19*100</f>
        <v>13.165149765990641</v>
      </c>
      <c r="V19" s="135">
        <f>SUM(V10:V18)</f>
        <v>1146900</v>
      </c>
      <c r="W19" s="136">
        <f>SUM(W10:W18)</f>
        <v>19595.510000000002</v>
      </c>
      <c r="X19" s="136">
        <f>SUM(X10:X18)</f>
        <v>19944.52</v>
      </c>
      <c r="Y19" s="138">
        <f t="shared" si="8"/>
        <v>101.78107127602189</v>
      </c>
      <c r="Z19" s="138">
        <f t="shared" si="9"/>
        <v>1.73899380939925</v>
      </c>
      <c r="AA19" s="135">
        <f>SUM(AA10:AA18)</f>
        <v>5518775</v>
      </c>
      <c r="AB19" s="136">
        <f>SUM(AB10:AB18)</f>
        <v>501985.41</v>
      </c>
      <c r="AC19" s="136">
        <f>SUM(AC10:AC18)</f>
        <v>553666.56</v>
      </c>
      <c r="AD19" s="138">
        <f t="shared" si="10"/>
        <v>110.29534902219571</v>
      </c>
      <c r="AE19" s="138">
        <f t="shared" si="11"/>
        <v>10.032417701392067</v>
      </c>
      <c r="AF19" s="136">
        <f>SUM(AF10:AF18)</f>
        <v>0</v>
      </c>
      <c r="AG19" s="135">
        <f>SUM(AG10:AG18)</f>
        <v>11780</v>
      </c>
      <c r="AH19" s="135">
        <f>SUM(AH10:AH18)</f>
        <v>16430</v>
      </c>
      <c r="AI19" s="141">
        <f>AH19/AG19*100</f>
        <v>139.4736842105263</v>
      </c>
      <c r="AJ19" s="108">
        <v>0</v>
      </c>
      <c r="AK19" s="136">
        <f>SUM(AK10:AK18)</f>
        <v>0</v>
      </c>
      <c r="AL19" s="124">
        <f>AL11+AL13+AL15+AL16+AL17</f>
        <v>0</v>
      </c>
      <c r="AM19" s="136">
        <f>SUM(AM10:AM18)</f>
        <v>0</v>
      </c>
      <c r="AN19" s="136"/>
      <c r="AO19" s="136"/>
      <c r="AP19" s="135">
        <f>SUM(AP10:AP18)</f>
        <v>2085600</v>
      </c>
      <c r="AQ19" s="136">
        <f>SUM(AQ10:AQ18)</f>
        <v>284182.84</v>
      </c>
      <c r="AR19" s="136">
        <f>SUM(AR10:AR18)</f>
        <v>93474.60999999999</v>
      </c>
      <c r="AS19" s="138">
        <f t="shared" si="14"/>
        <v>32.89241883851959</v>
      </c>
      <c r="AT19" s="141">
        <f>AR19/AP19*100</f>
        <v>4.481904967395473</v>
      </c>
      <c r="AU19" s="135">
        <f>SUM(AU10:AU18)</f>
        <v>105300</v>
      </c>
      <c r="AV19" s="136">
        <f>SUM(AV10:AV18)</f>
        <v>70925.21</v>
      </c>
      <c r="AW19" s="136">
        <f>SUM(AW10:AW18)</f>
        <v>13754.41</v>
      </c>
      <c r="AX19" s="138">
        <f>AW19/AV19*100</f>
        <v>19.392836482260677</v>
      </c>
      <c r="AY19" s="141">
        <f>AW19/AU19*100</f>
        <v>13.062117758784424</v>
      </c>
      <c r="AZ19" s="135">
        <f>SUM(AZ10:AZ18)</f>
        <v>352400</v>
      </c>
      <c r="BA19" s="141"/>
      <c r="BB19" s="136">
        <f>BB17</f>
        <v>45953.62</v>
      </c>
      <c r="BC19" s="141"/>
      <c r="BD19" s="141"/>
      <c r="BE19" s="136">
        <f>SUM(BE10:BE18)</f>
        <v>0</v>
      </c>
      <c r="BF19" s="136">
        <f>SUM(BF10:BF18)</f>
        <v>0</v>
      </c>
      <c r="BG19" s="136">
        <f>SUM(BG10:BG18)</f>
        <v>0</v>
      </c>
      <c r="BH19" s="141"/>
      <c r="BI19" s="141"/>
      <c r="BJ19" s="135">
        <f>SUM(BJ10:BJ18)</f>
        <v>290000</v>
      </c>
      <c r="BK19" s="136">
        <f>SUM(BK10:BK18)</f>
        <v>226326.76</v>
      </c>
      <c r="BL19" s="141">
        <f>SUM(BL10:BL18)</f>
        <v>0</v>
      </c>
      <c r="BM19" s="138">
        <f>BL19/BK19*100</f>
        <v>0</v>
      </c>
      <c r="BN19" s="138">
        <f>BL19/BJ19*100</f>
        <v>0</v>
      </c>
      <c r="BO19" s="142"/>
      <c r="BP19" s="142">
        <f>SUM(BP10:BP18)</f>
        <v>1380644.06</v>
      </c>
      <c r="BQ19" s="142">
        <f>SUM(BQ10:BQ18)</f>
        <v>0</v>
      </c>
      <c r="BR19" s="142"/>
      <c r="BS19" s="138"/>
      <c r="BT19" s="136"/>
      <c r="BU19" s="142"/>
      <c r="BV19" s="136"/>
      <c r="BW19" s="136"/>
      <c r="BX19" s="136"/>
      <c r="BY19" s="136"/>
      <c r="BZ19" s="142">
        <f>BZ17</f>
        <v>0</v>
      </c>
      <c r="CA19" s="143">
        <f>CA17</f>
        <v>0</v>
      </c>
      <c r="CB19" s="138"/>
      <c r="CC19" s="136"/>
      <c r="CD19" s="136"/>
      <c r="CE19" s="136">
        <f>SUM(CE10:CE18)</f>
        <v>0</v>
      </c>
      <c r="CF19" s="136">
        <f>SUM(CF10:CF18)</f>
        <v>0</v>
      </c>
      <c r="CG19" s="141"/>
      <c r="CH19" s="136"/>
    </row>
    <row r="20" spans="1:86" s="22" customFormat="1" ht="24.75" customHeight="1">
      <c r="A20" s="24"/>
      <c r="B20" s="24"/>
      <c r="C20" s="24"/>
      <c r="D20" s="25"/>
      <c r="E20" s="26"/>
      <c r="F20" s="27"/>
      <c r="G20" s="27"/>
      <c r="H20" s="28"/>
      <c r="I20" s="29"/>
      <c r="J20" s="29"/>
      <c r="K20" s="30"/>
      <c r="L20" s="30"/>
      <c r="M20" s="28"/>
      <c r="N20" s="31"/>
      <c r="O20" s="31"/>
      <c r="P20" s="30"/>
      <c r="Q20" s="30"/>
      <c r="R20" s="28"/>
      <c r="S20" s="31"/>
      <c r="T20" s="31"/>
      <c r="U20" s="30"/>
      <c r="V20" s="30"/>
      <c r="W20" s="28"/>
      <c r="X20" s="29"/>
      <c r="Y20" s="29"/>
      <c r="Z20" s="30"/>
      <c r="AA20" s="30"/>
      <c r="AB20" s="28"/>
      <c r="AC20" s="29"/>
      <c r="AD20" s="29"/>
      <c r="AE20" s="30"/>
      <c r="AF20" s="30"/>
      <c r="AG20" s="28"/>
      <c r="AH20" s="28"/>
      <c r="AI20" s="28"/>
      <c r="AJ20" s="30"/>
      <c r="AK20" s="30"/>
      <c r="AL20" s="30"/>
      <c r="AM20" s="30"/>
      <c r="AN20" s="30"/>
      <c r="AO20" s="30"/>
      <c r="AP20" s="30"/>
      <c r="AQ20" s="28"/>
      <c r="AR20" s="29"/>
      <c r="AS20" s="29"/>
      <c r="AT20" s="30"/>
      <c r="AU20" s="30"/>
      <c r="AV20" s="32"/>
      <c r="AW20" s="32"/>
      <c r="AX20" s="33"/>
      <c r="AY20" s="30"/>
      <c r="AZ20" s="30"/>
      <c r="BA20" s="30"/>
      <c r="BB20" s="30"/>
      <c r="BC20" s="30"/>
      <c r="BD20" s="30"/>
      <c r="BE20" s="30"/>
      <c r="BF20" s="28"/>
      <c r="BG20" s="28"/>
      <c r="BH20" s="29"/>
      <c r="BI20" s="30"/>
      <c r="BJ20" s="30"/>
      <c r="BK20" s="28"/>
      <c r="BL20" s="28"/>
      <c r="BM20" s="29"/>
      <c r="BN20" s="30"/>
      <c r="BO20" s="30"/>
      <c r="BP20" s="30"/>
      <c r="BQ20" s="53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28"/>
      <c r="CF20" s="28"/>
      <c r="CG20" s="29"/>
      <c r="CH20" s="30"/>
    </row>
  </sheetData>
  <sheetProtection/>
  <mergeCells count="80">
    <mergeCell ref="AZ7:BD7"/>
    <mergeCell ref="AZ8:AZ9"/>
    <mergeCell ref="BA8:BB8"/>
    <mergeCell ref="BC8:BD8"/>
    <mergeCell ref="L7:P7"/>
    <mergeCell ref="L8:L9"/>
    <mergeCell ref="M8:N8"/>
    <mergeCell ref="O8:P8"/>
    <mergeCell ref="BE8:BE9"/>
    <mergeCell ref="BF8:BG8"/>
    <mergeCell ref="BH8:BI8"/>
    <mergeCell ref="AX8:AY8"/>
    <mergeCell ref="AK7:AO7"/>
    <mergeCell ref="BY7:CC7"/>
    <mergeCell ref="CE8:CF8"/>
    <mergeCell ref="BY8:BY9"/>
    <mergeCell ref="BZ8:CA8"/>
    <mergeCell ref="CB8:CC8"/>
    <mergeCell ref="CD8:CD9"/>
    <mergeCell ref="BR8:BS8"/>
    <mergeCell ref="AP8:AP9"/>
    <mergeCell ref="AS8:AT8"/>
    <mergeCell ref="BM8:BN8"/>
    <mergeCell ref="CD7:CH7"/>
    <mergeCell ref="BE7:BI7"/>
    <mergeCell ref="AV8:AW8"/>
    <mergeCell ref="BJ8:BJ9"/>
    <mergeCell ref="AU7:AY7"/>
    <mergeCell ref="BP8:BQ8"/>
    <mergeCell ref="BO7:BS7"/>
    <mergeCell ref="BO8:BO9"/>
    <mergeCell ref="AU8:AU9"/>
    <mergeCell ref="H8:I8"/>
    <mergeCell ref="AQ8:AR8"/>
    <mergeCell ref="AA7:AE7"/>
    <mergeCell ref="AF7:AJ7"/>
    <mergeCell ref="G7:K7"/>
    <mergeCell ref="Q7:U7"/>
    <mergeCell ref="V7:Z7"/>
    <mergeCell ref="AK8:AK9"/>
    <mergeCell ref="AL8:AM8"/>
    <mergeCell ref="AP7:AT7"/>
    <mergeCell ref="A11:C11"/>
    <mergeCell ref="A6:C9"/>
    <mergeCell ref="D6:F7"/>
    <mergeCell ref="G8:G9"/>
    <mergeCell ref="D8:D9"/>
    <mergeCell ref="G6:CH6"/>
    <mergeCell ref="BJ7:BN7"/>
    <mergeCell ref="CG8:CH8"/>
    <mergeCell ref="Y8:Z8"/>
    <mergeCell ref="BK8:BL8"/>
    <mergeCell ref="A10:C10"/>
    <mergeCell ref="AF8:AF9"/>
    <mergeCell ref="V8:V9"/>
    <mergeCell ref="Q8:Q9"/>
    <mergeCell ref="R8:S8"/>
    <mergeCell ref="AB8:AC8"/>
    <mergeCell ref="AA8:AA9"/>
    <mergeCell ref="T8:U8"/>
    <mergeCell ref="W8:X8"/>
    <mergeCell ref="E8:E9"/>
    <mergeCell ref="A19:C19"/>
    <mergeCell ref="A16:C16"/>
    <mergeCell ref="A12:C12"/>
    <mergeCell ref="A13:C13"/>
    <mergeCell ref="A14:C14"/>
    <mergeCell ref="A17:C17"/>
    <mergeCell ref="A18:C18"/>
    <mergeCell ref="A15:C15"/>
    <mergeCell ref="D3:AP3"/>
    <mergeCell ref="BT7:BX7"/>
    <mergeCell ref="BU8:BV8"/>
    <mergeCell ref="BW8:BX8"/>
    <mergeCell ref="BT8:BT9"/>
    <mergeCell ref="AN8:AO8"/>
    <mergeCell ref="AI8:AJ8"/>
    <mergeCell ref="AG8:AH8"/>
    <mergeCell ref="J8:K8"/>
    <mergeCell ref="AD8:AE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3" r:id="rId1"/>
  <colBreaks count="2" manualBreakCount="2">
    <brk id="26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4">
      <selection activeCell="K21" sqref="K21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3.25390625" style="0" customWidth="1"/>
    <col min="8" max="8" width="12.625" style="0" customWidth="1"/>
    <col min="9" max="9" width="12.25390625" style="0" customWidth="1"/>
    <col min="10" max="10" width="12.875" style="0" customWidth="1"/>
    <col min="11" max="11" width="9.25390625" style="0" customWidth="1"/>
    <col min="12" max="12" width="10.75390625" style="0" customWidth="1"/>
  </cols>
  <sheetData>
    <row r="1" spans="1:12" ht="27.75" customHeight="1">
      <c r="A1" s="278" t="s">
        <v>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2.75">
      <c r="A2" s="1"/>
      <c r="B2" s="1"/>
      <c r="C2" s="1"/>
      <c r="D2" s="6"/>
      <c r="E2" s="7"/>
      <c r="F2" s="6"/>
      <c r="G2" s="6"/>
      <c r="H2" s="6"/>
      <c r="I2" s="8"/>
      <c r="J2" s="8"/>
      <c r="K2" s="6"/>
      <c r="L2" s="6"/>
    </row>
    <row r="3" spans="1:12" ht="14.25" customHeight="1">
      <c r="A3" s="275"/>
      <c r="B3" s="275"/>
      <c r="C3" s="275"/>
      <c r="D3" s="275"/>
      <c r="E3" s="275"/>
      <c r="F3" s="275"/>
      <c r="G3" s="281" t="s">
        <v>87</v>
      </c>
      <c r="H3" s="280" t="s">
        <v>88</v>
      </c>
      <c r="I3" s="171" t="s">
        <v>20</v>
      </c>
      <c r="J3" s="171"/>
      <c r="K3" s="171" t="s">
        <v>21</v>
      </c>
      <c r="L3" s="171"/>
    </row>
    <row r="4" spans="1:12" ht="36.75" customHeight="1">
      <c r="A4" s="275"/>
      <c r="B4" s="275"/>
      <c r="C4" s="275"/>
      <c r="D4" s="275"/>
      <c r="E4" s="275"/>
      <c r="F4" s="275"/>
      <c r="G4" s="281"/>
      <c r="H4" s="171"/>
      <c r="I4" s="81" t="s">
        <v>92</v>
      </c>
      <c r="J4" s="47" t="s">
        <v>93</v>
      </c>
      <c r="K4" s="47" t="s">
        <v>94</v>
      </c>
      <c r="L4" s="47" t="s">
        <v>95</v>
      </c>
    </row>
    <row r="5" spans="1:12" ht="18" customHeight="1">
      <c r="A5" s="208" t="s">
        <v>68</v>
      </c>
      <c r="B5" s="208"/>
      <c r="C5" s="208"/>
      <c r="D5" s="208"/>
      <c r="E5" s="208"/>
      <c r="F5" s="208"/>
      <c r="G5" s="101">
        <f>G6+G8+G9+G10+G11+G12+G14+G15+G16+G7+G13</f>
        <v>67272909.09</v>
      </c>
      <c r="H5" s="85">
        <f>SUM(H6:H16)</f>
        <v>64326875</v>
      </c>
      <c r="I5" s="85">
        <f>I6+I7+I8+I9+I10+I11+I12+I13+I14+I15+I16</f>
        <v>7530059.619999999</v>
      </c>
      <c r="J5" s="85">
        <f>J6+J7+J8+J9+J11+J12+J13+J14+J10+J15+J16</f>
        <v>7622585.12</v>
      </c>
      <c r="K5" s="59">
        <f aca="true" t="shared" si="0" ref="K5:K27">J5/I5*100</f>
        <v>101.22874857131609</v>
      </c>
      <c r="L5" s="59">
        <f aca="true" t="shared" si="1" ref="L5:L15">J5/H5*100</f>
        <v>11.849767488316507</v>
      </c>
    </row>
    <row r="6" spans="1:12" ht="15" customHeight="1">
      <c r="A6" s="276" t="s">
        <v>34</v>
      </c>
      <c r="B6" s="276"/>
      <c r="C6" s="276"/>
      <c r="D6" s="276"/>
      <c r="E6" s="276"/>
      <c r="F6" s="276"/>
      <c r="G6" s="37">
        <v>45056033.98</v>
      </c>
      <c r="H6" s="46">
        <f>Лист1!H27+Лист2!G19</f>
        <v>41471200</v>
      </c>
      <c r="I6" s="37">
        <f>Лист2!H19+Лист1!I27</f>
        <v>4557418.41</v>
      </c>
      <c r="J6" s="37">
        <f>Лист1!J27+Лист2!I19</f>
        <v>4303854.9</v>
      </c>
      <c r="K6" s="48">
        <f t="shared" si="0"/>
        <v>94.43624685757128</v>
      </c>
      <c r="L6" s="48">
        <f t="shared" si="1"/>
        <v>10.37793673681977</v>
      </c>
    </row>
    <row r="7" spans="1:12" ht="26.25" customHeight="1">
      <c r="A7" s="213" t="s">
        <v>80</v>
      </c>
      <c r="B7" s="283"/>
      <c r="C7" s="283"/>
      <c r="D7" s="283"/>
      <c r="E7" s="283"/>
      <c r="F7" s="284"/>
      <c r="G7" s="93">
        <v>4494945.61</v>
      </c>
      <c r="H7" s="46">
        <f>Лист1!H28+Лист2!L19</f>
        <v>4668900</v>
      </c>
      <c r="I7" s="37">
        <f>Лист1!I28+Лист2!M19</f>
        <v>759075.52</v>
      </c>
      <c r="J7" s="37">
        <f>Лист1!J28+Лист2!N19</f>
        <v>644602.1</v>
      </c>
      <c r="K7" s="48">
        <f>J7/I7*100</f>
        <v>84.91936349100021</v>
      </c>
      <c r="L7" s="48">
        <f>J7/H7*100</f>
        <v>13.806294844610079</v>
      </c>
    </row>
    <row r="8" spans="1:12" ht="15.75" customHeight="1">
      <c r="A8" s="276" t="s">
        <v>35</v>
      </c>
      <c r="B8" s="276"/>
      <c r="C8" s="276"/>
      <c r="D8" s="276"/>
      <c r="E8" s="276"/>
      <c r="F8" s="276"/>
      <c r="G8" s="37">
        <v>7502858.7</v>
      </c>
      <c r="H8" s="46">
        <f>Лист1!H29</f>
        <v>7521200</v>
      </c>
      <c r="I8" s="37">
        <f>Лист2!H21+Лист1!I29</f>
        <v>1410442.77</v>
      </c>
      <c r="J8" s="37">
        <f>Лист1!J29</f>
        <v>1615018.69</v>
      </c>
      <c r="K8" s="48">
        <f t="shared" si="0"/>
        <v>114.5043758138446</v>
      </c>
      <c r="L8" s="48">
        <f t="shared" si="1"/>
        <v>21.47288584268468</v>
      </c>
    </row>
    <row r="9" spans="1:12" ht="15.75" customHeight="1">
      <c r="A9" s="276" t="s">
        <v>13</v>
      </c>
      <c r="B9" s="276"/>
      <c r="C9" s="276"/>
      <c r="D9" s="276"/>
      <c r="E9" s="276"/>
      <c r="F9" s="276"/>
      <c r="G9" s="37">
        <v>354050.83</v>
      </c>
      <c r="H9" s="46">
        <f>Лист1!H30+Лист2!Q19</f>
        <v>1282000</v>
      </c>
      <c r="I9" s="37">
        <f>Лист1!I30+Лист2!R19</f>
        <v>29122.84</v>
      </c>
      <c r="J9" s="37">
        <f>Лист1!J30+Лист2!S19</f>
        <v>256853.73</v>
      </c>
      <c r="K9" s="48">
        <f t="shared" si="0"/>
        <v>881.966628254662</v>
      </c>
      <c r="L9" s="48">
        <f t="shared" si="1"/>
        <v>20.035392355694228</v>
      </c>
    </row>
    <row r="10" spans="1:12" ht="22.5" customHeight="1">
      <c r="A10" s="273" t="s">
        <v>77</v>
      </c>
      <c r="B10" s="273"/>
      <c r="C10" s="273"/>
      <c r="D10" s="273"/>
      <c r="E10" s="273"/>
      <c r="F10" s="273"/>
      <c r="G10" s="94">
        <v>31139.22</v>
      </c>
      <c r="H10" s="46">
        <f>Лист1!H31</f>
        <v>31100</v>
      </c>
      <c r="I10" s="37">
        <f>Лист2!H23+Лист1!I31</f>
        <v>25000</v>
      </c>
      <c r="J10" s="37"/>
      <c r="K10" s="48"/>
      <c r="L10" s="48"/>
    </row>
    <row r="11" spans="1:12" ht="14.25" customHeight="1">
      <c r="A11" s="276" t="s">
        <v>66</v>
      </c>
      <c r="B11" s="276"/>
      <c r="C11" s="276"/>
      <c r="D11" s="276"/>
      <c r="E11" s="276"/>
      <c r="F11" s="276"/>
      <c r="G11" s="93">
        <v>1020271.17</v>
      </c>
      <c r="H11" s="46">
        <f>Лист2!V19</f>
        <v>1146900</v>
      </c>
      <c r="I11" s="37">
        <f>Лист2!W19</f>
        <v>19595.510000000002</v>
      </c>
      <c r="J11" s="96">
        <f>Лист2!X19</f>
        <v>19944.52</v>
      </c>
      <c r="K11" s="48">
        <f t="shared" si="0"/>
        <v>101.78107127602189</v>
      </c>
      <c r="L11" s="48">
        <f t="shared" si="1"/>
        <v>1.73899380939925</v>
      </c>
    </row>
    <row r="12" spans="1:12" ht="15" customHeight="1">
      <c r="A12" s="276" t="s">
        <v>65</v>
      </c>
      <c r="B12" s="276"/>
      <c r="C12" s="276"/>
      <c r="D12" s="276"/>
      <c r="E12" s="276"/>
      <c r="F12" s="276"/>
      <c r="G12" s="93">
        <v>6340500.91</v>
      </c>
      <c r="H12" s="46">
        <f>Лист2!AA19</f>
        <v>5518775</v>
      </c>
      <c r="I12" s="37">
        <f>Лист2!AB19</f>
        <v>501985.41</v>
      </c>
      <c r="J12" s="37">
        <f>Лист2!AC19</f>
        <v>553666.56</v>
      </c>
      <c r="K12" s="48">
        <f t="shared" si="0"/>
        <v>110.29534902219571</v>
      </c>
      <c r="L12" s="48">
        <f t="shared" si="1"/>
        <v>10.032417701392067</v>
      </c>
    </row>
    <row r="13" spans="1:12" ht="15" customHeight="1">
      <c r="A13" s="276" t="s">
        <v>81</v>
      </c>
      <c r="B13" s="276"/>
      <c r="C13" s="276"/>
      <c r="D13" s="276"/>
      <c r="E13" s="276"/>
      <c r="F13" s="276"/>
      <c r="G13" s="93">
        <v>891959.04</v>
      </c>
      <c r="H13" s="46">
        <f>Лист1!H32</f>
        <v>949700</v>
      </c>
      <c r="I13" s="37">
        <f>Лист1!I32</f>
        <v>84302.16</v>
      </c>
      <c r="J13" s="37">
        <f>Лист1!J32</f>
        <v>87931.69</v>
      </c>
      <c r="K13" s="48">
        <f>J13/I13*100</f>
        <v>104.30538197360542</v>
      </c>
      <c r="L13" s="48">
        <f>J13/H13*100</f>
        <v>9.258891228809098</v>
      </c>
    </row>
    <row r="14" spans="1:12" ht="15" customHeight="1">
      <c r="A14" s="276" t="s">
        <v>36</v>
      </c>
      <c r="B14" s="276"/>
      <c r="C14" s="276"/>
      <c r="D14" s="276"/>
      <c r="E14" s="276"/>
      <c r="F14" s="276"/>
      <c r="G14" s="93">
        <v>409992</v>
      </c>
      <c r="H14" s="46">
        <f>Лист1!H33</f>
        <v>410000</v>
      </c>
      <c r="I14" s="37"/>
      <c r="J14" s="37"/>
      <c r="K14" s="48"/>
      <c r="L14" s="48"/>
    </row>
    <row r="15" spans="1:12" ht="15.75" customHeight="1">
      <c r="A15" s="276" t="s">
        <v>37</v>
      </c>
      <c r="B15" s="276"/>
      <c r="C15" s="276"/>
      <c r="D15" s="276"/>
      <c r="E15" s="276"/>
      <c r="F15" s="276"/>
      <c r="G15" s="93">
        <v>1171141.63</v>
      </c>
      <c r="H15" s="46">
        <f>Лист1!H34</f>
        <v>1327100</v>
      </c>
      <c r="I15" s="37">
        <f>Лист1!I34+Лист2!AG19</f>
        <v>143117</v>
      </c>
      <c r="J15" s="37">
        <f>Лист1!J34+Лист2!AH19</f>
        <v>140712.93</v>
      </c>
      <c r="K15" s="48">
        <f t="shared" si="0"/>
        <v>98.32020654429591</v>
      </c>
      <c r="L15" s="48">
        <f t="shared" si="1"/>
        <v>10.603038957124557</v>
      </c>
    </row>
    <row r="16" spans="1:12" ht="16.5" customHeight="1">
      <c r="A16" s="276" t="s">
        <v>41</v>
      </c>
      <c r="B16" s="282"/>
      <c r="C16" s="282"/>
      <c r="D16" s="282"/>
      <c r="E16" s="282"/>
      <c r="F16" s="282"/>
      <c r="G16" s="93">
        <v>16</v>
      </c>
      <c r="H16" s="46"/>
      <c r="I16" s="37"/>
      <c r="J16" s="37"/>
      <c r="K16" s="48"/>
      <c r="L16" s="48"/>
    </row>
    <row r="17" spans="1:12" ht="16.5" customHeight="1">
      <c r="A17" s="208" t="s">
        <v>69</v>
      </c>
      <c r="B17" s="208"/>
      <c r="C17" s="208"/>
      <c r="D17" s="208"/>
      <c r="E17" s="208"/>
      <c r="F17" s="208"/>
      <c r="G17" s="85">
        <f>G18+G19+G20+G21+G22+G23+G24+G25+G26+G27+G29</f>
        <v>10315126.730000002</v>
      </c>
      <c r="H17" s="85">
        <f>SUM(H18:H29)</f>
        <v>8580200</v>
      </c>
      <c r="I17" s="38">
        <f>I18+I19+I22+I25+I26+I27+I28+I29</f>
        <v>2921058.52</v>
      </c>
      <c r="J17" s="85">
        <f>J18+J19+J22+J24+J25+J26+J27+J21</f>
        <v>1268986.3900000001</v>
      </c>
      <c r="K17" s="59">
        <f t="shared" si="0"/>
        <v>43.44268974111481</v>
      </c>
      <c r="L17" s="59">
        <f>J17/H17*100</f>
        <v>14.789706417099834</v>
      </c>
    </row>
    <row r="18" spans="1:12" ht="18" customHeight="1">
      <c r="A18" s="276" t="s">
        <v>47</v>
      </c>
      <c r="B18" s="276"/>
      <c r="C18" s="276"/>
      <c r="D18" s="276"/>
      <c r="E18" s="276"/>
      <c r="F18" s="276"/>
      <c r="G18" s="93">
        <v>3820976.46</v>
      </c>
      <c r="H18" s="46">
        <f>Лист1!H37+Лист2!AP19</f>
        <v>4138100</v>
      </c>
      <c r="I18" s="37">
        <f>Лист1!I37+Лист2!AQ19</f>
        <v>568365.42</v>
      </c>
      <c r="J18" s="37">
        <f>Лист1!J37+Лист2!AR19</f>
        <v>681978.6</v>
      </c>
      <c r="K18" s="48">
        <f t="shared" si="0"/>
        <v>119.98946030178963</v>
      </c>
      <c r="L18" s="48">
        <f>J18/H18*100</f>
        <v>16.480476547207658</v>
      </c>
    </row>
    <row r="19" spans="1:12" ht="18.75" customHeight="1">
      <c r="A19" s="276" t="s">
        <v>46</v>
      </c>
      <c r="B19" s="276"/>
      <c r="C19" s="276"/>
      <c r="D19" s="276"/>
      <c r="E19" s="276"/>
      <c r="F19" s="276"/>
      <c r="G19" s="93">
        <v>234277.56</v>
      </c>
      <c r="H19" s="46">
        <f>Лист1!H38+Лист2!AU19</f>
        <v>220300</v>
      </c>
      <c r="I19" s="37">
        <f>Лист1!I38+Лист2!AV19</f>
        <v>80009.33</v>
      </c>
      <c r="J19" s="37">
        <f>Лист1!J38+Лист2!AW19</f>
        <v>21330.25</v>
      </c>
      <c r="K19" s="48">
        <f t="shared" si="0"/>
        <v>26.659703312101225</v>
      </c>
      <c r="L19" s="48">
        <f>J19/H19*100</f>
        <v>9.682364956876986</v>
      </c>
    </row>
    <row r="20" spans="1:12" ht="27.75" customHeight="1">
      <c r="A20" s="273" t="s">
        <v>60</v>
      </c>
      <c r="B20" s="277"/>
      <c r="C20" s="277"/>
      <c r="D20" s="277"/>
      <c r="E20" s="277"/>
      <c r="F20" s="277"/>
      <c r="G20" s="94">
        <v>68411</v>
      </c>
      <c r="H20" s="46">
        <f>Лист1!H39</f>
        <v>68400</v>
      </c>
      <c r="I20" s="37"/>
      <c r="J20" s="37"/>
      <c r="K20" s="48"/>
      <c r="L20" s="48"/>
    </row>
    <row r="21" spans="1:12" ht="18.75" customHeight="1">
      <c r="A21" s="273" t="s">
        <v>79</v>
      </c>
      <c r="B21" s="273"/>
      <c r="C21" s="273"/>
      <c r="D21" s="273"/>
      <c r="E21" s="273"/>
      <c r="F21" s="273"/>
      <c r="G21" s="94">
        <v>422470.55</v>
      </c>
      <c r="H21" s="46">
        <f>Лист2!AZ17</f>
        <v>352400</v>
      </c>
      <c r="I21" s="37"/>
      <c r="J21" s="37">
        <f>Лист2!BB19</f>
        <v>45953.62</v>
      </c>
      <c r="K21" s="48"/>
      <c r="L21" s="48">
        <f>J21/H21*100</f>
        <v>13.040187287173666</v>
      </c>
    </row>
    <row r="22" spans="1:12" ht="16.5" customHeight="1">
      <c r="A22" s="276" t="s">
        <v>38</v>
      </c>
      <c r="B22" s="276"/>
      <c r="C22" s="276"/>
      <c r="D22" s="276"/>
      <c r="E22" s="276"/>
      <c r="F22" s="276"/>
      <c r="G22" s="93">
        <v>497525.79</v>
      </c>
      <c r="H22" s="46">
        <f>Лист1!H40</f>
        <v>591000</v>
      </c>
      <c r="I22" s="37">
        <f>Лист1!I40</f>
        <v>89574.11</v>
      </c>
      <c r="J22" s="37">
        <f>Лист1!J40</f>
        <v>74077.79</v>
      </c>
      <c r="K22" s="48">
        <f t="shared" si="0"/>
        <v>82.70000114988582</v>
      </c>
      <c r="L22" s="48">
        <f aca="true" t="shared" si="2" ref="L22:L27">J22/H22*100</f>
        <v>12.534313028764805</v>
      </c>
    </row>
    <row r="23" spans="1:12" ht="24.75" customHeight="1">
      <c r="A23" s="273" t="s">
        <v>75</v>
      </c>
      <c r="B23" s="277"/>
      <c r="C23" s="277"/>
      <c r="D23" s="277"/>
      <c r="E23" s="277"/>
      <c r="F23" s="277"/>
      <c r="G23" s="94">
        <v>165071.87</v>
      </c>
      <c r="H23" s="37">
        <v>130000</v>
      </c>
      <c r="I23" s="37"/>
      <c r="J23" s="54"/>
      <c r="K23" s="48"/>
      <c r="L23" s="48"/>
    </row>
    <row r="24" spans="1:12" ht="15" customHeight="1">
      <c r="A24" s="273" t="s">
        <v>64</v>
      </c>
      <c r="B24" s="277"/>
      <c r="C24" s="277"/>
      <c r="D24" s="277"/>
      <c r="E24" s="277"/>
      <c r="F24" s="277"/>
      <c r="G24" s="94">
        <v>45362.49</v>
      </c>
      <c r="H24" s="37"/>
      <c r="I24" s="37"/>
      <c r="J24" s="37">
        <f>Лист1!J43</f>
        <v>17769.4</v>
      </c>
      <c r="K24" s="48"/>
      <c r="L24" s="48"/>
    </row>
    <row r="25" spans="1:12" ht="14.25" customHeight="1">
      <c r="A25" s="276" t="s">
        <v>39</v>
      </c>
      <c r="B25" s="276"/>
      <c r="C25" s="276"/>
      <c r="D25" s="276"/>
      <c r="E25" s="276"/>
      <c r="F25" s="276"/>
      <c r="G25" s="93">
        <v>2622102.32</v>
      </c>
      <c r="H25" s="46">
        <v>1500000</v>
      </c>
      <c r="I25" s="37">
        <f>Лист1!I44+Лист2!BP19</f>
        <v>1730992.06</v>
      </c>
      <c r="J25" s="37">
        <f>Лист1!J44+Лист2!BQ19</f>
        <v>34354</v>
      </c>
      <c r="K25" s="48">
        <f>J25/I25*100</f>
        <v>1.984642263465957</v>
      </c>
      <c r="L25" s="48">
        <f>J25/H25*100</f>
        <v>2.2902666666666667</v>
      </c>
    </row>
    <row r="26" spans="1:12" ht="14.25" customHeight="1">
      <c r="A26" s="276" t="s">
        <v>48</v>
      </c>
      <c r="B26" s="276"/>
      <c r="C26" s="276"/>
      <c r="D26" s="276"/>
      <c r="E26" s="276"/>
      <c r="F26" s="276"/>
      <c r="G26" s="93">
        <v>1578844.63</v>
      </c>
      <c r="H26" s="46">
        <f>Лист1!H45+Лист2!BJ19</f>
        <v>580000</v>
      </c>
      <c r="I26" s="37">
        <f>Лист1!I45+Лист2!BK19</f>
        <v>336308.52</v>
      </c>
      <c r="J26" s="37">
        <f>Лист1!J45+Лист2!BL19</f>
        <v>78583.36</v>
      </c>
      <c r="K26" s="48">
        <f t="shared" si="0"/>
        <v>23.36644935430122</v>
      </c>
      <c r="L26" s="48">
        <f t="shared" si="2"/>
        <v>13.548855172413793</v>
      </c>
    </row>
    <row r="27" spans="1:12" ht="15" customHeight="1">
      <c r="A27" s="276" t="s">
        <v>40</v>
      </c>
      <c r="B27" s="276"/>
      <c r="C27" s="276"/>
      <c r="D27" s="276"/>
      <c r="E27" s="276"/>
      <c r="F27" s="276"/>
      <c r="G27" s="93">
        <v>833125.06</v>
      </c>
      <c r="H27" s="46">
        <f>Лист1!H46</f>
        <v>1000000</v>
      </c>
      <c r="I27" s="37">
        <f>Лист1!I46</f>
        <v>113809.08</v>
      </c>
      <c r="J27" s="37">
        <f>Лист1!J46+Лист2!BV19</f>
        <v>314939.37</v>
      </c>
      <c r="K27" s="48">
        <f t="shared" si="0"/>
        <v>276.7260485718714</v>
      </c>
      <c r="L27" s="48">
        <f t="shared" si="2"/>
        <v>31.493937</v>
      </c>
    </row>
    <row r="28" spans="1:12" ht="15" customHeight="1">
      <c r="A28" s="273" t="s">
        <v>53</v>
      </c>
      <c r="B28" s="273"/>
      <c r="C28" s="273"/>
      <c r="D28" s="273"/>
      <c r="E28" s="273"/>
      <c r="F28" s="273"/>
      <c r="G28" s="94"/>
      <c r="H28" s="46"/>
      <c r="I28" s="37">
        <f>Лист1!I47+Лист2!CE19</f>
        <v>2000</v>
      </c>
      <c r="J28" s="37"/>
      <c r="K28" s="48"/>
      <c r="L28" s="48"/>
    </row>
    <row r="29" spans="1:12" ht="15.75" customHeight="1">
      <c r="A29" s="273" t="s">
        <v>72</v>
      </c>
      <c r="B29" s="273"/>
      <c r="C29" s="273"/>
      <c r="D29" s="273"/>
      <c r="E29" s="273"/>
      <c r="F29" s="273"/>
      <c r="G29" s="94">
        <v>26959</v>
      </c>
      <c r="H29" s="46"/>
      <c r="I29" s="37"/>
      <c r="J29" s="37"/>
      <c r="K29" s="48"/>
      <c r="L29" s="48"/>
    </row>
    <row r="30" spans="1:12" ht="16.5" customHeight="1">
      <c r="A30" s="274" t="s">
        <v>71</v>
      </c>
      <c r="B30" s="274"/>
      <c r="C30" s="274"/>
      <c r="D30" s="274"/>
      <c r="E30" s="274"/>
      <c r="F30" s="274"/>
      <c r="G30" s="85">
        <f>G5+G17</f>
        <v>77588035.82000001</v>
      </c>
      <c r="H30" s="38">
        <f>H5+H17</f>
        <v>72907075</v>
      </c>
      <c r="I30" s="38">
        <f>I5+I17</f>
        <v>10451118.139999999</v>
      </c>
      <c r="J30" s="38">
        <f>J5+J17</f>
        <v>8891571.51</v>
      </c>
      <c r="K30" s="23">
        <f>J30/I30*100</f>
        <v>85.07770547506222</v>
      </c>
      <c r="L30" s="23">
        <f>J30/H30*100</f>
        <v>12.195759478761149</v>
      </c>
    </row>
  </sheetData>
  <sheetProtection/>
  <mergeCells count="32">
    <mergeCell ref="A7:F7"/>
    <mergeCell ref="A13:F13"/>
    <mergeCell ref="A9:F9"/>
    <mergeCell ref="A6:F6"/>
    <mergeCell ref="A18:F18"/>
    <mergeCell ref="A8:F8"/>
    <mergeCell ref="A14:F14"/>
    <mergeCell ref="A17:F17"/>
    <mergeCell ref="A15:F15"/>
    <mergeCell ref="A16:F16"/>
    <mergeCell ref="A10:F10"/>
    <mergeCell ref="A26:F26"/>
    <mergeCell ref="A19:F19"/>
    <mergeCell ref="A20:F20"/>
    <mergeCell ref="A21:F21"/>
    <mergeCell ref="A23:F23"/>
    <mergeCell ref="A22:F22"/>
    <mergeCell ref="A1:L1"/>
    <mergeCell ref="H3:H4"/>
    <mergeCell ref="I3:J3"/>
    <mergeCell ref="K3:L3"/>
    <mergeCell ref="G3:G4"/>
    <mergeCell ref="A29:F29"/>
    <mergeCell ref="A30:F30"/>
    <mergeCell ref="A3:F4"/>
    <mergeCell ref="A12:F12"/>
    <mergeCell ref="A11:F11"/>
    <mergeCell ref="A24:F24"/>
    <mergeCell ref="A28:F28"/>
    <mergeCell ref="A5:F5"/>
    <mergeCell ref="A27:F27"/>
    <mergeCell ref="A25:F2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1</cp:lastModifiedBy>
  <cp:lastPrinted>2015-03-05T07:49:02Z</cp:lastPrinted>
  <dcterms:created xsi:type="dcterms:W3CDTF">2006-06-07T06:53:09Z</dcterms:created>
  <dcterms:modified xsi:type="dcterms:W3CDTF">2015-03-11T07:07:13Z</dcterms:modified>
  <cp:category/>
  <cp:version/>
  <cp:contentType/>
  <cp:contentStatus/>
</cp:coreProperties>
</file>