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'Лист2'!$A:$C</definedName>
  </definedNames>
  <calcPr fullCalcOnLoad="1"/>
</workbook>
</file>

<file path=xl/sharedStrings.xml><?xml version="1.0" encoding="utf-8"?>
<sst xmlns="http://schemas.openxmlformats.org/spreadsheetml/2006/main" count="264" uniqueCount="98">
  <si>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</si>
  <si>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</si>
  <si>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</si>
  <si>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</si>
  <si>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</si>
  <si>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</si>
  <si>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</si>
  <si>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</si>
  <si>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</si>
  <si>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</si>
  <si>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</si>
  <si>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</si>
  <si>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</si>
  <si>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</si>
  <si>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Земельный налог</t>
  </si>
  <si>
    <t xml:space="preserve"> % исп-ия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</si>
  <si>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</si>
  <si>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</si>
  <si>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</si>
  <si>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</si>
  <si>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</si>
  <si>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</si>
  <si>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</si>
  <si>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</si>
  <si>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</si>
  <si>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</si>
  <si>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</si>
  <si>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</si>
  <si>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</si>
  <si>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Бюджет района:</t>
  </si>
  <si>
    <t>Консолидированный бюджет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</si>
  <si>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</si>
  <si>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</si>
  <si>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</si>
  <si>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</si>
  <si>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</si>
  <si>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</si>
  <si>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Негативное возд.на окружающую среду</t>
  </si>
  <si>
    <t>Доходы от продажи муниц.имущества</t>
  </si>
  <si>
    <t>Штрафы</t>
  </si>
  <si>
    <t>Задолженность и перерасчеты по отменным налогам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</si>
  <si>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</si>
  <si>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</si>
  <si>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Б-Таябинское</t>
  </si>
  <si>
    <t>Б-Яльчикское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</si>
  <si>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</si>
  <si>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</si>
  <si>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</si>
  <si>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</si>
  <si>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</si>
  <si>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</si>
  <si>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</si>
  <si>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</si>
  <si>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(руб.)</t>
  </si>
  <si>
    <t>всего расходов</t>
  </si>
  <si>
    <t>Дефицит (-),Профицит (+)</t>
  </si>
  <si>
    <t>Остатки на счетах бюджетов</t>
  </si>
  <si>
    <t xml:space="preserve"> % </t>
  </si>
  <si>
    <t>дотации на выравнивание уровня бюджетной обеспеченности</t>
  </si>
  <si>
    <t xml:space="preserve">Доходы от перечисления части прибыли, остающейся после уплаты налогов и иных обязательных платежей МУП </t>
  </si>
  <si>
    <t>Доходы от реализации иного имущества, находящихся в собственности поселений</t>
  </si>
  <si>
    <t>Муниципальный район</t>
  </si>
  <si>
    <t>Возврат остаков субсидий,субвенций и иных межбюджетных трансфертов прошлых лет</t>
  </si>
  <si>
    <t>Прочие доходы от компенсации затрат бюджетов муниципальных районов</t>
  </si>
  <si>
    <t xml:space="preserve">Земельный налог </t>
  </si>
  <si>
    <t>Налог на имущество физических лиц</t>
  </si>
  <si>
    <t>Прочие безвозмездные поступления (добр.взносы юр.и физ.лиц)</t>
  </si>
  <si>
    <t>Налоговые доходы</t>
  </si>
  <si>
    <t>Неналоговые доходы</t>
  </si>
  <si>
    <t>дотации на сбалансированность бюджетов</t>
  </si>
  <si>
    <t xml:space="preserve">Итого налог. и неналог. доходы </t>
  </si>
  <si>
    <t xml:space="preserve">Прочие неналоговые доходы </t>
  </si>
  <si>
    <t>Прочие неналоговые доходы</t>
  </si>
  <si>
    <t>Прочие поступления от денежных взысканий (штрафов) за наруш.зак. РФ о размещ.зак.на пост.тов. выпол.работ,оказ. усл.</t>
  </si>
  <si>
    <t>Возмещение расходов, понесенных в связи с эксплуатацией имущества муниципальных районов</t>
  </si>
  <si>
    <t>в том числе:</t>
  </si>
  <si>
    <t>Налог, взимаемый в виде стоимости патента в связи с применением упрощенной системы налогообложения</t>
  </si>
  <si>
    <t>Возврат остатков субсидий БУ, АУ</t>
  </si>
  <si>
    <t>Прочие доходы от использования имущества (аренда техники)</t>
  </si>
  <si>
    <t>Акцизы по подакцизным товарам (продукции), производимым на территории Российской Федерации</t>
  </si>
  <si>
    <t>Транспортный налог</t>
  </si>
  <si>
    <t>Доходы, поступающие в порядке возмещения расходов, понесенных в связи с эксплуатацией имущества муниципальных районов</t>
  </si>
  <si>
    <t>Акцизы на нефтепродукты</t>
  </si>
  <si>
    <t>Исполнение налоговых и неналоговых доходов бюджетов сельских поселений Яльчикского района на 01.02.2014</t>
  </si>
  <si>
    <t>Факт 2014</t>
  </si>
  <si>
    <t>На 01.01.2015 г.</t>
  </si>
  <si>
    <t xml:space="preserve">Факт 2014 год </t>
  </si>
  <si>
    <t>назначено     
на 2015 год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</si>
  <si>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</si>
  <si>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</t>
  </si>
  <si>
    <t xml:space="preserve">Исполнение бюджета Яльчикского района по состоянию на 01.06.2015 год </t>
  </si>
  <si>
    <t>01.06.2015 г.</t>
  </si>
  <si>
    <t>на 01.06.2014</t>
  </si>
  <si>
    <t>на 01.06.2015</t>
  </si>
  <si>
    <t>01.06.2015/01.06.2014</t>
  </si>
  <si>
    <t>01.06.2015 к плановым назначениям</t>
  </si>
  <si>
    <t>Исполнение консолидированного бюджета Яльчикского района на 01.06.2015 год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</si>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</sst>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0.0000"/>
    <numFmt numFmtId="168" formatCode="#,##0.000"/>
    <numFmt numFmtId="169" formatCode="0.0%"/>
    <numFmt numFmtId="170" formatCode="#,##0.0000"/>
    <numFmt numFmtId="171" formatCode="#,##0.00000"/>
    <numFmt numFmtId="172" formatCode="#,##0.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9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6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164" fontId="10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 wrapText="1"/>
    </xf>
    <xf numFmtId="164" fontId="12" fillId="0" borderId="0" xfId="0" applyNumberFormat="1" applyFont="1" applyFill="1" applyBorder="1" applyAlignment="1">
      <alignment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164" fontId="12" fillId="0" borderId="1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64" fontId="8" fillId="0" borderId="0" xfId="0" applyNumberFormat="1" applyFont="1" applyBorder="1" applyAlignment="1">
      <alignment/>
    </xf>
    <xf numFmtId="2" fontId="8" fillId="0" borderId="0" xfId="0" applyNumberFormat="1" applyFont="1" applyFill="1" applyBorder="1" applyAlignment="1">
      <alignment/>
    </xf>
    <xf numFmtId="1" fontId="14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64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15" fillId="0" borderId="0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2" fontId="4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3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wrapText="1"/>
    </xf>
    <xf numFmtId="0" fontId="0" fillId="0" borderId="12" xfId="0" applyFont="1" applyBorder="1" applyAlignment="1">
      <alignment horizontal="center" wrapText="1"/>
    </xf>
    <xf numFmtId="2" fontId="3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Border="1" applyAlignment="1">
      <alignment wrapText="1"/>
    </xf>
    <xf numFmtId="1" fontId="8" fillId="0" borderId="0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 wrapText="1"/>
    </xf>
    <xf numFmtId="1" fontId="3" fillId="0" borderId="11" xfId="0" applyNumberFormat="1" applyFont="1" applyFill="1" applyBorder="1" applyAlignment="1">
      <alignment wrapText="1"/>
    </xf>
    <xf numFmtId="1" fontId="4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 wrapText="1"/>
    </xf>
    <xf numFmtId="4" fontId="15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15" fillId="0" borderId="11" xfId="0" applyNumberFormat="1" applyFont="1" applyFill="1" applyBorder="1" applyAlignment="1">
      <alignment wrapText="1"/>
    </xf>
    <xf numFmtId="3" fontId="16" fillId="0" borderId="11" xfId="0" applyNumberFormat="1" applyFont="1" applyFill="1" applyBorder="1" applyAlignment="1">
      <alignment wrapText="1"/>
    </xf>
    <xf numFmtId="3" fontId="15" fillId="0" borderId="11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/>
    </xf>
    <xf numFmtId="4" fontId="4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wrapText="1"/>
    </xf>
    <xf numFmtId="4" fontId="4" fillId="0" borderId="11" xfId="0" applyNumberFormat="1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left"/>
    </xf>
    <xf numFmtId="4" fontId="4" fillId="0" borderId="16" xfId="0" applyNumberFormat="1" applyFont="1" applyBorder="1" applyAlignment="1">
      <alignment horizontal="left"/>
    </xf>
    <xf numFmtId="164" fontId="15" fillId="0" borderId="11" xfId="0" applyNumberFormat="1" applyFont="1" applyFill="1" applyBorder="1" applyAlignment="1">
      <alignment/>
    </xf>
    <xf numFmtId="4" fontId="15" fillId="0" borderId="11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 wrapText="1"/>
    </xf>
    <xf numFmtId="4" fontId="4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0" fontId="17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0" fillId="0" borderId="17" xfId="0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3" fillId="0" borderId="16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4" fontId="13" fillId="0" borderId="11" xfId="0" applyNumberFormat="1" applyFont="1" applyBorder="1" applyAlignment="1">
      <alignment/>
    </xf>
    <xf numFmtId="164" fontId="13" fillId="0" borderId="11" xfId="0" applyNumberFormat="1" applyFont="1" applyBorder="1" applyAlignment="1">
      <alignment/>
    </xf>
    <xf numFmtId="3" fontId="13" fillId="0" borderId="18" xfId="0" applyNumberFormat="1" applyFont="1" applyBorder="1" applyAlignment="1">
      <alignment/>
    </xf>
    <xf numFmtId="4" fontId="13" fillId="0" borderId="11" xfId="0" applyNumberFormat="1" applyFont="1" applyBorder="1" applyAlignment="1">
      <alignment/>
    </xf>
    <xf numFmtId="165" fontId="13" fillId="0" borderId="18" xfId="0" applyNumberFormat="1" applyFont="1" applyBorder="1" applyAlignment="1">
      <alignment/>
    </xf>
    <xf numFmtId="165" fontId="13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4" fontId="13" fillId="0" borderId="11" xfId="0" applyNumberFormat="1" applyFont="1" applyBorder="1" applyAlignment="1">
      <alignment horizontal="right" wrapText="1"/>
    </xf>
    <xf numFmtId="165" fontId="13" fillId="0" borderId="11" xfId="0" applyNumberFormat="1" applyFont="1" applyBorder="1" applyAlignment="1">
      <alignment horizontal="right"/>
    </xf>
    <xf numFmtId="2" fontId="13" fillId="0" borderId="11" xfId="0" applyNumberFormat="1" applyFont="1" applyBorder="1" applyAlignment="1">
      <alignment horizontal="right" wrapText="1"/>
    </xf>
    <xf numFmtId="164" fontId="12" fillId="0" borderId="11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34" fillId="0" borderId="11" xfId="0" applyNumberFormat="1" applyFont="1" applyBorder="1" applyAlignment="1">
      <alignment/>
    </xf>
    <xf numFmtId="4" fontId="13" fillId="0" borderId="11" xfId="0" applyNumberFormat="1" applyFont="1" applyBorder="1" applyAlignment="1">
      <alignment wrapText="1"/>
    </xf>
    <xf numFmtId="4" fontId="13" fillId="0" borderId="11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/>
    </xf>
    <xf numFmtId="4" fontId="34" fillId="24" borderId="11" xfId="0" applyNumberFormat="1" applyFont="1" applyFill="1" applyBorder="1" applyAlignment="1">
      <alignment horizontal="right" shrinkToFit="1"/>
    </xf>
    <xf numFmtId="3" fontId="13" fillId="0" borderId="12" xfId="0" applyNumberFormat="1" applyFont="1" applyBorder="1" applyAlignment="1">
      <alignment/>
    </xf>
    <xf numFmtId="4" fontId="13" fillId="0" borderId="18" xfId="0" applyNumberFormat="1" applyFont="1" applyBorder="1" applyAlignment="1">
      <alignment/>
    </xf>
    <xf numFmtId="2" fontId="13" fillId="0" borderId="11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3" fontId="13" fillId="0" borderId="11" xfId="0" applyNumberFormat="1" applyFont="1" applyBorder="1" applyAlignment="1">
      <alignment horizontal="right"/>
    </xf>
    <xf numFmtId="2" fontId="35" fillId="0" borderId="11" xfId="0" applyNumberFormat="1" applyFont="1" applyBorder="1" applyAlignment="1">
      <alignment/>
    </xf>
    <xf numFmtId="4" fontId="35" fillId="0" borderId="11" xfId="0" applyNumberFormat="1" applyFont="1" applyBorder="1" applyAlignment="1">
      <alignment/>
    </xf>
    <xf numFmtId="164" fontId="35" fillId="0" borderId="11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3" fontId="12" fillId="0" borderId="18" xfId="0" applyNumberFormat="1" applyFont="1" applyFill="1" applyBorder="1" applyAlignment="1">
      <alignment/>
    </xf>
    <xf numFmtId="4" fontId="12" fillId="0" borderId="18" xfId="0" applyNumberFormat="1" applyFont="1" applyFill="1" applyBorder="1" applyAlignment="1">
      <alignment/>
    </xf>
    <xf numFmtId="165" fontId="12" fillId="0" borderId="18" xfId="0" applyNumberFormat="1" applyFont="1" applyBorder="1" applyAlignment="1">
      <alignment/>
    </xf>
    <xf numFmtId="165" fontId="12" fillId="0" borderId="11" xfId="0" applyNumberFormat="1" applyFont="1" applyBorder="1" applyAlignment="1">
      <alignment/>
    </xf>
    <xf numFmtId="4" fontId="12" fillId="0" borderId="11" xfId="0" applyNumberFormat="1" applyFont="1" applyBorder="1" applyAlignment="1">
      <alignment horizontal="right" wrapText="1"/>
    </xf>
    <xf numFmtId="165" fontId="12" fillId="0" borderId="11" xfId="0" applyNumberFormat="1" applyFont="1" applyBorder="1" applyAlignment="1">
      <alignment horizontal="right"/>
    </xf>
    <xf numFmtId="165" fontId="12" fillId="0" borderId="18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 wrapText="1"/>
    </xf>
    <xf numFmtId="4" fontId="12" fillId="0" borderId="18" xfId="0" applyNumberFormat="1" applyFont="1" applyBorder="1" applyAlignment="1">
      <alignment/>
    </xf>
    <xf numFmtId="3" fontId="12" fillId="0" borderId="18" xfId="0" applyNumberFormat="1" applyFont="1" applyBorder="1" applyAlignment="1">
      <alignment/>
    </xf>
    <xf numFmtId="164" fontId="12" fillId="0" borderId="11" xfId="0" applyNumberFormat="1" applyFont="1" applyBorder="1" applyAlignment="1">
      <alignment horizontal="right"/>
    </xf>
    <xf numFmtId="0" fontId="8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3" fillId="0" borderId="26" xfId="0" applyFont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35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26" xfId="0" applyFont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wrapText="1"/>
    </xf>
    <xf numFmtId="0" fontId="12" fillId="0" borderId="35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8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0" fillId="0" borderId="35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3" fillId="0" borderId="36" xfId="0" applyFont="1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7" xfId="0" applyBorder="1" applyAlignment="1">
      <alignment/>
    </xf>
    <xf numFmtId="0" fontId="0" fillId="0" borderId="33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3" fillId="0" borderId="28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164" fontId="8" fillId="0" borderId="11" xfId="0" applyNumberFormat="1" applyFont="1" applyBorder="1" applyAlignment="1">
      <alignment horizontal="left"/>
    </xf>
    <xf numFmtId="164" fontId="8" fillId="0" borderId="26" xfId="0" applyNumberFormat="1" applyFont="1" applyBorder="1" applyAlignment="1">
      <alignment horizontal="left"/>
    </xf>
    <xf numFmtId="2" fontId="8" fillId="0" borderId="11" xfId="0" applyNumberFormat="1" applyFont="1" applyBorder="1" applyAlignment="1">
      <alignment horizontal="left"/>
    </xf>
    <xf numFmtId="2" fontId="8" fillId="0" borderId="26" xfId="0" applyNumberFormat="1" applyFont="1" applyBorder="1" applyAlignment="1">
      <alignment horizontal="left"/>
    </xf>
    <xf numFmtId="0" fontId="0" fillId="0" borderId="28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26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3" fillId="0" borderId="37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tabSelected="1" zoomScalePageLayoutView="0" workbookViewId="0" topLeftCell="Q2">
      <selection activeCell="AC22" sqref="AC22"/>
    </sheetView>
  </sheetViews>
  <sheetFormatPr defaultColWidth="9.00390625" defaultRowHeight="12.75"/>
  <cols>
    <col min="2" max="2" width="4.625" style="0" customWidth="1"/>
    <col min="3" max="3" width="2.00390625" style="0" hidden="1" customWidth="1"/>
    <col min="4" max="5" width="11.625" style="0" customWidth="1"/>
    <col min="6" max="6" width="5.375" style="0" customWidth="1"/>
    <col min="7" max="7" width="10.625" style="0" customWidth="1"/>
    <col min="8" max="8" width="11.00390625" style="0" customWidth="1"/>
    <col min="9" max="9" width="10.625" style="0" customWidth="1"/>
    <col min="10" max="10" width="10.75390625" style="0" customWidth="1"/>
    <col min="11" max="11" width="9.00390625" style="0" customWidth="1"/>
    <col min="12" max="12" width="7.125" style="0" customWidth="1"/>
    <col min="13" max="13" width="11.625" style="0" customWidth="1"/>
    <col min="14" max="14" width="10.875" style="0" customWidth="1"/>
    <col min="15" max="15" width="4.625" style="0" customWidth="1"/>
    <col min="16" max="16" width="8.75390625" style="0" customWidth="1"/>
    <col min="17" max="17" width="8.375" style="0" customWidth="1"/>
    <col min="18" max="18" width="5.75390625" style="0" customWidth="1"/>
    <col min="19" max="20" width="9.00390625" style="0" customWidth="1"/>
    <col min="21" max="21" width="4.75390625" style="0" customWidth="1"/>
    <col min="22" max="22" width="6.75390625" style="0" customWidth="1"/>
    <col min="23" max="23" width="8.00390625" style="0" customWidth="1"/>
    <col min="24" max="24" width="5.25390625" style="0" customWidth="1"/>
    <col min="26" max="26" width="8.625" style="0" customWidth="1"/>
    <col min="27" max="27" width="6.625" style="0" customWidth="1"/>
    <col min="28" max="28" width="11.375" style="0" customWidth="1"/>
    <col min="29" max="29" width="11.625" style="0" customWidth="1"/>
    <col min="30" max="30" width="4.875" style="0" customWidth="1"/>
    <col min="31" max="31" width="10.625" style="0" customWidth="1"/>
    <col min="32" max="32" width="11.125" style="0" customWidth="1"/>
    <col min="33" max="33" width="10.75390625" style="0" customWidth="1"/>
    <col min="34" max="34" width="9.875" style="0" customWidth="1"/>
  </cols>
  <sheetData>
    <row r="1" spans="4:27" ht="12.75">
      <c r="D1" s="4"/>
      <c r="E1" s="3"/>
      <c r="F1" s="4"/>
      <c r="G1" s="4"/>
      <c r="H1" s="4"/>
      <c r="I1" s="5"/>
      <c r="J1" s="5"/>
      <c r="K1" s="4"/>
      <c r="L1" s="4"/>
      <c r="M1" s="4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4:27" ht="12.75">
      <c r="D2" s="4"/>
      <c r="E2" s="3"/>
      <c r="F2" s="4"/>
      <c r="G2" s="4"/>
      <c r="H2" s="4"/>
      <c r="I2" s="5"/>
      <c r="J2" s="5"/>
      <c r="K2" s="4"/>
      <c r="L2" s="4"/>
      <c r="M2" s="4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9" ht="12.75" customHeight="1">
      <c r="A3" s="1"/>
      <c r="B3" s="150" t="s">
        <v>90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1"/>
      <c r="AC3" s="151"/>
    </row>
    <row r="4" spans="1:30" ht="12.75">
      <c r="A4" s="1"/>
      <c r="B4" s="1"/>
      <c r="C4" s="1"/>
      <c r="D4" s="6"/>
      <c r="E4" s="7"/>
      <c r="F4" s="6"/>
      <c r="G4" s="6"/>
      <c r="H4" s="6"/>
      <c r="I4" s="8"/>
      <c r="J4" s="8"/>
      <c r="K4" s="6"/>
      <c r="L4" s="6"/>
      <c r="M4" s="6"/>
      <c r="N4" s="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1"/>
      <c r="AC4" s="1"/>
      <c r="AD4" s="1"/>
    </row>
    <row r="5" spans="1:30" ht="12.75">
      <c r="A5" s="1"/>
      <c r="B5" s="1"/>
      <c r="C5" s="1"/>
      <c r="D5" s="6"/>
      <c r="E5" s="7"/>
      <c r="F5" s="6"/>
      <c r="G5" s="6"/>
      <c r="H5" s="6"/>
      <c r="I5" s="8"/>
      <c r="J5" s="8"/>
      <c r="K5" s="6"/>
      <c r="L5" s="6"/>
      <c r="M5" s="6"/>
      <c r="N5" s="9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1"/>
      <c r="AC5" s="152" t="s">
        <v>53</v>
      </c>
      <c r="AD5" s="153"/>
    </row>
    <row r="6" spans="1:34" ht="14.25" customHeight="1">
      <c r="A6" s="208"/>
      <c r="B6" s="209"/>
      <c r="C6" s="210"/>
      <c r="D6" s="159" t="s">
        <v>0</v>
      </c>
      <c r="E6" s="160"/>
      <c r="F6" s="161"/>
      <c r="G6" s="86"/>
      <c r="H6" s="205" t="s">
        <v>16</v>
      </c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7"/>
      <c r="AB6" s="144" t="s">
        <v>54</v>
      </c>
      <c r="AC6" s="169"/>
      <c r="AD6" s="145"/>
      <c r="AE6" s="144" t="s">
        <v>55</v>
      </c>
      <c r="AF6" s="145"/>
      <c r="AG6" s="144" t="s">
        <v>56</v>
      </c>
      <c r="AH6" s="145"/>
    </row>
    <row r="7" spans="1:34" ht="15" customHeight="1">
      <c r="A7" s="211"/>
      <c r="B7" s="212"/>
      <c r="C7" s="213"/>
      <c r="D7" s="162"/>
      <c r="E7" s="163"/>
      <c r="F7" s="164"/>
      <c r="G7" s="87"/>
      <c r="H7" s="221" t="s">
        <v>17</v>
      </c>
      <c r="I7" s="222"/>
      <c r="J7" s="222"/>
      <c r="K7" s="222"/>
      <c r="L7" s="222"/>
      <c r="M7" s="193" t="s">
        <v>18</v>
      </c>
      <c r="N7" s="193"/>
      <c r="O7" s="193"/>
      <c r="P7" s="194" t="s">
        <v>75</v>
      </c>
      <c r="Q7" s="194"/>
      <c r="R7" s="194"/>
      <c r="S7" s="194"/>
      <c r="T7" s="194"/>
      <c r="U7" s="194"/>
      <c r="V7" s="154" t="s">
        <v>66</v>
      </c>
      <c r="W7" s="154"/>
      <c r="X7" s="154"/>
      <c r="Y7" s="154" t="s">
        <v>62</v>
      </c>
      <c r="Z7" s="154"/>
      <c r="AA7" s="203" t="s">
        <v>77</v>
      </c>
      <c r="AB7" s="146"/>
      <c r="AC7" s="170"/>
      <c r="AD7" s="147"/>
      <c r="AE7" s="146"/>
      <c r="AF7" s="147"/>
      <c r="AG7" s="146"/>
      <c r="AH7" s="147"/>
    </row>
    <row r="8" spans="1:34" ht="6" customHeight="1">
      <c r="A8" s="214"/>
      <c r="B8" s="212"/>
      <c r="C8" s="215"/>
      <c r="D8" s="165"/>
      <c r="E8" s="163"/>
      <c r="F8" s="166"/>
      <c r="G8" s="87"/>
      <c r="H8" s="223"/>
      <c r="I8" s="224"/>
      <c r="J8" s="224"/>
      <c r="K8" s="224"/>
      <c r="L8" s="224"/>
      <c r="M8" s="193"/>
      <c r="N8" s="193"/>
      <c r="O8" s="193"/>
      <c r="P8" s="154" t="s">
        <v>58</v>
      </c>
      <c r="Q8" s="154"/>
      <c r="R8" s="154"/>
      <c r="S8" s="154" t="s">
        <v>69</v>
      </c>
      <c r="T8" s="154"/>
      <c r="U8" s="154"/>
      <c r="V8" s="154"/>
      <c r="W8" s="154"/>
      <c r="X8" s="154"/>
      <c r="Y8" s="154"/>
      <c r="Z8" s="154"/>
      <c r="AA8" s="203"/>
      <c r="AB8" s="146"/>
      <c r="AC8" s="170"/>
      <c r="AD8" s="147"/>
      <c r="AE8" s="146"/>
      <c r="AF8" s="147"/>
      <c r="AG8" s="146"/>
      <c r="AH8" s="147"/>
    </row>
    <row r="9" spans="1:34" ht="7.5" customHeight="1">
      <c r="A9" s="214"/>
      <c r="B9" s="212"/>
      <c r="C9" s="215"/>
      <c r="D9" s="165"/>
      <c r="E9" s="163"/>
      <c r="F9" s="166"/>
      <c r="G9" s="87"/>
      <c r="H9" s="225"/>
      <c r="I9" s="226"/>
      <c r="J9" s="226"/>
      <c r="K9" s="226"/>
      <c r="L9" s="226"/>
      <c r="M9" s="193"/>
      <c r="N9" s="193"/>
      <c r="O9" s="193"/>
      <c r="P9" s="154"/>
      <c r="Q9" s="155"/>
      <c r="R9" s="154"/>
      <c r="S9" s="154"/>
      <c r="T9" s="155"/>
      <c r="U9" s="154"/>
      <c r="V9" s="154"/>
      <c r="W9" s="154"/>
      <c r="X9" s="154"/>
      <c r="Y9" s="154"/>
      <c r="Z9" s="154"/>
      <c r="AA9" s="203"/>
      <c r="AB9" s="146"/>
      <c r="AC9" s="170"/>
      <c r="AD9" s="147"/>
      <c r="AE9" s="146"/>
      <c r="AF9" s="147"/>
      <c r="AG9" s="146"/>
      <c r="AH9" s="147"/>
    </row>
    <row r="10" spans="1:34" ht="36.75" customHeight="1">
      <c r="A10" s="214"/>
      <c r="B10" s="212"/>
      <c r="C10" s="215"/>
      <c r="D10" s="167"/>
      <c r="E10" s="143"/>
      <c r="F10" s="168"/>
      <c r="G10" s="87"/>
      <c r="H10" s="219" t="s">
        <v>19</v>
      </c>
      <c r="I10" s="156" t="s">
        <v>20</v>
      </c>
      <c r="J10" s="156"/>
      <c r="K10" s="157" t="s">
        <v>21</v>
      </c>
      <c r="L10" s="158"/>
      <c r="M10" s="193"/>
      <c r="N10" s="193"/>
      <c r="O10" s="193"/>
      <c r="P10" s="156"/>
      <c r="Q10" s="156"/>
      <c r="R10" s="156"/>
      <c r="S10" s="156"/>
      <c r="T10" s="156"/>
      <c r="U10" s="156"/>
      <c r="V10" s="154"/>
      <c r="W10" s="154"/>
      <c r="X10" s="154"/>
      <c r="Y10" s="154"/>
      <c r="Z10" s="154"/>
      <c r="AA10" s="204"/>
      <c r="AB10" s="148"/>
      <c r="AC10" s="171"/>
      <c r="AD10" s="149"/>
      <c r="AE10" s="148"/>
      <c r="AF10" s="149"/>
      <c r="AG10" s="148"/>
      <c r="AH10" s="149"/>
    </row>
    <row r="11" spans="1:34" ht="54.75" customHeight="1">
      <c r="A11" s="216"/>
      <c r="B11" s="217"/>
      <c r="C11" s="218"/>
      <c r="D11" s="10" t="s">
        <v>19</v>
      </c>
      <c r="E11" s="10" t="s">
        <v>20</v>
      </c>
      <c r="F11" s="11" t="s">
        <v>21</v>
      </c>
      <c r="G11" s="88"/>
      <c r="H11" s="220"/>
      <c r="I11" s="81" t="s">
        <v>92</v>
      </c>
      <c r="J11" s="47" t="s">
        <v>93</v>
      </c>
      <c r="K11" s="47" t="s">
        <v>94</v>
      </c>
      <c r="L11" s="47" t="s">
        <v>95</v>
      </c>
      <c r="M11" s="10" t="s">
        <v>19</v>
      </c>
      <c r="N11" s="12" t="s">
        <v>20</v>
      </c>
      <c r="O11" s="11" t="s">
        <v>21</v>
      </c>
      <c r="P11" s="10" t="s">
        <v>19</v>
      </c>
      <c r="Q11" s="12" t="s">
        <v>20</v>
      </c>
      <c r="R11" s="11" t="s">
        <v>21</v>
      </c>
      <c r="S11" s="10" t="s">
        <v>19</v>
      </c>
      <c r="T11" s="12" t="s">
        <v>20</v>
      </c>
      <c r="U11" s="11" t="s">
        <v>21</v>
      </c>
      <c r="V11" s="10" t="s">
        <v>19</v>
      </c>
      <c r="W11" s="12" t="s">
        <v>20</v>
      </c>
      <c r="X11" s="11" t="s">
        <v>21</v>
      </c>
      <c r="Y11" s="10" t="s">
        <v>19</v>
      </c>
      <c r="Z11" s="12" t="s">
        <v>20</v>
      </c>
      <c r="AA11" s="80"/>
      <c r="AB11" s="34" t="s">
        <v>19</v>
      </c>
      <c r="AC11" s="34" t="s">
        <v>20</v>
      </c>
      <c r="AD11" s="35" t="s">
        <v>21</v>
      </c>
      <c r="AE11" s="34" t="s">
        <v>19</v>
      </c>
      <c r="AF11" s="34" t="s">
        <v>20</v>
      </c>
      <c r="AG11" s="34" t="s">
        <v>85</v>
      </c>
      <c r="AH11" s="34" t="s">
        <v>91</v>
      </c>
    </row>
    <row r="12" spans="1:34" ht="15.75" customHeight="1">
      <c r="A12" s="183" t="s">
        <v>43</v>
      </c>
      <c r="B12" s="184"/>
      <c r="C12" s="185"/>
      <c r="D12" s="84">
        <f aca="true" t="shared" si="0" ref="D12:D20">H12+M12+V12</f>
        <v>2626303</v>
      </c>
      <c r="E12" s="84">
        <f>J12+N12+W12+Z12</f>
        <v>933900</v>
      </c>
      <c r="F12" s="17">
        <f aca="true" t="shared" si="1" ref="F12:F20">E12/D12*100</f>
        <v>35.559491802735636</v>
      </c>
      <c r="G12" s="17"/>
      <c r="H12" s="84">
        <f>Лист2!D10</f>
        <v>814600</v>
      </c>
      <c r="I12" s="54">
        <f>Лист2!H10+Лист2!R10+Лист2!W10+Лист2!AB10+Лист2!AG10+Лист2!AL10+Лист2!AQ10+Лист2!AV10+Лист2!BF10+Лист2!BK10+Лист2!BP10+Лист2!BU10+Лист2!BZ10+Лист2!CE10+Лист2!M10</f>
        <v>182212.56</v>
      </c>
      <c r="J12" s="82">
        <f>Лист2!I10+Лист2!N10+Лист2!S10+Лист2!X10+Лист2!AC10+Лист2!AH10+Лист2!AM10+Лист2!AR10+Лист2!AW10+Лист2!BG10+Лист2!BL10+Лист2!BQ10+Лист2!BV10+Лист2!CA10+Лист2!CF10</f>
        <v>168186</v>
      </c>
      <c r="K12" s="39">
        <f>J12/I12*100</f>
        <v>92.30208938395904</v>
      </c>
      <c r="L12" s="39">
        <f>J12/H12*100</f>
        <v>20.64645224650135</v>
      </c>
      <c r="M12" s="84">
        <v>1771703</v>
      </c>
      <c r="N12" s="51">
        <v>750714</v>
      </c>
      <c r="O12" s="17">
        <f aca="true" t="shared" si="2" ref="O12:O20">N12/M12*100</f>
        <v>42.37245181613397</v>
      </c>
      <c r="P12" s="44">
        <v>875400</v>
      </c>
      <c r="Q12" s="44">
        <v>410800</v>
      </c>
      <c r="R12" s="39">
        <f aca="true" t="shared" si="3" ref="R12:R20">Q12/P12*100</f>
        <v>46.92711903129998</v>
      </c>
      <c r="S12" s="44">
        <v>672700</v>
      </c>
      <c r="T12" s="44">
        <v>277280</v>
      </c>
      <c r="U12" s="39">
        <f>T12/S12*100</f>
        <v>41.218968336554184</v>
      </c>
      <c r="V12" s="105">
        <v>40000</v>
      </c>
      <c r="W12" s="54">
        <v>15000</v>
      </c>
      <c r="X12" s="39">
        <f>W12/V12*100</f>
        <v>37.5</v>
      </c>
      <c r="Y12" s="17"/>
      <c r="Z12" s="17"/>
      <c r="AA12" s="17"/>
      <c r="AB12" s="99">
        <v>2626303</v>
      </c>
      <c r="AC12" s="58">
        <v>899238.57</v>
      </c>
      <c r="AD12" s="36">
        <f>AC12/AB12*100</f>
        <v>34.23971148797378</v>
      </c>
      <c r="AE12" s="37">
        <f aca="true" t="shared" si="4" ref="AE12:AE23">D12-AB12</f>
        <v>0</v>
      </c>
      <c r="AF12" s="37">
        <f>E12-AC12</f>
        <v>34661.43000000005</v>
      </c>
      <c r="AG12" s="37">
        <v>15410.35</v>
      </c>
      <c r="AH12" s="37">
        <v>50071.78</v>
      </c>
    </row>
    <row r="13" spans="1:34" ht="15" customHeight="1">
      <c r="A13" s="183" t="s">
        <v>44</v>
      </c>
      <c r="B13" s="184"/>
      <c r="C13" s="185"/>
      <c r="D13" s="84">
        <f t="shared" si="0"/>
        <v>5138858</v>
      </c>
      <c r="E13" s="84">
        <f aca="true" t="shared" si="5" ref="E13:E21">J13+N13+W13+Z13</f>
        <v>1132538.02</v>
      </c>
      <c r="F13" s="17">
        <f t="shared" si="1"/>
        <v>22.038710157003756</v>
      </c>
      <c r="G13" s="17"/>
      <c r="H13" s="84">
        <v>928600</v>
      </c>
      <c r="I13" s="54">
        <f>Лист2!H11+Лист2!R11+Лист2!W11+Лист2!AB11+Лист2!AG11+Лист2!AL11+Лист2!AQ11+Лист2!AV11+Лист2!BF11+Лист2!BK11+Лист2!BP11+Лист2!BU11+Лист2!BZ11+Лист2!CE11+Лист2!M11</f>
        <v>257017.38999999998</v>
      </c>
      <c r="J13" s="82">
        <f>Лист2!I11+Лист2!N11+Лист2!S11+Лист2!X11+Лист2!AC11+Лист2!AH11+Лист2!AM11+Лист2!AR11+Лист2!AW11+Лист2!BG11+Лист2!BL11+Лист2!BQ11+Лист2!BV11+Лист2!CA11+Лист2!CF11</f>
        <v>192857.06</v>
      </c>
      <c r="K13" s="39">
        <f aca="true" t="shared" si="6" ref="K13:K23">J13/I13*100</f>
        <v>75.0365802096115</v>
      </c>
      <c r="L13" s="39">
        <f aca="true" t="shared" si="7" ref="L13:L23">J13/H13*100</f>
        <v>20.768582812836527</v>
      </c>
      <c r="M13" s="84">
        <v>4145258</v>
      </c>
      <c r="N13" s="51">
        <v>900846</v>
      </c>
      <c r="O13" s="17">
        <f t="shared" si="2"/>
        <v>21.731964572530828</v>
      </c>
      <c r="P13" s="44">
        <v>1742500</v>
      </c>
      <c r="Q13" s="44">
        <v>817740</v>
      </c>
      <c r="R13" s="39">
        <f t="shared" si="3"/>
        <v>46.92912482065997</v>
      </c>
      <c r="S13" s="44">
        <v>27400</v>
      </c>
      <c r="T13" s="44">
        <v>27400</v>
      </c>
      <c r="U13" s="39">
        <f aca="true" t="shared" si="8" ref="U13:U21">T13/S13*100</f>
        <v>100</v>
      </c>
      <c r="V13" s="51">
        <v>65000</v>
      </c>
      <c r="W13" s="54">
        <v>38834.96</v>
      </c>
      <c r="X13" s="39">
        <f aca="true" t="shared" si="9" ref="X13:X20">W13/V13*100</f>
        <v>59.74609230769231</v>
      </c>
      <c r="Y13" s="17"/>
      <c r="Z13" s="17"/>
      <c r="AA13" s="55"/>
      <c r="AB13" s="99">
        <v>5380023.03</v>
      </c>
      <c r="AC13" s="58">
        <v>1259027.88</v>
      </c>
      <c r="AD13" s="36">
        <f aca="true" t="shared" si="10" ref="AD13:AD23">AC13/AB13*100</f>
        <v>23.401905028648173</v>
      </c>
      <c r="AE13" s="37">
        <f t="shared" si="4"/>
        <v>-241165.03000000026</v>
      </c>
      <c r="AF13" s="37">
        <f aca="true" t="shared" si="11" ref="AF13:AF23">E13-AC13</f>
        <v>-126489.85999999987</v>
      </c>
      <c r="AG13" s="37">
        <v>241165.03</v>
      </c>
      <c r="AH13" s="37">
        <v>114675.17</v>
      </c>
    </row>
    <row r="14" spans="1:34" ht="15" customHeight="1">
      <c r="A14" s="183" t="s">
        <v>22</v>
      </c>
      <c r="B14" s="184"/>
      <c r="C14" s="185"/>
      <c r="D14" s="84">
        <f t="shared" si="0"/>
        <v>5212510</v>
      </c>
      <c r="E14" s="84">
        <f t="shared" si="5"/>
        <v>1176422.57</v>
      </c>
      <c r="F14" s="17">
        <f t="shared" si="1"/>
        <v>22.569214639396375</v>
      </c>
      <c r="G14" s="17"/>
      <c r="H14" s="84">
        <f>Лист2!D12</f>
        <v>1805200</v>
      </c>
      <c r="I14" s="54">
        <f>Лист2!H12+Лист2!R12+Лист2!W12+Лист2!AB12+Лист2!AG12+Лист2!AL12+Лист2!AQ12+Лист2!AV12+Лист2!BF12+Лист2!BK12+Лист2!BP12+Лист2!BU12+Лист2!BZ12+Лист2!CE12+Лист2!M12</f>
        <v>2237250.86</v>
      </c>
      <c r="J14" s="82">
        <f>Лист2!I12+Лист2!N12+Лист2!S12+Лист2!X12+Лист2!AC12+Лист2!AH12+Лист2!AM12+Лист2!AR12+Лист2!AW12+Лист2!BG12+Лист2!BL12+Лист2!BQ12+Лист2!BV12+Лист2!CA12+Лист2!CF12</f>
        <v>317582.09</v>
      </c>
      <c r="K14" s="39">
        <f t="shared" si="6"/>
        <v>14.195193560010525</v>
      </c>
      <c r="L14" s="39">
        <f t="shared" si="7"/>
        <v>17.592626301794816</v>
      </c>
      <c r="M14" s="84">
        <v>3327310</v>
      </c>
      <c r="N14" s="51">
        <v>839423</v>
      </c>
      <c r="O14" s="17">
        <f t="shared" si="2"/>
        <v>25.22827749743787</v>
      </c>
      <c r="P14" s="44">
        <v>1262600</v>
      </c>
      <c r="Q14" s="44">
        <v>592580</v>
      </c>
      <c r="R14" s="39">
        <f t="shared" si="3"/>
        <v>46.93331221289403</v>
      </c>
      <c r="S14" s="44">
        <v>463700</v>
      </c>
      <c r="T14" s="44">
        <v>191120</v>
      </c>
      <c r="U14" s="39">
        <f t="shared" si="8"/>
        <v>41.2163036445978</v>
      </c>
      <c r="V14" s="51">
        <v>80000</v>
      </c>
      <c r="W14" s="54">
        <v>19417.48</v>
      </c>
      <c r="X14" s="39">
        <f t="shared" si="9"/>
        <v>24.27185</v>
      </c>
      <c r="Y14" s="17"/>
      <c r="Z14" s="39"/>
      <c r="AA14" s="55"/>
      <c r="AB14" s="99">
        <v>5280420</v>
      </c>
      <c r="AC14" s="58">
        <v>1508067.87</v>
      </c>
      <c r="AD14" s="36">
        <f t="shared" si="10"/>
        <v>28.559619689342895</v>
      </c>
      <c r="AE14" s="37">
        <f t="shared" si="4"/>
        <v>-67910</v>
      </c>
      <c r="AF14" s="37">
        <f t="shared" si="11"/>
        <v>-331645.30000000005</v>
      </c>
      <c r="AG14" s="37">
        <v>397427.54</v>
      </c>
      <c r="AH14" s="37">
        <v>65782.24</v>
      </c>
    </row>
    <row r="15" spans="1:34" ht="15.75" customHeight="1">
      <c r="A15" s="183" t="s">
        <v>23</v>
      </c>
      <c r="B15" s="184"/>
      <c r="C15" s="185"/>
      <c r="D15" s="84">
        <f t="shared" si="0"/>
        <v>8187429</v>
      </c>
      <c r="E15" s="84">
        <f t="shared" si="5"/>
        <v>1654486.73</v>
      </c>
      <c r="F15" s="17">
        <f t="shared" si="1"/>
        <v>20.207646747226754</v>
      </c>
      <c r="G15" s="17"/>
      <c r="H15" s="84">
        <f>Лист2!D13</f>
        <v>1711900</v>
      </c>
      <c r="I15" s="54">
        <f>Лист2!H13+Лист2!R13+Лист2!W13+Лист2!AB13+Лист2!AG13+Лист2!AL13+Лист2!AQ13+Лист2!AV13+Лист2!BF13+Лист2!BK13+Лист2!BP13+Лист2!BU13+Лист2!BZ13+Лист2!CE13+Лист2!M13</f>
        <v>539779.31</v>
      </c>
      <c r="J15" s="82">
        <f>Лист2!E13</f>
        <v>322249.73000000004</v>
      </c>
      <c r="K15" s="39">
        <f t="shared" si="6"/>
        <v>59.70027454368342</v>
      </c>
      <c r="L15" s="39">
        <f t="shared" si="7"/>
        <v>18.824097786085638</v>
      </c>
      <c r="M15" s="84">
        <v>6435529</v>
      </c>
      <c r="N15" s="51">
        <v>1332237</v>
      </c>
      <c r="O15" s="17">
        <f t="shared" si="2"/>
        <v>20.70128189928132</v>
      </c>
      <c r="P15" s="44">
        <v>1970000</v>
      </c>
      <c r="Q15" s="44">
        <v>924480</v>
      </c>
      <c r="R15" s="39">
        <f t="shared" si="3"/>
        <v>46.927918781725886</v>
      </c>
      <c r="S15" s="44">
        <v>431000</v>
      </c>
      <c r="T15" s="44">
        <v>278830</v>
      </c>
      <c r="U15" s="39">
        <f t="shared" si="8"/>
        <v>64.69373549883991</v>
      </c>
      <c r="V15" s="51">
        <v>40000</v>
      </c>
      <c r="W15" s="51"/>
      <c r="X15" s="39">
        <f t="shared" si="9"/>
        <v>0</v>
      </c>
      <c r="Y15" s="17"/>
      <c r="Z15" s="39"/>
      <c r="AA15" s="55"/>
      <c r="AB15" s="99">
        <v>8304429</v>
      </c>
      <c r="AC15" s="58">
        <v>1724428.83</v>
      </c>
      <c r="AD15" s="36">
        <f t="shared" si="10"/>
        <v>20.76517036872734</v>
      </c>
      <c r="AE15" s="37">
        <f t="shared" si="4"/>
        <v>-117000</v>
      </c>
      <c r="AF15" s="37">
        <f t="shared" si="11"/>
        <v>-69942.1000000001</v>
      </c>
      <c r="AG15" s="37">
        <v>117604.91</v>
      </c>
      <c r="AH15" s="37">
        <v>47662.81</v>
      </c>
    </row>
    <row r="16" spans="1:34" ht="15.75" customHeight="1">
      <c r="A16" s="183" t="s">
        <v>24</v>
      </c>
      <c r="B16" s="184"/>
      <c r="C16" s="185"/>
      <c r="D16" s="84">
        <f t="shared" si="0"/>
        <v>2892873</v>
      </c>
      <c r="E16" s="84">
        <f t="shared" si="5"/>
        <v>996458.29</v>
      </c>
      <c r="F16" s="17">
        <f t="shared" si="1"/>
        <v>34.44528294190585</v>
      </c>
      <c r="G16" s="17"/>
      <c r="H16" s="84">
        <f>Лист2!D14</f>
        <v>1156375</v>
      </c>
      <c r="I16" s="54">
        <f>Лист2!H14+Лист2!R14+Лист2!W14+Лист2!AB14+Лист2!AG14+Лист2!AL14+Лист2!AQ14+Лист2!AV14+Лист2!BF14+Лист2!BK14+Лист2!BP14+Лист2!BU14+Лист2!BZ14+Лист2!CE14+Лист2!M14</f>
        <v>297773.6</v>
      </c>
      <c r="J16" s="82">
        <f>Лист2!I14+Лист2!N14+Лист2!S14+Лист2!X14+Лист2!AC14+Лист2!AH14+Лист2!AM14+Лист2!AR14+Лист2!AW14+Лист2!BG14+Лист2!BL14+Лист2!BQ14+Лист2!BV14+Лист2!CA14+Лист2!CF14</f>
        <v>273620.29</v>
      </c>
      <c r="K16" s="39">
        <f t="shared" si="6"/>
        <v>91.88870000564187</v>
      </c>
      <c r="L16" s="39">
        <f t="shared" si="7"/>
        <v>23.66189947032753</v>
      </c>
      <c r="M16" s="84">
        <v>1686498</v>
      </c>
      <c r="N16" s="51">
        <v>722838</v>
      </c>
      <c r="O16" s="17">
        <f>N16/M16*100</f>
        <v>42.860293934531796</v>
      </c>
      <c r="P16" s="44">
        <v>992500</v>
      </c>
      <c r="Q16" s="44">
        <v>465840</v>
      </c>
      <c r="R16" s="39">
        <f>Q16/P16*100</f>
        <v>46.9360201511335</v>
      </c>
      <c r="S16" s="44">
        <v>404300</v>
      </c>
      <c r="T16" s="44">
        <v>166650</v>
      </c>
      <c r="U16" s="39">
        <f t="shared" si="8"/>
        <v>41.21939154093495</v>
      </c>
      <c r="V16" s="51">
        <v>50000</v>
      </c>
      <c r="W16" s="51"/>
      <c r="X16" s="39">
        <f t="shared" si="9"/>
        <v>0</v>
      </c>
      <c r="Y16" s="17"/>
      <c r="Z16" s="17"/>
      <c r="AA16" s="55"/>
      <c r="AB16" s="99">
        <v>2892873</v>
      </c>
      <c r="AC16" s="58">
        <v>966777.99</v>
      </c>
      <c r="AD16" s="36">
        <f t="shared" si="10"/>
        <v>33.41930288678417</v>
      </c>
      <c r="AE16" s="37">
        <f t="shared" si="4"/>
        <v>0</v>
      </c>
      <c r="AF16" s="37">
        <f t="shared" si="11"/>
        <v>29680.300000000047</v>
      </c>
      <c r="AG16" s="37">
        <v>60236.29</v>
      </c>
      <c r="AH16" s="37">
        <v>89916.59</v>
      </c>
    </row>
    <row r="17" spans="1:34" ht="15" customHeight="1">
      <c r="A17" s="183" t="s">
        <v>25</v>
      </c>
      <c r="B17" s="184"/>
      <c r="C17" s="185"/>
      <c r="D17" s="84">
        <f t="shared" si="0"/>
        <v>5966669</v>
      </c>
      <c r="E17" s="84">
        <f t="shared" si="5"/>
        <v>2171444.41</v>
      </c>
      <c r="F17" s="17">
        <f t="shared" si="1"/>
        <v>36.392908840761905</v>
      </c>
      <c r="G17" s="17"/>
      <c r="H17" s="84">
        <f>Лист2!D15</f>
        <v>1587900</v>
      </c>
      <c r="I17" s="54">
        <f>Лист2!H15+Лист2!R15+Лист2!W15+Лист2!AB15+Лист2!AG15+Лист2!AL15+Лист2!AQ15+Лист2!AV15+Лист2!BF15+Лист2!BK15+Лист2!BP15+Лист2!BU15+Лист2!BZ15+Лист2!CE15+Лист2!M15</f>
        <v>465918.89999999997</v>
      </c>
      <c r="J17" s="82">
        <f>Лист2!I15+Лист2!N15+Лист2!S15+Лист2!X15+Лист2!AC15+Лист2!AH15+Лист2!AM15+Лист2!AR15+Лист2!AW15+Лист2!BG15+Лист2!BL15+Лист2!BQ15+Лист2!BV15+Лист2!CA15+Лист2!CF15</f>
        <v>399888.35</v>
      </c>
      <c r="K17" s="39">
        <f t="shared" si="6"/>
        <v>85.82788764310699</v>
      </c>
      <c r="L17" s="39">
        <f t="shared" si="7"/>
        <v>25.18347188110082</v>
      </c>
      <c r="M17" s="84">
        <v>4303769</v>
      </c>
      <c r="N17" s="51">
        <v>1758158</v>
      </c>
      <c r="O17" s="17">
        <f t="shared" si="2"/>
        <v>40.85158845653659</v>
      </c>
      <c r="P17" s="44">
        <v>1422400</v>
      </c>
      <c r="Q17" s="44">
        <v>667560</v>
      </c>
      <c r="R17" s="39">
        <f t="shared" si="3"/>
        <v>46.93194600674916</v>
      </c>
      <c r="S17" s="44">
        <v>295500</v>
      </c>
      <c r="T17" s="44">
        <v>121820</v>
      </c>
      <c r="U17" s="39">
        <f t="shared" si="8"/>
        <v>41.22504230118443</v>
      </c>
      <c r="V17" s="51">
        <v>75000</v>
      </c>
      <c r="W17" s="54">
        <v>13398.06</v>
      </c>
      <c r="X17" s="39">
        <f t="shared" si="9"/>
        <v>17.864079999999998</v>
      </c>
      <c r="Y17" s="17"/>
      <c r="Z17" s="17"/>
      <c r="AA17" s="55"/>
      <c r="AB17" s="99">
        <v>5966669</v>
      </c>
      <c r="AC17" s="58">
        <v>2308324.78</v>
      </c>
      <c r="AD17" s="36">
        <f t="shared" si="10"/>
        <v>38.686992357042094</v>
      </c>
      <c r="AE17" s="37">
        <f t="shared" si="4"/>
        <v>0</v>
      </c>
      <c r="AF17" s="37">
        <f t="shared" si="11"/>
        <v>-136880.36999999965</v>
      </c>
      <c r="AG17" s="37">
        <v>283837.42</v>
      </c>
      <c r="AH17" s="37">
        <v>146957.05</v>
      </c>
    </row>
    <row r="18" spans="1:34" ht="15" customHeight="1">
      <c r="A18" s="183" t="s">
        <v>26</v>
      </c>
      <c r="B18" s="184"/>
      <c r="C18" s="185"/>
      <c r="D18" s="84">
        <f t="shared" si="0"/>
        <v>3280895</v>
      </c>
      <c r="E18" s="84">
        <f t="shared" si="5"/>
        <v>900305.24</v>
      </c>
      <c r="F18" s="17">
        <f t="shared" si="1"/>
        <v>27.44084281880402</v>
      </c>
      <c r="G18" s="17"/>
      <c r="H18" s="84">
        <f>Лист2!D16</f>
        <v>1044700</v>
      </c>
      <c r="I18" s="54">
        <f>Лист2!H16+Лист2!R16+Лист2!W16+Лист2!AB16+Лист2!AG16+Лист2!AL16+Лист2!AQ16+Лист2!AV16+Лист2!BF16+Лист2!BK16+Лист2!BP16+Лист2!BU16+Лист2!BZ16+Лист2!CE16+Лист2!M16</f>
        <v>195750.57</v>
      </c>
      <c r="J18" s="82">
        <f>Лист2!I16+Лист2!N16+Лист2!S16+Лист2!X16+Лист2!AC16+Лист2!AH16+Лист2!AM16+Лист2!AR16+Лист2!AW16+Лист2!BG16+Лист2!BL16+Лист2!BQ16+Лист2!BV16+Лист2!CA16+Лист2!CF16</f>
        <v>238675.24</v>
      </c>
      <c r="K18" s="39">
        <f t="shared" si="6"/>
        <v>121.9282477695978</v>
      </c>
      <c r="L18" s="39">
        <f t="shared" si="7"/>
        <v>22.84629463003733</v>
      </c>
      <c r="M18" s="84">
        <v>2209195</v>
      </c>
      <c r="N18" s="51">
        <v>661630</v>
      </c>
      <c r="O18" s="17">
        <f t="shared" si="2"/>
        <v>29.948918044808178</v>
      </c>
      <c r="P18" s="44">
        <v>660000</v>
      </c>
      <c r="Q18" s="44">
        <v>309700</v>
      </c>
      <c r="R18" s="39">
        <f t="shared" si="3"/>
        <v>46.92424242424242</v>
      </c>
      <c r="S18" s="44">
        <v>713700</v>
      </c>
      <c r="T18" s="44">
        <v>324170</v>
      </c>
      <c r="U18" s="39">
        <f t="shared" si="8"/>
        <v>45.42104525711083</v>
      </c>
      <c r="V18" s="51">
        <v>27000</v>
      </c>
      <c r="W18" s="51"/>
      <c r="X18" s="39">
        <f t="shared" si="9"/>
        <v>0</v>
      </c>
      <c r="Y18" s="17"/>
      <c r="Z18" s="17"/>
      <c r="AA18" s="56"/>
      <c r="AB18" s="99">
        <v>3280895</v>
      </c>
      <c r="AC18" s="58">
        <v>928469.54</v>
      </c>
      <c r="AD18" s="36">
        <f t="shared" si="10"/>
        <v>28.29927626455586</v>
      </c>
      <c r="AE18" s="37">
        <v>0</v>
      </c>
      <c r="AF18" s="37">
        <f t="shared" si="11"/>
        <v>-28164.300000000047</v>
      </c>
      <c r="AG18" s="37">
        <v>47870.67</v>
      </c>
      <c r="AH18" s="37">
        <v>19706.37</v>
      </c>
    </row>
    <row r="19" spans="1:34" ht="13.5" customHeight="1">
      <c r="A19" s="183" t="s">
        <v>27</v>
      </c>
      <c r="B19" s="184"/>
      <c r="C19" s="185"/>
      <c r="D19" s="84">
        <f t="shared" si="0"/>
        <v>14368118</v>
      </c>
      <c r="E19" s="84">
        <f t="shared" si="5"/>
        <v>2257722.19</v>
      </c>
      <c r="F19" s="17">
        <f t="shared" si="1"/>
        <v>15.713416259526822</v>
      </c>
      <c r="G19" s="17"/>
      <c r="H19" s="84">
        <f>Лист2!D17</f>
        <v>6805180</v>
      </c>
      <c r="I19" s="54">
        <f>Лист2!H17+Лист2!R17+Лист2!W17+Лист2!AB17+Лист2!AG17+Лист2!AL17+Лист2!AQ17+Лист2!AV17+Лист2!BF17+Лист2!BK17+Лист2!BP17+Лист2!BU17+Лист2!BZ17+Лист2!CE17+Лист2!M17</f>
        <v>2503909.5999999996</v>
      </c>
      <c r="J19" s="82">
        <f>Лист2!I17+Лист2!N17+Лист2!S17+Лист2!X17+Лист2!AC17+Лист2!AH17+Лист2!AM17+Лист2!AR17+Лист2!AW17+Лист2!BG17+Лист2!BL17+Лист2!BQ17+Лист2!BV17+Лист2!CA17+Лист2!CF17+Лист2!BB17</f>
        <v>1201542.19</v>
      </c>
      <c r="K19" s="39">
        <f t="shared" si="6"/>
        <v>47.986644166386846</v>
      </c>
      <c r="L19" s="39">
        <f t="shared" si="7"/>
        <v>17.656288151084908</v>
      </c>
      <c r="M19" s="84">
        <v>7532938</v>
      </c>
      <c r="N19" s="51">
        <v>1050880</v>
      </c>
      <c r="O19" s="17">
        <f t="shared" si="2"/>
        <v>13.95046660413241</v>
      </c>
      <c r="P19" s="44"/>
      <c r="Q19" s="44"/>
      <c r="R19" s="39"/>
      <c r="S19" s="44">
        <v>924120</v>
      </c>
      <c r="T19" s="44">
        <v>924120</v>
      </c>
      <c r="U19" s="39">
        <f t="shared" si="8"/>
        <v>100</v>
      </c>
      <c r="V19" s="51">
        <v>30000</v>
      </c>
      <c r="W19" s="51">
        <v>5300</v>
      </c>
      <c r="X19" s="39">
        <f t="shared" si="9"/>
        <v>17.666666666666668</v>
      </c>
      <c r="Y19" s="17"/>
      <c r="Z19" s="17"/>
      <c r="AA19" s="55"/>
      <c r="AB19" s="99">
        <v>14865118</v>
      </c>
      <c r="AC19" s="58">
        <v>2726235.64</v>
      </c>
      <c r="AD19" s="36">
        <f t="shared" si="10"/>
        <v>18.339818358656824</v>
      </c>
      <c r="AE19" s="37">
        <f t="shared" si="4"/>
        <v>-497000</v>
      </c>
      <c r="AF19" s="37">
        <f t="shared" si="11"/>
        <v>-468513.4500000002</v>
      </c>
      <c r="AG19" s="37">
        <v>497084.14</v>
      </c>
      <c r="AH19" s="37">
        <v>28570.69</v>
      </c>
    </row>
    <row r="20" spans="1:34" ht="14.25" customHeight="1">
      <c r="A20" s="183" t="s">
        <v>28</v>
      </c>
      <c r="B20" s="184"/>
      <c r="C20" s="185"/>
      <c r="D20" s="84">
        <f t="shared" si="0"/>
        <v>5914293</v>
      </c>
      <c r="E20" s="84">
        <f t="shared" si="5"/>
        <v>1841318.03</v>
      </c>
      <c r="F20" s="17">
        <f t="shared" si="1"/>
        <v>31.13335828982433</v>
      </c>
      <c r="G20" s="17"/>
      <c r="H20" s="84">
        <f>Лист2!D18</f>
        <v>2868100</v>
      </c>
      <c r="I20" s="54">
        <f>Лист2!H18+Лист2!R18+Лист2!W18+Лист2!AB18+Лист2!AG18+Лист2!AL18+Лист2!AQ18+Лист2!AV18+Лист2!BF18+Лист2!BK18+Лист2!BP18+Лист2!BU18+Лист2!BZ18+Лист2!CE18+Лист2!M18</f>
        <v>790173.8400000001</v>
      </c>
      <c r="J20" s="82">
        <f>Лист2!I18+Лист2!N18+Лист2!S18+Лист2!X18+Лист2!AC18+Лист2!AH18+Лист2!AM18+Лист2!AR18+Лист2!AW18+Лист2!BG18+Лист2!BL18+Лист2!BQ18+Лист2!BV18+Лист2!CA18+Лист2!CF18</f>
        <v>590798.03</v>
      </c>
      <c r="K20" s="39">
        <f t="shared" si="6"/>
        <v>74.76810799000889</v>
      </c>
      <c r="L20" s="39">
        <f t="shared" si="7"/>
        <v>20.598934137582372</v>
      </c>
      <c r="M20" s="84">
        <v>3026193</v>
      </c>
      <c r="N20" s="51">
        <v>1250520</v>
      </c>
      <c r="O20" s="17">
        <f t="shared" si="2"/>
        <v>41.323207078993306</v>
      </c>
      <c r="P20" s="44">
        <v>1971100</v>
      </c>
      <c r="Q20" s="51">
        <v>925040</v>
      </c>
      <c r="R20" s="39">
        <f t="shared" si="3"/>
        <v>46.930140530668154</v>
      </c>
      <c r="S20" s="44">
        <v>654800</v>
      </c>
      <c r="T20" s="44">
        <v>269910</v>
      </c>
      <c r="U20" s="39">
        <f t="shared" si="8"/>
        <v>41.2202199144777</v>
      </c>
      <c r="V20" s="51">
        <v>20000</v>
      </c>
      <c r="W20" s="51"/>
      <c r="X20" s="39">
        <f t="shared" si="9"/>
        <v>0</v>
      </c>
      <c r="Y20" s="17"/>
      <c r="Z20" s="17"/>
      <c r="AA20" s="56"/>
      <c r="AB20" s="99">
        <v>5914293</v>
      </c>
      <c r="AC20" s="58">
        <v>2063897.03</v>
      </c>
      <c r="AD20" s="36">
        <f t="shared" si="10"/>
        <v>34.896766697219775</v>
      </c>
      <c r="AE20" s="37">
        <f t="shared" si="4"/>
        <v>0</v>
      </c>
      <c r="AF20" s="37">
        <f t="shared" si="11"/>
        <v>-222579</v>
      </c>
      <c r="AG20" s="37">
        <v>380945.13</v>
      </c>
      <c r="AH20" s="37">
        <v>158366.13</v>
      </c>
    </row>
    <row r="21" spans="1:34" ht="15.75" customHeight="1">
      <c r="A21" s="183" t="s">
        <v>41</v>
      </c>
      <c r="B21" s="184"/>
      <c r="C21" s="185"/>
      <c r="D21" s="95">
        <f>SUM(D12:D20)</f>
        <v>53587948</v>
      </c>
      <c r="E21" s="95">
        <f t="shared" si="5"/>
        <v>13064595.48</v>
      </c>
      <c r="F21" s="17">
        <f>E21/D21*100</f>
        <v>24.37972709833935</v>
      </c>
      <c r="G21" s="17"/>
      <c r="H21" s="57">
        <f>SUM(H12:H20)</f>
        <v>18722555</v>
      </c>
      <c r="I21" s="95">
        <f>SUM(I12:I20)</f>
        <v>7469786.629999999</v>
      </c>
      <c r="J21" s="103">
        <f>SUM(J12:J20)</f>
        <v>3705398.9800000004</v>
      </c>
      <c r="K21" s="40">
        <f>J21/I21*100</f>
        <v>49.60515157311797</v>
      </c>
      <c r="L21" s="40">
        <f t="shared" si="7"/>
        <v>19.79109678139549</v>
      </c>
      <c r="M21" s="57">
        <f>SUM(M12:M20)</f>
        <v>34438393</v>
      </c>
      <c r="N21" s="45">
        <f>SUM(N12:N20)</f>
        <v>9267246</v>
      </c>
      <c r="O21" s="17">
        <f>N21/M21*100</f>
        <v>26.909635417657263</v>
      </c>
      <c r="P21" s="45">
        <f>SUM(P12:P20)</f>
        <v>10896500</v>
      </c>
      <c r="Q21" s="77">
        <f>SUM(Q12:Q20)</f>
        <v>5113740</v>
      </c>
      <c r="R21" s="17">
        <f>Q21/P21*100</f>
        <v>46.93011517459735</v>
      </c>
      <c r="S21" s="77">
        <f>SUM(S12:S20)</f>
        <v>4587220</v>
      </c>
      <c r="T21" s="77">
        <f>SUM(T12:T20)</f>
        <v>2581300</v>
      </c>
      <c r="U21" s="40">
        <f t="shared" si="8"/>
        <v>56.271554449099895</v>
      </c>
      <c r="V21" s="45">
        <f>SUM(V12:V20)</f>
        <v>427000</v>
      </c>
      <c r="W21" s="57">
        <f>SUM(W12:W20)</f>
        <v>91950.5</v>
      </c>
      <c r="X21" s="17">
        <f>W21/V21*100</f>
        <v>21.53407494145199</v>
      </c>
      <c r="Y21" s="17"/>
      <c r="Z21" s="17"/>
      <c r="AA21" s="56"/>
      <c r="AB21" s="98">
        <f>AB12+AB13+AB14+AB15+AB16+AB17+AB18+AB19+AB20</f>
        <v>54511023.03</v>
      </c>
      <c r="AC21" s="98">
        <f>SUM(AC12:AC20)</f>
        <v>14384468.13</v>
      </c>
      <c r="AD21" s="36">
        <f t="shared" si="10"/>
        <v>26.388182298621594</v>
      </c>
      <c r="AE21" s="38">
        <f>D21-AB21</f>
        <v>-923075.0300000012</v>
      </c>
      <c r="AF21" s="38">
        <f t="shared" si="11"/>
        <v>-1319872.6500000004</v>
      </c>
      <c r="AG21" s="38">
        <f>SUM(AG12:AG20)</f>
        <v>2041581.48</v>
      </c>
      <c r="AH21" s="38">
        <f>SUM(AH12:AH20)</f>
        <v>721708.83</v>
      </c>
    </row>
    <row r="22" spans="1:34" ht="16.5" customHeight="1">
      <c r="A22" s="183" t="s">
        <v>29</v>
      </c>
      <c r="B22" s="184"/>
      <c r="C22" s="185"/>
      <c r="D22" s="54">
        <f>H22+M22+Y22</f>
        <v>319099041.63</v>
      </c>
      <c r="E22" s="84">
        <f>J22+N22+Z22</f>
        <v>111690411.67</v>
      </c>
      <c r="F22" s="39">
        <f>E22/D22*100</f>
        <v>35.00180103941104</v>
      </c>
      <c r="G22" s="39"/>
      <c r="H22" s="54">
        <f>H49</f>
        <v>53260400</v>
      </c>
      <c r="I22" s="54">
        <f>I49</f>
        <v>20277694.85</v>
      </c>
      <c r="J22" s="54">
        <f>J49</f>
        <v>21103028.97</v>
      </c>
      <c r="K22" s="39">
        <f>J22/I22*100</f>
        <v>104.07015751102497</v>
      </c>
      <c r="L22" s="39">
        <f t="shared" si="7"/>
        <v>39.622362900015766</v>
      </c>
      <c r="M22" s="54">
        <v>265838641.63</v>
      </c>
      <c r="N22" s="54">
        <v>90684772</v>
      </c>
      <c r="O22" s="39">
        <f>N22/M22*100</f>
        <v>34.1127126756151</v>
      </c>
      <c r="P22" s="51">
        <v>7736200</v>
      </c>
      <c r="Q22" s="78">
        <v>2643300</v>
      </c>
      <c r="R22" s="39">
        <f>Q22/P22*100</f>
        <v>34.167937747214395</v>
      </c>
      <c r="S22" s="51">
        <v>22316700</v>
      </c>
      <c r="T22" s="78">
        <v>10298500</v>
      </c>
      <c r="U22" s="39">
        <f>T22/S22*100</f>
        <v>46.14705579229904</v>
      </c>
      <c r="V22" s="51"/>
      <c r="W22" s="51"/>
      <c r="X22" s="17"/>
      <c r="Y22" s="50"/>
      <c r="Z22" s="54">
        <v>-97389.3</v>
      </c>
      <c r="AA22" s="50"/>
      <c r="AB22" s="58">
        <v>319951341.63</v>
      </c>
      <c r="AC22" s="58">
        <v>113349041.9</v>
      </c>
      <c r="AD22" s="52">
        <f t="shared" si="10"/>
        <v>35.42696252578299</v>
      </c>
      <c r="AE22" s="37">
        <f t="shared" si="4"/>
        <v>-852300</v>
      </c>
      <c r="AF22" s="37">
        <f t="shared" si="11"/>
        <v>-1658630.2300000042</v>
      </c>
      <c r="AG22" s="37">
        <v>1969858.38</v>
      </c>
      <c r="AH22" s="37">
        <v>311228.15</v>
      </c>
    </row>
    <row r="23" spans="1:34" ht="28.5" customHeight="1">
      <c r="A23" s="189" t="s">
        <v>30</v>
      </c>
      <c r="B23" s="190"/>
      <c r="C23" s="191"/>
      <c r="D23" s="95">
        <f>H23+M23+V23+Y23</f>
        <v>329431608</v>
      </c>
      <c r="E23" s="95">
        <f>J23+N23+W23+Z23</f>
        <v>111689410.15</v>
      </c>
      <c r="F23" s="17">
        <f>E23/D23*100</f>
        <v>33.90367148679917</v>
      </c>
      <c r="G23" s="17"/>
      <c r="H23" s="57">
        <f>H21+H22</f>
        <v>71982955</v>
      </c>
      <c r="I23" s="57">
        <f>SUM(I21:I22)</f>
        <v>27747481.48</v>
      </c>
      <c r="J23" s="57">
        <f>SUM(J21:J22)</f>
        <v>24808427.95</v>
      </c>
      <c r="K23" s="40">
        <f t="shared" si="6"/>
        <v>89.40785479172793</v>
      </c>
      <c r="L23" s="40">
        <f t="shared" si="7"/>
        <v>34.46430887701123</v>
      </c>
      <c r="M23" s="57">
        <f>M22-8816988.63</f>
        <v>257021653</v>
      </c>
      <c r="N23" s="83">
        <f>N22-3798351</f>
        <v>86886421</v>
      </c>
      <c r="O23" s="17">
        <f>N23/M23*100</f>
        <v>33.8050977362596</v>
      </c>
      <c r="P23" s="45">
        <f>P22</f>
        <v>7736200</v>
      </c>
      <c r="Q23" s="79">
        <f>Q22</f>
        <v>2643300</v>
      </c>
      <c r="R23" s="39">
        <f>Q23/P23*100</f>
        <v>34.167937747214395</v>
      </c>
      <c r="S23" s="45">
        <f>S22</f>
        <v>22316700</v>
      </c>
      <c r="T23" s="79">
        <f>T22</f>
        <v>10298500</v>
      </c>
      <c r="U23" s="17">
        <f>T23/S23*100</f>
        <v>46.14705579229904</v>
      </c>
      <c r="V23" s="45">
        <f>V21</f>
        <v>427000</v>
      </c>
      <c r="W23" s="57">
        <f>W21+W22</f>
        <v>91950.5</v>
      </c>
      <c r="X23" s="17">
        <f>W23/V23*100</f>
        <v>21.53407494145199</v>
      </c>
      <c r="Y23" s="43">
        <f>Y22</f>
        <v>0</v>
      </c>
      <c r="Z23" s="57">
        <f>Z22</f>
        <v>-97389.3</v>
      </c>
      <c r="AA23" s="43">
        <f>SUM(AA21:AA22)</f>
        <v>0</v>
      </c>
      <c r="AB23" s="97">
        <f>AB21+AB22-M21-8816988.63</f>
        <v>331206983.03</v>
      </c>
      <c r="AC23" s="98">
        <f>AC21+AC22-N21-3798351</f>
        <v>114667913.03</v>
      </c>
      <c r="AD23" s="36">
        <f t="shared" si="10"/>
        <v>34.62122446241227</v>
      </c>
      <c r="AE23" s="38">
        <f t="shared" si="4"/>
        <v>-1775375.0299999714</v>
      </c>
      <c r="AF23" s="38">
        <f t="shared" si="11"/>
        <v>-2978502.879999995</v>
      </c>
      <c r="AG23" s="38">
        <f>SUM(AG21:AG22)</f>
        <v>4011439.86</v>
      </c>
      <c r="AH23" s="38">
        <f>SUM(AH21:AH22)</f>
        <v>1032936.98</v>
      </c>
    </row>
    <row r="24" spans="1:34" ht="18" customHeight="1">
      <c r="A24" s="60"/>
      <c r="B24" s="60"/>
      <c r="C24" s="60"/>
      <c r="D24" s="61"/>
      <c r="E24" s="62"/>
      <c r="F24" s="63"/>
      <c r="G24" s="63"/>
      <c r="H24" s="64"/>
      <c r="I24" s="65"/>
      <c r="J24" s="62"/>
      <c r="K24" s="66"/>
      <c r="L24" s="67"/>
      <c r="M24" s="68"/>
      <c r="N24" s="69"/>
      <c r="O24" s="63"/>
      <c r="P24" s="68"/>
      <c r="Q24" s="70"/>
      <c r="R24" s="63"/>
      <c r="S24" s="68"/>
      <c r="T24" s="70"/>
      <c r="U24" s="63"/>
      <c r="V24" s="71"/>
      <c r="W24" s="71"/>
      <c r="X24" s="63"/>
      <c r="Y24" s="62"/>
      <c r="Z24" s="62"/>
      <c r="AA24" s="62"/>
      <c r="AB24" s="72"/>
      <c r="AC24" s="73"/>
      <c r="AD24" s="74"/>
      <c r="AE24" s="75"/>
      <c r="AF24" s="76"/>
      <c r="AG24" s="75"/>
      <c r="AH24" s="75"/>
    </row>
    <row r="25" spans="1:34" ht="15.75" customHeight="1">
      <c r="A25" s="13"/>
      <c r="B25" s="13"/>
      <c r="C25" s="13"/>
      <c r="D25" s="41" t="s">
        <v>61</v>
      </c>
      <c r="E25" s="41"/>
      <c r="F25" s="41"/>
      <c r="G25" s="41" t="s">
        <v>84</v>
      </c>
      <c r="H25" s="41"/>
      <c r="I25" s="16"/>
      <c r="J25" s="16"/>
      <c r="K25" s="18"/>
      <c r="L25" s="18"/>
      <c r="M25" s="14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"/>
    </row>
    <row r="26" spans="1:34" ht="16.5" customHeight="1">
      <c r="A26" s="192" t="s">
        <v>67</v>
      </c>
      <c r="B26" s="192"/>
      <c r="C26" s="192"/>
      <c r="D26" s="192"/>
      <c r="E26" s="192"/>
      <c r="F26" s="192"/>
      <c r="G26" s="92">
        <f>G27+G31+G29+G30+G33+G34+G35+G28+G32</f>
        <v>50126096.2</v>
      </c>
      <c r="H26" s="92">
        <f>SUM(H27:H35)</f>
        <v>47513500</v>
      </c>
      <c r="I26" s="92">
        <f>I27+I28+I29+I30+I31+I32+I34+I33+I35</f>
        <v>18209385.92</v>
      </c>
      <c r="J26" s="92">
        <f>J27+J28+J29+J30+J31+J32+J34+J33+J35</f>
        <v>17754377.84</v>
      </c>
      <c r="K26" s="91">
        <f>J26/I26*100</f>
        <v>97.50124423745531</v>
      </c>
      <c r="L26" s="91">
        <f aca="true" t="shared" si="12" ref="L26:L34">J26/H26*100</f>
        <v>37.36701745819609</v>
      </c>
      <c r="M26" s="14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"/>
    </row>
    <row r="27" spans="1:12" ht="14.25" customHeight="1">
      <c r="A27" s="200" t="s">
        <v>33</v>
      </c>
      <c r="B27" s="201"/>
      <c r="C27" s="201"/>
      <c r="D27" s="201"/>
      <c r="E27" s="201"/>
      <c r="F27" s="202"/>
      <c r="G27" s="37">
        <v>38050418.1</v>
      </c>
      <c r="H27" s="37">
        <v>34456700</v>
      </c>
      <c r="I27" s="37">
        <v>13241591.23</v>
      </c>
      <c r="J27" s="37">
        <v>11942482.3</v>
      </c>
      <c r="K27" s="39">
        <f>J27/I27*100</f>
        <v>90.18917811737947</v>
      </c>
      <c r="L27" s="39">
        <f t="shared" si="12"/>
        <v>34.659390771606105</v>
      </c>
    </row>
    <row r="28" spans="1:12" ht="24.75" customHeight="1">
      <c r="A28" s="186" t="s">
        <v>79</v>
      </c>
      <c r="B28" s="187"/>
      <c r="C28" s="187"/>
      <c r="D28" s="187"/>
      <c r="E28" s="187"/>
      <c r="F28" s="188"/>
      <c r="G28" s="104">
        <v>2008286.53</v>
      </c>
      <c r="H28" s="37">
        <v>2176700</v>
      </c>
      <c r="I28" s="37">
        <v>846955.85</v>
      </c>
      <c r="J28" s="37">
        <v>1060788.54</v>
      </c>
      <c r="K28" s="39">
        <f>J28/I28*100</f>
        <v>125.24720621505831</v>
      </c>
      <c r="L28" s="39">
        <f t="shared" si="12"/>
        <v>48.733796113382645</v>
      </c>
    </row>
    <row r="29" spans="1:12" ht="12.75">
      <c r="A29" s="200" t="s">
        <v>34</v>
      </c>
      <c r="B29" s="201"/>
      <c r="C29" s="201"/>
      <c r="D29" s="201"/>
      <c r="E29" s="201"/>
      <c r="F29" s="202"/>
      <c r="G29" s="37">
        <v>7502858.7</v>
      </c>
      <c r="H29" s="37">
        <v>7521200</v>
      </c>
      <c r="I29" s="37">
        <v>3394589.3</v>
      </c>
      <c r="J29" s="37">
        <v>3613946.88</v>
      </c>
      <c r="K29" s="39">
        <f aca="true" t="shared" si="13" ref="K29:K39">J29/I29*100</f>
        <v>106.46197700558358</v>
      </c>
      <c r="L29" s="39">
        <f t="shared" si="12"/>
        <v>48.05013668031697</v>
      </c>
    </row>
    <row r="30" spans="1:12" ht="12.75">
      <c r="A30" s="200" t="s">
        <v>13</v>
      </c>
      <c r="B30" s="201"/>
      <c r="C30" s="201"/>
      <c r="D30" s="201"/>
      <c r="E30" s="201"/>
      <c r="F30" s="202"/>
      <c r="G30" s="37">
        <v>177025.33</v>
      </c>
      <c r="H30" s="37">
        <v>641000</v>
      </c>
      <c r="I30" s="37">
        <v>109118.17</v>
      </c>
      <c r="J30" s="37">
        <v>595650.57</v>
      </c>
      <c r="K30" s="39">
        <f t="shared" si="13"/>
        <v>545.8766124835121</v>
      </c>
      <c r="L30" s="39">
        <f t="shared" si="12"/>
        <v>92.92520592823712</v>
      </c>
    </row>
    <row r="31" spans="1:12" ht="24.75" customHeight="1">
      <c r="A31" s="186" t="s">
        <v>76</v>
      </c>
      <c r="B31" s="187"/>
      <c r="C31" s="187"/>
      <c r="D31" s="187"/>
      <c r="E31" s="187"/>
      <c r="F31" s="188"/>
      <c r="G31" s="37">
        <v>31139.22</v>
      </c>
      <c r="H31" s="37">
        <v>31100</v>
      </c>
      <c r="I31" s="37">
        <v>18459</v>
      </c>
      <c r="J31" s="37">
        <v>2315.45</v>
      </c>
      <c r="K31" s="39">
        <f t="shared" si="13"/>
        <v>12.543745598353107</v>
      </c>
      <c r="L31" s="39">
        <f t="shared" si="12"/>
        <v>7.445176848874597</v>
      </c>
    </row>
    <row r="32" spans="1:12" ht="12.75">
      <c r="A32" s="172" t="s">
        <v>80</v>
      </c>
      <c r="B32" s="173"/>
      <c r="C32" s="173"/>
      <c r="D32" s="173"/>
      <c r="E32" s="173"/>
      <c r="F32" s="174"/>
      <c r="G32" s="37">
        <v>891959.04</v>
      </c>
      <c r="H32" s="37">
        <v>949700</v>
      </c>
      <c r="I32" s="37">
        <v>117586.94</v>
      </c>
      <c r="J32" s="37">
        <v>125494.07</v>
      </c>
      <c r="K32" s="39">
        <f>J32/I32*100</f>
        <v>106.72449678510216</v>
      </c>
      <c r="L32" s="39">
        <f t="shared" si="12"/>
        <v>13.214074971043487</v>
      </c>
    </row>
    <row r="33" spans="1:12" ht="12.75">
      <c r="A33" s="172" t="s">
        <v>35</v>
      </c>
      <c r="B33" s="173"/>
      <c r="C33" s="173"/>
      <c r="D33" s="173"/>
      <c r="E33" s="173"/>
      <c r="F33" s="174"/>
      <c r="G33" s="37">
        <v>409992</v>
      </c>
      <c r="H33" s="37">
        <v>410000</v>
      </c>
      <c r="I33" s="37"/>
      <c r="J33" s="37"/>
      <c r="K33" s="39"/>
      <c r="L33" s="39">
        <f t="shared" si="12"/>
        <v>0</v>
      </c>
    </row>
    <row r="34" spans="1:12" ht="12.75">
      <c r="A34" s="172" t="s">
        <v>36</v>
      </c>
      <c r="B34" s="173"/>
      <c r="C34" s="173"/>
      <c r="D34" s="173"/>
      <c r="E34" s="173"/>
      <c r="F34" s="174"/>
      <c r="G34" s="37">
        <v>1054591.63</v>
      </c>
      <c r="H34" s="37">
        <v>1327100</v>
      </c>
      <c r="I34" s="37">
        <v>481085.43</v>
      </c>
      <c r="J34" s="37">
        <v>413700.03</v>
      </c>
      <c r="K34" s="39">
        <f t="shared" si="13"/>
        <v>85.9930490931725</v>
      </c>
      <c r="L34" s="39">
        <f t="shared" si="12"/>
        <v>31.173237133599578</v>
      </c>
    </row>
    <row r="35" spans="1:12" ht="12.75">
      <c r="A35" s="172" t="s">
        <v>40</v>
      </c>
      <c r="B35" s="181"/>
      <c r="C35" s="181"/>
      <c r="D35" s="181"/>
      <c r="E35" s="181"/>
      <c r="F35" s="182"/>
      <c r="G35" s="37">
        <v>-174.35</v>
      </c>
      <c r="H35" s="37">
        <v>0</v>
      </c>
      <c r="I35" s="37"/>
      <c r="J35" s="37"/>
      <c r="K35" s="39"/>
      <c r="L35" s="39"/>
    </row>
    <row r="36" spans="1:12" ht="16.5" customHeight="1">
      <c r="A36" s="192" t="s">
        <v>68</v>
      </c>
      <c r="B36" s="192"/>
      <c r="C36" s="192"/>
      <c r="D36" s="192"/>
      <c r="E36" s="192"/>
      <c r="F36" s="192"/>
      <c r="G36" s="38">
        <f>G37+G38+G39+G40+G41+G42+G43+G44+G45+G46+G47+G48</f>
        <v>5656487.640000001</v>
      </c>
      <c r="H36" s="38">
        <f>H37+H38+H39+H40+H41+H42+H43+H44+H45+H46+H47+H48</f>
        <v>5746900</v>
      </c>
      <c r="I36" s="38">
        <f>I37+I38+I39+I40+I41+I42+I43+I44+I45+I46+I47+I48</f>
        <v>2068308.93</v>
      </c>
      <c r="J36" s="38">
        <f>J37+J38+J39+J40+J41+J42+J43+J44+J45+J46+J47+J48</f>
        <v>3348651.13</v>
      </c>
      <c r="K36" s="40">
        <f t="shared" si="13"/>
        <v>161.90285123412391</v>
      </c>
      <c r="L36" s="40">
        <f>J36/H36*100</f>
        <v>58.26882545372287</v>
      </c>
    </row>
    <row r="37" spans="1:12" ht="12.75">
      <c r="A37" s="172" t="s">
        <v>46</v>
      </c>
      <c r="B37" s="173"/>
      <c r="C37" s="173"/>
      <c r="D37" s="173"/>
      <c r="E37" s="173"/>
      <c r="F37" s="174"/>
      <c r="G37" s="37">
        <v>2061758.59</v>
      </c>
      <c r="H37" s="37">
        <v>2052500</v>
      </c>
      <c r="I37" s="37">
        <v>691774.93</v>
      </c>
      <c r="J37" s="37">
        <v>1504053.39</v>
      </c>
      <c r="K37" s="39">
        <f t="shared" si="13"/>
        <v>217.41947052056366</v>
      </c>
      <c r="L37" s="39">
        <f>J37/H37*100</f>
        <v>73.27909330085262</v>
      </c>
    </row>
    <row r="38" spans="1:12" ht="12.75">
      <c r="A38" s="172" t="s">
        <v>45</v>
      </c>
      <c r="B38" s="173"/>
      <c r="C38" s="173"/>
      <c r="D38" s="173"/>
      <c r="E38" s="173"/>
      <c r="F38" s="174"/>
      <c r="G38" s="37">
        <v>125127.77</v>
      </c>
      <c r="H38" s="37">
        <v>115000</v>
      </c>
      <c r="I38" s="37">
        <v>36750.24</v>
      </c>
      <c r="J38" s="37">
        <v>34777.68</v>
      </c>
      <c r="K38" s="39">
        <f t="shared" si="13"/>
        <v>94.63252484881733</v>
      </c>
      <c r="L38" s="39">
        <f>J38/H38*100</f>
        <v>30.241460869565216</v>
      </c>
    </row>
    <row r="39" spans="1:12" ht="22.5" customHeight="1">
      <c r="A39" s="178" t="s">
        <v>59</v>
      </c>
      <c r="B39" s="195"/>
      <c r="C39" s="195"/>
      <c r="D39" s="195"/>
      <c r="E39" s="195"/>
      <c r="F39" s="196"/>
      <c r="G39" s="37">
        <v>68411</v>
      </c>
      <c r="H39" s="37">
        <v>68400</v>
      </c>
      <c r="I39" s="37">
        <v>68411</v>
      </c>
      <c r="J39" s="37">
        <v>195621.89</v>
      </c>
      <c r="K39" s="39">
        <f t="shared" si="13"/>
        <v>285.9509289441757</v>
      </c>
      <c r="L39" s="39">
        <f>J39/H39*100</f>
        <v>285.99691520467843</v>
      </c>
    </row>
    <row r="40" spans="1:12" ht="12.75">
      <c r="A40" s="172" t="s">
        <v>37</v>
      </c>
      <c r="B40" s="173"/>
      <c r="C40" s="173"/>
      <c r="D40" s="173"/>
      <c r="E40" s="173"/>
      <c r="F40" s="174"/>
      <c r="G40" s="37">
        <v>497525.79</v>
      </c>
      <c r="H40" s="37">
        <v>591000</v>
      </c>
      <c r="I40" s="37">
        <v>183764.11</v>
      </c>
      <c r="J40" s="37">
        <v>222612.67</v>
      </c>
      <c r="K40" s="39">
        <f>J40/I40*100</f>
        <v>121.14045011291923</v>
      </c>
      <c r="L40" s="39">
        <f>J40/H40*100</f>
        <v>37.66711844331642</v>
      </c>
    </row>
    <row r="41" spans="1:12" ht="12.75">
      <c r="A41" s="172" t="s">
        <v>51</v>
      </c>
      <c r="B41" s="181"/>
      <c r="C41" s="181"/>
      <c r="D41" s="181"/>
      <c r="E41" s="181"/>
      <c r="F41" s="182"/>
      <c r="G41" s="37"/>
      <c r="H41" s="37"/>
      <c r="I41" s="37"/>
      <c r="J41" s="37"/>
      <c r="K41" s="39"/>
      <c r="L41" s="39">
        <v>0</v>
      </c>
    </row>
    <row r="42" spans="1:12" ht="23.25" customHeight="1">
      <c r="A42" s="197" t="s">
        <v>81</v>
      </c>
      <c r="B42" s="198"/>
      <c r="C42" s="198"/>
      <c r="D42" s="198"/>
      <c r="E42" s="198"/>
      <c r="F42" s="199"/>
      <c r="G42" s="37">
        <v>88131.88</v>
      </c>
      <c r="H42" s="37">
        <v>130000</v>
      </c>
      <c r="I42" s="37"/>
      <c r="J42" s="37">
        <v>17769.4</v>
      </c>
      <c r="K42" s="39"/>
      <c r="L42" s="39">
        <f>J42/H42*100</f>
        <v>13.668769230769232</v>
      </c>
    </row>
    <row r="43" spans="1:12" ht="24" customHeight="1">
      <c r="A43" s="178" t="s">
        <v>63</v>
      </c>
      <c r="B43" s="195"/>
      <c r="C43" s="195"/>
      <c r="D43" s="195"/>
      <c r="E43" s="195"/>
      <c r="F43" s="196"/>
      <c r="G43" s="37">
        <v>45362.49</v>
      </c>
      <c r="H43" s="37">
        <v>0</v>
      </c>
      <c r="I43" s="37">
        <v>35993.88</v>
      </c>
      <c r="J43" s="37">
        <v>0</v>
      </c>
      <c r="K43" s="39"/>
      <c r="L43" s="39"/>
    </row>
    <row r="44" spans="1:12" ht="12.75">
      <c r="A44" s="172" t="s">
        <v>38</v>
      </c>
      <c r="B44" s="173"/>
      <c r="C44" s="173"/>
      <c r="D44" s="173"/>
      <c r="E44" s="173"/>
      <c r="F44" s="174"/>
      <c r="G44" s="37">
        <v>1051272.66</v>
      </c>
      <c r="H44" s="37">
        <v>1500000</v>
      </c>
      <c r="I44" s="37">
        <v>580879.55</v>
      </c>
      <c r="J44" s="37">
        <v>36020.8</v>
      </c>
      <c r="K44" s="39">
        <f>J44/I44*100</f>
        <v>6.201079036092767</v>
      </c>
      <c r="L44" s="39">
        <f>J44/H44*100</f>
        <v>2.401386666666667</v>
      </c>
    </row>
    <row r="45" spans="1:12" ht="12.75">
      <c r="A45" s="172" t="s">
        <v>47</v>
      </c>
      <c r="B45" s="173"/>
      <c r="C45" s="173"/>
      <c r="D45" s="173"/>
      <c r="E45" s="173"/>
      <c r="F45" s="174"/>
      <c r="G45" s="37">
        <v>886772.4</v>
      </c>
      <c r="H45" s="37">
        <v>290000</v>
      </c>
      <c r="I45" s="37">
        <v>176029.98</v>
      </c>
      <c r="J45" s="37">
        <v>585085.76</v>
      </c>
      <c r="K45" s="39">
        <f>J45/I45*100</f>
        <v>332.3784732577939</v>
      </c>
      <c r="L45" s="39">
        <f>J45/H45*100</f>
        <v>201.7537103448276</v>
      </c>
    </row>
    <row r="46" spans="1:12" ht="12.75">
      <c r="A46" s="172" t="s">
        <v>39</v>
      </c>
      <c r="B46" s="173"/>
      <c r="C46" s="173"/>
      <c r="D46" s="173"/>
      <c r="E46" s="173"/>
      <c r="F46" s="174"/>
      <c r="G46" s="37">
        <v>832125.06</v>
      </c>
      <c r="H46" s="37">
        <v>1000000</v>
      </c>
      <c r="I46" s="37">
        <v>292705.24</v>
      </c>
      <c r="J46" s="37">
        <v>752709.54</v>
      </c>
      <c r="K46" s="39">
        <f>J46/I46*100</f>
        <v>257.1561547719474</v>
      </c>
      <c r="L46" s="39">
        <f>J46/H46*100</f>
        <v>75.270954</v>
      </c>
    </row>
    <row r="47" spans="1:12" ht="12.75">
      <c r="A47" s="172" t="s">
        <v>52</v>
      </c>
      <c r="B47" s="173"/>
      <c r="C47" s="173"/>
      <c r="D47" s="173"/>
      <c r="E47" s="173"/>
      <c r="F47" s="174"/>
      <c r="G47" s="89"/>
      <c r="H47" s="37"/>
      <c r="I47" s="37">
        <v>2000</v>
      </c>
      <c r="J47" s="37">
        <v>0</v>
      </c>
      <c r="K47" s="39">
        <f>J47/I47*100</f>
        <v>0</v>
      </c>
      <c r="L47" s="39"/>
    </row>
    <row r="48" spans="1:12" ht="11.25" customHeight="1">
      <c r="A48" s="178" t="s">
        <v>71</v>
      </c>
      <c r="B48" s="179"/>
      <c r="C48" s="179"/>
      <c r="D48" s="179"/>
      <c r="E48" s="179"/>
      <c r="F48" s="180"/>
      <c r="G48" s="37"/>
      <c r="H48" s="37"/>
      <c r="I48" s="37"/>
      <c r="J48" s="37"/>
      <c r="K48" s="39"/>
      <c r="L48" s="39"/>
    </row>
    <row r="49" spans="1:12" ht="14.25" customHeight="1">
      <c r="A49" s="175" t="s">
        <v>70</v>
      </c>
      <c r="B49" s="176"/>
      <c r="C49" s="176"/>
      <c r="D49" s="176"/>
      <c r="E49" s="176"/>
      <c r="F49" s="177"/>
      <c r="G49" s="90">
        <f>G26+G36</f>
        <v>55782583.84</v>
      </c>
      <c r="H49" s="38">
        <f>H26+H36</f>
        <v>53260400</v>
      </c>
      <c r="I49" s="38">
        <f>I26+I36</f>
        <v>20277694.85</v>
      </c>
      <c r="J49" s="38">
        <f>J26+J36</f>
        <v>21103028.97</v>
      </c>
      <c r="K49" s="40">
        <f>J49/I49*100</f>
        <v>104.07015751102497</v>
      </c>
      <c r="L49" s="40">
        <f>J49/H49*100</f>
        <v>39.622362900015766</v>
      </c>
    </row>
  </sheetData>
  <sheetProtection/>
  <mergeCells count="55">
    <mergeCell ref="AA7:AA10"/>
    <mergeCell ref="H6:AA6"/>
    <mergeCell ref="A17:C17"/>
    <mergeCell ref="A29:F29"/>
    <mergeCell ref="A6:C11"/>
    <mergeCell ref="A27:F27"/>
    <mergeCell ref="A12:C12"/>
    <mergeCell ref="V7:X10"/>
    <mergeCell ref="H10:H11"/>
    <mergeCell ref="H7:L9"/>
    <mergeCell ref="A43:F43"/>
    <mergeCell ref="A39:F39"/>
    <mergeCell ref="A42:F42"/>
    <mergeCell ref="A22:C22"/>
    <mergeCell ref="A41:F41"/>
    <mergeCell ref="A30:F30"/>
    <mergeCell ref="A38:F38"/>
    <mergeCell ref="A36:F36"/>
    <mergeCell ref="A28:F28"/>
    <mergeCell ref="A32:F32"/>
    <mergeCell ref="M7:O10"/>
    <mergeCell ref="P7:U7"/>
    <mergeCell ref="S8:U10"/>
    <mergeCell ref="A20:C20"/>
    <mergeCell ref="A13:C13"/>
    <mergeCell ref="A14:C14"/>
    <mergeCell ref="A21:C21"/>
    <mergeCell ref="A15:C15"/>
    <mergeCell ref="A33:F33"/>
    <mergeCell ref="A16:C16"/>
    <mergeCell ref="A18:C18"/>
    <mergeCell ref="A31:F31"/>
    <mergeCell ref="A23:C23"/>
    <mergeCell ref="A19:C19"/>
    <mergeCell ref="A26:F26"/>
    <mergeCell ref="A47:F47"/>
    <mergeCell ref="A49:F49"/>
    <mergeCell ref="A34:F34"/>
    <mergeCell ref="A46:F46"/>
    <mergeCell ref="A37:F37"/>
    <mergeCell ref="A48:F48"/>
    <mergeCell ref="A45:F45"/>
    <mergeCell ref="A40:F40"/>
    <mergeCell ref="A44:F44"/>
    <mergeCell ref="A35:F35"/>
    <mergeCell ref="AE6:AF10"/>
    <mergeCell ref="AG6:AH10"/>
    <mergeCell ref="B3:AC3"/>
    <mergeCell ref="AC5:AD5"/>
    <mergeCell ref="P8:R10"/>
    <mergeCell ref="K10:L10"/>
    <mergeCell ref="D6:F10"/>
    <mergeCell ref="I10:J10"/>
    <mergeCell ref="AB6:AD10"/>
    <mergeCell ref="Y7:Z10"/>
  </mergeCells>
  <printOptions/>
  <pageMargins left="0" right="0" top="0.7874015748031497" bottom="0.3937007874015748" header="0.5118110236220472" footer="0.5118110236220472"/>
  <pageSetup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H20"/>
  <sheetViews>
    <sheetView view="pageBreakPreview" zoomScaleSheetLayoutView="100" zoomScalePageLayoutView="0" workbookViewId="0" topLeftCell="A4">
      <pane xSplit="5" topLeftCell="F1" activePane="topRight" state="frozen"/>
      <selection pane="topLeft" activeCell="A4" sqref="A4"/>
      <selection pane="topRight" activeCell="AK14" sqref="AK14"/>
    </sheetView>
  </sheetViews>
  <sheetFormatPr defaultColWidth="9.00390625" defaultRowHeight="12.75"/>
  <cols>
    <col min="2" max="2" width="5.75390625" style="0" customWidth="1"/>
    <col min="3" max="3" width="5.375" style="0" customWidth="1"/>
    <col min="4" max="4" width="12.75390625" style="0" customWidth="1"/>
    <col min="5" max="5" width="11.375" style="0" customWidth="1"/>
    <col min="6" max="6" width="5.75390625" style="0" customWidth="1"/>
    <col min="7" max="7" width="10.00390625" style="0" customWidth="1"/>
    <col min="8" max="8" width="11.375" style="0" customWidth="1"/>
    <col min="9" max="9" width="11.00390625" style="0" customWidth="1"/>
    <col min="10" max="10" width="9.00390625" style="0" customWidth="1"/>
    <col min="11" max="11" width="9.375" style="0" customWidth="1"/>
    <col min="12" max="12" width="9.625" style="0" customWidth="1"/>
    <col min="13" max="13" width="11.75390625" style="0" customWidth="1"/>
    <col min="14" max="14" width="11.25390625" style="0" customWidth="1"/>
    <col min="15" max="15" width="7.875" style="0" customWidth="1"/>
    <col min="16" max="16" width="6.125" style="0" customWidth="1"/>
    <col min="17" max="17" width="11.125" style="0" customWidth="1"/>
    <col min="18" max="18" width="10.125" style="0" bestFit="1" customWidth="1"/>
    <col min="19" max="19" width="9.75390625" style="0" customWidth="1"/>
    <col min="20" max="20" width="9.00390625" style="0" customWidth="1"/>
    <col min="21" max="21" width="6.125" style="0" customWidth="1"/>
    <col min="22" max="22" width="10.00390625" style="0" customWidth="1"/>
    <col min="23" max="23" width="10.125" style="0" customWidth="1"/>
    <col min="24" max="24" width="10.00390625" style="0" customWidth="1"/>
    <col min="25" max="25" width="9.875" style="0" customWidth="1"/>
    <col min="26" max="26" width="6.125" style="0" customWidth="1"/>
    <col min="27" max="27" width="10.00390625" style="0" customWidth="1"/>
    <col min="28" max="28" width="11.875" style="0" customWidth="1"/>
    <col min="29" max="29" width="11.375" style="0" customWidth="1"/>
    <col min="30" max="30" width="8.875" style="0" customWidth="1"/>
    <col min="31" max="31" width="7.375" style="0" customWidth="1"/>
    <col min="32" max="32" width="8.875" style="0" customWidth="1"/>
    <col min="33" max="33" width="9.00390625" style="0" customWidth="1"/>
    <col min="34" max="34" width="8.875" style="0" customWidth="1"/>
    <col min="36" max="36" width="9.25390625" style="0" customWidth="1"/>
    <col min="37" max="37" width="5.125" style="0" customWidth="1"/>
    <col min="38" max="38" width="5.375" style="0" customWidth="1"/>
    <col min="39" max="39" width="8.00390625" style="0" customWidth="1"/>
    <col min="40" max="40" width="6.25390625" style="0" customWidth="1"/>
    <col min="41" max="41" width="6.625" style="0" customWidth="1"/>
    <col min="42" max="42" width="11.75390625" style="0" customWidth="1"/>
    <col min="43" max="43" width="10.375" style="0" customWidth="1"/>
    <col min="44" max="44" width="10.25390625" style="0" customWidth="1"/>
    <col min="46" max="46" width="6.125" style="0" customWidth="1"/>
    <col min="47" max="47" width="7.625" style="0" customWidth="1"/>
    <col min="48" max="48" width="10.00390625" style="0" customWidth="1"/>
    <col min="50" max="50" width="9.00390625" style="0" customWidth="1"/>
    <col min="51" max="51" width="8.375" style="0" customWidth="1"/>
    <col min="52" max="52" width="7.25390625" style="0" customWidth="1"/>
    <col min="53" max="53" width="8.375" style="0" customWidth="1"/>
    <col min="54" max="54" width="9.875" style="0" customWidth="1"/>
    <col min="55" max="55" width="7.125" style="0" customWidth="1"/>
    <col min="56" max="56" width="6.75390625" style="0" customWidth="1"/>
    <col min="57" max="58" width="8.375" style="0" customWidth="1"/>
    <col min="59" max="59" width="8.75390625" style="0" customWidth="1"/>
    <col min="60" max="60" width="6.125" style="0" customWidth="1"/>
    <col min="61" max="61" width="6.625" style="0" customWidth="1"/>
    <col min="62" max="62" width="10.375" style="0" customWidth="1"/>
    <col min="63" max="63" width="11.875" style="0" customWidth="1"/>
    <col min="64" max="64" width="11.00390625" style="0" customWidth="1"/>
    <col min="65" max="65" width="9.00390625" style="0" customWidth="1"/>
    <col min="66" max="66" width="7.25390625" style="0" customWidth="1"/>
    <col min="68" max="68" width="11.875" style="0" customWidth="1"/>
    <col min="69" max="69" width="11.625" style="0" customWidth="1"/>
    <col min="70" max="70" width="6.875" style="0" customWidth="1"/>
    <col min="71" max="71" width="6.125" style="0" customWidth="1"/>
    <col min="72" max="72" width="3.875" style="0" customWidth="1"/>
    <col min="73" max="73" width="7.25390625" style="0" customWidth="1"/>
    <col min="74" max="76" width="3.875" style="0" customWidth="1"/>
    <col min="77" max="77" width="5.375" style="0" customWidth="1"/>
    <col min="78" max="78" width="6.75390625" style="0" customWidth="1"/>
    <col min="79" max="79" width="8.125" style="0" customWidth="1"/>
    <col min="80" max="80" width="6.25390625" style="0" customWidth="1"/>
    <col min="81" max="81" width="5.375" style="0" customWidth="1"/>
    <col min="82" max="82" width="4.00390625" style="0" customWidth="1"/>
    <col min="83" max="83" width="8.25390625" style="0" customWidth="1"/>
    <col min="84" max="84" width="9.00390625" style="0" customWidth="1"/>
    <col min="85" max="85" width="5.25390625" style="0" customWidth="1"/>
    <col min="86" max="86" width="5.00390625" style="0" customWidth="1"/>
  </cols>
  <sheetData>
    <row r="1" ht="3" customHeight="1"/>
    <row r="2" ht="12.75" customHeight="1" hidden="1"/>
    <row r="3" spans="2:57" ht="56.25" customHeight="1">
      <c r="B3" s="100"/>
      <c r="C3" s="100"/>
      <c r="D3" s="227" t="s">
        <v>83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100"/>
      <c r="AR3" s="100"/>
      <c r="AS3" s="100"/>
      <c r="AT3" s="100"/>
      <c r="AU3" s="42"/>
      <c r="AV3" s="2"/>
      <c r="AW3" s="2"/>
      <c r="AX3" s="2"/>
      <c r="AY3" s="2"/>
      <c r="AZ3" s="2"/>
      <c r="BA3" s="2"/>
      <c r="BB3" s="2"/>
      <c r="BC3" s="2"/>
      <c r="BD3" s="2"/>
      <c r="BE3" s="2"/>
    </row>
    <row r="6" spans="1:86" ht="12.75">
      <c r="A6" s="231" t="s">
        <v>2</v>
      </c>
      <c r="B6" s="231"/>
      <c r="C6" s="231"/>
      <c r="D6" s="246" t="s">
        <v>0</v>
      </c>
      <c r="E6" s="246"/>
      <c r="F6" s="247"/>
      <c r="G6" s="251" t="s">
        <v>16</v>
      </c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52"/>
      <c r="CH6" s="253"/>
    </row>
    <row r="7" spans="1:86" ht="73.5" customHeight="1">
      <c r="A7" s="231"/>
      <c r="B7" s="231"/>
      <c r="C7" s="231"/>
      <c r="D7" s="248"/>
      <c r="E7" s="248"/>
      <c r="F7" s="249"/>
      <c r="G7" s="228" t="s">
        <v>1</v>
      </c>
      <c r="H7" s="229"/>
      <c r="I7" s="229"/>
      <c r="J7" s="229"/>
      <c r="K7" s="233"/>
      <c r="L7" s="228" t="s">
        <v>82</v>
      </c>
      <c r="M7" s="229"/>
      <c r="N7" s="229"/>
      <c r="O7" s="229"/>
      <c r="P7" s="233"/>
      <c r="Q7" s="228" t="s">
        <v>13</v>
      </c>
      <c r="R7" s="229"/>
      <c r="S7" s="229"/>
      <c r="T7" s="229"/>
      <c r="U7" s="233"/>
      <c r="V7" s="254" t="s">
        <v>49</v>
      </c>
      <c r="W7" s="255"/>
      <c r="X7" s="255"/>
      <c r="Y7" s="255"/>
      <c r="Z7" s="256"/>
      <c r="AA7" s="254" t="s">
        <v>14</v>
      </c>
      <c r="AB7" s="255"/>
      <c r="AC7" s="255"/>
      <c r="AD7" s="255"/>
      <c r="AE7" s="256"/>
      <c r="AF7" s="228" t="s">
        <v>32</v>
      </c>
      <c r="AG7" s="255"/>
      <c r="AH7" s="255"/>
      <c r="AI7" s="255"/>
      <c r="AJ7" s="256"/>
      <c r="AK7" s="228" t="s">
        <v>42</v>
      </c>
      <c r="AL7" s="255"/>
      <c r="AM7" s="255"/>
      <c r="AN7" s="255"/>
      <c r="AO7" s="256"/>
      <c r="AP7" s="228" t="s">
        <v>50</v>
      </c>
      <c r="AQ7" s="255"/>
      <c r="AR7" s="255"/>
      <c r="AS7" s="255"/>
      <c r="AT7" s="256"/>
      <c r="AU7" s="228" t="s">
        <v>88</v>
      </c>
      <c r="AV7" s="255"/>
      <c r="AW7" s="255"/>
      <c r="AX7" s="255"/>
      <c r="AY7" s="256"/>
      <c r="AZ7" s="228" t="s">
        <v>89</v>
      </c>
      <c r="BA7" s="255"/>
      <c r="BB7" s="255"/>
      <c r="BC7" s="255"/>
      <c r="BD7" s="256"/>
      <c r="BE7" s="228" t="s">
        <v>31</v>
      </c>
      <c r="BF7" s="255"/>
      <c r="BG7" s="255"/>
      <c r="BH7" s="255"/>
      <c r="BI7" s="256"/>
      <c r="BJ7" s="228" t="s">
        <v>97</v>
      </c>
      <c r="BK7" s="252"/>
      <c r="BL7" s="252"/>
      <c r="BM7" s="252"/>
      <c r="BN7" s="253"/>
      <c r="BO7" s="228" t="s">
        <v>60</v>
      </c>
      <c r="BP7" s="229"/>
      <c r="BQ7" s="229"/>
      <c r="BR7" s="229"/>
      <c r="BS7" s="233"/>
      <c r="BT7" s="228" t="s">
        <v>73</v>
      </c>
      <c r="BU7" s="229"/>
      <c r="BV7" s="229"/>
      <c r="BW7" s="229"/>
      <c r="BX7" s="229"/>
      <c r="BY7" s="228" t="s">
        <v>72</v>
      </c>
      <c r="BZ7" s="229"/>
      <c r="CA7" s="229"/>
      <c r="CB7" s="229"/>
      <c r="CC7" s="233"/>
      <c r="CD7" s="228" t="s">
        <v>52</v>
      </c>
      <c r="CE7" s="252"/>
      <c r="CF7" s="252"/>
      <c r="CG7" s="252"/>
      <c r="CH7" s="253"/>
    </row>
    <row r="8" spans="1:86" ht="26.25" customHeight="1">
      <c r="A8" s="231"/>
      <c r="B8" s="231"/>
      <c r="C8" s="231"/>
      <c r="D8" s="230" t="s">
        <v>48</v>
      </c>
      <c r="E8" s="244" t="s">
        <v>20</v>
      </c>
      <c r="F8" s="102"/>
      <c r="G8" s="242" t="s">
        <v>48</v>
      </c>
      <c r="H8" s="230" t="s">
        <v>20</v>
      </c>
      <c r="I8" s="230"/>
      <c r="J8" s="228" t="s">
        <v>57</v>
      </c>
      <c r="K8" s="233"/>
      <c r="L8" s="242" t="s">
        <v>48</v>
      </c>
      <c r="M8" s="230" t="s">
        <v>20</v>
      </c>
      <c r="N8" s="230"/>
      <c r="O8" s="228" t="s">
        <v>57</v>
      </c>
      <c r="P8" s="233"/>
      <c r="Q8" s="242" t="s">
        <v>48</v>
      </c>
      <c r="R8" s="230" t="s">
        <v>20</v>
      </c>
      <c r="S8" s="230"/>
      <c r="T8" s="228" t="s">
        <v>57</v>
      </c>
      <c r="U8" s="233"/>
      <c r="V8" s="242" t="s">
        <v>48</v>
      </c>
      <c r="W8" s="230" t="s">
        <v>20</v>
      </c>
      <c r="X8" s="230"/>
      <c r="Y8" s="228" t="s">
        <v>57</v>
      </c>
      <c r="Z8" s="233"/>
      <c r="AA8" s="230" t="s">
        <v>48</v>
      </c>
      <c r="AB8" s="230" t="s">
        <v>20</v>
      </c>
      <c r="AC8" s="230"/>
      <c r="AD8" s="231" t="s">
        <v>57</v>
      </c>
      <c r="AE8" s="231"/>
      <c r="AF8" s="230" t="s">
        <v>48</v>
      </c>
      <c r="AG8" s="230" t="s">
        <v>20</v>
      </c>
      <c r="AH8" s="230"/>
      <c r="AI8" s="231" t="s">
        <v>57</v>
      </c>
      <c r="AJ8" s="231"/>
      <c r="AK8" s="230" t="s">
        <v>48</v>
      </c>
      <c r="AL8" s="230" t="s">
        <v>20</v>
      </c>
      <c r="AM8" s="230"/>
      <c r="AN8" s="231" t="s">
        <v>57</v>
      </c>
      <c r="AO8" s="231"/>
      <c r="AP8" s="230" t="s">
        <v>48</v>
      </c>
      <c r="AQ8" s="230" t="s">
        <v>20</v>
      </c>
      <c r="AR8" s="230"/>
      <c r="AS8" s="231" t="s">
        <v>57</v>
      </c>
      <c r="AT8" s="231"/>
      <c r="AU8" s="230" t="s">
        <v>48</v>
      </c>
      <c r="AV8" s="230" t="s">
        <v>20</v>
      </c>
      <c r="AW8" s="230"/>
      <c r="AX8" s="231" t="s">
        <v>57</v>
      </c>
      <c r="AY8" s="231"/>
      <c r="AZ8" s="230" t="s">
        <v>48</v>
      </c>
      <c r="BA8" s="230" t="s">
        <v>20</v>
      </c>
      <c r="BB8" s="230"/>
      <c r="BC8" s="231" t="s">
        <v>57</v>
      </c>
      <c r="BD8" s="231"/>
      <c r="BE8" s="230" t="s">
        <v>48</v>
      </c>
      <c r="BF8" s="230" t="s">
        <v>20</v>
      </c>
      <c r="BG8" s="230"/>
      <c r="BH8" s="231" t="s">
        <v>57</v>
      </c>
      <c r="BI8" s="231"/>
      <c r="BJ8" s="230" t="s">
        <v>48</v>
      </c>
      <c r="BK8" s="230" t="s">
        <v>20</v>
      </c>
      <c r="BL8" s="230"/>
      <c r="BM8" s="231" t="s">
        <v>57</v>
      </c>
      <c r="BN8" s="231"/>
      <c r="BO8" s="230" t="s">
        <v>48</v>
      </c>
      <c r="BP8" s="230" t="s">
        <v>20</v>
      </c>
      <c r="BQ8" s="230"/>
      <c r="BR8" s="231" t="s">
        <v>57</v>
      </c>
      <c r="BS8" s="231"/>
      <c r="BT8" s="230" t="s">
        <v>48</v>
      </c>
      <c r="BU8" s="230" t="s">
        <v>20</v>
      </c>
      <c r="BV8" s="230"/>
      <c r="BW8" s="231" t="s">
        <v>57</v>
      </c>
      <c r="BX8" s="231"/>
      <c r="BY8" s="230" t="s">
        <v>48</v>
      </c>
      <c r="BZ8" s="230" t="s">
        <v>20</v>
      </c>
      <c r="CA8" s="230"/>
      <c r="CB8" s="231" t="s">
        <v>57</v>
      </c>
      <c r="CC8" s="231"/>
      <c r="CD8" s="230" t="s">
        <v>48</v>
      </c>
      <c r="CE8" s="230" t="s">
        <v>20</v>
      </c>
      <c r="CF8" s="230"/>
      <c r="CG8" s="231" t="s">
        <v>57</v>
      </c>
      <c r="CH8" s="231"/>
    </row>
    <row r="9" spans="1:86" ht="75.75" customHeight="1">
      <c r="A9" s="231"/>
      <c r="B9" s="231"/>
      <c r="C9" s="231"/>
      <c r="D9" s="230"/>
      <c r="E9" s="245"/>
      <c r="F9" s="49" t="s">
        <v>15</v>
      </c>
      <c r="G9" s="250"/>
      <c r="H9" s="81" t="s">
        <v>92</v>
      </c>
      <c r="I9" s="47" t="s">
        <v>93</v>
      </c>
      <c r="J9" s="47" t="s">
        <v>94</v>
      </c>
      <c r="K9" s="47" t="s">
        <v>95</v>
      </c>
      <c r="L9" s="243"/>
      <c r="M9" s="81" t="s">
        <v>92</v>
      </c>
      <c r="N9" s="47" t="s">
        <v>93</v>
      </c>
      <c r="O9" s="47" t="s">
        <v>94</v>
      </c>
      <c r="P9" s="47" t="s">
        <v>95</v>
      </c>
      <c r="Q9" s="243"/>
      <c r="R9" s="81" t="s">
        <v>92</v>
      </c>
      <c r="S9" s="47" t="s">
        <v>93</v>
      </c>
      <c r="T9" s="47" t="s">
        <v>94</v>
      </c>
      <c r="U9" s="47" t="s">
        <v>95</v>
      </c>
      <c r="V9" s="243"/>
      <c r="W9" s="81" t="s">
        <v>92</v>
      </c>
      <c r="X9" s="47" t="s">
        <v>93</v>
      </c>
      <c r="Y9" s="47" t="s">
        <v>94</v>
      </c>
      <c r="Z9" s="47" t="s">
        <v>95</v>
      </c>
      <c r="AA9" s="232"/>
      <c r="AB9" s="81" t="s">
        <v>92</v>
      </c>
      <c r="AC9" s="47" t="s">
        <v>93</v>
      </c>
      <c r="AD9" s="47" t="s">
        <v>94</v>
      </c>
      <c r="AE9" s="47" t="s">
        <v>95</v>
      </c>
      <c r="AF9" s="232"/>
      <c r="AG9" s="81" t="s">
        <v>92</v>
      </c>
      <c r="AH9" s="47" t="s">
        <v>93</v>
      </c>
      <c r="AI9" s="47" t="s">
        <v>94</v>
      </c>
      <c r="AJ9" s="47" t="s">
        <v>95</v>
      </c>
      <c r="AK9" s="232"/>
      <c r="AL9" s="81" t="s">
        <v>92</v>
      </c>
      <c r="AM9" s="47" t="s">
        <v>93</v>
      </c>
      <c r="AN9" s="47" t="s">
        <v>94</v>
      </c>
      <c r="AO9" s="47" t="s">
        <v>95</v>
      </c>
      <c r="AP9" s="232"/>
      <c r="AQ9" s="81" t="s">
        <v>92</v>
      </c>
      <c r="AR9" s="47" t="s">
        <v>93</v>
      </c>
      <c r="AS9" s="47" t="s">
        <v>94</v>
      </c>
      <c r="AT9" s="47" t="s">
        <v>95</v>
      </c>
      <c r="AU9" s="232"/>
      <c r="AV9" s="81" t="s">
        <v>92</v>
      </c>
      <c r="AW9" s="47" t="s">
        <v>93</v>
      </c>
      <c r="AX9" s="47" t="s">
        <v>94</v>
      </c>
      <c r="AY9" s="47" t="s">
        <v>95</v>
      </c>
      <c r="AZ9" s="232"/>
      <c r="BA9" s="81" t="s">
        <v>92</v>
      </c>
      <c r="BB9" s="47" t="s">
        <v>93</v>
      </c>
      <c r="BC9" s="47" t="s">
        <v>94</v>
      </c>
      <c r="BD9" s="47" t="s">
        <v>95</v>
      </c>
      <c r="BE9" s="232"/>
      <c r="BF9" s="81" t="s">
        <v>92</v>
      </c>
      <c r="BG9" s="47" t="s">
        <v>93</v>
      </c>
      <c r="BH9" s="47" t="s">
        <v>94</v>
      </c>
      <c r="BI9" s="47" t="s">
        <v>95</v>
      </c>
      <c r="BJ9" s="232"/>
      <c r="BK9" s="81" t="s">
        <v>92</v>
      </c>
      <c r="BL9" s="47" t="s">
        <v>93</v>
      </c>
      <c r="BM9" s="47" t="s">
        <v>94</v>
      </c>
      <c r="BN9" s="47" t="s">
        <v>95</v>
      </c>
      <c r="BO9" s="232"/>
      <c r="BP9" s="81" t="s">
        <v>92</v>
      </c>
      <c r="BQ9" s="47" t="s">
        <v>93</v>
      </c>
      <c r="BR9" s="47" t="s">
        <v>94</v>
      </c>
      <c r="BS9" s="47" t="s">
        <v>95</v>
      </c>
      <c r="BT9" s="232"/>
      <c r="BU9" s="81" t="s">
        <v>92</v>
      </c>
      <c r="BV9" s="47" t="s">
        <v>93</v>
      </c>
      <c r="BW9" s="47" t="s">
        <v>94</v>
      </c>
      <c r="BX9" s="47" t="s">
        <v>95</v>
      </c>
      <c r="BY9" s="232"/>
      <c r="BZ9" s="81" t="s">
        <v>92</v>
      </c>
      <c r="CA9" s="47" t="s">
        <v>93</v>
      </c>
      <c r="CB9" s="47" t="s">
        <v>94</v>
      </c>
      <c r="CC9" s="47" t="s">
        <v>95</v>
      </c>
      <c r="CD9" s="232"/>
      <c r="CE9" s="81" t="s">
        <v>92</v>
      </c>
      <c r="CF9" s="47" t="s">
        <v>93</v>
      </c>
      <c r="CG9" s="47" t="s">
        <v>94</v>
      </c>
      <c r="CH9" s="47" t="s">
        <v>95</v>
      </c>
    </row>
    <row r="10" spans="1:86" s="19" customFormat="1" ht="27.75" customHeight="1">
      <c r="A10" s="240" t="s">
        <v>4</v>
      </c>
      <c r="B10" s="240"/>
      <c r="C10" s="241"/>
      <c r="D10" s="106">
        <f>G10+Q10+V10+AA10+AF10+AK10+AP10+AU10+BE10+BJ10+CD10+L10</f>
        <v>814600</v>
      </c>
      <c r="E10" s="106">
        <f>I10+N10+S10+X10+AC10+AM10+AR10+AW10+BG10+BL10+BQ10+BV10+CA10+CF10+AH10</f>
        <v>168186</v>
      </c>
      <c r="F10" s="107">
        <f>E10/D10*100</f>
        <v>20.64645224650135</v>
      </c>
      <c r="G10" s="108">
        <v>131700</v>
      </c>
      <c r="H10" s="109">
        <v>32460.2</v>
      </c>
      <c r="I10" s="109">
        <v>6437.86</v>
      </c>
      <c r="J10" s="110">
        <f>I10/H10*100</f>
        <v>19.833087904572366</v>
      </c>
      <c r="K10" s="111">
        <f>I10/G10*100</f>
        <v>4.888276385725133</v>
      </c>
      <c r="L10" s="112">
        <v>238000</v>
      </c>
      <c r="M10" s="113">
        <v>100872.13</v>
      </c>
      <c r="N10" s="113">
        <v>126018.51</v>
      </c>
      <c r="O10" s="114">
        <f>N10/M10*100</f>
        <v>124.928967000102</v>
      </c>
      <c r="P10" s="111">
        <f>N10/L10*100</f>
        <v>52.9489537815126</v>
      </c>
      <c r="Q10" s="112">
        <v>32300</v>
      </c>
      <c r="R10" s="113">
        <v>2803.1</v>
      </c>
      <c r="S10" s="113">
        <v>6539.1</v>
      </c>
      <c r="T10" s="114">
        <f aca="true" t="shared" si="0" ref="T10:T19">S10/R10*100</f>
        <v>233.28101031001393</v>
      </c>
      <c r="U10" s="111">
        <f>S10/Q10*100</f>
        <v>20.244891640866875</v>
      </c>
      <c r="V10" s="112">
        <v>59700</v>
      </c>
      <c r="W10" s="109">
        <v>260.98</v>
      </c>
      <c r="X10" s="109">
        <v>326.5</v>
      </c>
      <c r="Y10" s="111">
        <f>X10/W10*100</f>
        <v>125.10537205916161</v>
      </c>
      <c r="Z10" s="111">
        <f>X10/V10*100</f>
        <v>0.5469011725293133</v>
      </c>
      <c r="AA10" s="112">
        <v>293200</v>
      </c>
      <c r="AB10" s="109">
        <v>17226.16</v>
      </c>
      <c r="AC10" s="109">
        <v>18466.46</v>
      </c>
      <c r="AD10" s="109">
        <f>AC10/AB10*100</f>
        <v>107.20009566844845</v>
      </c>
      <c r="AE10" s="111">
        <f>AC10/AA10*100</f>
        <v>6.29824693042292</v>
      </c>
      <c r="AF10" s="109"/>
      <c r="AG10" s="112">
        <v>4200</v>
      </c>
      <c r="AH10" s="112">
        <v>3600</v>
      </c>
      <c r="AI10" s="111">
        <f>AH10/AG10*100</f>
        <v>85.71428571428571</v>
      </c>
      <c r="AJ10" s="111"/>
      <c r="AK10" s="109"/>
      <c r="AL10" s="116"/>
      <c r="AM10" s="117"/>
      <c r="AN10" s="109"/>
      <c r="AO10" s="109"/>
      <c r="AP10" s="112">
        <v>59300</v>
      </c>
      <c r="AQ10" s="118">
        <v>21168.85</v>
      </c>
      <c r="AR10" s="118">
        <v>3576.43</v>
      </c>
      <c r="AS10" s="111">
        <f>AR10/AQ10*100</f>
        <v>16.894776995443777</v>
      </c>
      <c r="AT10" s="111">
        <f>AR10/AP10*100</f>
        <v>6.031079258010117</v>
      </c>
      <c r="AU10" s="112">
        <v>400</v>
      </c>
      <c r="AV10" s="109">
        <v>3221.14</v>
      </c>
      <c r="AW10" s="109">
        <v>3221.14</v>
      </c>
      <c r="AX10" s="111">
        <f>AW10/AV10*100</f>
        <v>100</v>
      </c>
      <c r="AY10" s="111">
        <f>AW10/AU10*100</f>
        <v>805.285</v>
      </c>
      <c r="AZ10" s="111"/>
      <c r="BA10" s="111"/>
      <c r="BB10" s="111"/>
      <c r="BC10" s="111"/>
      <c r="BD10" s="111"/>
      <c r="BE10" s="109"/>
      <c r="BF10" s="117"/>
      <c r="BG10" s="117"/>
      <c r="BH10" s="109"/>
      <c r="BI10" s="109"/>
      <c r="BJ10" s="112"/>
      <c r="BK10" s="109"/>
      <c r="BL10" s="109"/>
      <c r="BM10" s="111"/>
      <c r="BN10" s="111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17"/>
      <c r="CE10" s="109"/>
      <c r="CF10" s="109"/>
      <c r="CG10" s="109"/>
      <c r="CH10" s="109"/>
    </row>
    <row r="11" spans="1:86" s="20" customFormat="1" ht="24.75" customHeight="1">
      <c r="A11" s="236" t="s">
        <v>5</v>
      </c>
      <c r="B11" s="236"/>
      <c r="C11" s="237"/>
      <c r="D11" s="106">
        <f>G11+Q11+V11+AA11+AF11+AK11+AP11+AU11+BE11+BJ11+CD11+BO11+L11</f>
        <v>928600</v>
      </c>
      <c r="E11" s="106">
        <f aca="true" t="shared" si="1" ref="E11:E18">I11+N11+S11+X11+AC11+AM11+AR11+AW11+BG11+BL11+BQ11+BV11+CA11+CF11+AH11</f>
        <v>192857.06</v>
      </c>
      <c r="F11" s="107">
        <f aca="true" t="shared" si="2" ref="F11:F19">E11/D11*100</f>
        <v>20.768582812836527</v>
      </c>
      <c r="G11" s="108">
        <v>173700</v>
      </c>
      <c r="H11" s="109">
        <v>87012.99</v>
      </c>
      <c r="I11" s="109">
        <v>14584.56</v>
      </c>
      <c r="J11" s="110">
        <f aca="true" t="shared" si="3" ref="J11:J19">I11/H11*100</f>
        <v>16.76135942461005</v>
      </c>
      <c r="K11" s="111">
        <f aca="true" t="shared" si="4" ref="K11:K19">I11/G11*100</f>
        <v>8.396407599309153</v>
      </c>
      <c r="L11" s="112">
        <v>224200</v>
      </c>
      <c r="M11" s="113">
        <v>87340.59</v>
      </c>
      <c r="N11" s="113">
        <v>109269.2</v>
      </c>
      <c r="O11" s="114">
        <f aca="true" t="shared" si="5" ref="O11:O19">N11/M11*100</f>
        <v>125.10700923820185</v>
      </c>
      <c r="P11" s="111">
        <f aca="true" t="shared" si="6" ref="P11:P18">N11/L11*100</f>
        <v>48.73737734165923</v>
      </c>
      <c r="Q11" s="112">
        <v>15700</v>
      </c>
      <c r="R11" s="119">
        <v>1694.7</v>
      </c>
      <c r="S11" s="119">
        <v>5864.23</v>
      </c>
      <c r="T11" s="114">
        <f t="shared" si="0"/>
        <v>346.03351625656455</v>
      </c>
      <c r="U11" s="111">
        <f aca="true" t="shared" si="7" ref="U11:U18">S11/Q11*100</f>
        <v>37.35178343949045</v>
      </c>
      <c r="V11" s="112">
        <v>99700</v>
      </c>
      <c r="W11" s="109">
        <v>569.51</v>
      </c>
      <c r="X11" s="109">
        <v>81.5</v>
      </c>
      <c r="Y11" s="111">
        <f aca="true" t="shared" si="8" ref="Y11:Y19">X11/W11*100</f>
        <v>14.310547663781145</v>
      </c>
      <c r="Z11" s="111">
        <f aca="true" t="shared" si="9" ref="Z11:Z19">X11/V11*100</f>
        <v>0.08174523570712136</v>
      </c>
      <c r="AA11" s="112">
        <v>264300</v>
      </c>
      <c r="AB11" s="120">
        <v>19396.08</v>
      </c>
      <c r="AC11" s="120">
        <v>58619.47</v>
      </c>
      <c r="AD11" s="111">
        <f aca="true" t="shared" si="10" ref="AD11:AD19">AC11/AB11*100</f>
        <v>302.2232842924962</v>
      </c>
      <c r="AE11" s="111">
        <f aca="true" t="shared" si="11" ref="AE11:AE19">AC11/AA11*100</f>
        <v>22.17914112750662</v>
      </c>
      <c r="AF11" s="109"/>
      <c r="AG11" s="112">
        <v>2400</v>
      </c>
      <c r="AH11" s="112">
        <v>2800</v>
      </c>
      <c r="AI11" s="111">
        <f aca="true" t="shared" si="12" ref="AI11:AI18">AH11/AG11*100</f>
        <v>116.66666666666667</v>
      </c>
      <c r="AJ11" s="111"/>
      <c r="AK11" s="109"/>
      <c r="AL11" s="121"/>
      <c r="AM11" s="117"/>
      <c r="AN11" s="109"/>
      <c r="AO11" s="109"/>
      <c r="AP11" s="112">
        <v>150000</v>
      </c>
      <c r="AQ11" s="122">
        <v>43470.46</v>
      </c>
      <c r="AR11" s="122">
        <v>0</v>
      </c>
      <c r="AS11" s="112">
        <f>AR11/AQ11*100</f>
        <v>0</v>
      </c>
      <c r="AT11" s="111">
        <f aca="true" t="shared" si="13" ref="AT11:AT18">AR11/AP11*100</f>
        <v>0</v>
      </c>
      <c r="AU11" s="112"/>
      <c r="AV11" s="109"/>
      <c r="AW11" s="109"/>
      <c r="AX11" s="111"/>
      <c r="AY11" s="111"/>
      <c r="AZ11" s="111"/>
      <c r="BA11" s="111"/>
      <c r="BB11" s="111"/>
      <c r="BC11" s="111"/>
      <c r="BD11" s="111"/>
      <c r="BE11" s="109"/>
      <c r="BF11" s="109"/>
      <c r="BG11" s="109">
        <v>1638.1</v>
      </c>
      <c r="BH11" s="109"/>
      <c r="BI11" s="109"/>
      <c r="BJ11" s="112">
        <v>1000</v>
      </c>
      <c r="BK11" s="109">
        <v>15133.06</v>
      </c>
      <c r="BL11" s="111"/>
      <c r="BM11" s="111"/>
      <c r="BN11" s="111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17"/>
      <c r="CE11" s="109"/>
      <c r="CF11" s="109"/>
      <c r="CG11" s="109"/>
      <c r="CH11" s="109"/>
    </row>
    <row r="12" spans="1:86" s="20" customFormat="1" ht="24.75" customHeight="1">
      <c r="A12" s="236" t="s">
        <v>6</v>
      </c>
      <c r="B12" s="236"/>
      <c r="C12" s="237"/>
      <c r="D12" s="106">
        <f>G12+Q12+V12+AA12+AF12+AK12+AP12+AU12+BE12+BJ12+CD12+L12</f>
        <v>1805200</v>
      </c>
      <c r="E12" s="106">
        <f t="shared" si="1"/>
        <v>317582.09</v>
      </c>
      <c r="F12" s="107">
        <f t="shared" si="2"/>
        <v>17.592626301794816</v>
      </c>
      <c r="G12" s="123">
        <v>443200</v>
      </c>
      <c r="H12" s="109">
        <v>149606.07</v>
      </c>
      <c r="I12" s="109">
        <v>36228.98</v>
      </c>
      <c r="J12" s="110">
        <f t="shared" si="3"/>
        <v>24.216250049212576</v>
      </c>
      <c r="K12" s="111">
        <f t="shared" si="4"/>
        <v>8.174408844765344</v>
      </c>
      <c r="L12" s="112">
        <v>300000</v>
      </c>
      <c r="M12" s="113">
        <v>125475.27</v>
      </c>
      <c r="N12" s="113">
        <v>157124.42</v>
      </c>
      <c r="O12" s="114">
        <f t="shared" si="5"/>
        <v>125.22341653458886</v>
      </c>
      <c r="P12" s="111">
        <f t="shared" si="6"/>
        <v>52.37480666666667</v>
      </c>
      <c r="Q12" s="112">
        <v>70100</v>
      </c>
      <c r="R12" s="119">
        <v>7063.17</v>
      </c>
      <c r="S12" s="119">
        <v>26923.17</v>
      </c>
      <c r="T12" s="114">
        <f t="shared" si="0"/>
        <v>381.1768653451637</v>
      </c>
      <c r="U12" s="111">
        <f t="shared" si="7"/>
        <v>38.40680456490727</v>
      </c>
      <c r="V12" s="112">
        <v>103900</v>
      </c>
      <c r="W12" s="119">
        <v>2660.57</v>
      </c>
      <c r="X12" s="119">
        <v>1831.82</v>
      </c>
      <c r="Y12" s="111">
        <f t="shared" si="8"/>
        <v>68.8506598210158</v>
      </c>
      <c r="Z12" s="111">
        <f t="shared" si="9"/>
        <v>1.7630606352261788</v>
      </c>
      <c r="AA12" s="112">
        <v>548400</v>
      </c>
      <c r="AB12" s="109">
        <v>88031.12</v>
      </c>
      <c r="AC12" s="109">
        <v>70520.58</v>
      </c>
      <c r="AD12" s="111">
        <f t="shared" si="10"/>
        <v>80.10869338025009</v>
      </c>
      <c r="AE12" s="111">
        <f t="shared" si="11"/>
        <v>12.85933260393873</v>
      </c>
      <c r="AF12" s="109"/>
      <c r="AG12" s="112">
        <v>7600</v>
      </c>
      <c r="AH12" s="112">
        <v>9420</v>
      </c>
      <c r="AI12" s="111">
        <f t="shared" si="12"/>
        <v>123.94736842105263</v>
      </c>
      <c r="AJ12" s="111"/>
      <c r="AK12" s="109"/>
      <c r="AL12" s="116"/>
      <c r="AM12" s="117"/>
      <c r="AN12" s="109"/>
      <c r="AO12" s="109"/>
      <c r="AP12" s="112">
        <v>323900</v>
      </c>
      <c r="AQ12" s="109">
        <v>111161.21</v>
      </c>
      <c r="AR12" s="109">
        <v>8970.62</v>
      </c>
      <c r="AS12" s="111">
        <f aca="true" t="shared" si="14" ref="AS12:AS19">AR12/AQ12*100</f>
        <v>8.069919354062446</v>
      </c>
      <c r="AT12" s="111">
        <f t="shared" si="13"/>
        <v>2.7695646804569316</v>
      </c>
      <c r="AU12" s="112">
        <v>15700</v>
      </c>
      <c r="AV12" s="109">
        <v>5250</v>
      </c>
      <c r="AW12" s="109">
        <v>6562.5</v>
      </c>
      <c r="AX12" s="111">
        <f aca="true" t="shared" si="15" ref="AX12:AX17">AW12/AV12*100</f>
        <v>125</v>
      </c>
      <c r="AY12" s="111">
        <f aca="true" t="shared" si="16" ref="AY12:AY17">AW12/AU12*100</f>
        <v>41.79936305732484</v>
      </c>
      <c r="AZ12" s="111"/>
      <c r="BA12" s="111"/>
      <c r="BB12" s="111"/>
      <c r="BC12" s="111"/>
      <c r="BD12" s="111"/>
      <c r="BE12" s="109"/>
      <c r="BF12" s="109"/>
      <c r="BG12" s="109"/>
      <c r="BH12" s="109"/>
      <c r="BI12" s="109"/>
      <c r="BJ12" s="112"/>
      <c r="BK12" s="109">
        <v>168673.79</v>
      </c>
      <c r="BL12" s="111"/>
      <c r="BM12" s="111"/>
      <c r="BN12" s="111"/>
      <c r="BO12" s="109"/>
      <c r="BP12" s="109">
        <v>1570829.66</v>
      </c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17"/>
      <c r="CE12" s="109">
        <v>900</v>
      </c>
      <c r="CF12" s="109"/>
      <c r="CG12" s="109"/>
      <c r="CH12" s="109"/>
    </row>
    <row r="13" spans="1:86" s="21" customFormat="1" ht="24.75" customHeight="1">
      <c r="A13" s="238" t="s">
        <v>7</v>
      </c>
      <c r="B13" s="238"/>
      <c r="C13" s="239"/>
      <c r="D13" s="106">
        <f>G13+Q13+V13+AA13+AF13+AK13+AP13+AU13+BE13+BJ13+CD13+L13</f>
        <v>1711900</v>
      </c>
      <c r="E13" s="106">
        <f t="shared" si="1"/>
        <v>322249.73000000004</v>
      </c>
      <c r="F13" s="107">
        <f t="shared" si="2"/>
        <v>18.824097786085638</v>
      </c>
      <c r="G13" s="112">
        <v>462200</v>
      </c>
      <c r="H13" s="124">
        <v>137619.04</v>
      </c>
      <c r="I13" s="124">
        <v>28864.45</v>
      </c>
      <c r="J13" s="110">
        <f t="shared" si="3"/>
        <v>20.97416898126887</v>
      </c>
      <c r="K13" s="111">
        <f t="shared" si="4"/>
        <v>6.245012981393336</v>
      </c>
      <c r="L13" s="112">
        <v>358000</v>
      </c>
      <c r="M13" s="113">
        <v>151307.79</v>
      </c>
      <c r="N13" s="113">
        <v>189825.42</v>
      </c>
      <c r="O13" s="114">
        <f t="shared" si="5"/>
        <v>125.45647517553458</v>
      </c>
      <c r="P13" s="111">
        <f t="shared" si="6"/>
        <v>53.023860335195536</v>
      </c>
      <c r="Q13" s="112">
        <v>35400</v>
      </c>
      <c r="R13" s="113">
        <v>16187.8</v>
      </c>
      <c r="S13" s="113">
        <v>17174.63</v>
      </c>
      <c r="T13" s="114">
        <f t="shared" si="0"/>
        <v>106.0961341256996</v>
      </c>
      <c r="U13" s="111">
        <f t="shared" si="7"/>
        <v>48.51590395480226</v>
      </c>
      <c r="V13" s="112">
        <v>120400</v>
      </c>
      <c r="W13" s="115">
        <v>3766.09</v>
      </c>
      <c r="X13" s="115">
        <v>3513.35</v>
      </c>
      <c r="Y13" s="111">
        <f t="shared" si="8"/>
        <v>93.28906106864147</v>
      </c>
      <c r="Z13" s="111">
        <f t="shared" si="9"/>
        <v>2.918064784053156</v>
      </c>
      <c r="AA13" s="112">
        <v>566100</v>
      </c>
      <c r="AB13" s="109">
        <v>110812.55</v>
      </c>
      <c r="AC13" s="109">
        <v>61825.92</v>
      </c>
      <c r="AD13" s="111">
        <f t="shared" si="10"/>
        <v>55.7932472450097</v>
      </c>
      <c r="AE13" s="111">
        <f t="shared" si="11"/>
        <v>10.921377848436672</v>
      </c>
      <c r="AF13" s="109"/>
      <c r="AG13" s="112">
        <v>4730</v>
      </c>
      <c r="AH13" s="112">
        <v>11300</v>
      </c>
      <c r="AI13" s="111">
        <f t="shared" si="12"/>
        <v>238.90063424947147</v>
      </c>
      <c r="AJ13" s="111"/>
      <c r="AK13" s="109"/>
      <c r="AL13" s="125"/>
      <c r="AM13" s="109"/>
      <c r="AN13" s="109"/>
      <c r="AO13" s="109"/>
      <c r="AP13" s="112">
        <v>169600</v>
      </c>
      <c r="AQ13" s="109">
        <v>75855.21</v>
      </c>
      <c r="AR13" s="109">
        <v>0</v>
      </c>
      <c r="AS13" s="111">
        <f t="shared" si="14"/>
        <v>0</v>
      </c>
      <c r="AT13" s="111">
        <f t="shared" si="13"/>
        <v>0</v>
      </c>
      <c r="AU13" s="112">
        <v>200</v>
      </c>
      <c r="AV13" s="109">
        <v>71.96</v>
      </c>
      <c r="AW13" s="109">
        <v>71.96</v>
      </c>
      <c r="AX13" s="111">
        <f t="shared" si="15"/>
        <v>100</v>
      </c>
      <c r="AY13" s="111">
        <f t="shared" si="16"/>
        <v>35.98</v>
      </c>
      <c r="AZ13" s="111"/>
      <c r="BA13" s="111"/>
      <c r="BB13" s="111"/>
      <c r="BC13" s="111"/>
      <c r="BD13" s="111"/>
      <c r="BE13" s="109"/>
      <c r="BF13" s="117"/>
      <c r="BG13" s="109">
        <v>9674</v>
      </c>
      <c r="BH13" s="109"/>
      <c r="BI13" s="109"/>
      <c r="BJ13" s="112"/>
      <c r="BK13" s="109">
        <v>39428.87</v>
      </c>
      <c r="BL13" s="111"/>
      <c r="BM13" s="111"/>
      <c r="BN13" s="111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17"/>
      <c r="CE13" s="109"/>
      <c r="CF13" s="109"/>
      <c r="CG13" s="109"/>
      <c r="CH13" s="109"/>
    </row>
    <row r="14" spans="1:86" s="20" customFormat="1" ht="24.75" customHeight="1">
      <c r="A14" s="236" t="s">
        <v>8</v>
      </c>
      <c r="B14" s="236"/>
      <c r="C14" s="237"/>
      <c r="D14" s="106">
        <f>G14+Q14+V14+AA14+AF14+AK14+AP14+AU14+BE14+BJ14+CD14+L14</f>
        <v>1156375</v>
      </c>
      <c r="E14" s="106">
        <f t="shared" si="1"/>
        <v>273620.29</v>
      </c>
      <c r="F14" s="107">
        <f t="shared" si="2"/>
        <v>23.66189947032753</v>
      </c>
      <c r="G14" s="126">
        <v>113100</v>
      </c>
      <c r="H14" s="109">
        <v>35207.16</v>
      </c>
      <c r="I14" s="109">
        <v>11439.21</v>
      </c>
      <c r="J14" s="110">
        <f t="shared" si="3"/>
        <v>32.49114668720794</v>
      </c>
      <c r="K14" s="111">
        <f t="shared" si="4"/>
        <v>10.11424403183024</v>
      </c>
      <c r="L14" s="112">
        <v>235000</v>
      </c>
      <c r="M14" s="113">
        <v>99641.97</v>
      </c>
      <c r="N14" s="113">
        <v>124423.36</v>
      </c>
      <c r="O14" s="114">
        <f t="shared" si="5"/>
        <v>124.8704336134663</v>
      </c>
      <c r="P14" s="111">
        <f t="shared" si="6"/>
        <v>52.946110638297874</v>
      </c>
      <c r="Q14" s="112">
        <v>30200</v>
      </c>
      <c r="R14" s="119">
        <v>16896</v>
      </c>
      <c r="S14" s="119">
        <v>20083.86</v>
      </c>
      <c r="T14" s="114">
        <f t="shared" si="0"/>
        <v>118.86754261363637</v>
      </c>
      <c r="U14" s="111">
        <f t="shared" si="7"/>
        <v>66.50284768211921</v>
      </c>
      <c r="V14" s="112">
        <v>78000</v>
      </c>
      <c r="W14" s="109">
        <v>1307.81</v>
      </c>
      <c r="X14" s="109">
        <v>3478.97</v>
      </c>
      <c r="Y14" s="111">
        <f t="shared" si="8"/>
        <v>266.01494100825045</v>
      </c>
      <c r="Z14" s="111">
        <f t="shared" si="9"/>
        <v>4.460217948717949</v>
      </c>
      <c r="AA14" s="112">
        <v>435775</v>
      </c>
      <c r="AB14" s="120">
        <v>17651.78</v>
      </c>
      <c r="AC14" s="120">
        <v>35519.97</v>
      </c>
      <c r="AD14" s="111">
        <f t="shared" si="10"/>
        <v>201.22599533871374</v>
      </c>
      <c r="AE14" s="111">
        <f t="shared" si="11"/>
        <v>8.150988468819918</v>
      </c>
      <c r="AF14" s="109"/>
      <c r="AG14" s="127">
        <v>6000</v>
      </c>
      <c r="AH14" s="127">
        <v>5700</v>
      </c>
      <c r="AI14" s="111">
        <f t="shared" si="12"/>
        <v>95</v>
      </c>
      <c r="AJ14" s="111"/>
      <c r="AK14" s="109"/>
      <c r="AL14" s="107"/>
      <c r="AM14" s="109"/>
      <c r="AN14" s="109"/>
      <c r="AO14" s="109"/>
      <c r="AP14" s="112">
        <v>263700</v>
      </c>
      <c r="AQ14" s="109">
        <v>120864.36</v>
      </c>
      <c r="AR14" s="109">
        <v>59568.72</v>
      </c>
      <c r="AS14" s="111">
        <f t="shared" si="14"/>
        <v>49.28559585307033</v>
      </c>
      <c r="AT14" s="111">
        <f t="shared" si="13"/>
        <v>22.58957906712173</v>
      </c>
      <c r="AU14" s="112">
        <v>600</v>
      </c>
      <c r="AV14" s="109">
        <v>204.52</v>
      </c>
      <c r="AW14" s="109">
        <v>204.52</v>
      </c>
      <c r="AX14" s="111">
        <f t="shared" si="15"/>
        <v>100</v>
      </c>
      <c r="AY14" s="111">
        <f t="shared" si="16"/>
        <v>34.08666666666667</v>
      </c>
      <c r="AZ14" s="111"/>
      <c r="BA14" s="111"/>
      <c r="BB14" s="111"/>
      <c r="BC14" s="111"/>
      <c r="BD14" s="111"/>
      <c r="BE14" s="109"/>
      <c r="BF14" s="109"/>
      <c r="BG14" s="109">
        <v>9118.88</v>
      </c>
      <c r="BH14" s="109"/>
      <c r="BI14" s="109"/>
      <c r="BJ14" s="112"/>
      <c r="BK14" s="109"/>
      <c r="BL14" s="111"/>
      <c r="BM14" s="111"/>
      <c r="BN14" s="111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>
        <v>4082.8</v>
      </c>
      <c r="CB14" s="109"/>
      <c r="CC14" s="109"/>
      <c r="CD14" s="117"/>
      <c r="CE14" s="109"/>
      <c r="CF14" s="109"/>
      <c r="CG14" s="109"/>
      <c r="CH14" s="109"/>
    </row>
    <row r="15" spans="1:86" s="20" customFormat="1" ht="24.75" customHeight="1">
      <c r="A15" s="236" t="s">
        <v>9</v>
      </c>
      <c r="B15" s="236"/>
      <c r="C15" s="237"/>
      <c r="D15" s="106">
        <f>G15+Q15+V15+AA15+AF15+AK15+AP15+AU15+BE15+BJ15+CD15+L15</f>
        <v>1587900</v>
      </c>
      <c r="E15" s="106">
        <f t="shared" si="1"/>
        <v>399888.35</v>
      </c>
      <c r="F15" s="107">
        <f t="shared" si="2"/>
        <v>25.18347188110082</v>
      </c>
      <c r="G15" s="108">
        <v>413600</v>
      </c>
      <c r="H15" s="109">
        <v>137822.26</v>
      </c>
      <c r="I15" s="109">
        <v>33406.71</v>
      </c>
      <c r="J15" s="110">
        <f t="shared" si="3"/>
        <v>24.238979973191558</v>
      </c>
      <c r="K15" s="111">
        <f t="shared" si="4"/>
        <v>8.07705754352031</v>
      </c>
      <c r="L15" s="112">
        <v>240000</v>
      </c>
      <c r="M15" s="113">
        <v>104562.48</v>
      </c>
      <c r="N15" s="113">
        <v>130803.93</v>
      </c>
      <c r="O15" s="114">
        <f t="shared" si="5"/>
        <v>125.096430383059</v>
      </c>
      <c r="P15" s="111">
        <f t="shared" si="6"/>
        <v>54.5016375</v>
      </c>
      <c r="Q15" s="112">
        <v>146600</v>
      </c>
      <c r="R15" s="119">
        <v>28347.6</v>
      </c>
      <c r="S15" s="119">
        <v>31705.86</v>
      </c>
      <c r="T15" s="114">
        <f t="shared" si="0"/>
        <v>111.84671718240698</v>
      </c>
      <c r="U15" s="111">
        <f t="shared" si="7"/>
        <v>21.627462482946793</v>
      </c>
      <c r="V15" s="112">
        <v>119000</v>
      </c>
      <c r="W15" s="109">
        <v>23.15</v>
      </c>
      <c r="X15" s="109">
        <v>576.83</v>
      </c>
      <c r="Y15" s="111">
        <f t="shared" si="8"/>
        <v>2491.70626349892</v>
      </c>
      <c r="Z15" s="111">
        <f t="shared" si="9"/>
        <v>0.48473109243697476</v>
      </c>
      <c r="AA15" s="112">
        <v>501600</v>
      </c>
      <c r="AB15" s="109">
        <v>143844.52</v>
      </c>
      <c r="AC15" s="109">
        <v>165118.08</v>
      </c>
      <c r="AD15" s="111">
        <f t="shared" si="10"/>
        <v>114.78927386319617</v>
      </c>
      <c r="AE15" s="111">
        <f t="shared" si="11"/>
        <v>32.91827751196172</v>
      </c>
      <c r="AF15" s="109"/>
      <c r="AG15" s="112">
        <v>6650</v>
      </c>
      <c r="AH15" s="112">
        <v>7900</v>
      </c>
      <c r="AI15" s="111">
        <f t="shared" si="12"/>
        <v>118.796992481203</v>
      </c>
      <c r="AJ15" s="111"/>
      <c r="AK15" s="109"/>
      <c r="AL15" s="125"/>
      <c r="AM15" s="109"/>
      <c r="AN15" s="109"/>
      <c r="AO15" s="109"/>
      <c r="AP15" s="112">
        <v>166000</v>
      </c>
      <c r="AQ15" s="109">
        <v>44269.09</v>
      </c>
      <c r="AR15" s="109">
        <v>23087.26</v>
      </c>
      <c r="AS15" s="111">
        <f t="shared" si="14"/>
        <v>52.15209980598201</v>
      </c>
      <c r="AT15" s="111">
        <f t="shared" si="13"/>
        <v>13.907987951807227</v>
      </c>
      <c r="AU15" s="112">
        <v>1100</v>
      </c>
      <c r="AV15" s="109">
        <v>399.8</v>
      </c>
      <c r="AW15" s="109">
        <v>7033.12</v>
      </c>
      <c r="AX15" s="111">
        <f t="shared" si="15"/>
        <v>1759.1595797898951</v>
      </c>
      <c r="AY15" s="111">
        <f t="shared" si="16"/>
        <v>639.3745454545455</v>
      </c>
      <c r="AZ15" s="111"/>
      <c r="BA15" s="111"/>
      <c r="BB15" s="111"/>
      <c r="BC15" s="111"/>
      <c r="BD15" s="111"/>
      <c r="BE15" s="109"/>
      <c r="BF15" s="117"/>
      <c r="BG15" s="109">
        <v>256.56</v>
      </c>
      <c r="BH15" s="109"/>
      <c r="BI15" s="109"/>
      <c r="BJ15" s="112"/>
      <c r="BK15" s="109"/>
      <c r="BL15" s="111"/>
      <c r="BM15" s="111"/>
      <c r="BN15" s="111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17"/>
      <c r="CE15" s="109"/>
      <c r="CF15" s="109"/>
      <c r="CG15" s="109"/>
      <c r="CH15" s="109"/>
    </row>
    <row r="16" spans="1:86" s="20" customFormat="1" ht="26.25" customHeight="1">
      <c r="A16" s="236" t="s">
        <v>10</v>
      </c>
      <c r="B16" s="236"/>
      <c r="C16" s="237"/>
      <c r="D16" s="106">
        <f>G16+Q16+V16+AA16+AF16+AK16+AP16+AU16+BE16+BJ16+CD16+L16</f>
        <v>1044700</v>
      </c>
      <c r="E16" s="106">
        <f t="shared" si="1"/>
        <v>238675.24</v>
      </c>
      <c r="F16" s="107">
        <f t="shared" si="2"/>
        <v>22.84629463003733</v>
      </c>
      <c r="G16" s="108">
        <v>166100</v>
      </c>
      <c r="H16" s="109">
        <v>58967.52</v>
      </c>
      <c r="I16" s="109">
        <v>19542.5</v>
      </c>
      <c r="J16" s="110">
        <f t="shared" si="3"/>
        <v>33.141125826556724</v>
      </c>
      <c r="K16" s="111">
        <f t="shared" si="4"/>
        <v>11.765502709211319</v>
      </c>
      <c r="L16" s="112">
        <v>135000</v>
      </c>
      <c r="M16" s="113">
        <v>57202.08</v>
      </c>
      <c r="N16" s="113">
        <v>71782.58</v>
      </c>
      <c r="O16" s="114">
        <f t="shared" si="5"/>
        <v>125.48945772601276</v>
      </c>
      <c r="P16" s="111">
        <f t="shared" si="6"/>
        <v>53.172281481481484</v>
      </c>
      <c r="Q16" s="112">
        <v>39600</v>
      </c>
      <c r="R16" s="119">
        <v>22451</v>
      </c>
      <c r="S16" s="119">
        <v>18765.6</v>
      </c>
      <c r="T16" s="114">
        <f t="shared" si="0"/>
        <v>83.58469555921785</v>
      </c>
      <c r="U16" s="111">
        <f t="shared" si="7"/>
        <v>47.38787878787878</v>
      </c>
      <c r="V16" s="112">
        <v>85800</v>
      </c>
      <c r="W16" s="109">
        <v>1083.3</v>
      </c>
      <c r="X16" s="109">
        <v>6711.66</v>
      </c>
      <c r="Y16" s="111">
        <f t="shared" si="8"/>
        <v>619.5569094433675</v>
      </c>
      <c r="Z16" s="111">
        <f t="shared" si="9"/>
        <v>7.822447552447552</v>
      </c>
      <c r="AA16" s="112">
        <v>407200</v>
      </c>
      <c r="AB16" s="120">
        <v>11881.2</v>
      </c>
      <c r="AC16" s="120">
        <v>33556.98</v>
      </c>
      <c r="AD16" s="111">
        <f t="shared" si="10"/>
        <v>282.43763256236747</v>
      </c>
      <c r="AE16" s="111">
        <f t="shared" si="11"/>
        <v>8.240908644400786</v>
      </c>
      <c r="AF16" s="109"/>
      <c r="AG16" s="112">
        <v>690</v>
      </c>
      <c r="AH16" s="112">
        <v>3480</v>
      </c>
      <c r="AI16" s="111">
        <f t="shared" si="12"/>
        <v>504.34782608695656</v>
      </c>
      <c r="AJ16" s="111"/>
      <c r="AK16" s="109"/>
      <c r="AL16" s="128"/>
      <c r="AM16" s="109"/>
      <c r="AN16" s="109"/>
      <c r="AO16" s="109"/>
      <c r="AP16" s="112">
        <v>178900</v>
      </c>
      <c r="AQ16" s="109">
        <v>39808.82</v>
      </c>
      <c r="AR16" s="109">
        <v>52626.27</v>
      </c>
      <c r="AS16" s="111">
        <f t="shared" si="14"/>
        <v>132.19751301344778</v>
      </c>
      <c r="AT16" s="111">
        <f t="shared" si="13"/>
        <v>29.416584684181107</v>
      </c>
      <c r="AU16" s="112">
        <v>32100</v>
      </c>
      <c r="AV16" s="109">
        <v>3666.65</v>
      </c>
      <c r="AW16" s="109">
        <v>16208.4</v>
      </c>
      <c r="AX16" s="111">
        <f t="shared" si="15"/>
        <v>442.0492820421911</v>
      </c>
      <c r="AY16" s="111">
        <f t="shared" si="16"/>
        <v>50.493457943925236</v>
      </c>
      <c r="AZ16" s="111"/>
      <c r="BA16" s="111"/>
      <c r="BB16" s="111"/>
      <c r="BC16" s="111"/>
      <c r="BD16" s="111"/>
      <c r="BE16" s="109"/>
      <c r="BF16" s="117"/>
      <c r="BG16" s="109">
        <v>16001.25</v>
      </c>
      <c r="BH16" s="111"/>
      <c r="BI16" s="111"/>
      <c r="BJ16" s="112"/>
      <c r="BK16" s="109"/>
      <c r="BL16" s="111"/>
      <c r="BM16" s="111"/>
      <c r="BN16" s="111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17"/>
      <c r="CE16" s="109"/>
      <c r="CF16" s="109"/>
      <c r="CG16" s="109"/>
      <c r="CH16" s="109"/>
    </row>
    <row r="17" spans="1:86" s="20" customFormat="1" ht="24.75" customHeight="1">
      <c r="A17" s="236" t="s">
        <v>11</v>
      </c>
      <c r="B17" s="236"/>
      <c r="C17" s="237"/>
      <c r="D17" s="106">
        <f>G17+Q17+V17+AA17+AF17+AK17+AP17+AU17+BE17+BJ17+CD17+BO17+L17+AZ17</f>
        <v>6805180</v>
      </c>
      <c r="E17" s="106">
        <f>I17+N17+S17+X17+AC17+AM17+AR17+AW17+BG17+BL17+BQ17+BV17+CA17+CF17+AH17+BB17</f>
        <v>1201542.19</v>
      </c>
      <c r="F17" s="107">
        <f t="shared" si="2"/>
        <v>17.656288151084908</v>
      </c>
      <c r="G17" s="108">
        <v>3435780</v>
      </c>
      <c r="H17" s="109">
        <v>1523039.01</v>
      </c>
      <c r="I17" s="109">
        <v>367305.04</v>
      </c>
      <c r="J17" s="110">
        <f t="shared" si="3"/>
        <v>24.116587795082147</v>
      </c>
      <c r="K17" s="111">
        <f t="shared" si="4"/>
        <v>10.690586708112859</v>
      </c>
      <c r="L17" s="112">
        <v>358000</v>
      </c>
      <c r="M17" s="113">
        <v>151307.76</v>
      </c>
      <c r="N17" s="113">
        <v>189825.31</v>
      </c>
      <c r="O17" s="114">
        <f t="shared" si="5"/>
        <v>125.45642735045446</v>
      </c>
      <c r="P17" s="111">
        <f t="shared" si="6"/>
        <v>53.02382960893854</v>
      </c>
      <c r="Q17" s="112">
        <v>31100</v>
      </c>
      <c r="R17" s="119">
        <v>4267.39</v>
      </c>
      <c r="S17" s="119">
        <v>1159.5</v>
      </c>
      <c r="T17" s="114">
        <f t="shared" si="0"/>
        <v>27.171174886757477</v>
      </c>
      <c r="U17" s="111">
        <f t="shared" si="7"/>
        <v>3.728295819935691</v>
      </c>
      <c r="V17" s="112">
        <v>301900</v>
      </c>
      <c r="W17" s="109">
        <v>9184.57</v>
      </c>
      <c r="X17" s="109">
        <v>6417.9</v>
      </c>
      <c r="Y17" s="111">
        <f t="shared" si="8"/>
        <v>69.87697845408114</v>
      </c>
      <c r="Z17" s="111">
        <f t="shared" si="9"/>
        <v>2.125836369658827</v>
      </c>
      <c r="AA17" s="112">
        <v>1731600</v>
      </c>
      <c r="AB17" s="109">
        <v>606988.2</v>
      </c>
      <c r="AC17" s="109">
        <v>483636.21</v>
      </c>
      <c r="AD17" s="111">
        <f t="shared" si="10"/>
        <v>79.67802504233197</v>
      </c>
      <c r="AE17" s="111">
        <f t="shared" si="11"/>
        <v>27.930019057519058</v>
      </c>
      <c r="AF17" s="109"/>
      <c r="AG17" s="112"/>
      <c r="AH17" s="112"/>
      <c r="AI17" s="111"/>
      <c r="AJ17" s="111"/>
      <c r="AK17" s="109"/>
      <c r="AL17" s="128"/>
      <c r="AM17" s="129"/>
      <c r="AN17" s="109"/>
      <c r="AO17" s="109"/>
      <c r="AP17" s="112">
        <v>439200</v>
      </c>
      <c r="AQ17" s="109">
        <v>89356.17</v>
      </c>
      <c r="AR17" s="109">
        <v>25743.53</v>
      </c>
      <c r="AS17" s="111">
        <f t="shared" si="14"/>
        <v>28.810019498373755</v>
      </c>
      <c r="AT17" s="111">
        <f t="shared" si="13"/>
        <v>5.861459471766849</v>
      </c>
      <c r="AU17" s="112">
        <v>55200</v>
      </c>
      <c r="AV17" s="109">
        <v>76334.4</v>
      </c>
      <c r="AW17" s="109">
        <v>12834.4</v>
      </c>
      <c r="AX17" s="111">
        <f t="shared" si="15"/>
        <v>16.81338950722086</v>
      </c>
      <c r="AY17" s="111">
        <f t="shared" si="16"/>
        <v>23.25072463768116</v>
      </c>
      <c r="AZ17" s="112">
        <v>352400</v>
      </c>
      <c r="BA17" s="111"/>
      <c r="BB17" s="109">
        <v>114620.3</v>
      </c>
      <c r="BC17" s="111">
        <v>0</v>
      </c>
      <c r="BD17" s="111">
        <f>BB17/AZ17*100</f>
        <v>32.52562429057889</v>
      </c>
      <c r="BE17" s="109"/>
      <c r="BF17" s="117"/>
      <c r="BG17" s="117"/>
      <c r="BH17" s="111"/>
      <c r="BI17" s="111"/>
      <c r="BJ17" s="112">
        <v>100000</v>
      </c>
      <c r="BK17" s="109">
        <v>36082.1</v>
      </c>
      <c r="BL17" s="111"/>
      <c r="BM17" s="111"/>
      <c r="BN17" s="111"/>
      <c r="BO17" s="109"/>
      <c r="BP17" s="109"/>
      <c r="BQ17" s="109"/>
      <c r="BR17" s="109"/>
      <c r="BS17" s="111"/>
      <c r="BT17" s="109"/>
      <c r="BU17" s="112">
        <v>1000</v>
      </c>
      <c r="BV17" s="109"/>
      <c r="BW17" s="109"/>
      <c r="BX17" s="109"/>
      <c r="BY17" s="109"/>
      <c r="BZ17" s="112">
        <v>6350</v>
      </c>
      <c r="CA17" s="112"/>
      <c r="CB17" s="111"/>
      <c r="CC17" s="109"/>
      <c r="CD17" s="117"/>
      <c r="CE17" s="109"/>
      <c r="CF17" s="109"/>
      <c r="CG17" s="109"/>
      <c r="CH17" s="109"/>
    </row>
    <row r="18" spans="1:86" s="20" customFormat="1" ht="27.75" customHeight="1">
      <c r="A18" s="236" t="s">
        <v>12</v>
      </c>
      <c r="B18" s="236"/>
      <c r="C18" s="237"/>
      <c r="D18" s="106">
        <f>G18+Q18+V18+AA18+AF18+AK18+AP18+AU18+BE18+BJ18+CD18+L18</f>
        <v>2868100</v>
      </c>
      <c r="E18" s="106">
        <f t="shared" si="1"/>
        <v>590798.03</v>
      </c>
      <c r="F18" s="107">
        <f t="shared" si="2"/>
        <v>20.598934137582372</v>
      </c>
      <c r="G18" s="108">
        <v>751000</v>
      </c>
      <c r="H18" s="109">
        <v>276228.52</v>
      </c>
      <c r="I18" s="109">
        <v>59717.44</v>
      </c>
      <c r="J18" s="110">
        <f t="shared" si="3"/>
        <v>21.61885383884329</v>
      </c>
      <c r="K18" s="111">
        <f t="shared" si="4"/>
        <v>7.951723035952065</v>
      </c>
      <c r="L18" s="112">
        <v>404000</v>
      </c>
      <c r="M18" s="113">
        <v>170990.49</v>
      </c>
      <c r="N18" s="113">
        <v>214550.41</v>
      </c>
      <c r="O18" s="114">
        <f t="shared" si="5"/>
        <v>125.47505419745859</v>
      </c>
      <c r="P18" s="111">
        <f t="shared" si="6"/>
        <v>53.10653712871287</v>
      </c>
      <c r="Q18" s="112">
        <v>240000</v>
      </c>
      <c r="R18" s="119">
        <v>9407.5</v>
      </c>
      <c r="S18" s="119">
        <v>127062.9</v>
      </c>
      <c r="T18" s="114">
        <f t="shared" si="0"/>
        <v>1350.6553281955887</v>
      </c>
      <c r="U18" s="111">
        <f t="shared" si="7"/>
        <v>52.942875</v>
      </c>
      <c r="V18" s="112">
        <v>178500</v>
      </c>
      <c r="W18" s="109">
        <v>3474.4</v>
      </c>
      <c r="X18" s="109">
        <v>5717.39</v>
      </c>
      <c r="Y18" s="111">
        <f t="shared" si="8"/>
        <v>164.5576214598204</v>
      </c>
      <c r="Z18" s="111">
        <f t="shared" si="9"/>
        <v>3.2030196078431374</v>
      </c>
      <c r="AA18" s="112">
        <v>770600</v>
      </c>
      <c r="AB18" s="109">
        <v>180222.75</v>
      </c>
      <c r="AC18" s="109">
        <v>169515.89</v>
      </c>
      <c r="AD18" s="111">
        <f t="shared" si="10"/>
        <v>94.05909631275742</v>
      </c>
      <c r="AE18" s="111">
        <f t="shared" si="11"/>
        <v>21.997909421230215</v>
      </c>
      <c r="AF18" s="109"/>
      <c r="AG18" s="112">
        <v>2910</v>
      </c>
      <c r="AH18" s="112">
        <v>5000</v>
      </c>
      <c r="AI18" s="111">
        <f t="shared" si="12"/>
        <v>171.82130584192439</v>
      </c>
      <c r="AJ18" s="111"/>
      <c r="AK18" s="109"/>
      <c r="AL18" s="130"/>
      <c r="AM18" s="109"/>
      <c r="AN18" s="109"/>
      <c r="AO18" s="109"/>
      <c r="AP18" s="112">
        <v>335000</v>
      </c>
      <c r="AQ18" s="109">
        <v>115324.93</v>
      </c>
      <c r="AR18" s="109">
        <v>0</v>
      </c>
      <c r="AS18" s="111">
        <f t="shared" si="14"/>
        <v>0</v>
      </c>
      <c r="AT18" s="111">
        <f t="shared" si="13"/>
        <v>0</v>
      </c>
      <c r="AU18" s="112"/>
      <c r="AV18" s="129"/>
      <c r="AW18" s="129"/>
      <c r="AX18" s="111"/>
      <c r="AY18" s="111"/>
      <c r="AZ18" s="112"/>
      <c r="BA18" s="111"/>
      <c r="BB18" s="111"/>
      <c r="BC18" s="111"/>
      <c r="BD18" s="111"/>
      <c r="BE18" s="109"/>
      <c r="BF18" s="109"/>
      <c r="BG18" s="109"/>
      <c r="BH18" s="111"/>
      <c r="BI18" s="111"/>
      <c r="BJ18" s="112">
        <v>189000</v>
      </c>
      <c r="BK18" s="109">
        <v>31615.25</v>
      </c>
      <c r="BL18" s="109">
        <v>9234</v>
      </c>
      <c r="BM18" s="111">
        <f>BL18/BK18*100</f>
        <v>29.20742363258238</v>
      </c>
      <c r="BN18" s="109">
        <f>BL18/BJ18</f>
        <v>0.048857142857142856</v>
      </c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12"/>
      <c r="CA18" s="112"/>
      <c r="CB18" s="109"/>
      <c r="CC18" s="109"/>
      <c r="CD18" s="117"/>
      <c r="CE18" s="109"/>
      <c r="CF18" s="109"/>
      <c r="CG18" s="109"/>
      <c r="CH18" s="109"/>
    </row>
    <row r="19" spans="1:86" s="22" customFormat="1" ht="24.75" customHeight="1">
      <c r="A19" s="234" t="s">
        <v>3</v>
      </c>
      <c r="B19" s="234"/>
      <c r="C19" s="235"/>
      <c r="D19" s="131">
        <f>SUM(D10:D18)</f>
        <v>18722555</v>
      </c>
      <c r="E19" s="131">
        <f>SUM(E10:E18)</f>
        <v>3705398.9800000004</v>
      </c>
      <c r="F19" s="116">
        <f t="shared" si="2"/>
        <v>19.79109678139549</v>
      </c>
      <c r="G19" s="132">
        <f>SUM(G10:G18)</f>
        <v>6090380</v>
      </c>
      <c r="H19" s="133">
        <f>SUM(H10:H18)</f>
        <v>2437962.77</v>
      </c>
      <c r="I19" s="133">
        <f>SUM(I10:I18)</f>
        <v>577526.75</v>
      </c>
      <c r="J19" s="134">
        <f t="shared" si="3"/>
        <v>23.688907685821633</v>
      </c>
      <c r="K19" s="135">
        <f t="shared" si="4"/>
        <v>9.482606175640928</v>
      </c>
      <c r="L19" s="132">
        <f>SUM(L10:L18)</f>
        <v>2492200</v>
      </c>
      <c r="M19" s="136">
        <f>SUM(M10:M18)</f>
        <v>1048700.56</v>
      </c>
      <c r="N19" s="136">
        <f>SUM(N10:N18)</f>
        <v>1313623.14</v>
      </c>
      <c r="O19" s="137">
        <f t="shared" si="5"/>
        <v>125.26198517525344</v>
      </c>
      <c r="P19" s="138">
        <f>N19/L19*100</f>
        <v>52.7093788620496</v>
      </c>
      <c r="Q19" s="132">
        <f>SUM(Q10:Q18)</f>
        <v>641000</v>
      </c>
      <c r="R19" s="139">
        <f>R18+R17+R16+R15+R14+R12+R11+R13+R10</f>
        <v>109118.26</v>
      </c>
      <c r="S19" s="139">
        <f>S18+S17+S16+S15+S14+S12+S11+S13+S10</f>
        <v>255278.84999999998</v>
      </c>
      <c r="T19" s="137">
        <f t="shared" si="0"/>
        <v>233.94695809848872</v>
      </c>
      <c r="U19" s="138">
        <f>S19/Q19*100</f>
        <v>39.82509360374414</v>
      </c>
      <c r="V19" s="132">
        <f>SUM(V10:V18)</f>
        <v>1146900</v>
      </c>
      <c r="W19" s="133">
        <f>SUM(W10:W18)</f>
        <v>22330.38</v>
      </c>
      <c r="X19" s="133">
        <f>SUM(X10:X18)</f>
        <v>28655.92</v>
      </c>
      <c r="Y19" s="135">
        <f t="shared" si="8"/>
        <v>128.32705936934346</v>
      </c>
      <c r="Z19" s="135">
        <f t="shared" si="9"/>
        <v>2.4985543639375707</v>
      </c>
      <c r="AA19" s="132">
        <f>SUM(AA10:AA18)</f>
        <v>5518775</v>
      </c>
      <c r="AB19" s="133">
        <f>SUM(AB10:AB18)</f>
        <v>1196054.3599999999</v>
      </c>
      <c r="AC19" s="133">
        <f>SUM(AC10:AC18)</f>
        <v>1096779.56</v>
      </c>
      <c r="AD19" s="135">
        <f t="shared" si="10"/>
        <v>91.69980869431387</v>
      </c>
      <c r="AE19" s="135">
        <f t="shared" si="11"/>
        <v>19.873605283781277</v>
      </c>
      <c r="AF19" s="133">
        <f>SUM(AF10:AF18)</f>
        <v>0</v>
      </c>
      <c r="AG19" s="132">
        <f>SUM(AG10:AG18)</f>
        <v>35180</v>
      </c>
      <c r="AH19" s="132">
        <f>SUM(AH10:AH18)</f>
        <v>49200</v>
      </c>
      <c r="AI19" s="138">
        <f>AH19/AG19*100</f>
        <v>139.85218874360433</v>
      </c>
      <c r="AJ19" s="135"/>
      <c r="AK19" s="133"/>
      <c r="AL19" s="121"/>
      <c r="AM19" s="133"/>
      <c r="AN19" s="133"/>
      <c r="AO19" s="133"/>
      <c r="AP19" s="132">
        <f>SUM(AP10:AP18)</f>
        <v>2085600</v>
      </c>
      <c r="AQ19" s="133">
        <f>SUM(AQ10:AQ18)</f>
        <v>661279.1000000001</v>
      </c>
      <c r="AR19" s="133">
        <f>SUM(AR10:AR18)</f>
        <v>173572.83</v>
      </c>
      <c r="AS19" s="135">
        <f t="shared" si="14"/>
        <v>26.248044131441624</v>
      </c>
      <c r="AT19" s="138">
        <f>AR19/AP19*100</f>
        <v>8.322441024165707</v>
      </c>
      <c r="AU19" s="132">
        <f>SUM(AU10:AU18)</f>
        <v>105300</v>
      </c>
      <c r="AV19" s="133">
        <f>SUM(AV10:AV18)</f>
        <v>89148.46999999999</v>
      </c>
      <c r="AW19" s="133">
        <f>SUM(AW10:AW18)</f>
        <v>46136.04</v>
      </c>
      <c r="AX19" s="135">
        <f>AW19/AV19*100</f>
        <v>51.751914530894375</v>
      </c>
      <c r="AY19" s="138">
        <f>AW19/AU19*100</f>
        <v>43.81390313390314</v>
      </c>
      <c r="AZ19" s="132">
        <f>SUM(AZ10:AZ18)</f>
        <v>352400</v>
      </c>
      <c r="BA19" s="138"/>
      <c r="BB19" s="133">
        <f>BB17</f>
        <v>114620.3</v>
      </c>
      <c r="BC19" s="111">
        <v>0</v>
      </c>
      <c r="BD19" s="111">
        <f>BB19/AZ19*100</f>
        <v>32.52562429057889</v>
      </c>
      <c r="BE19" s="133">
        <f>SUM(BE10:BE18)</f>
        <v>0</v>
      </c>
      <c r="BF19" s="133">
        <f>SUM(BF10:BF18)</f>
        <v>0</v>
      </c>
      <c r="BG19" s="133">
        <f>SUM(BG10:BG18)</f>
        <v>36688.79</v>
      </c>
      <c r="BH19" s="138"/>
      <c r="BI19" s="138"/>
      <c r="BJ19" s="132">
        <f>SUM(BJ10:BJ18)</f>
        <v>290000</v>
      </c>
      <c r="BK19" s="133">
        <f>SUM(BK10:BK18)</f>
        <v>290933.07</v>
      </c>
      <c r="BL19" s="133">
        <f>SUM(BL10:BL18)</f>
        <v>9234</v>
      </c>
      <c r="BM19" s="111">
        <f>BL19/BK19*100</f>
        <v>3.173925879240885</v>
      </c>
      <c r="BN19" s="109">
        <f>BL19/BJ19</f>
        <v>0.03184137931034483</v>
      </c>
      <c r="BO19" s="140"/>
      <c r="BP19" s="140">
        <f>SUM(BP10:BP18)</f>
        <v>1570829.66</v>
      </c>
      <c r="BQ19" s="140"/>
      <c r="BR19" s="140"/>
      <c r="BS19" s="135"/>
      <c r="BT19" s="133"/>
      <c r="BU19" s="132">
        <f>SUM(BU10:BU18)</f>
        <v>1000</v>
      </c>
      <c r="BV19" s="133"/>
      <c r="BW19" s="133"/>
      <c r="BX19" s="133"/>
      <c r="BY19" s="133"/>
      <c r="BZ19" s="141">
        <f>BZ17</f>
        <v>6350</v>
      </c>
      <c r="CA19" s="140">
        <f>SUM(CA10:CA18)</f>
        <v>4082.8</v>
      </c>
      <c r="CB19" s="135"/>
      <c r="CC19" s="133"/>
      <c r="CD19" s="133"/>
      <c r="CE19" s="133">
        <f>SUM(CE10:CE18)</f>
        <v>900</v>
      </c>
      <c r="CF19" s="133"/>
      <c r="CG19" s="138"/>
      <c r="CH19" s="133"/>
    </row>
    <row r="20" spans="1:86" s="22" customFormat="1" ht="24.75" customHeight="1">
      <c r="A20" s="24"/>
      <c r="B20" s="24"/>
      <c r="C20" s="24"/>
      <c r="D20" s="25"/>
      <c r="E20" s="26"/>
      <c r="F20" s="27"/>
      <c r="G20" s="27"/>
      <c r="H20" s="28"/>
      <c r="I20" s="29"/>
      <c r="J20" s="29"/>
      <c r="K20" s="30"/>
      <c r="L20" s="30"/>
      <c r="M20" s="28"/>
      <c r="N20" s="31"/>
      <c r="O20" s="31"/>
      <c r="P20" s="30"/>
      <c r="Q20" s="30"/>
      <c r="R20" s="28"/>
      <c r="S20" s="31"/>
      <c r="T20" s="31"/>
      <c r="U20" s="30"/>
      <c r="V20" s="30"/>
      <c r="W20" s="28"/>
      <c r="X20" s="29"/>
      <c r="Y20" s="29"/>
      <c r="Z20" s="30"/>
      <c r="AA20" s="30"/>
      <c r="AB20" s="28"/>
      <c r="AC20" s="29"/>
      <c r="AD20" s="29"/>
      <c r="AE20" s="30"/>
      <c r="AF20" s="30"/>
      <c r="AG20" s="28"/>
      <c r="AH20" s="28"/>
      <c r="AI20" s="28"/>
      <c r="AJ20" s="30"/>
      <c r="AK20" s="30"/>
      <c r="AL20" s="30"/>
      <c r="AM20" s="30"/>
      <c r="AN20" s="30"/>
      <c r="AO20" s="30"/>
      <c r="AP20" s="30"/>
      <c r="AQ20" s="28"/>
      <c r="AR20" s="29"/>
      <c r="AS20" s="29"/>
      <c r="AT20" s="30"/>
      <c r="AU20" s="30"/>
      <c r="AV20" s="32"/>
      <c r="AW20" s="32"/>
      <c r="AX20" s="33"/>
      <c r="AY20" s="30"/>
      <c r="AZ20" s="30"/>
      <c r="BA20" s="30"/>
      <c r="BB20" s="30"/>
      <c r="BC20" s="30"/>
      <c r="BD20" s="30"/>
      <c r="BE20" s="30"/>
      <c r="BF20" s="28"/>
      <c r="BG20" s="28"/>
      <c r="BH20" s="29"/>
      <c r="BI20" s="30"/>
      <c r="BJ20" s="30"/>
      <c r="BK20" s="28"/>
      <c r="BL20" s="28"/>
      <c r="BM20" s="29"/>
      <c r="BN20" s="30"/>
      <c r="BO20" s="30"/>
      <c r="BP20" s="30"/>
      <c r="BQ20" s="53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28"/>
      <c r="CF20" s="28"/>
      <c r="CG20" s="29"/>
      <c r="CH20" s="30"/>
    </row>
  </sheetData>
  <sheetProtection/>
  <mergeCells count="80">
    <mergeCell ref="AZ7:BD7"/>
    <mergeCell ref="AZ8:AZ9"/>
    <mergeCell ref="BA8:BB8"/>
    <mergeCell ref="BC8:BD8"/>
    <mergeCell ref="L7:P7"/>
    <mergeCell ref="L8:L9"/>
    <mergeCell ref="M8:N8"/>
    <mergeCell ref="O8:P8"/>
    <mergeCell ref="BE8:BE9"/>
    <mergeCell ref="BF8:BG8"/>
    <mergeCell ref="BH8:BI8"/>
    <mergeCell ref="AX8:AY8"/>
    <mergeCell ref="AK7:AO7"/>
    <mergeCell ref="BY7:CC7"/>
    <mergeCell ref="CE8:CF8"/>
    <mergeCell ref="BY8:BY9"/>
    <mergeCell ref="BZ8:CA8"/>
    <mergeCell ref="CB8:CC8"/>
    <mergeCell ref="CD8:CD9"/>
    <mergeCell ref="BR8:BS8"/>
    <mergeCell ref="AP8:AP9"/>
    <mergeCell ref="AS8:AT8"/>
    <mergeCell ref="BM8:BN8"/>
    <mergeCell ref="CD7:CH7"/>
    <mergeCell ref="BE7:BI7"/>
    <mergeCell ref="AV8:AW8"/>
    <mergeCell ref="BJ8:BJ9"/>
    <mergeCell ref="AU7:AY7"/>
    <mergeCell ref="BP8:BQ8"/>
    <mergeCell ref="BO7:BS7"/>
    <mergeCell ref="BO8:BO9"/>
    <mergeCell ref="AU8:AU9"/>
    <mergeCell ref="H8:I8"/>
    <mergeCell ref="AQ8:AR8"/>
    <mergeCell ref="AA7:AE7"/>
    <mergeCell ref="AF7:AJ7"/>
    <mergeCell ref="G7:K7"/>
    <mergeCell ref="Q7:U7"/>
    <mergeCell ref="V7:Z7"/>
    <mergeCell ref="AK8:AK9"/>
    <mergeCell ref="AL8:AM8"/>
    <mergeCell ref="AP7:AT7"/>
    <mergeCell ref="A11:C11"/>
    <mergeCell ref="A6:C9"/>
    <mergeCell ref="D6:F7"/>
    <mergeCell ref="G8:G9"/>
    <mergeCell ref="D8:D9"/>
    <mergeCell ref="G6:CH6"/>
    <mergeCell ref="BJ7:BN7"/>
    <mergeCell ref="CG8:CH8"/>
    <mergeCell ref="Y8:Z8"/>
    <mergeCell ref="BK8:BL8"/>
    <mergeCell ref="A10:C10"/>
    <mergeCell ref="AF8:AF9"/>
    <mergeCell ref="V8:V9"/>
    <mergeCell ref="Q8:Q9"/>
    <mergeCell ref="R8:S8"/>
    <mergeCell ref="AB8:AC8"/>
    <mergeCell ref="AA8:AA9"/>
    <mergeCell ref="T8:U8"/>
    <mergeCell ref="W8:X8"/>
    <mergeCell ref="E8:E9"/>
    <mergeCell ref="A19:C19"/>
    <mergeCell ref="A16:C16"/>
    <mergeCell ref="A12:C12"/>
    <mergeCell ref="A13:C13"/>
    <mergeCell ref="A14:C14"/>
    <mergeCell ref="A17:C17"/>
    <mergeCell ref="A18:C18"/>
    <mergeCell ref="A15:C15"/>
    <mergeCell ref="D3:AP3"/>
    <mergeCell ref="BT7:BX7"/>
    <mergeCell ref="BU8:BV8"/>
    <mergeCell ref="BW8:BX8"/>
    <mergeCell ref="BT8:BT9"/>
    <mergeCell ref="AN8:AO8"/>
    <mergeCell ref="AI8:AJ8"/>
    <mergeCell ref="AG8:AH8"/>
    <mergeCell ref="J8:K8"/>
    <mergeCell ref="AD8:AE8"/>
  </mergeCells>
  <printOptions/>
  <pageMargins left="0" right="0" top="0.7874015748031497" bottom="0.7874015748031497" header="0.5118110236220472" footer="0.5118110236220472"/>
  <pageSetup horizontalDpi="600" verticalDpi="600" orientation="landscape" paperSize="9" scale="53" r:id="rId1"/>
  <colBreaks count="2" manualBreakCount="2">
    <brk id="26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6">
      <selection activeCell="K24" sqref="K24"/>
    </sheetView>
  </sheetViews>
  <sheetFormatPr defaultColWidth="9.00390625" defaultRowHeight="12.75"/>
  <cols>
    <col min="2" max="2" width="4.125" style="0" customWidth="1"/>
    <col min="3" max="3" width="2.00390625" style="0" hidden="1" customWidth="1"/>
    <col min="4" max="4" width="10.25390625" style="0" customWidth="1"/>
    <col min="5" max="5" width="10.875" style="0" customWidth="1"/>
    <col min="6" max="6" width="25.125" style="0" customWidth="1"/>
    <col min="7" max="7" width="13.25390625" style="0" customWidth="1"/>
    <col min="8" max="8" width="12.625" style="0" customWidth="1"/>
    <col min="9" max="9" width="12.25390625" style="0" customWidth="1"/>
    <col min="10" max="10" width="12.875" style="0" customWidth="1"/>
    <col min="11" max="11" width="9.25390625" style="0" customWidth="1"/>
    <col min="12" max="12" width="10.75390625" style="0" customWidth="1"/>
  </cols>
  <sheetData>
    <row r="1" spans="1:12" ht="27.75" customHeight="1">
      <c r="A1" s="262" t="s">
        <v>96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2" ht="12.75">
      <c r="A2" s="1"/>
      <c r="B2" s="1"/>
      <c r="C2" s="1"/>
      <c r="D2" s="6"/>
      <c r="E2" s="7"/>
      <c r="F2" s="6"/>
      <c r="G2" s="6"/>
      <c r="H2" s="6"/>
      <c r="I2" s="8"/>
      <c r="J2" s="8"/>
      <c r="K2" s="6"/>
      <c r="L2" s="6"/>
    </row>
    <row r="3" spans="1:12" ht="14.25" customHeight="1">
      <c r="A3" s="259"/>
      <c r="B3" s="259"/>
      <c r="C3" s="259"/>
      <c r="D3" s="259"/>
      <c r="E3" s="259"/>
      <c r="F3" s="259"/>
      <c r="G3" s="265" t="s">
        <v>86</v>
      </c>
      <c r="H3" s="264" t="s">
        <v>87</v>
      </c>
      <c r="I3" s="156" t="s">
        <v>20</v>
      </c>
      <c r="J3" s="156"/>
      <c r="K3" s="156" t="s">
        <v>21</v>
      </c>
      <c r="L3" s="156"/>
    </row>
    <row r="4" spans="1:12" ht="36.75" customHeight="1">
      <c r="A4" s="259"/>
      <c r="B4" s="259"/>
      <c r="C4" s="259"/>
      <c r="D4" s="259"/>
      <c r="E4" s="259"/>
      <c r="F4" s="259"/>
      <c r="G4" s="265"/>
      <c r="H4" s="156"/>
      <c r="I4" s="81" t="s">
        <v>92</v>
      </c>
      <c r="J4" s="47" t="s">
        <v>93</v>
      </c>
      <c r="K4" s="47" t="s">
        <v>94</v>
      </c>
      <c r="L4" s="47" t="s">
        <v>95</v>
      </c>
    </row>
    <row r="5" spans="1:12" ht="18" customHeight="1">
      <c r="A5" s="192" t="s">
        <v>67</v>
      </c>
      <c r="B5" s="192"/>
      <c r="C5" s="192"/>
      <c r="D5" s="192"/>
      <c r="E5" s="192"/>
      <c r="F5" s="192"/>
      <c r="G5" s="101">
        <f>G6+G8+G9+G10+G11+G12+G14+G15+G16+G7+G13</f>
        <v>67272909.09</v>
      </c>
      <c r="H5" s="85">
        <f>SUM(H6:H16)</f>
        <v>63402755</v>
      </c>
      <c r="I5" s="85">
        <f>I6+I7+I8+I9+I10+I11+I12+I13+I14+I15+I16</f>
        <v>23058732.25</v>
      </c>
      <c r="J5" s="85">
        <f>J6+J7+J8+J9+J11+J12+J13+J14+J10+J15+J16</f>
        <v>21075442.060000002</v>
      </c>
      <c r="K5" s="59">
        <f aca="true" t="shared" si="0" ref="K5:K27">J5/I5*100</f>
        <v>91.39896257739842</v>
      </c>
      <c r="L5" s="59">
        <f aca="true" t="shared" si="1" ref="L5:L15">J5/H5*100</f>
        <v>33.24057773199288</v>
      </c>
    </row>
    <row r="6" spans="1:12" ht="15" customHeight="1">
      <c r="A6" s="260" t="s">
        <v>33</v>
      </c>
      <c r="B6" s="260"/>
      <c r="C6" s="260"/>
      <c r="D6" s="260"/>
      <c r="E6" s="260"/>
      <c r="F6" s="260"/>
      <c r="G6" s="37">
        <v>45056033.98</v>
      </c>
      <c r="H6" s="46">
        <f>Лист1!H27+Лист2!G19</f>
        <v>40547080</v>
      </c>
      <c r="I6" s="37">
        <f>Лист2!H19+Лист1!I27</f>
        <v>15679554</v>
      </c>
      <c r="J6" s="37">
        <f>Лист1!J27+Лист2!I19</f>
        <v>12520009.05</v>
      </c>
      <c r="K6" s="48">
        <f t="shared" si="0"/>
        <v>79.84926771514037</v>
      </c>
      <c r="L6" s="48">
        <f t="shared" si="1"/>
        <v>30.87770820981437</v>
      </c>
    </row>
    <row r="7" spans="1:12" ht="26.25" customHeight="1">
      <c r="A7" s="197" t="s">
        <v>79</v>
      </c>
      <c r="B7" s="267"/>
      <c r="C7" s="267"/>
      <c r="D7" s="267"/>
      <c r="E7" s="267"/>
      <c r="F7" s="268"/>
      <c r="G7" s="93">
        <v>4494945.61</v>
      </c>
      <c r="H7" s="46">
        <f>Лист1!H28+Лист2!L19</f>
        <v>4668900</v>
      </c>
      <c r="I7" s="37">
        <f>Лист1!I28+Лист2!M19</f>
        <v>1895656.4100000001</v>
      </c>
      <c r="J7" s="37">
        <f>Лист1!J28+Лист2!N19</f>
        <v>2374411.6799999997</v>
      </c>
      <c r="K7" s="48">
        <f>J7/I7*100</f>
        <v>125.25538211853484</v>
      </c>
      <c r="L7" s="48">
        <f>J7/H7*100</f>
        <v>50.855912099209654</v>
      </c>
    </row>
    <row r="8" spans="1:12" ht="15.75" customHeight="1">
      <c r="A8" s="260" t="s">
        <v>34</v>
      </c>
      <c r="B8" s="260"/>
      <c r="C8" s="260"/>
      <c r="D8" s="260"/>
      <c r="E8" s="260"/>
      <c r="F8" s="260"/>
      <c r="G8" s="37">
        <v>7502858.7</v>
      </c>
      <c r="H8" s="46">
        <f>Лист1!H29</f>
        <v>7521200</v>
      </c>
      <c r="I8" s="37">
        <f>Лист2!H21+Лист1!I29</f>
        <v>3394589.3</v>
      </c>
      <c r="J8" s="37">
        <f>Лист1!J29</f>
        <v>3613946.88</v>
      </c>
      <c r="K8" s="48">
        <f t="shared" si="0"/>
        <v>106.46197700558358</v>
      </c>
      <c r="L8" s="48">
        <f t="shared" si="1"/>
        <v>48.05013668031697</v>
      </c>
    </row>
    <row r="9" spans="1:12" ht="15.75" customHeight="1">
      <c r="A9" s="260" t="s">
        <v>13</v>
      </c>
      <c r="B9" s="260"/>
      <c r="C9" s="260"/>
      <c r="D9" s="260"/>
      <c r="E9" s="260"/>
      <c r="F9" s="260"/>
      <c r="G9" s="37">
        <v>354050.83</v>
      </c>
      <c r="H9" s="46">
        <f>Лист1!H30+Лист2!Q19</f>
        <v>1282000</v>
      </c>
      <c r="I9" s="37">
        <f>Лист1!I30+Лист2!R19</f>
        <v>218236.43</v>
      </c>
      <c r="J9" s="37">
        <f>Лист1!J30+Лист2!S19</f>
        <v>850929.4199999999</v>
      </c>
      <c r="K9" s="48">
        <f t="shared" si="0"/>
        <v>389.91172097160864</v>
      </c>
      <c r="L9" s="48">
        <f t="shared" si="1"/>
        <v>66.37514976599064</v>
      </c>
    </row>
    <row r="10" spans="1:12" ht="22.5" customHeight="1">
      <c r="A10" s="257" t="s">
        <v>76</v>
      </c>
      <c r="B10" s="257"/>
      <c r="C10" s="257"/>
      <c r="D10" s="257"/>
      <c r="E10" s="257"/>
      <c r="F10" s="257"/>
      <c r="G10" s="94">
        <v>31139.22</v>
      </c>
      <c r="H10" s="46">
        <f>Лист1!H31</f>
        <v>31100</v>
      </c>
      <c r="I10" s="37">
        <f>Лист2!H23+Лист1!I31</f>
        <v>18459</v>
      </c>
      <c r="J10" s="37">
        <f>Лист1!J31</f>
        <v>2315.45</v>
      </c>
      <c r="K10" s="48">
        <f>J10/I10*100</f>
        <v>12.543745598353107</v>
      </c>
      <c r="L10" s="48">
        <f>J10/H10*100</f>
        <v>7.445176848874597</v>
      </c>
    </row>
    <row r="11" spans="1:12" ht="14.25" customHeight="1">
      <c r="A11" s="260" t="s">
        <v>65</v>
      </c>
      <c r="B11" s="260"/>
      <c r="C11" s="260"/>
      <c r="D11" s="260"/>
      <c r="E11" s="260"/>
      <c r="F11" s="260"/>
      <c r="G11" s="93">
        <v>1020271.17</v>
      </c>
      <c r="H11" s="46">
        <f>Лист2!V19</f>
        <v>1146900</v>
      </c>
      <c r="I11" s="37">
        <f>Лист2!W19</f>
        <v>22330.38</v>
      </c>
      <c r="J11" s="96">
        <f>Лист2!X19</f>
        <v>28655.92</v>
      </c>
      <c r="K11" s="48">
        <f t="shared" si="0"/>
        <v>128.32705936934346</v>
      </c>
      <c r="L11" s="48">
        <f t="shared" si="1"/>
        <v>2.4985543639375707</v>
      </c>
    </row>
    <row r="12" spans="1:12" ht="15" customHeight="1">
      <c r="A12" s="260" t="s">
        <v>64</v>
      </c>
      <c r="B12" s="260"/>
      <c r="C12" s="260"/>
      <c r="D12" s="260"/>
      <c r="E12" s="260"/>
      <c r="F12" s="260"/>
      <c r="G12" s="93">
        <v>6340500.91</v>
      </c>
      <c r="H12" s="46">
        <f>Лист2!AA19</f>
        <v>5518775</v>
      </c>
      <c r="I12" s="37">
        <f>Лист2!AB19</f>
        <v>1196054.3599999999</v>
      </c>
      <c r="J12" s="37">
        <f>Лист2!AC19</f>
        <v>1096779.56</v>
      </c>
      <c r="K12" s="48">
        <f t="shared" si="0"/>
        <v>91.69980869431387</v>
      </c>
      <c r="L12" s="48">
        <f t="shared" si="1"/>
        <v>19.873605283781277</v>
      </c>
    </row>
    <row r="13" spans="1:12" ht="15" customHeight="1">
      <c r="A13" s="260" t="s">
        <v>80</v>
      </c>
      <c r="B13" s="260"/>
      <c r="C13" s="260"/>
      <c r="D13" s="260"/>
      <c r="E13" s="260"/>
      <c r="F13" s="260"/>
      <c r="G13" s="93">
        <v>891959.04</v>
      </c>
      <c r="H13" s="46">
        <f>Лист1!H32</f>
        <v>949700</v>
      </c>
      <c r="I13" s="37">
        <f>Лист1!I32</f>
        <v>117586.94</v>
      </c>
      <c r="J13" s="37">
        <f>Лист1!J32</f>
        <v>125494.07</v>
      </c>
      <c r="K13" s="48">
        <f>J13/I13*100</f>
        <v>106.72449678510216</v>
      </c>
      <c r="L13" s="48">
        <f>J13/H13*100</f>
        <v>13.214074971043487</v>
      </c>
    </row>
    <row r="14" spans="1:12" ht="15" customHeight="1">
      <c r="A14" s="260" t="s">
        <v>35</v>
      </c>
      <c r="B14" s="260"/>
      <c r="C14" s="260"/>
      <c r="D14" s="260"/>
      <c r="E14" s="260"/>
      <c r="F14" s="260"/>
      <c r="G14" s="93">
        <v>409992</v>
      </c>
      <c r="H14" s="46">
        <f>Лист1!H33</f>
        <v>410000</v>
      </c>
      <c r="I14" s="37"/>
      <c r="J14" s="37"/>
      <c r="K14" s="48"/>
      <c r="L14" s="48"/>
    </row>
    <row r="15" spans="1:12" ht="15.75" customHeight="1">
      <c r="A15" s="260" t="s">
        <v>36</v>
      </c>
      <c r="B15" s="260"/>
      <c r="C15" s="260"/>
      <c r="D15" s="260"/>
      <c r="E15" s="260"/>
      <c r="F15" s="260"/>
      <c r="G15" s="93">
        <v>1171141.63</v>
      </c>
      <c r="H15" s="46">
        <f>Лист1!H34</f>
        <v>1327100</v>
      </c>
      <c r="I15" s="37">
        <f>Лист1!I34+Лист2!AG19</f>
        <v>516265.43</v>
      </c>
      <c r="J15" s="37">
        <f>Лист1!J34+Лист2!AH19</f>
        <v>462900.03</v>
      </c>
      <c r="K15" s="48">
        <f t="shared" si="0"/>
        <v>89.6631854664373</v>
      </c>
      <c r="L15" s="48">
        <f t="shared" si="1"/>
        <v>34.880568909652624</v>
      </c>
    </row>
    <row r="16" spans="1:12" ht="16.5" customHeight="1">
      <c r="A16" s="260" t="s">
        <v>40</v>
      </c>
      <c r="B16" s="266"/>
      <c r="C16" s="266"/>
      <c r="D16" s="266"/>
      <c r="E16" s="266"/>
      <c r="F16" s="266"/>
      <c r="G16" s="93">
        <v>16</v>
      </c>
      <c r="H16" s="46"/>
      <c r="I16" s="37"/>
      <c r="J16" s="37"/>
      <c r="K16" s="48"/>
      <c r="L16" s="48"/>
    </row>
    <row r="17" spans="1:12" ht="16.5" customHeight="1">
      <c r="A17" s="192" t="s">
        <v>68</v>
      </c>
      <c r="B17" s="192"/>
      <c r="C17" s="192"/>
      <c r="D17" s="192"/>
      <c r="E17" s="192"/>
      <c r="F17" s="192"/>
      <c r="G17" s="85">
        <f>G18+G19+G20+G21+G22+G23+G24+G25+G26+G27+G29</f>
        <v>10315126.730000002</v>
      </c>
      <c r="H17" s="85">
        <f>SUM(H18:H29)</f>
        <v>8580200</v>
      </c>
      <c r="I17" s="38">
        <f>I18+I19+I22+I25+I26+I27+I28+I29+I20+I23</f>
        <v>4688749.23</v>
      </c>
      <c r="J17" s="85">
        <f>J18+J19+J22+J24+J25+J26+J27+J21+J28+J23+J20+J29</f>
        <v>3732985.8899999997</v>
      </c>
      <c r="K17" s="142">
        <f t="shared" si="0"/>
        <v>79.61581451435396</v>
      </c>
      <c r="L17" s="142">
        <f>J17/H17*100</f>
        <v>43.50697990722826</v>
      </c>
    </row>
    <row r="18" spans="1:12" ht="18" customHeight="1">
      <c r="A18" s="260" t="s">
        <v>46</v>
      </c>
      <c r="B18" s="260"/>
      <c r="C18" s="260"/>
      <c r="D18" s="260"/>
      <c r="E18" s="260"/>
      <c r="F18" s="260"/>
      <c r="G18" s="93">
        <v>3820976.46</v>
      </c>
      <c r="H18" s="46">
        <f>Лист1!H37+Лист2!AP19</f>
        <v>4138100</v>
      </c>
      <c r="I18" s="37">
        <f>Лист1!I37+Лист2!AQ19</f>
        <v>1353054.0300000003</v>
      </c>
      <c r="J18" s="37">
        <f>Лист1!J37+Лист2!AR19</f>
        <v>1677626.22</v>
      </c>
      <c r="K18" s="48">
        <f t="shared" si="0"/>
        <v>123.98811745899015</v>
      </c>
      <c r="L18" s="48">
        <f>J18/H18*100</f>
        <v>40.54097822672241</v>
      </c>
    </row>
    <row r="19" spans="1:12" ht="18.75" customHeight="1">
      <c r="A19" s="260" t="s">
        <v>45</v>
      </c>
      <c r="B19" s="260"/>
      <c r="C19" s="260"/>
      <c r="D19" s="260"/>
      <c r="E19" s="260"/>
      <c r="F19" s="260"/>
      <c r="G19" s="93">
        <v>234277.56</v>
      </c>
      <c r="H19" s="46">
        <f>Лист1!H38+Лист2!AU19</f>
        <v>220300</v>
      </c>
      <c r="I19" s="37">
        <f>Лист1!I38+Лист2!AV19</f>
        <v>125898.70999999999</v>
      </c>
      <c r="J19" s="37">
        <f>Лист1!J38+Лист2!AW19</f>
        <v>80913.72</v>
      </c>
      <c r="K19" s="48">
        <f t="shared" si="0"/>
        <v>64.26890315238337</v>
      </c>
      <c r="L19" s="48">
        <f>J19/H19*100</f>
        <v>36.72887880163414</v>
      </c>
    </row>
    <row r="20" spans="1:12" ht="27.75" customHeight="1">
      <c r="A20" s="257" t="s">
        <v>59</v>
      </c>
      <c r="B20" s="261"/>
      <c r="C20" s="261"/>
      <c r="D20" s="261"/>
      <c r="E20" s="261"/>
      <c r="F20" s="261"/>
      <c r="G20" s="94">
        <v>68411</v>
      </c>
      <c r="H20" s="46">
        <f>Лист1!H39</f>
        <v>68400</v>
      </c>
      <c r="I20" s="37">
        <f>Лист1!I39</f>
        <v>68411</v>
      </c>
      <c r="J20" s="37">
        <f>Лист1!J39</f>
        <v>195621.89</v>
      </c>
      <c r="K20" s="48">
        <f>J20/I20*100</f>
        <v>285.9509289441757</v>
      </c>
      <c r="L20" s="48">
        <f>J20/H20*100</f>
        <v>285.99691520467843</v>
      </c>
    </row>
    <row r="21" spans="1:12" ht="18.75" customHeight="1">
      <c r="A21" s="257" t="s">
        <v>78</v>
      </c>
      <c r="B21" s="257"/>
      <c r="C21" s="257"/>
      <c r="D21" s="257"/>
      <c r="E21" s="257"/>
      <c r="F21" s="257"/>
      <c r="G21" s="94">
        <v>422470.55</v>
      </c>
      <c r="H21" s="46">
        <f>Лист2!AZ17</f>
        <v>352400</v>
      </c>
      <c r="I21" s="37"/>
      <c r="J21" s="37">
        <f>Лист2!BB19</f>
        <v>114620.3</v>
      </c>
      <c r="K21" s="48"/>
      <c r="L21" s="48">
        <f>J21/H21*100</f>
        <v>32.52562429057889</v>
      </c>
    </row>
    <row r="22" spans="1:12" ht="16.5" customHeight="1">
      <c r="A22" s="260" t="s">
        <v>37</v>
      </c>
      <c r="B22" s="260"/>
      <c r="C22" s="260"/>
      <c r="D22" s="260"/>
      <c r="E22" s="260"/>
      <c r="F22" s="260"/>
      <c r="G22" s="93">
        <v>497525.79</v>
      </c>
      <c r="H22" s="46">
        <f>Лист1!H40</f>
        <v>591000</v>
      </c>
      <c r="I22" s="37">
        <f>Лист1!I40</f>
        <v>183764.11</v>
      </c>
      <c r="J22" s="37">
        <f>Лист1!J40</f>
        <v>222612.67</v>
      </c>
      <c r="K22" s="48">
        <f t="shared" si="0"/>
        <v>121.14045011291923</v>
      </c>
      <c r="L22" s="48">
        <f aca="true" t="shared" si="2" ref="L22:L27">J22/H22*100</f>
        <v>37.66711844331642</v>
      </c>
    </row>
    <row r="23" spans="1:12" ht="24.75" customHeight="1">
      <c r="A23" s="257" t="s">
        <v>74</v>
      </c>
      <c r="B23" s="261"/>
      <c r="C23" s="261"/>
      <c r="D23" s="261"/>
      <c r="E23" s="261"/>
      <c r="F23" s="261"/>
      <c r="G23" s="94">
        <v>165071.87</v>
      </c>
      <c r="H23" s="37">
        <v>130000</v>
      </c>
      <c r="I23" s="37">
        <f>Лист1!I43</f>
        <v>35993.88</v>
      </c>
      <c r="J23" s="54">
        <f>Лист1!J42</f>
        <v>17769.4</v>
      </c>
      <c r="K23" s="48">
        <f>J23/I23*100</f>
        <v>49.367836976730494</v>
      </c>
      <c r="L23" s="48">
        <f>J23/H23*100</f>
        <v>13.668769230769232</v>
      </c>
    </row>
    <row r="24" spans="1:12" ht="15" customHeight="1">
      <c r="A24" s="257" t="s">
        <v>63</v>
      </c>
      <c r="B24" s="261"/>
      <c r="C24" s="261"/>
      <c r="D24" s="261"/>
      <c r="E24" s="261"/>
      <c r="F24" s="261"/>
      <c r="G24" s="94">
        <v>45362.49</v>
      </c>
      <c r="H24" s="37"/>
      <c r="I24" s="37"/>
      <c r="J24" s="37">
        <f>Лист2!BG19</f>
        <v>36688.79</v>
      </c>
      <c r="K24" s="48"/>
      <c r="L24" s="48"/>
    </row>
    <row r="25" spans="1:12" ht="14.25" customHeight="1">
      <c r="A25" s="260" t="s">
        <v>38</v>
      </c>
      <c r="B25" s="260"/>
      <c r="C25" s="260"/>
      <c r="D25" s="260"/>
      <c r="E25" s="260"/>
      <c r="F25" s="260"/>
      <c r="G25" s="93">
        <v>2622102.32</v>
      </c>
      <c r="H25" s="46">
        <v>1500000</v>
      </c>
      <c r="I25" s="37">
        <f>Лист1!I44+Лист2!BP19</f>
        <v>2151709.21</v>
      </c>
      <c r="J25" s="37">
        <f>Лист1!J44+Лист2!BQ19</f>
        <v>36020.8</v>
      </c>
      <c r="K25" s="48">
        <f>J25/I25*100</f>
        <v>1.674055203769844</v>
      </c>
      <c r="L25" s="48">
        <f>J25/H25*100</f>
        <v>2.401386666666667</v>
      </c>
    </row>
    <row r="26" spans="1:12" ht="14.25" customHeight="1">
      <c r="A26" s="260" t="s">
        <v>47</v>
      </c>
      <c r="B26" s="260"/>
      <c r="C26" s="260"/>
      <c r="D26" s="260"/>
      <c r="E26" s="260"/>
      <c r="F26" s="260"/>
      <c r="G26" s="93">
        <v>1578844.63</v>
      </c>
      <c r="H26" s="46">
        <f>Лист1!H45+Лист2!BJ19</f>
        <v>580000</v>
      </c>
      <c r="I26" s="37">
        <f>Лист1!I45+Лист2!BK19</f>
        <v>466963.05000000005</v>
      </c>
      <c r="J26" s="37">
        <f>Лист1!J45+Лист2!BL19</f>
        <v>594319.76</v>
      </c>
      <c r="K26" s="48">
        <f t="shared" si="0"/>
        <v>127.27340203898359</v>
      </c>
      <c r="L26" s="48">
        <f t="shared" si="2"/>
        <v>102.46892413793103</v>
      </c>
    </row>
    <row r="27" spans="1:12" ht="15" customHeight="1">
      <c r="A27" s="260" t="s">
        <v>39</v>
      </c>
      <c r="B27" s="260"/>
      <c r="C27" s="260"/>
      <c r="D27" s="260"/>
      <c r="E27" s="260"/>
      <c r="F27" s="260"/>
      <c r="G27" s="93">
        <v>833125.06</v>
      </c>
      <c r="H27" s="46">
        <f>Лист1!H46</f>
        <v>1000000</v>
      </c>
      <c r="I27" s="37">
        <f>Лист1!I46+Лист2!BU19</f>
        <v>293705.24</v>
      </c>
      <c r="J27" s="37">
        <f>Лист1!J46+Лист2!BV19</f>
        <v>752709.54</v>
      </c>
      <c r="K27" s="48">
        <f t="shared" si="0"/>
        <v>256.280596151434</v>
      </c>
      <c r="L27" s="48">
        <f t="shared" si="2"/>
        <v>75.270954</v>
      </c>
    </row>
    <row r="28" spans="1:12" ht="15" customHeight="1">
      <c r="A28" s="257" t="s">
        <v>52</v>
      </c>
      <c r="B28" s="257"/>
      <c r="C28" s="257"/>
      <c r="D28" s="257"/>
      <c r="E28" s="257"/>
      <c r="F28" s="257"/>
      <c r="G28" s="94"/>
      <c r="H28" s="46"/>
      <c r="I28" s="37">
        <f>Лист1!I47+Лист2!CE19</f>
        <v>2900</v>
      </c>
      <c r="J28" s="37">
        <f>Лист1!J47+Лист2!CF19</f>
        <v>0</v>
      </c>
      <c r="K28" s="48">
        <f>J28/I28*100</f>
        <v>0</v>
      </c>
      <c r="L28" s="48">
        <v>0</v>
      </c>
    </row>
    <row r="29" spans="1:12" ht="15.75" customHeight="1">
      <c r="A29" s="257" t="s">
        <v>71</v>
      </c>
      <c r="B29" s="257"/>
      <c r="C29" s="257"/>
      <c r="D29" s="257"/>
      <c r="E29" s="257"/>
      <c r="F29" s="257"/>
      <c r="G29" s="94">
        <v>26959</v>
      </c>
      <c r="H29" s="46"/>
      <c r="I29" s="37">
        <f>Лист1!I48+Лист2!BZ19</f>
        <v>6350</v>
      </c>
      <c r="J29" s="37">
        <f>Лист1!J48+Лист2!CA19</f>
        <v>4082.8</v>
      </c>
      <c r="K29" s="48">
        <f>J29/I29*100</f>
        <v>64.296062992126</v>
      </c>
      <c r="L29" s="48">
        <v>0</v>
      </c>
    </row>
    <row r="30" spans="1:12" ht="16.5" customHeight="1">
      <c r="A30" s="258" t="s">
        <v>70</v>
      </c>
      <c r="B30" s="258"/>
      <c r="C30" s="258"/>
      <c r="D30" s="258"/>
      <c r="E30" s="258"/>
      <c r="F30" s="258"/>
      <c r="G30" s="85">
        <f>G5+G17</f>
        <v>77588035.82000001</v>
      </c>
      <c r="H30" s="38">
        <f>H5+H17</f>
        <v>71982955</v>
      </c>
      <c r="I30" s="38">
        <f>I5+I17</f>
        <v>27747481.48</v>
      </c>
      <c r="J30" s="38">
        <f>J5+J17</f>
        <v>24808427.950000003</v>
      </c>
      <c r="K30" s="23">
        <f>J30/I30*100</f>
        <v>89.40785479172794</v>
      </c>
      <c r="L30" s="23">
        <f>J30/H30*100</f>
        <v>34.464308877011234</v>
      </c>
    </row>
  </sheetData>
  <sheetProtection/>
  <mergeCells count="32">
    <mergeCell ref="A7:F7"/>
    <mergeCell ref="A13:F13"/>
    <mergeCell ref="A9:F9"/>
    <mergeCell ref="A6:F6"/>
    <mergeCell ref="A18:F18"/>
    <mergeCell ref="A8:F8"/>
    <mergeCell ref="A14:F14"/>
    <mergeCell ref="A17:F17"/>
    <mergeCell ref="A15:F15"/>
    <mergeCell ref="A16:F16"/>
    <mergeCell ref="A10:F10"/>
    <mergeCell ref="A26:F26"/>
    <mergeCell ref="A19:F19"/>
    <mergeCell ref="A20:F20"/>
    <mergeCell ref="A21:F21"/>
    <mergeCell ref="A23:F23"/>
    <mergeCell ref="A22:F22"/>
    <mergeCell ref="A1:L1"/>
    <mergeCell ref="H3:H4"/>
    <mergeCell ref="I3:J3"/>
    <mergeCell ref="K3:L3"/>
    <mergeCell ref="G3:G4"/>
    <mergeCell ref="A29:F29"/>
    <mergeCell ref="A30:F30"/>
    <mergeCell ref="A3:F4"/>
    <mergeCell ref="A12:F12"/>
    <mergeCell ref="A11:F11"/>
    <mergeCell ref="A24:F24"/>
    <mergeCell ref="A28:F28"/>
    <mergeCell ref="A5:F5"/>
    <mergeCell ref="A27:F27"/>
    <mergeCell ref="A25:F25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1</cp:lastModifiedBy>
  <cp:lastPrinted>2015-06-02T09:45:14Z</cp:lastPrinted>
  <dcterms:created xsi:type="dcterms:W3CDTF">2006-06-07T06:53:09Z</dcterms:created>
  <dcterms:modified xsi:type="dcterms:W3CDTF">2015-06-10T05:42:52Z</dcterms:modified>
  <cp:category/>
  <cp:version/>
  <cp:contentType/>
  <cp:contentStatus/>
</cp:coreProperties>
</file>