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<sst xmlns="http://schemas.openxmlformats.org/spreadsheetml/2006/main" count="257" uniqueCount="96">
  <si>
    <t>Всего доходов</t>
  </si>
  <si>
    <t>НДФЛ</t>
  </si>
  <si>
    <t>Сельские поселения</t>
  </si>
  <si>
    <t>Всего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</si>
  <si>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</si>
  <si>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</si>
  <si>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</si>
  <si>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</si>
  <si>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</si>
  <si>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</si>
  <si>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</si>
  <si>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</si>
  <si>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</si>
  <si>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</si>
  <si>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</si>
  <si>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</si>
  <si>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</si>
  <si>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</si>
  <si>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</si>
  <si>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</si>
  <si>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</si>
  <si>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</si>
  <si>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</si>
  <si>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</si>
  <si>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</si>
  <si>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</si>
  <si>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</si>
  <si>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</si>
  <si>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</si>
  <si>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</si>
  <si>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</si>
  <si>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</si>
  <si>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</si>
  <si>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</si>
  <si>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</si>
  <si>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</si>
  <si>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</si>
  <si>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</si>
  <si>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</si>
  <si>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</si>
  <si>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</si>
  <si>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</si>
  <si>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</si>
  <si>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</si>
  <si>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</si>
  <si>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</si>
  <si>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</si>
  <si>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</si>
  <si>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</si>
  <si>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</si>
  <si>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</si>
  <si>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</si>
  <si>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</si>
  <si>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</si>
  <si>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</si>
  <si>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</si>
  <si>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</si>
  <si>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</si>
  <si>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</si>
  <si>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</si>
  <si>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Налоговые доходы</t>
  </si>
  <si>
    <t>Неналоговые доходы</t>
  </si>
  <si>
    <t>дотации на сбалансированность бюджетов</t>
  </si>
  <si>
    <t xml:space="preserve">Итого налог. и неналог. доходы </t>
  </si>
  <si>
    <t xml:space="preserve">Прочие неналоговые доходы </t>
  </si>
  <si>
    <t>Прочие неналоговые доходы</t>
  </si>
  <si>
    <t>Прочие поступления от денежных взысканий (штрафов) за наруш.зак. РФ о размещ.зак.на пост.тов. выпол.работ,оказ. усл.</t>
  </si>
  <si>
    <t>Возмещение расходов, понесенных в связи с эксплуатацией имущества муниципальных районов</t>
  </si>
  <si>
    <t>в том числе:</t>
  </si>
  <si>
    <t>Налог, взимаемый в виде стоимости патента в связи с применением упрощенной системы налогообложения</t>
  </si>
  <si>
    <t>Возврат остатков субсидий БУ, АУ</t>
  </si>
  <si>
    <t>Прочие доходы от использования имущества (аренда техники)</t>
  </si>
  <si>
    <t>Факт 2013</t>
  </si>
  <si>
    <t>Акцизы по подакцизным товарам (продукции), производимым на территории Российской Федерации</t>
  </si>
  <si>
    <t>Транспортный налог</t>
  </si>
  <si>
    <t>Доходы, поступающие в порядке возмещения расходов, понесенных в связи с эксплуатацией имущества муниципальных районов</t>
  </si>
  <si>
    <t>Акцизы на нефтепродукты</t>
  </si>
  <si>
    <t xml:space="preserve">Факт 2013год </t>
  </si>
  <si>
    <t>назначено     
на 2014 год</t>
  </si>
  <si>
    <t>На 01.01.2014 г.</t>
  </si>
  <si>
    <t>Уточненный план на год</t>
  </si>
  <si>
    <t>Большетаябинское</t>
  </si>
  <si>
    <t>Большеяльчикское</t>
  </si>
  <si>
    <t>Кильдюшевское</t>
  </si>
  <si>
    <t>Малотаябинское</t>
  </si>
  <si>
    <t>Новошимкусское</t>
  </si>
  <si>
    <t>Сабанчинское</t>
  </si>
  <si>
    <t>Яльчикское</t>
  </si>
  <si>
    <t>Исполнение налоговых и неналоговых доходов бюджетов сельских поселений Яльчикского района на 01.07.2014</t>
  </si>
  <si>
    <t xml:space="preserve">Исполнение бюджета Яльчикского района по состоянию на 01.08.2014 год </t>
  </si>
  <si>
    <t>Исполнение консолидированного бюджета Яльчикского района на 01.08.2014 год</t>
  </si>
  <si>
    <t>на 01.08.2013</t>
  </si>
  <si>
    <t>на 01.08.2014</t>
  </si>
  <si>
    <t>01.08.2014/01.08.2013</t>
  </si>
  <si>
    <t>01.08.2014 к плановым назначениям</t>
  </si>
  <si>
    <t>01.08.2014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</si>
</sst>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0.0%"/>
    <numFmt numFmtId="170" formatCode="#,##0.0000"/>
    <numFmt numFmtId="171" formatCode="#,##0.00000"/>
    <numFmt numFmtId="172" formatCode="#,##0.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" fontId="8" fillId="0" borderId="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 horizontal="left"/>
    </xf>
    <xf numFmtId="164" fontId="15" fillId="0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0" fontId="17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2" fontId="4" fillId="0" borderId="18" xfId="0" applyNumberFormat="1" applyFont="1" applyFill="1" applyBorder="1" applyAlignment="1">
      <alignment/>
    </xf>
    <xf numFmtId="4" fontId="3" fillId="0" borderId="18" xfId="0" applyNumberFormat="1" applyFont="1" applyBorder="1" applyAlignment="1">
      <alignment/>
    </xf>
    <xf numFmtId="4" fontId="4" fillId="0" borderId="18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/>
    </xf>
    <xf numFmtId="4" fontId="34" fillId="24" borderId="11" xfId="0" applyNumberFormat="1" applyFont="1" applyFill="1" applyBorder="1" applyAlignment="1">
      <alignment horizontal="right" shrinkToFit="1"/>
    </xf>
    <xf numFmtId="0" fontId="3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19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2" fontId="35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 wrapText="1"/>
    </xf>
    <xf numFmtId="165" fontId="4" fillId="0" borderId="18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/>
    </xf>
    <xf numFmtId="1" fontId="4" fillId="0" borderId="18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wrapText="1"/>
    </xf>
    <xf numFmtId="2" fontId="3" fillId="0" borderId="18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2" fontId="34" fillId="0" borderId="11" xfId="0" applyNumberFormat="1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25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2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5" xfId="0" applyFont="1" applyBorder="1" applyAlignment="1">
      <alignment/>
    </xf>
    <xf numFmtId="2" fontId="8" fillId="0" borderId="11" xfId="0" applyNumberFormat="1" applyFont="1" applyBorder="1" applyAlignment="1">
      <alignment horizontal="left"/>
    </xf>
    <xf numFmtId="2" fontId="8" fillId="0" borderId="25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left"/>
    </xf>
    <xf numFmtId="164" fontId="8" fillId="0" borderId="25" xfId="0" applyNumberFormat="1" applyFont="1" applyBorder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28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PageLayoutView="0" workbookViewId="0" topLeftCell="A1">
      <selection activeCell="Q20" sqref="Q20"/>
    </sheetView>
  </sheetViews>
  <sheetFormatPr defaultColWidth="9.00390625" defaultRowHeight="12.75"/>
  <cols>
    <col min="2" max="2" width="5.375" style="0" customWidth="1"/>
    <col min="3" max="3" width="2.00390625" style="0" hidden="1" customWidth="1"/>
    <col min="4" max="4" width="11.625" style="0" customWidth="1"/>
    <col min="5" max="5" width="11.75390625" style="0" customWidth="1"/>
    <col min="6" max="6" width="4.625" style="0" customWidth="1"/>
    <col min="7" max="7" width="10.625" style="0" customWidth="1"/>
    <col min="8" max="9" width="10.75390625" style="0" customWidth="1"/>
    <col min="10" max="10" width="10.875" style="0" customWidth="1"/>
    <col min="11" max="11" width="7.75390625" style="0" customWidth="1"/>
    <col min="12" max="12" width="7.125" style="0" customWidth="1"/>
    <col min="13" max="13" width="11.625" style="0" customWidth="1"/>
    <col min="14" max="14" width="11.375" style="0" customWidth="1"/>
    <col min="15" max="15" width="4.625" style="0" customWidth="1"/>
    <col min="16" max="17" width="8.75390625" style="0" customWidth="1"/>
    <col min="18" max="18" width="5.75390625" style="0" customWidth="1"/>
    <col min="19" max="19" width="8.00390625" style="0" customWidth="1"/>
    <col min="20" max="20" width="8.25390625" style="0" customWidth="1"/>
    <col min="21" max="21" width="4.75390625" style="0" customWidth="1"/>
    <col min="22" max="22" width="6.75390625" style="0" customWidth="1"/>
    <col min="23" max="23" width="8.25390625" style="0" customWidth="1"/>
    <col min="24" max="24" width="5.25390625" style="0" customWidth="1"/>
    <col min="25" max="26" width="9.25390625" style="0" customWidth="1"/>
    <col min="27" max="27" width="8.25390625" style="0" customWidth="1"/>
    <col min="28" max="28" width="11.375" style="0" customWidth="1"/>
    <col min="29" max="29" width="11.75390625" style="0" customWidth="1"/>
    <col min="30" max="30" width="4.875" style="0" customWidth="1"/>
    <col min="31" max="31" width="10.375" style="0" customWidth="1"/>
    <col min="32" max="33" width="10.75390625" style="0" customWidth="1"/>
    <col min="34" max="34" width="10.00390625" style="0" customWidth="1"/>
  </cols>
  <sheetData>
    <row r="1" spans="4:27" ht="12.75">
      <c r="D1" s="4"/>
      <c r="E1" s="3"/>
      <c r="F1" s="4"/>
      <c r="G1" s="4"/>
      <c r="H1" s="4"/>
      <c r="I1" s="5"/>
      <c r="J1" s="5"/>
      <c r="K1" s="4"/>
      <c r="L1" s="4"/>
      <c r="M1" s="4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4:27" ht="12.75">
      <c r="D2" s="4"/>
      <c r="E2" s="3"/>
      <c r="F2" s="4"/>
      <c r="G2" s="4"/>
      <c r="H2" s="4"/>
      <c r="I2" s="5"/>
      <c r="J2" s="5"/>
      <c r="K2" s="4"/>
      <c r="L2" s="4"/>
      <c r="M2" s="4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9" ht="12.75" customHeight="1">
      <c r="A3" s="1"/>
      <c r="B3" s="207" t="s">
        <v>89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8"/>
      <c r="AC3" s="208"/>
    </row>
    <row r="4" spans="1:30" ht="12.75">
      <c r="A4" s="1"/>
      <c r="B4" s="1"/>
      <c r="C4" s="1"/>
      <c r="D4" s="6"/>
      <c r="E4" s="7"/>
      <c r="F4" s="6"/>
      <c r="G4" s="6"/>
      <c r="H4" s="6"/>
      <c r="I4" s="8"/>
      <c r="J4" s="8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"/>
      <c r="AC4" s="1"/>
      <c r="AD4" s="1"/>
    </row>
    <row r="5" spans="1:30" ht="12.75">
      <c r="A5" s="1"/>
      <c r="B5" s="1"/>
      <c r="C5" s="1"/>
      <c r="D5" s="6"/>
      <c r="E5" s="7"/>
      <c r="F5" s="6"/>
      <c r="G5" s="6"/>
      <c r="H5" s="6"/>
      <c r="I5" s="8"/>
      <c r="J5" s="8"/>
      <c r="K5" s="6"/>
      <c r="L5" s="6"/>
      <c r="M5" s="6"/>
      <c r="N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"/>
      <c r="AC5" s="209" t="s">
        <v>46</v>
      </c>
      <c r="AD5" s="210"/>
    </row>
    <row r="6" spans="1:34" ht="14.25" customHeight="1">
      <c r="A6" s="155"/>
      <c r="B6" s="156"/>
      <c r="C6" s="157"/>
      <c r="D6" s="213" t="s">
        <v>0</v>
      </c>
      <c r="E6" s="214"/>
      <c r="F6" s="215"/>
      <c r="G6" s="82"/>
      <c r="H6" s="146" t="s">
        <v>7</v>
      </c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8"/>
      <c r="AB6" s="201" t="s">
        <v>47</v>
      </c>
      <c r="AC6" s="224"/>
      <c r="AD6" s="202"/>
      <c r="AE6" s="201" t="s">
        <v>48</v>
      </c>
      <c r="AF6" s="202"/>
      <c r="AG6" s="201" t="s">
        <v>49</v>
      </c>
      <c r="AH6" s="202"/>
    </row>
    <row r="7" spans="1:34" ht="15" customHeight="1">
      <c r="A7" s="158"/>
      <c r="B7" s="159"/>
      <c r="C7" s="160"/>
      <c r="D7" s="216"/>
      <c r="E7" s="217"/>
      <c r="F7" s="218"/>
      <c r="G7" s="83"/>
      <c r="H7" s="168" t="s">
        <v>8</v>
      </c>
      <c r="I7" s="169"/>
      <c r="J7" s="169"/>
      <c r="K7" s="169"/>
      <c r="L7" s="169"/>
      <c r="M7" s="189" t="s">
        <v>9</v>
      </c>
      <c r="N7" s="189"/>
      <c r="O7" s="189"/>
      <c r="P7" s="190" t="s">
        <v>68</v>
      </c>
      <c r="Q7" s="190"/>
      <c r="R7" s="190"/>
      <c r="S7" s="190"/>
      <c r="T7" s="190"/>
      <c r="U7" s="190"/>
      <c r="V7" s="165" t="s">
        <v>59</v>
      </c>
      <c r="W7" s="165"/>
      <c r="X7" s="165"/>
      <c r="Y7" s="165" t="s">
        <v>55</v>
      </c>
      <c r="Z7" s="165"/>
      <c r="AA7" s="144" t="s">
        <v>70</v>
      </c>
      <c r="AB7" s="203"/>
      <c r="AC7" s="225"/>
      <c r="AD7" s="204"/>
      <c r="AE7" s="203"/>
      <c r="AF7" s="204"/>
      <c r="AG7" s="203"/>
      <c r="AH7" s="204"/>
    </row>
    <row r="8" spans="1:34" ht="6" customHeight="1">
      <c r="A8" s="161"/>
      <c r="B8" s="159"/>
      <c r="C8" s="162"/>
      <c r="D8" s="219"/>
      <c r="E8" s="217"/>
      <c r="F8" s="220"/>
      <c r="G8" s="83"/>
      <c r="H8" s="170"/>
      <c r="I8" s="171"/>
      <c r="J8" s="171"/>
      <c r="K8" s="171"/>
      <c r="L8" s="171"/>
      <c r="M8" s="189"/>
      <c r="N8" s="189"/>
      <c r="O8" s="189"/>
      <c r="P8" s="165" t="s">
        <v>51</v>
      </c>
      <c r="Q8" s="165"/>
      <c r="R8" s="165"/>
      <c r="S8" s="165" t="s">
        <v>62</v>
      </c>
      <c r="T8" s="165"/>
      <c r="U8" s="165"/>
      <c r="V8" s="165"/>
      <c r="W8" s="165"/>
      <c r="X8" s="165"/>
      <c r="Y8" s="165"/>
      <c r="Z8" s="165"/>
      <c r="AA8" s="144"/>
      <c r="AB8" s="203"/>
      <c r="AC8" s="225"/>
      <c r="AD8" s="204"/>
      <c r="AE8" s="203"/>
      <c r="AF8" s="204"/>
      <c r="AG8" s="203"/>
      <c r="AH8" s="204"/>
    </row>
    <row r="9" spans="1:34" ht="7.5" customHeight="1">
      <c r="A9" s="161"/>
      <c r="B9" s="159"/>
      <c r="C9" s="162"/>
      <c r="D9" s="219"/>
      <c r="E9" s="217"/>
      <c r="F9" s="220"/>
      <c r="G9" s="83"/>
      <c r="H9" s="172"/>
      <c r="I9" s="173"/>
      <c r="J9" s="173"/>
      <c r="K9" s="173"/>
      <c r="L9" s="173"/>
      <c r="M9" s="189"/>
      <c r="N9" s="189"/>
      <c r="O9" s="189"/>
      <c r="P9" s="165"/>
      <c r="Q9" s="191"/>
      <c r="R9" s="165"/>
      <c r="S9" s="165"/>
      <c r="T9" s="191"/>
      <c r="U9" s="165"/>
      <c r="V9" s="165"/>
      <c r="W9" s="165"/>
      <c r="X9" s="165"/>
      <c r="Y9" s="165"/>
      <c r="Z9" s="165"/>
      <c r="AA9" s="144"/>
      <c r="AB9" s="203"/>
      <c r="AC9" s="225"/>
      <c r="AD9" s="204"/>
      <c r="AE9" s="203"/>
      <c r="AF9" s="204"/>
      <c r="AG9" s="203"/>
      <c r="AH9" s="204"/>
    </row>
    <row r="10" spans="1:34" ht="33" customHeight="1">
      <c r="A10" s="161"/>
      <c r="B10" s="159"/>
      <c r="C10" s="162"/>
      <c r="D10" s="221"/>
      <c r="E10" s="222"/>
      <c r="F10" s="223"/>
      <c r="G10" s="83"/>
      <c r="H10" s="166" t="s">
        <v>10</v>
      </c>
      <c r="I10" s="192" t="s">
        <v>11</v>
      </c>
      <c r="J10" s="192"/>
      <c r="K10" s="211" t="s">
        <v>12</v>
      </c>
      <c r="L10" s="212"/>
      <c r="M10" s="189"/>
      <c r="N10" s="189"/>
      <c r="O10" s="189"/>
      <c r="P10" s="192"/>
      <c r="Q10" s="192"/>
      <c r="R10" s="192"/>
      <c r="S10" s="192"/>
      <c r="T10" s="192"/>
      <c r="U10" s="192"/>
      <c r="V10" s="165"/>
      <c r="W10" s="165"/>
      <c r="X10" s="165"/>
      <c r="Y10" s="165"/>
      <c r="Z10" s="165"/>
      <c r="AA10" s="145"/>
      <c r="AB10" s="205"/>
      <c r="AC10" s="226"/>
      <c r="AD10" s="206"/>
      <c r="AE10" s="205"/>
      <c r="AF10" s="206"/>
      <c r="AG10" s="205"/>
      <c r="AH10" s="206"/>
    </row>
    <row r="11" spans="1:34" ht="53.25" customHeight="1">
      <c r="A11" s="163"/>
      <c r="B11" s="143"/>
      <c r="C11" s="164"/>
      <c r="D11" s="10" t="s">
        <v>10</v>
      </c>
      <c r="E11" s="10" t="s">
        <v>11</v>
      </c>
      <c r="F11" s="11" t="s">
        <v>12</v>
      </c>
      <c r="G11" s="84"/>
      <c r="H11" s="167"/>
      <c r="I11" s="137" t="s">
        <v>91</v>
      </c>
      <c r="J11" s="10" t="s">
        <v>92</v>
      </c>
      <c r="K11" s="10" t="s">
        <v>93</v>
      </c>
      <c r="L11" s="10" t="s">
        <v>94</v>
      </c>
      <c r="M11" s="10" t="s">
        <v>10</v>
      </c>
      <c r="N11" s="12" t="s">
        <v>11</v>
      </c>
      <c r="O11" s="11" t="s">
        <v>12</v>
      </c>
      <c r="P11" s="10" t="s">
        <v>10</v>
      </c>
      <c r="Q11" s="12" t="s">
        <v>11</v>
      </c>
      <c r="R11" s="11" t="s">
        <v>12</v>
      </c>
      <c r="S11" s="10" t="s">
        <v>10</v>
      </c>
      <c r="T11" s="12" t="s">
        <v>11</v>
      </c>
      <c r="U11" s="11" t="s">
        <v>12</v>
      </c>
      <c r="V11" s="10" t="s">
        <v>10</v>
      </c>
      <c r="W11" s="12" t="s">
        <v>11</v>
      </c>
      <c r="X11" s="11" t="s">
        <v>12</v>
      </c>
      <c r="Y11" s="10" t="s">
        <v>10</v>
      </c>
      <c r="Z11" s="12" t="s">
        <v>11</v>
      </c>
      <c r="AA11" s="78"/>
      <c r="AB11" s="33" t="s">
        <v>10</v>
      </c>
      <c r="AC11" s="33" t="s">
        <v>11</v>
      </c>
      <c r="AD11" s="34" t="s">
        <v>12</v>
      </c>
      <c r="AE11" s="33" t="s">
        <v>10</v>
      </c>
      <c r="AF11" s="33" t="s">
        <v>11</v>
      </c>
      <c r="AG11" s="33" t="s">
        <v>79</v>
      </c>
      <c r="AH11" s="33" t="s">
        <v>95</v>
      </c>
    </row>
    <row r="12" spans="1:34" ht="12.75" customHeight="1">
      <c r="A12" s="149" t="s">
        <v>36</v>
      </c>
      <c r="B12" s="150"/>
      <c r="C12" s="151"/>
      <c r="D12" s="80">
        <f>H12+M12+V12</f>
        <v>3419310</v>
      </c>
      <c r="E12" s="80">
        <f>J12+N12+W12+Z12</f>
        <v>1287489.5</v>
      </c>
      <c r="F12" s="17">
        <f aca="true" t="shared" si="0" ref="F12:F20">E12/D12*100</f>
        <v>37.65348856933124</v>
      </c>
      <c r="G12" s="17"/>
      <c r="H12" s="80">
        <v>809700</v>
      </c>
      <c r="I12" s="51">
        <f>Лист2!H10+Лист2!R10+Лист2!W10+Лист2!AB10+Лист2!AG10+Лист2!AL10+Лист2!AQ10+Лист2!AV10+Лист2!BA10+Лист2!BF10+Лист2!BK10+Лист2!BP10+Лист2!BU10+Лист2!BZ10</f>
        <v>194815.31999999998</v>
      </c>
      <c r="J12" s="79">
        <f>Лист2!I10+Лист2!N10+Лист2!S10+Лист2!X10+Лист2!AC10+Лист2!AH10+Лист2!AM10+Лист2!AR10+Лист2!AW10+Лист2!BB10+Лист2!BG10+Лист2!BL10+Лист2!BQ10+Лист2!BV10+Лист2!CA10</f>
        <v>315403.5</v>
      </c>
      <c r="K12" s="38">
        <f>J12/I12*100</f>
        <v>161.89871515238124</v>
      </c>
      <c r="L12" s="38">
        <f>J12/H12*100</f>
        <v>38.95313078918118</v>
      </c>
      <c r="M12" s="80">
        <v>2569610</v>
      </c>
      <c r="N12" s="48">
        <v>942086</v>
      </c>
      <c r="O12" s="17">
        <f aca="true" t="shared" si="1" ref="O12:O20">N12/M12*100</f>
        <v>36.66260638773977</v>
      </c>
      <c r="P12" s="43">
        <v>1395500</v>
      </c>
      <c r="Q12" s="43">
        <v>849191</v>
      </c>
      <c r="R12" s="38">
        <f aca="true" t="shared" si="2" ref="R12:R20">Q12/P12*100</f>
        <v>60.852096022930844</v>
      </c>
      <c r="S12" s="43"/>
      <c r="T12" s="43"/>
      <c r="U12" s="38"/>
      <c r="V12" s="53">
        <v>40000</v>
      </c>
      <c r="W12" s="52">
        <v>30000</v>
      </c>
      <c r="X12" s="38">
        <f>W12/V12*100</f>
        <v>75</v>
      </c>
      <c r="Y12" s="17"/>
      <c r="Z12" s="17"/>
      <c r="AA12" s="17"/>
      <c r="AB12" s="96">
        <v>3502910</v>
      </c>
      <c r="AC12" s="56">
        <v>1326092.8</v>
      </c>
      <c r="AD12" s="35">
        <f>AC12/AB12*100</f>
        <v>37.8568904139701</v>
      </c>
      <c r="AE12" s="36">
        <f aca="true" t="shared" si="3" ref="AE12:AE23">D12-AB12</f>
        <v>-83600</v>
      </c>
      <c r="AF12" s="36">
        <f>E12-AC12</f>
        <v>-38603.30000000005</v>
      </c>
      <c r="AG12" s="36">
        <v>83640.8</v>
      </c>
      <c r="AH12" s="36">
        <v>45037.5</v>
      </c>
    </row>
    <row r="13" spans="1:34" ht="12.75" customHeight="1">
      <c r="A13" s="149" t="s">
        <v>37</v>
      </c>
      <c r="B13" s="150"/>
      <c r="C13" s="151"/>
      <c r="D13" s="80">
        <v>6578334</v>
      </c>
      <c r="E13" s="80">
        <f aca="true" t="shared" si="4" ref="E13:E21">J13+N13+W13+Z13</f>
        <v>3002488.1</v>
      </c>
      <c r="F13" s="17">
        <f t="shared" si="0"/>
        <v>45.6420744218825</v>
      </c>
      <c r="G13" s="17"/>
      <c r="H13" s="80">
        <v>928600</v>
      </c>
      <c r="I13" s="51">
        <f>Лист2!H11+Лист2!R11+Лист2!W11+Лист2!AB11+Лист2!AG11+Лист2!AL11+Лист2!AQ11+Лист2!AV11+Лист2!BA11+Лист2!BF11+Лист2!BK11+Лист2!BP11+Лист2!BU11+Лист2!BZ11</f>
        <v>222221.25999999998</v>
      </c>
      <c r="J13" s="79">
        <f>Лист2!I11+Лист2!N11+Лист2!S11+Лист2!X11+Лист2!AC11+Лист2!AH11+Лист2!AM11+Лист2!AR11+Лист2!AW11+Лист2!BB11+Лист2!BG11+Лист2!BL11+Лист2!BQ11+Лист2!BV11+Лист2!CA11</f>
        <v>443134.89</v>
      </c>
      <c r="K13" s="38">
        <f aca="true" t="shared" si="5" ref="K13:K23">J13/I13*100</f>
        <v>199.41156395207193</v>
      </c>
      <c r="L13" s="38">
        <f aca="true" t="shared" si="6" ref="L13:L23">J13/H13*100</f>
        <v>47.72075059228947</v>
      </c>
      <c r="M13" s="80">
        <v>5584734</v>
      </c>
      <c r="N13" s="48">
        <v>2512627</v>
      </c>
      <c r="O13" s="17">
        <f t="shared" si="1"/>
        <v>44.99098793246017</v>
      </c>
      <c r="P13" s="43">
        <v>2500900</v>
      </c>
      <c r="Q13" s="43">
        <v>1521851</v>
      </c>
      <c r="R13" s="38">
        <f t="shared" si="2"/>
        <v>60.852133232036465</v>
      </c>
      <c r="S13" s="43"/>
      <c r="T13" s="43"/>
      <c r="U13" s="38"/>
      <c r="V13" s="52">
        <v>65000</v>
      </c>
      <c r="W13" s="47">
        <v>46726.21</v>
      </c>
      <c r="X13" s="38">
        <f aca="true" t="shared" si="7" ref="X13:X20">W13/V13*100</f>
        <v>71.88647692307693</v>
      </c>
      <c r="Y13" s="17"/>
      <c r="Z13" s="17"/>
      <c r="AA13" s="52"/>
      <c r="AB13" s="96">
        <v>6658834</v>
      </c>
      <c r="AC13" s="56">
        <v>2686145.09</v>
      </c>
      <c r="AD13" s="35">
        <f aca="true" t="shared" si="8" ref="AD13:AD23">AC13/AB13*100</f>
        <v>40.33957131233486</v>
      </c>
      <c r="AE13" s="36">
        <f t="shared" si="3"/>
        <v>-80500</v>
      </c>
      <c r="AF13" s="36">
        <f>E13-AC13</f>
        <v>316343.01000000024</v>
      </c>
      <c r="AG13" s="36">
        <v>80571.18</v>
      </c>
      <c r="AH13" s="36">
        <v>396914.19</v>
      </c>
    </row>
    <row r="14" spans="1:34" ht="12.75" customHeight="1">
      <c r="A14" s="149" t="s">
        <v>13</v>
      </c>
      <c r="B14" s="150"/>
      <c r="C14" s="151"/>
      <c r="D14" s="80">
        <f aca="true" t="shared" si="9" ref="D14:D21">H14+M14+V14</f>
        <v>6613070</v>
      </c>
      <c r="E14" s="80">
        <f t="shared" si="4"/>
        <v>3958339.59</v>
      </c>
      <c r="F14" s="17">
        <f t="shared" si="0"/>
        <v>59.85630864333812</v>
      </c>
      <c r="G14" s="17"/>
      <c r="H14" s="80">
        <v>3219000</v>
      </c>
      <c r="I14" s="51">
        <f>Лист2!H12+Лист2!R12+Лист2!W12+Лист2!AB12+Лист2!AG12+Лист2!AL12+Лист2!AQ12+Лист2!AV12+Лист2!BA12+Лист2!BF12+Лист2!BK12+Лист2!BP12+Лист2!BU12+Лист2!BZ12</f>
        <v>546432.1900000001</v>
      </c>
      <c r="J14" s="79">
        <f>Лист2!I12+Лист2!N12+Лист2!S12+Лист2!X12+Лист2!AC12+Лист2!AH12+Лист2!AR12+Лист2!AW12+Лист2!BG12+Лист2!BL12+Лист2!CA12</f>
        <v>2491923.59</v>
      </c>
      <c r="K14" s="38">
        <f t="shared" si="5"/>
        <v>456.0352840852951</v>
      </c>
      <c r="L14" s="38">
        <f t="shared" si="6"/>
        <v>77.41297266231749</v>
      </c>
      <c r="M14" s="80">
        <v>3314070</v>
      </c>
      <c r="N14" s="48">
        <v>1426416</v>
      </c>
      <c r="O14" s="17">
        <f t="shared" si="1"/>
        <v>43.0412151825399</v>
      </c>
      <c r="P14" s="43">
        <v>2221900</v>
      </c>
      <c r="Q14" s="43">
        <v>1352073</v>
      </c>
      <c r="R14" s="38">
        <f t="shared" si="2"/>
        <v>60.85210855574058</v>
      </c>
      <c r="S14" s="43"/>
      <c r="T14" s="43"/>
      <c r="U14" s="38"/>
      <c r="V14" s="52">
        <v>80000</v>
      </c>
      <c r="W14" s="52">
        <v>40000</v>
      </c>
      <c r="X14" s="38">
        <f t="shared" si="7"/>
        <v>50</v>
      </c>
      <c r="Y14" s="17"/>
      <c r="Z14" s="38"/>
      <c r="AA14" s="52"/>
      <c r="AB14" s="96">
        <v>5919187</v>
      </c>
      <c r="AC14" s="56">
        <v>2450503.37</v>
      </c>
      <c r="AD14" s="35">
        <f t="shared" si="8"/>
        <v>41.39932342059814</v>
      </c>
      <c r="AE14" s="36">
        <f t="shared" si="3"/>
        <v>693883</v>
      </c>
      <c r="AF14" s="36">
        <f aca="true" t="shared" si="10" ref="AF14:AF23">E14-AC14</f>
        <v>1507836.2199999997</v>
      </c>
      <c r="AG14" s="36">
        <v>162488.12</v>
      </c>
      <c r="AH14" s="36">
        <v>1670324.34</v>
      </c>
    </row>
    <row r="15" spans="1:34" ht="12.75" customHeight="1">
      <c r="A15" s="149" t="s">
        <v>14</v>
      </c>
      <c r="B15" s="150"/>
      <c r="C15" s="151"/>
      <c r="D15" s="80">
        <f t="shared" si="9"/>
        <v>10661296</v>
      </c>
      <c r="E15" s="80">
        <f t="shared" si="4"/>
        <v>3821357.46</v>
      </c>
      <c r="F15" s="17">
        <f t="shared" si="0"/>
        <v>35.843273275594264</v>
      </c>
      <c r="G15" s="17"/>
      <c r="H15" s="80">
        <v>1772500</v>
      </c>
      <c r="I15" s="51">
        <f>Лист2!H13+Лист2!R13+Лист2!W13+Лист2!AB13+Лист2!AG13+Лист2!AL13+Лист2!AQ13+Лист2!AV13+Лист2!BA13+Лист2!BF13+Лист2!BK13+Лист2!BP13+Лист2!BU13+Лист2!BZ13</f>
        <v>498170.13</v>
      </c>
      <c r="J15" s="79">
        <f>Лист2!E13</f>
        <v>871651.9799999999</v>
      </c>
      <c r="K15" s="38">
        <f t="shared" si="5"/>
        <v>174.97074342855518</v>
      </c>
      <c r="L15" s="38">
        <f t="shared" si="6"/>
        <v>49.17641636107192</v>
      </c>
      <c r="M15" s="80">
        <v>8848796</v>
      </c>
      <c r="N15" s="48">
        <v>2930288</v>
      </c>
      <c r="O15" s="17">
        <f t="shared" si="1"/>
        <v>33.115104020931206</v>
      </c>
      <c r="P15" s="43">
        <v>2906800</v>
      </c>
      <c r="Q15" s="43">
        <v>1768849</v>
      </c>
      <c r="R15" s="38">
        <f t="shared" si="2"/>
        <v>60.8521054080088</v>
      </c>
      <c r="S15" s="43"/>
      <c r="T15" s="43"/>
      <c r="U15" s="38"/>
      <c r="V15" s="52">
        <v>40000</v>
      </c>
      <c r="W15" s="47">
        <v>19417.48</v>
      </c>
      <c r="X15" s="38">
        <f t="shared" si="7"/>
        <v>48.5437</v>
      </c>
      <c r="Y15" s="17"/>
      <c r="Z15" s="38"/>
      <c r="AA15" s="52"/>
      <c r="AB15" s="96">
        <v>11085196</v>
      </c>
      <c r="AC15" s="56">
        <v>3989550.96</v>
      </c>
      <c r="AD15" s="35">
        <f t="shared" si="8"/>
        <v>35.98990004326491</v>
      </c>
      <c r="AE15" s="36">
        <f t="shared" si="3"/>
        <v>-423900</v>
      </c>
      <c r="AF15" s="36">
        <f t="shared" si="10"/>
        <v>-168193.5</v>
      </c>
      <c r="AG15" s="36">
        <v>423974.48</v>
      </c>
      <c r="AH15" s="36">
        <v>255780.98</v>
      </c>
    </row>
    <row r="16" spans="1:34" ht="13.5" customHeight="1">
      <c r="A16" s="149" t="s">
        <v>15</v>
      </c>
      <c r="B16" s="150"/>
      <c r="C16" s="151"/>
      <c r="D16" s="80">
        <f t="shared" si="9"/>
        <v>3092732</v>
      </c>
      <c r="E16" s="80">
        <f t="shared" si="4"/>
        <v>1553834.21</v>
      </c>
      <c r="F16" s="17">
        <f t="shared" si="0"/>
        <v>50.24147614471606</v>
      </c>
      <c r="G16" s="17"/>
      <c r="H16" s="80">
        <v>1023200</v>
      </c>
      <c r="I16" s="51">
        <f>Лист2!H14+Лист2!R14+Лист2!W14+Лист2!AB14+Лист2!AG14+Лист2!AL14+Лист2!AQ14+Лист2!AV14+Лист2!BA14+Лист2!BF14+Лист2!BK14+Лист2!BP14+Лист2!BU14+Лист2!BZ14</f>
        <v>469799.79000000004</v>
      </c>
      <c r="J16" s="79">
        <f>Лист2!I14+Лист2!N14+Лист2!S14+Лист2!X14+Лист2!AC14+Лист2!AH14+Лист2!AM14+Лист2!AR14+Лист2!AW14+Лист2!BB14+Лист2!BG14+Лист2!BL14+Лист2!BQ14+Лист2!BV14+Лист2!CA14</f>
        <v>465494.57000000007</v>
      </c>
      <c r="K16" s="38">
        <f t="shared" si="5"/>
        <v>99.08360538007052</v>
      </c>
      <c r="L16" s="38">
        <f t="shared" si="6"/>
        <v>45.49399628616107</v>
      </c>
      <c r="M16" s="80">
        <v>2019532</v>
      </c>
      <c r="N16" s="48">
        <v>1063961</v>
      </c>
      <c r="O16" s="17">
        <f>N16/M16*100</f>
        <v>52.68354252371341</v>
      </c>
      <c r="P16" s="43">
        <v>1556800</v>
      </c>
      <c r="Q16" s="43">
        <v>947346</v>
      </c>
      <c r="R16" s="38">
        <f>Q16/P16*100</f>
        <v>60.852132579650565</v>
      </c>
      <c r="S16" s="43"/>
      <c r="T16" s="43"/>
      <c r="U16" s="38"/>
      <c r="V16" s="52">
        <v>50000</v>
      </c>
      <c r="W16" s="47">
        <v>24378.64</v>
      </c>
      <c r="X16" s="38">
        <f t="shared" si="7"/>
        <v>48.757279999999994</v>
      </c>
      <c r="Y16" s="17"/>
      <c r="Z16" s="17"/>
      <c r="AA16" s="52"/>
      <c r="AB16" s="96">
        <v>3256532</v>
      </c>
      <c r="AC16" s="56">
        <v>1584553.73</v>
      </c>
      <c r="AD16" s="35">
        <f t="shared" si="8"/>
        <v>48.6577048836001</v>
      </c>
      <c r="AE16" s="36">
        <f t="shared" si="3"/>
        <v>-163800</v>
      </c>
      <c r="AF16" s="36">
        <f t="shared" si="10"/>
        <v>-30719.52000000002</v>
      </c>
      <c r="AG16" s="36">
        <v>163856.8</v>
      </c>
      <c r="AH16" s="36">
        <v>133137.28</v>
      </c>
    </row>
    <row r="17" spans="1:34" ht="12.75" customHeight="1">
      <c r="A17" s="149" t="s">
        <v>16</v>
      </c>
      <c r="B17" s="150"/>
      <c r="C17" s="151"/>
      <c r="D17" s="80">
        <f t="shared" si="9"/>
        <v>8224756</v>
      </c>
      <c r="E17" s="80">
        <f t="shared" si="4"/>
        <v>3270723.12</v>
      </c>
      <c r="F17" s="17">
        <f t="shared" si="0"/>
        <v>39.76681034671424</v>
      </c>
      <c r="G17" s="17"/>
      <c r="H17" s="80">
        <v>1533200</v>
      </c>
      <c r="I17" s="51">
        <f>Лист2!H15+Лист2!R15+Лист2!W15+Лист2!AB15+Лист2!AG15+Лист2!AL15+Лист2!AQ15+Лист2!AV15+Лист2!BA15+Лист2!BF15+Лист2!BK15+Лист2!BP15+Лист2!BU15+Лист2!BZ15</f>
        <v>542591.96</v>
      </c>
      <c r="J17" s="79">
        <f>Лист2!I15+Лист2!N15+Лист2!S15+Лист2!X15+Лист2!AC15+Лист2!AH15+Лист2!AM15+Лист2!AR15+Лист2!AW15+Лист2!BB15+Лист2!BG15+Лист2!BL15+Лист2!BQ15+Лист2!BV15+Лист2!CA15</f>
        <v>752889.12</v>
      </c>
      <c r="K17" s="38">
        <f t="shared" si="5"/>
        <v>138.75788354844033</v>
      </c>
      <c r="L17" s="38">
        <f t="shared" si="6"/>
        <v>49.105734411687976</v>
      </c>
      <c r="M17" s="80">
        <v>6616556</v>
      </c>
      <c r="N17" s="48">
        <v>2458490</v>
      </c>
      <c r="O17" s="17">
        <f t="shared" si="1"/>
        <v>37.156641612343336</v>
      </c>
      <c r="P17" s="43">
        <v>2341600</v>
      </c>
      <c r="Q17" s="43">
        <v>1424974</v>
      </c>
      <c r="R17" s="38">
        <f t="shared" si="2"/>
        <v>60.85471472497438</v>
      </c>
      <c r="S17" s="43"/>
      <c r="T17" s="43"/>
      <c r="U17" s="38"/>
      <c r="V17" s="52">
        <v>75000</v>
      </c>
      <c r="W17" s="52">
        <v>59344</v>
      </c>
      <c r="X17" s="38">
        <f t="shared" si="7"/>
        <v>79.12533333333333</v>
      </c>
      <c r="Y17" s="17"/>
      <c r="Z17" s="17"/>
      <c r="AA17" s="52"/>
      <c r="AB17" s="96">
        <v>8477456</v>
      </c>
      <c r="AC17" s="56">
        <v>3131316.88</v>
      </c>
      <c r="AD17" s="35">
        <f t="shared" si="8"/>
        <v>36.936987700083606</v>
      </c>
      <c r="AE17" s="36">
        <f t="shared" si="3"/>
        <v>-252700</v>
      </c>
      <c r="AF17" s="36">
        <f t="shared" si="10"/>
        <v>139406.24000000022</v>
      </c>
      <c r="AG17" s="36">
        <v>252728.94</v>
      </c>
      <c r="AH17" s="36">
        <v>392135.18</v>
      </c>
    </row>
    <row r="18" spans="1:34" ht="12.75" customHeight="1">
      <c r="A18" s="149" t="s">
        <v>17</v>
      </c>
      <c r="B18" s="150"/>
      <c r="C18" s="151"/>
      <c r="D18" s="80">
        <f t="shared" si="9"/>
        <v>2500531</v>
      </c>
      <c r="E18" s="80">
        <f t="shared" si="4"/>
        <v>1178351.46</v>
      </c>
      <c r="F18" s="17">
        <f t="shared" si="0"/>
        <v>47.124049251938885</v>
      </c>
      <c r="G18" s="17"/>
      <c r="H18" s="80">
        <v>968200</v>
      </c>
      <c r="I18" s="51">
        <f>Лист2!H16+Лист2!R16+Лист2!W16+Лист2!AB16+Лист2!AG16+Лист2!AL16+Лист2!AQ16+Лист2!AV16+Лист2!BA16+Лист2!BF16+Лист2!BK16+Лист2!BP16+Лист2!BU16+Лист2!BZ16</f>
        <v>353905.32</v>
      </c>
      <c r="J18" s="79">
        <f>Лист2!I16+Лист2!N16+Лист2!S16+Лист2!X16+Лист2!AC16+Лист2!AH16+Лист2!AM16+Лист2!AR16+Лист2!AW16+Лист2!BB16+Лист2!BG16+Лист2!BL16+Лист2!BQ16+Лист2!BV16+Лист2!CA16</f>
        <v>339533.46</v>
      </c>
      <c r="K18" s="38">
        <f t="shared" si="5"/>
        <v>95.93906641471229</v>
      </c>
      <c r="L18" s="38">
        <f t="shared" si="6"/>
        <v>35.068525098120226</v>
      </c>
      <c r="M18" s="80">
        <v>1505331</v>
      </c>
      <c r="N18" s="48">
        <v>831318</v>
      </c>
      <c r="O18" s="17">
        <f t="shared" si="1"/>
        <v>55.22493059665947</v>
      </c>
      <c r="P18" s="43">
        <v>1248800</v>
      </c>
      <c r="Q18" s="43">
        <v>794228</v>
      </c>
      <c r="R18" s="38">
        <f t="shared" si="2"/>
        <v>63.599295323510574</v>
      </c>
      <c r="S18" s="43"/>
      <c r="T18" s="43"/>
      <c r="U18" s="38"/>
      <c r="V18" s="52">
        <v>27000</v>
      </c>
      <c r="W18" s="52">
        <v>7500</v>
      </c>
      <c r="X18" s="38">
        <f t="shared" si="7"/>
        <v>27.77777777777778</v>
      </c>
      <c r="Y18" s="17"/>
      <c r="Z18" s="17"/>
      <c r="AA18" s="54"/>
      <c r="AB18" s="96">
        <v>2683131</v>
      </c>
      <c r="AC18" s="56">
        <v>1322877.25</v>
      </c>
      <c r="AD18" s="35">
        <f t="shared" si="8"/>
        <v>49.303490958883486</v>
      </c>
      <c r="AE18" s="36">
        <f t="shared" si="3"/>
        <v>-182600</v>
      </c>
      <c r="AF18" s="36">
        <f t="shared" si="10"/>
        <v>-144525.79000000004</v>
      </c>
      <c r="AG18" s="36">
        <v>182658.64</v>
      </c>
      <c r="AH18" s="36">
        <v>38132.85</v>
      </c>
    </row>
    <row r="19" spans="1:34" ht="12.75" customHeight="1">
      <c r="A19" s="149" t="s">
        <v>18</v>
      </c>
      <c r="B19" s="150"/>
      <c r="C19" s="151"/>
      <c r="D19" s="80">
        <f t="shared" si="9"/>
        <v>16179181</v>
      </c>
      <c r="E19" s="80">
        <f>J19+N19+W19</f>
        <v>6499865.300000001</v>
      </c>
      <c r="F19" s="17">
        <f t="shared" si="0"/>
        <v>40.174254185054245</v>
      </c>
      <c r="G19" s="17"/>
      <c r="H19" s="80">
        <v>7525500</v>
      </c>
      <c r="I19" s="51">
        <f>Лист2!H17+Лист2!R17+Лист2!W17+Лист2!AB17+Лист2!AG17+Лист2!AL17+Лист2!AQ17+Лист2!AV17+Лист2!BA17+Лист2!BF17+Лист2!BK17+Лист2!BP17+Лист2!BU17+Лист2!BZ17</f>
        <v>3110140.45</v>
      </c>
      <c r="J19" s="79">
        <f>Лист2!I17+Лист2!N17+Лист2!S17+Лист2!X17+Лист2!AC17+Лист2!AH17+Лист2!AM17+Лист2!AR17+Лист2!AW17+Лист2!BB17+Лист2!BG17+Лист2!BL17+Лист2!BQ17+Лист2!BV17+Лист2!CA17</f>
        <v>3706356.3000000003</v>
      </c>
      <c r="K19" s="38">
        <f t="shared" si="5"/>
        <v>119.17006191794329</v>
      </c>
      <c r="L19" s="38">
        <f t="shared" si="6"/>
        <v>49.250631851704206</v>
      </c>
      <c r="M19" s="80">
        <v>8623681</v>
      </c>
      <c r="N19" s="48">
        <v>2784179</v>
      </c>
      <c r="O19" s="17">
        <f t="shared" si="1"/>
        <v>32.285273539222985</v>
      </c>
      <c r="P19" s="43">
        <v>1670200</v>
      </c>
      <c r="Q19" s="43">
        <v>982045</v>
      </c>
      <c r="R19" s="38">
        <f t="shared" si="2"/>
        <v>58.79804813794755</v>
      </c>
      <c r="S19" s="43"/>
      <c r="T19" s="43"/>
      <c r="U19" s="38"/>
      <c r="V19" s="52">
        <v>30000</v>
      </c>
      <c r="W19" s="52">
        <v>9330</v>
      </c>
      <c r="X19" s="38">
        <f t="shared" si="7"/>
        <v>31.1</v>
      </c>
      <c r="Y19" s="17"/>
      <c r="Z19" s="17"/>
      <c r="AA19" s="52">
        <v>0</v>
      </c>
      <c r="AB19" s="96">
        <v>17847481</v>
      </c>
      <c r="AC19" s="56">
        <v>6424723.47</v>
      </c>
      <c r="AD19" s="35">
        <f t="shared" si="8"/>
        <v>35.997928615248284</v>
      </c>
      <c r="AE19" s="36">
        <f t="shared" si="3"/>
        <v>-1668300</v>
      </c>
      <c r="AF19" s="36">
        <f t="shared" si="10"/>
        <v>75141.830000001</v>
      </c>
      <c r="AG19" s="36">
        <v>1668326.7</v>
      </c>
      <c r="AH19" s="36">
        <v>1743468.53</v>
      </c>
    </row>
    <row r="20" spans="1:34" ht="12.75" customHeight="1">
      <c r="A20" s="149" t="s">
        <v>19</v>
      </c>
      <c r="B20" s="150"/>
      <c r="C20" s="151"/>
      <c r="D20" s="80">
        <f t="shared" si="9"/>
        <v>6993090</v>
      </c>
      <c r="E20" s="80">
        <f t="shared" si="4"/>
        <v>3619756.29</v>
      </c>
      <c r="F20" s="17">
        <f t="shared" si="0"/>
        <v>51.76190053324067</v>
      </c>
      <c r="G20" s="17"/>
      <c r="H20" s="80">
        <v>2611000</v>
      </c>
      <c r="I20" s="51">
        <f>Лист2!H18+Лист2!R18+Лист2!W18+Лист2!AB18+Лист2!AG18+Лист2!AL18+Лист2!AQ18+Лист2!AV18+Лист2!BA18+Лист2!BF18+Лист2!BK18+Лист2!BP18+Лист2!BU18+Лист2!BZ18</f>
        <v>877361.4500000001</v>
      </c>
      <c r="J20" s="79">
        <f>Лист2!I18+Лист2!N18+Лист2!S18+Лист2!X18+Лист2!AC18+Лист2!AH18+Лист2!AM18+Лист2!AR18+Лист2!AW18+Лист2!BB18+Лист2!BG18+Лист2!BL18+Лист2!BQ18+Лист2!BV18+Лист2!CA18</f>
        <v>1128980.55</v>
      </c>
      <c r="K20" s="38">
        <f t="shared" si="5"/>
        <v>128.67906949866557</v>
      </c>
      <c r="L20" s="38">
        <f t="shared" si="6"/>
        <v>43.23939295289161</v>
      </c>
      <c r="M20" s="80">
        <v>4362090</v>
      </c>
      <c r="N20" s="48">
        <v>2481067</v>
      </c>
      <c r="O20" s="17">
        <f t="shared" si="1"/>
        <v>56.87794153719891</v>
      </c>
      <c r="P20" s="43">
        <v>3196400</v>
      </c>
      <c r="Q20" s="48">
        <v>1945077</v>
      </c>
      <c r="R20" s="38">
        <f t="shared" si="2"/>
        <v>60.85211487923914</v>
      </c>
      <c r="S20" s="43"/>
      <c r="T20" s="43"/>
      <c r="U20" s="38"/>
      <c r="V20" s="52">
        <v>20000</v>
      </c>
      <c r="W20" s="47">
        <v>9708.74</v>
      </c>
      <c r="X20" s="38">
        <f t="shared" si="7"/>
        <v>48.5437</v>
      </c>
      <c r="Y20" s="17"/>
      <c r="Z20" s="17"/>
      <c r="AA20" s="54"/>
      <c r="AB20" s="96">
        <v>7526390</v>
      </c>
      <c r="AC20" s="56">
        <v>3647502.02</v>
      </c>
      <c r="AD20" s="35">
        <f t="shared" si="8"/>
        <v>48.462835702109516</v>
      </c>
      <c r="AE20" s="36">
        <f t="shared" si="3"/>
        <v>-533300</v>
      </c>
      <c r="AF20" s="36">
        <f t="shared" si="10"/>
        <v>-27745.72999999998</v>
      </c>
      <c r="AG20" s="36">
        <v>728301.38</v>
      </c>
      <c r="AH20" s="36">
        <v>700555.65</v>
      </c>
    </row>
    <row r="21" spans="1:34" ht="12.75" customHeight="1">
      <c r="A21" s="149" t="s">
        <v>34</v>
      </c>
      <c r="B21" s="150"/>
      <c r="C21" s="151"/>
      <c r="D21" s="92">
        <f t="shared" si="9"/>
        <v>64262300</v>
      </c>
      <c r="E21" s="92">
        <f t="shared" si="4"/>
        <v>28192205.03</v>
      </c>
      <c r="F21" s="17">
        <f>E21/D21*100</f>
        <v>43.87051977598063</v>
      </c>
      <c r="G21" s="17"/>
      <c r="H21" s="55">
        <f>SUM(H12:H20)</f>
        <v>20390900</v>
      </c>
      <c r="I21" s="92">
        <f>Лист2!H19+Лист2!R19+Лист2!W19+Лист2!AB19+Лист2!AG19+Лист2!AL19+Лист2!AQ19+Лист2!AV19+Лист2!BA19+Лист2!BF19+Лист2!BK19+Лист2!BP19+Лист2!BU19+Лист2!BZ19</f>
        <v>6815437.869999999</v>
      </c>
      <c r="J21" s="100">
        <f>SUM(J12:J20)</f>
        <v>10515367.96</v>
      </c>
      <c r="K21" s="39">
        <f t="shared" si="5"/>
        <v>154.287489088357</v>
      </c>
      <c r="L21" s="39">
        <f t="shared" si="6"/>
        <v>51.56892515779098</v>
      </c>
      <c r="M21" s="55">
        <f>SUM(M12:M20)</f>
        <v>43444400</v>
      </c>
      <c r="N21" s="44">
        <f>SUM(N12:N20)</f>
        <v>17430432</v>
      </c>
      <c r="O21" s="17">
        <f>N21/M21*100</f>
        <v>40.12124002172892</v>
      </c>
      <c r="P21" s="44">
        <f>SUM(P12:P20)</f>
        <v>19038900</v>
      </c>
      <c r="Q21" s="75">
        <f>SUM(Q12:Q20)</f>
        <v>11585634</v>
      </c>
      <c r="R21" s="17">
        <f>Q21/P21*100</f>
        <v>60.85243370152688</v>
      </c>
      <c r="S21" s="75">
        <f>SUM(S12:S20)</f>
        <v>0</v>
      </c>
      <c r="T21" s="75">
        <f>SUM(T12:T20)</f>
        <v>0</v>
      </c>
      <c r="U21" s="17"/>
      <c r="V21" s="54">
        <f>SUM(V12:V20)</f>
        <v>427000</v>
      </c>
      <c r="W21" s="42">
        <f>SUM(W12:W20)</f>
        <v>246405.07</v>
      </c>
      <c r="X21" s="17">
        <f>W21/V21*100</f>
        <v>57.70610538641686</v>
      </c>
      <c r="Y21" s="17"/>
      <c r="Z21" s="17"/>
      <c r="AA21" s="54">
        <f>SUM(AA12:AA20)</f>
        <v>0</v>
      </c>
      <c r="AB21" s="95">
        <f>AB12+AB13+AB14+AB15+AB16+AB17+AB18+AB19+AB20</f>
        <v>66957117</v>
      </c>
      <c r="AC21" s="95">
        <f>SUM(AC12:AC20)</f>
        <v>26563265.569999997</v>
      </c>
      <c r="AD21" s="35">
        <f t="shared" si="8"/>
        <v>39.67205692264199</v>
      </c>
      <c r="AE21" s="37">
        <f t="shared" si="3"/>
        <v>-2694817</v>
      </c>
      <c r="AF21" s="37">
        <f t="shared" si="10"/>
        <v>1628939.4600000046</v>
      </c>
      <c r="AG21" s="37">
        <f>SUM(AG12:AG20)</f>
        <v>3746547.04</v>
      </c>
      <c r="AH21" s="37">
        <f>SUM(AH12:AH20)</f>
        <v>5375486.500000001</v>
      </c>
    </row>
    <row r="22" spans="1:34" ht="15" customHeight="1">
      <c r="A22" s="149" t="s">
        <v>20</v>
      </c>
      <c r="B22" s="150"/>
      <c r="C22" s="151"/>
      <c r="D22" s="51">
        <f>H22+M22+Y22</f>
        <v>287997644.54</v>
      </c>
      <c r="E22" s="80">
        <f>J22+N22+Z22+AA22</f>
        <v>162879553.98999998</v>
      </c>
      <c r="F22" s="38">
        <f>E22/D22*100</f>
        <v>56.55586324331122</v>
      </c>
      <c r="G22" s="38"/>
      <c r="H22" s="51">
        <v>57840700</v>
      </c>
      <c r="I22" s="51">
        <f>I49</f>
        <v>32621870.529999997</v>
      </c>
      <c r="J22" s="51">
        <f>J49</f>
        <v>30579900.75</v>
      </c>
      <c r="K22" s="38">
        <f>J22/I22*100</f>
        <v>93.74048836923026</v>
      </c>
      <c r="L22" s="38">
        <f t="shared" si="6"/>
        <v>52.86917473336249</v>
      </c>
      <c r="M22" s="51">
        <v>230710680</v>
      </c>
      <c r="N22" s="48">
        <v>132928223</v>
      </c>
      <c r="O22" s="38">
        <f>N22/M22*100</f>
        <v>57.61684851347151</v>
      </c>
      <c r="P22" s="48"/>
      <c r="Q22" s="76"/>
      <c r="R22" s="38"/>
      <c r="S22" s="48">
        <v>7973600</v>
      </c>
      <c r="T22" s="76">
        <v>3992000</v>
      </c>
      <c r="U22" s="38">
        <f>T22/S22*100</f>
        <v>50.065215210193635</v>
      </c>
      <c r="V22" s="38"/>
      <c r="W22" s="38"/>
      <c r="X22" s="17"/>
      <c r="Y22" s="51">
        <v>-553735.46</v>
      </c>
      <c r="Z22" s="51">
        <v>-553735.46</v>
      </c>
      <c r="AA22" s="47">
        <v>-74834.3</v>
      </c>
      <c r="AB22" s="56">
        <v>290349180</v>
      </c>
      <c r="AC22" s="56">
        <v>169113674.213</v>
      </c>
      <c r="AD22" s="49">
        <f t="shared" si="8"/>
        <v>58.24492916184575</v>
      </c>
      <c r="AE22" s="36">
        <f t="shared" si="3"/>
        <v>-2351535.4599999785</v>
      </c>
      <c r="AF22" s="36">
        <f t="shared" si="10"/>
        <v>-6234120.22300002</v>
      </c>
      <c r="AG22" s="36">
        <v>7507001.73</v>
      </c>
      <c r="AH22" s="36">
        <v>1272881.51</v>
      </c>
    </row>
    <row r="23" spans="1:34" ht="26.25" customHeight="1">
      <c r="A23" s="193" t="s">
        <v>21</v>
      </c>
      <c r="B23" s="194"/>
      <c r="C23" s="195"/>
      <c r="D23" s="92">
        <f>H23+M23+V23+Y23</f>
        <v>308115544.54</v>
      </c>
      <c r="E23" s="92">
        <f>E21+E22+-N21</f>
        <v>173641327.01999998</v>
      </c>
      <c r="F23" s="17">
        <f>E23/D23*100</f>
        <v>56.35591261039335</v>
      </c>
      <c r="G23" s="17"/>
      <c r="H23" s="55">
        <f>H21+H22</f>
        <v>78231600</v>
      </c>
      <c r="I23" s="55">
        <f>SUM(I21:I22)</f>
        <v>39437308.4</v>
      </c>
      <c r="J23" s="55">
        <f>SUM(J21:J22)</f>
        <v>41095268.71</v>
      </c>
      <c r="K23" s="39">
        <f t="shared" si="5"/>
        <v>104.20404022805978</v>
      </c>
      <c r="L23" s="39">
        <f t="shared" si="6"/>
        <v>52.53026744947055</v>
      </c>
      <c r="M23" s="55">
        <f>M22-700000</f>
        <v>230010680</v>
      </c>
      <c r="N23" s="138">
        <f>N22</f>
        <v>132928223</v>
      </c>
      <c r="O23" s="17">
        <f>N23/M23*100</f>
        <v>57.79219599715978</v>
      </c>
      <c r="P23" s="44">
        <f>P22</f>
        <v>0</v>
      </c>
      <c r="Q23" s="77">
        <f>Q22</f>
        <v>0</v>
      </c>
      <c r="R23" s="17"/>
      <c r="S23" s="44">
        <f>S22</f>
        <v>7973600</v>
      </c>
      <c r="T23" s="77">
        <f>T22</f>
        <v>3992000</v>
      </c>
      <c r="U23" s="17">
        <f>T23/S23*100</f>
        <v>50.065215210193635</v>
      </c>
      <c r="V23" s="54">
        <f>V21</f>
        <v>427000</v>
      </c>
      <c r="W23" s="42">
        <f>W21+W22</f>
        <v>246405.07</v>
      </c>
      <c r="X23" s="17">
        <f>W23/V23*100</f>
        <v>57.70610538641686</v>
      </c>
      <c r="Y23" s="55">
        <f>Y22</f>
        <v>-553735.46</v>
      </c>
      <c r="Z23" s="55">
        <f>Z22</f>
        <v>-553735.46</v>
      </c>
      <c r="AA23" s="42">
        <f>SUM(AA21:AA22)</f>
        <v>-74834.3</v>
      </c>
      <c r="AB23" s="94">
        <f>AB21+AB22-M21-700000</f>
        <v>313161897</v>
      </c>
      <c r="AC23" s="95">
        <f>AC21+AC22-N21</f>
        <v>178246507.783</v>
      </c>
      <c r="AD23" s="35">
        <f t="shared" si="8"/>
        <v>56.91832547016408</v>
      </c>
      <c r="AE23" s="37">
        <f t="shared" si="3"/>
        <v>-5046352.459999979</v>
      </c>
      <c r="AF23" s="37">
        <f t="shared" si="10"/>
        <v>-4605180.763000011</v>
      </c>
      <c r="AG23" s="37">
        <f>SUM(AG21:AG22)</f>
        <v>11253548.77</v>
      </c>
      <c r="AH23" s="37">
        <f>SUM(AH21:AH22)</f>
        <v>6648368.010000001</v>
      </c>
    </row>
    <row r="24" spans="1:34" ht="18" customHeight="1">
      <c r="A24" s="58"/>
      <c r="B24" s="58"/>
      <c r="C24" s="58"/>
      <c r="D24" s="59"/>
      <c r="E24" s="60"/>
      <c r="F24" s="61"/>
      <c r="G24" s="61"/>
      <c r="H24" s="62"/>
      <c r="I24" s="63"/>
      <c r="J24" s="60"/>
      <c r="K24" s="64"/>
      <c r="L24" s="65"/>
      <c r="M24" s="66"/>
      <c r="N24" s="67"/>
      <c r="O24" s="61"/>
      <c r="P24" s="66"/>
      <c r="Q24" s="68"/>
      <c r="R24" s="61"/>
      <c r="S24" s="66"/>
      <c r="T24" s="68"/>
      <c r="U24" s="61"/>
      <c r="V24" s="69"/>
      <c r="W24" s="69"/>
      <c r="X24" s="61"/>
      <c r="Y24" s="60"/>
      <c r="Z24" s="60"/>
      <c r="AA24" s="60"/>
      <c r="AB24" s="70"/>
      <c r="AC24" s="71"/>
      <c r="AD24" s="72"/>
      <c r="AE24" s="73"/>
      <c r="AF24" s="74"/>
      <c r="AG24" s="73"/>
      <c r="AH24" s="73"/>
    </row>
    <row r="25" spans="1:34" ht="15.75" customHeight="1">
      <c r="A25" s="13"/>
      <c r="B25" s="13"/>
      <c r="C25" s="13"/>
      <c r="D25" s="40" t="s">
        <v>54</v>
      </c>
      <c r="E25" s="40"/>
      <c r="F25" s="40"/>
      <c r="G25" s="40" t="s">
        <v>72</v>
      </c>
      <c r="H25" s="40"/>
      <c r="I25" s="16"/>
      <c r="J25" s="16"/>
      <c r="K25" s="18"/>
      <c r="L25" s="18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"/>
    </row>
    <row r="26" spans="1:34" ht="16.5" customHeight="1">
      <c r="A26" s="185" t="s">
        <v>60</v>
      </c>
      <c r="B26" s="185"/>
      <c r="C26" s="185"/>
      <c r="D26" s="185"/>
      <c r="E26" s="185"/>
      <c r="F26" s="185"/>
      <c r="G26" s="89">
        <f>G27+G31+G29+G30+G33+G34+G35</f>
        <v>51532218.769999996</v>
      </c>
      <c r="H26" s="89">
        <f>SUM(H27:H35)</f>
        <v>53533600</v>
      </c>
      <c r="I26" s="89">
        <f>I27+I31+I29+I30+I33+I34+I35</f>
        <v>25880019.189999998</v>
      </c>
      <c r="J26" s="89">
        <f>J27+J28+J29+J30+J31+J32+J34+J33+J35</f>
        <v>27761953.68</v>
      </c>
      <c r="K26" s="88">
        <f>J26/I26*100</f>
        <v>107.27176620768186</v>
      </c>
      <c r="L26" s="88">
        <f aca="true" t="shared" si="11" ref="L26:L34">J26/H26*100</f>
        <v>51.85893285712151</v>
      </c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"/>
    </row>
    <row r="27" spans="1:12" ht="14.25" customHeight="1">
      <c r="A27" s="152" t="s">
        <v>25</v>
      </c>
      <c r="B27" s="153"/>
      <c r="C27" s="153"/>
      <c r="D27" s="153"/>
      <c r="E27" s="153"/>
      <c r="F27" s="154"/>
      <c r="G27" s="36">
        <v>43510233.85</v>
      </c>
      <c r="H27" s="36">
        <v>40996300</v>
      </c>
      <c r="I27" s="36">
        <v>20584848.22</v>
      </c>
      <c r="J27" s="36">
        <v>20344969.5</v>
      </c>
      <c r="K27" s="38">
        <f>J27/I27*100</f>
        <v>98.83468307642445</v>
      </c>
      <c r="L27" s="38">
        <f t="shared" si="11"/>
        <v>49.62635530523487</v>
      </c>
    </row>
    <row r="28" spans="1:12" ht="24.75" customHeight="1">
      <c r="A28" s="186" t="s">
        <v>73</v>
      </c>
      <c r="B28" s="187"/>
      <c r="C28" s="187"/>
      <c r="D28" s="187"/>
      <c r="E28" s="187"/>
      <c r="F28" s="188"/>
      <c r="G28" s="85"/>
      <c r="H28" s="36">
        <v>2406800</v>
      </c>
      <c r="I28" s="36"/>
      <c r="J28" s="36">
        <v>1146963.96</v>
      </c>
      <c r="K28" s="38">
        <v>0</v>
      </c>
      <c r="L28" s="38">
        <f t="shared" si="11"/>
        <v>47.65514209739072</v>
      </c>
    </row>
    <row r="29" spans="1:12" ht="12.75">
      <c r="A29" s="152" t="s">
        <v>26</v>
      </c>
      <c r="B29" s="153"/>
      <c r="C29" s="153"/>
      <c r="D29" s="153"/>
      <c r="E29" s="153"/>
      <c r="F29" s="154"/>
      <c r="G29" s="36">
        <v>6106173.41</v>
      </c>
      <c r="H29" s="36">
        <v>7177600</v>
      </c>
      <c r="I29" s="36">
        <v>4423537.5</v>
      </c>
      <c r="J29" s="36">
        <v>5158515.61</v>
      </c>
      <c r="K29" s="38">
        <f aca="true" t="shared" si="12" ref="K29:K38">J29/I29*100</f>
        <v>116.61516625551383</v>
      </c>
      <c r="L29" s="38">
        <f t="shared" si="11"/>
        <v>71.86964458872048</v>
      </c>
    </row>
    <row r="30" spans="1:12" ht="12.75">
      <c r="A30" s="152" t="s">
        <v>4</v>
      </c>
      <c r="B30" s="153"/>
      <c r="C30" s="153"/>
      <c r="D30" s="153"/>
      <c r="E30" s="153"/>
      <c r="F30" s="154"/>
      <c r="G30" s="36">
        <v>345864.91</v>
      </c>
      <c r="H30" s="36">
        <v>650000</v>
      </c>
      <c r="I30" s="36">
        <v>256682.83</v>
      </c>
      <c r="J30" s="36">
        <v>112175.68</v>
      </c>
      <c r="K30" s="38">
        <f t="shared" si="12"/>
        <v>43.7020582950562</v>
      </c>
      <c r="L30" s="38">
        <f t="shared" si="11"/>
        <v>17.25779692307692</v>
      </c>
    </row>
    <row r="31" spans="1:12" ht="24.75" customHeight="1">
      <c r="A31" s="186" t="s">
        <v>69</v>
      </c>
      <c r="B31" s="187"/>
      <c r="C31" s="187"/>
      <c r="D31" s="187"/>
      <c r="E31" s="187"/>
      <c r="F31" s="188"/>
      <c r="G31" s="36">
        <v>72955.35</v>
      </c>
      <c r="H31" s="36">
        <v>94900</v>
      </c>
      <c r="I31" s="36">
        <v>32368.35</v>
      </c>
      <c r="J31" s="36">
        <v>20191.7</v>
      </c>
      <c r="K31" s="38">
        <f t="shared" si="12"/>
        <v>62.380998722517525</v>
      </c>
      <c r="L31" s="38">
        <f t="shared" si="11"/>
        <v>21.2768177028451</v>
      </c>
    </row>
    <row r="32" spans="1:12" ht="12.75">
      <c r="A32" s="180" t="s">
        <v>74</v>
      </c>
      <c r="B32" s="183"/>
      <c r="C32" s="183"/>
      <c r="D32" s="183"/>
      <c r="E32" s="183"/>
      <c r="F32" s="184"/>
      <c r="G32" s="36"/>
      <c r="H32" s="36">
        <v>858000</v>
      </c>
      <c r="I32" s="36"/>
      <c r="J32" s="36">
        <v>229256.81</v>
      </c>
      <c r="K32" s="38"/>
      <c r="L32" s="38">
        <f t="shared" si="11"/>
        <v>26.719907925407927</v>
      </c>
    </row>
    <row r="33" spans="1:12" ht="12.75">
      <c r="A33" s="180" t="s">
        <v>27</v>
      </c>
      <c r="B33" s="183"/>
      <c r="C33" s="183"/>
      <c r="D33" s="183"/>
      <c r="E33" s="183"/>
      <c r="F33" s="184"/>
      <c r="G33" s="36">
        <v>598553</v>
      </c>
      <c r="H33" s="36">
        <v>380000</v>
      </c>
      <c r="I33" s="36">
        <v>190937</v>
      </c>
      <c r="J33" s="36">
        <v>118897</v>
      </c>
      <c r="K33" s="38">
        <f>J33/I33*100</f>
        <v>62.27027763084158</v>
      </c>
      <c r="L33" s="38">
        <f t="shared" si="11"/>
        <v>31.28868421052632</v>
      </c>
    </row>
    <row r="34" spans="1:12" ht="12.75">
      <c r="A34" s="180" t="s">
        <v>28</v>
      </c>
      <c r="B34" s="183"/>
      <c r="C34" s="183"/>
      <c r="D34" s="183"/>
      <c r="E34" s="183"/>
      <c r="F34" s="184"/>
      <c r="G34" s="36">
        <v>890913.98</v>
      </c>
      <c r="H34" s="36">
        <v>970000</v>
      </c>
      <c r="I34" s="36">
        <v>384632.25</v>
      </c>
      <c r="J34" s="36">
        <v>630983.42</v>
      </c>
      <c r="K34" s="38">
        <f t="shared" si="12"/>
        <v>164.04849567346474</v>
      </c>
      <c r="L34" s="38">
        <f t="shared" si="11"/>
        <v>65.04983711340206</v>
      </c>
    </row>
    <row r="35" spans="1:12" ht="12.75">
      <c r="A35" s="180" t="s">
        <v>32</v>
      </c>
      <c r="B35" s="181"/>
      <c r="C35" s="181"/>
      <c r="D35" s="181"/>
      <c r="E35" s="181"/>
      <c r="F35" s="182"/>
      <c r="G35" s="36">
        <v>7524.27</v>
      </c>
      <c r="H35" s="36">
        <v>0</v>
      </c>
      <c r="I35" s="36">
        <v>7013.04</v>
      </c>
      <c r="J35" s="36"/>
      <c r="K35" s="38">
        <f t="shared" si="12"/>
        <v>0</v>
      </c>
      <c r="L35" s="38">
        <v>0</v>
      </c>
    </row>
    <row r="36" spans="1:12" ht="15" customHeight="1">
      <c r="A36" s="185" t="s">
        <v>61</v>
      </c>
      <c r="B36" s="185"/>
      <c r="C36" s="185"/>
      <c r="D36" s="185"/>
      <c r="E36" s="185"/>
      <c r="F36" s="185"/>
      <c r="G36" s="37">
        <f>G37+G38+G39+G40+G41+G42+G43+G44+G45+G46+G47+G48</f>
        <v>13370191.309999999</v>
      </c>
      <c r="H36" s="37">
        <f>H37+H38+H39+H40+H41+H42+H43+H44+H45+H46+H47+H48</f>
        <v>4307100</v>
      </c>
      <c r="I36" s="37">
        <f>I37+I38+I39+I40+I41+I42+I43+I44+I45+I46+I47+I48</f>
        <v>6741851.339999999</v>
      </c>
      <c r="J36" s="37">
        <f>J37+J38+J39+J40+J41+J42+J43+J44+J45+J46+J47+J48</f>
        <v>2817947.0700000003</v>
      </c>
      <c r="K36" s="39">
        <f t="shared" si="12"/>
        <v>41.7978227031034</v>
      </c>
      <c r="L36" s="39">
        <f>J36/H36*100</f>
        <v>65.42562443407398</v>
      </c>
    </row>
    <row r="37" spans="1:12" ht="12.75">
      <c r="A37" s="180" t="s">
        <v>39</v>
      </c>
      <c r="B37" s="183"/>
      <c r="C37" s="183"/>
      <c r="D37" s="183"/>
      <c r="E37" s="183"/>
      <c r="F37" s="184"/>
      <c r="G37" s="36">
        <v>1394682.78</v>
      </c>
      <c r="H37" s="36">
        <v>1621200</v>
      </c>
      <c r="I37" s="36">
        <v>762618.56</v>
      </c>
      <c r="J37" s="36">
        <v>925554.74</v>
      </c>
      <c r="K37" s="38">
        <f t="shared" si="12"/>
        <v>121.36535727638204</v>
      </c>
      <c r="L37" s="38">
        <f>J37/H37*100</f>
        <v>57.09071922033062</v>
      </c>
    </row>
    <row r="38" spans="1:12" ht="12.75">
      <c r="A38" s="180" t="s">
        <v>38</v>
      </c>
      <c r="B38" s="183"/>
      <c r="C38" s="183"/>
      <c r="D38" s="183"/>
      <c r="E38" s="183"/>
      <c r="F38" s="184"/>
      <c r="G38" s="36">
        <v>131576.71</v>
      </c>
      <c r="H38" s="36">
        <v>127000</v>
      </c>
      <c r="I38" s="36">
        <v>83354.81</v>
      </c>
      <c r="J38" s="36">
        <v>62729.15</v>
      </c>
      <c r="K38" s="38">
        <f t="shared" si="12"/>
        <v>75.25558513060014</v>
      </c>
      <c r="L38" s="38">
        <f>J38/H38*100</f>
        <v>49.393031496062996</v>
      </c>
    </row>
    <row r="39" spans="1:12" ht="35.25" customHeight="1">
      <c r="A39" s="174" t="s">
        <v>52</v>
      </c>
      <c r="B39" s="175"/>
      <c r="C39" s="175"/>
      <c r="D39" s="175"/>
      <c r="E39" s="175"/>
      <c r="F39" s="176"/>
      <c r="G39" s="36">
        <v>60519</v>
      </c>
      <c r="H39" s="36">
        <v>60000</v>
      </c>
      <c r="I39" s="36">
        <v>60519</v>
      </c>
      <c r="J39" s="36">
        <v>68411</v>
      </c>
      <c r="K39" s="38">
        <f>J39/I39*100</f>
        <v>113.04053272525985</v>
      </c>
      <c r="L39" s="38">
        <f>J39/H39*100</f>
        <v>114.01833333333333</v>
      </c>
    </row>
    <row r="40" spans="1:12" ht="14.25" customHeight="1">
      <c r="A40" s="180" t="s">
        <v>29</v>
      </c>
      <c r="B40" s="183"/>
      <c r="C40" s="183"/>
      <c r="D40" s="183"/>
      <c r="E40" s="183"/>
      <c r="F40" s="184"/>
      <c r="G40" s="36">
        <v>672025.98</v>
      </c>
      <c r="H40" s="36">
        <v>515500</v>
      </c>
      <c r="I40" s="36">
        <v>328204.72</v>
      </c>
      <c r="J40" s="36">
        <v>266353.24</v>
      </c>
      <c r="K40" s="38">
        <f>J40/I40*100</f>
        <v>81.1546037485384</v>
      </c>
      <c r="L40" s="38">
        <f>J40/H40*100</f>
        <v>51.66891173617847</v>
      </c>
    </row>
    <row r="41" spans="1:12" ht="14.25" customHeight="1">
      <c r="A41" s="180" t="s">
        <v>44</v>
      </c>
      <c r="B41" s="181"/>
      <c r="C41" s="181"/>
      <c r="D41" s="181"/>
      <c r="E41" s="181"/>
      <c r="F41" s="182"/>
      <c r="G41" s="36"/>
      <c r="H41" s="36">
        <v>0</v>
      </c>
      <c r="I41" s="36"/>
      <c r="J41" s="36"/>
      <c r="K41" s="38"/>
      <c r="L41" s="38">
        <v>0</v>
      </c>
    </row>
    <row r="42" spans="1:12" ht="36.75" customHeight="1">
      <c r="A42" s="177" t="s">
        <v>75</v>
      </c>
      <c r="B42" s="178"/>
      <c r="C42" s="178"/>
      <c r="D42" s="178"/>
      <c r="E42" s="178"/>
      <c r="F42" s="179"/>
      <c r="G42" s="36">
        <v>89170.87</v>
      </c>
      <c r="H42" s="36">
        <v>53900</v>
      </c>
      <c r="I42" s="36">
        <v>17920.06</v>
      </c>
      <c r="J42" s="36"/>
      <c r="K42" s="38">
        <v>0</v>
      </c>
      <c r="L42" s="38">
        <f>J42/H42*100</f>
        <v>0</v>
      </c>
    </row>
    <row r="43" spans="1:12" ht="24" customHeight="1">
      <c r="A43" s="174" t="s">
        <v>56</v>
      </c>
      <c r="B43" s="175"/>
      <c r="C43" s="175"/>
      <c r="D43" s="175"/>
      <c r="E43" s="175"/>
      <c r="F43" s="176"/>
      <c r="G43" s="36">
        <v>122322.68</v>
      </c>
      <c r="H43" s="36">
        <v>76100</v>
      </c>
      <c r="I43" s="102">
        <v>49305.13</v>
      </c>
      <c r="J43" s="36">
        <v>71987.76</v>
      </c>
      <c r="K43" s="38">
        <f>J43/I43*100</f>
        <v>146.0046043890362</v>
      </c>
      <c r="L43" s="38">
        <f>J43/H43*100</f>
        <v>94.59626806833114</v>
      </c>
    </row>
    <row r="44" spans="1:12" ht="12.75">
      <c r="A44" s="180" t="s">
        <v>30</v>
      </c>
      <c r="B44" s="183"/>
      <c r="C44" s="183"/>
      <c r="D44" s="183"/>
      <c r="E44" s="183"/>
      <c r="F44" s="184"/>
      <c r="G44" s="36">
        <v>7545157.1</v>
      </c>
      <c r="H44" s="36">
        <v>500000</v>
      </c>
      <c r="I44" s="102">
        <v>3939489.68</v>
      </c>
      <c r="J44" s="36">
        <v>596472.66</v>
      </c>
      <c r="K44" s="38">
        <f>J44/I44*100</f>
        <v>15.140861087368046</v>
      </c>
      <c r="L44" s="38">
        <f>J44/H44*100</f>
        <v>119.294532</v>
      </c>
    </row>
    <row r="45" spans="1:12" ht="12.75">
      <c r="A45" s="180" t="s">
        <v>40</v>
      </c>
      <c r="B45" s="183"/>
      <c r="C45" s="183"/>
      <c r="D45" s="183"/>
      <c r="E45" s="183"/>
      <c r="F45" s="184"/>
      <c r="G45" s="36">
        <v>2108743.52</v>
      </c>
      <c r="H45" s="36">
        <v>50000</v>
      </c>
      <c r="I45" s="102">
        <v>793399.31</v>
      </c>
      <c r="J45" s="36">
        <v>415998.62</v>
      </c>
      <c r="K45" s="38">
        <f>J45/I45*100</f>
        <v>52.43244035591611</v>
      </c>
      <c r="L45" s="38">
        <f>J45/H45*100</f>
        <v>831.9972399999999</v>
      </c>
    </row>
    <row r="46" spans="1:12" ht="12.75">
      <c r="A46" s="180" t="s">
        <v>31</v>
      </c>
      <c r="B46" s="183"/>
      <c r="C46" s="183"/>
      <c r="D46" s="183"/>
      <c r="E46" s="183"/>
      <c r="F46" s="184"/>
      <c r="G46" s="36">
        <v>1245992.67</v>
      </c>
      <c r="H46" s="36">
        <v>1303400</v>
      </c>
      <c r="I46" s="102">
        <v>700956.97</v>
      </c>
      <c r="J46" s="36">
        <v>408439.9</v>
      </c>
      <c r="K46" s="38">
        <f>J46/I46*100</f>
        <v>58.268897732766675</v>
      </c>
      <c r="L46" s="38">
        <f>J46/H46*100</f>
        <v>31.33649685438085</v>
      </c>
    </row>
    <row r="47" spans="1:12" ht="12.75">
      <c r="A47" s="180" t="s">
        <v>45</v>
      </c>
      <c r="B47" s="183"/>
      <c r="C47" s="183"/>
      <c r="D47" s="183"/>
      <c r="E47" s="183"/>
      <c r="F47" s="184"/>
      <c r="G47" s="86"/>
      <c r="H47" s="36"/>
      <c r="I47" s="102">
        <v>6083.1</v>
      </c>
      <c r="J47" s="36">
        <v>2000</v>
      </c>
      <c r="K47" s="38">
        <v>0</v>
      </c>
      <c r="L47" s="38"/>
    </row>
    <row r="48" spans="1:12" ht="11.25" customHeight="1">
      <c r="A48" s="174" t="s">
        <v>64</v>
      </c>
      <c r="B48" s="199"/>
      <c r="C48" s="199"/>
      <c r="D48" s="199"/>
      <c r="E48" s="199"/>
      <c r="F48" s="200"/>
      <c r="G48" s="36"/>
      <c r="H48" s="36"/>
      <c r="I48" s="36"/>
      <c r="J48" s="36"/>
      <c r="K48" s="38"/>
      <c r="L48" s="38"/>
    </row>
    <row r="49" spans="1:12" ht="14.25" customHeight="1">
      <c r="A49" s="196" t="s">
        <v>63</v>
      </c>
      <c r="B49" s="197"/>
      <c r="C49" s="197"/>
      <c r="D49" s="197"/>
      <c r="E49" s="197"/>
      <c r="F49" s="198"/>
      <c r="G49" s="87">
        <f>G26+G36</f>
        <v>64902410.08</v>
      </c>
      <c r="H49" s="37">
        <f>H26+H36</f>
        <v>57840700</v>
      </c>
      <c r="I49" s="37">
        <f>I26+I36</f>
        <v>32621870.529999997</v>
      </c>
      <c r="J49" s="37">
        <f>J26+J36</f>
        <v>30579900.75</v>
      </c>
      <c r="K49" s="39">
        <f>J49/I49*100</f>
        <v>93.74048836923026</v>
      </c>
      <c r="L49" s="39">
        <f>J49/H49*100</f>
        <v>52.86917473336249</v>
      </c>
    </row>
  </sheetData>
  <sheetProtection/>
  <mergeCells count="55">
    <mergeCell ref="AE6:AF10"/>
    <mergeCell ref="AG6:AH10"/>
    <mergeCell ref="B3:AC3"/>
    <mergeCell ref="AC5:AD5"/>
    <mergeCell ref="P8:R10"/>
    <mergeCell ref="K10:L10"/>
    <mergeCell ref="D6:F10"/>
    <mergeCell ref="I10:J10"/>
    <mergeCell ref="AB6:AD10"/>
    <mergeCell ref="Y7:Z10"/>
    <mergeCell ref="A47:F47"/>
    <mergeCell ref="A49:F49"/>
    <mergeCell ref="A34:F34"/>
    <mergeCell ref="A46:F46"/>
    <mergeCell ref="A37:F37"/>
    <mergeCell ref="A48:F48"/>
    <mergeCell ref="A45:F45"/>
    <mergeCell ref="A40:F40"/>
    <mergeCell ref="A44:F44"/>
    <mergeCell ref="A35:F35"/>
    <mergeCell ref="A21:C21"/>
    <mergeCell ref="A15:C15"/>
    <mergeCell ref="A33:F33"/>
    <mergeCell ref="A16:C16"/>
    <mergeCell ref="A18:C18"/>
    <mergeCell ref="A31:F31"/>
    <mergeCell ref="A23:C23"/>
    <mergeCell ref="A19:C19"/>
    <mergeCell ref="A26:F26"/>
    <mergeCell ref="M7:O10"/>
    <mergeCell ref="P7:U7"/>
    <mergeCell ref="S8:U10"/>
    <mergeCell ref="A20:C20"/>
    <mergeCell ref="A13:C13"/>
    <mergeCell ref="A14:C14"/>
    <mergeCell ref="A43:F43"/>
    <mergeCell ref="A39:F39"/>
    <mergeCell ref="A42:F42"/>
    <mergeCell ref="A22:C22"/>
    <mergeCell ref="A41:F41"/>
    <mergeCell ref="A30:F30"/>
    <mergeCell ref="A38:F38"/>
    <mergeCell ref="A36:F36"/>
    <mergeCell ref="A28:F28"/>
    <mergeCell ref="A32:F32"/>
    <mergeCell ref="AA7:AA10"/>
    <mergeCell ref="H6:AA6"/>
    <mergeCell ref="A17:C17"/>
    <mergeCell ref="A29:F29"/>
    <mergeCell ref="A6:C11"/>
    <mergeCell ref="A27:F27"/>
    <mergeCell ref="A12:C12"/>
    <mergeCell ref="V7:X10"/>
    <mergeCell ref="H10:H11"/>
    <mergeCell ref="H7:L9"/>
  </mergeCells>
  <printOptions/>
  <pageMargins left="0" right="0" top="0.7874015748031497" bottom="0.3937007874015748" header="0.5118110236220472" footer="0.5118110236220472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D20"/>
  <sheetViews>
    <sheetView view="pageBreakPreview" zoomScaleSheetLayoutView="100" zoomScalePageLayoutView="0" workbookViewId="0" topLeftCell="A7">
      <pane xSplit="5" topLeftCell="BM1" activePane="topRight" state="frozen"/>
      <selection pane="topLeft" activeCell="A4" sqref="A4"/>
      <selection pane="topRight" activeCell="CA13" sqref="CA13"/>
    </sheetView>
  </sheetViews>
  <sheetFormatPr defaultColWidth="9.00390625" defaultRowHeight="12.75"/>
  <cols>
    <col min="2" max="2" width="5.75390625" style="0" customWidth="1"/>
    <col min="3" max="3" width="5.00390625" style="0" customWidth="1"/>
    <col min="4" max="4" width="14.375" style="0" customWidth="1"/>
    <col min="5" max="5" width="14.25390625" style="0" customWidth="1"/>
    <col min="6" max="6" width="5.75390625" style="0" customWidth="1"/>
    <col min="7" max="7" width="10.00390625" style="0" customWidth="1"/>
    <col min="8" max="8" width="10.75390625" style="0" customWidth="1"/>
    <col min="9" max="9" width="10.375" style="0" customWidth="1"/>
    <col min="10" max="11" width="9.00390625" style="0" customWidth="1"/>
    <col min="12" max="12" width="12.00390625" style="0" customWidth="1"/>
    <col min="13" max="13" width="9.875" style="0" bestFit="1" customWidth="1"/>
    <col min="14" max="14" width="10.25390625" style="0" customWidth="1"/>
    <col min="15" max="15" width="11.25390625" style="0" customWidth="1"/>
    <col min="16" max="16" width="6.125" style="0" customWidth="1"/>
    <col min="17" max="17" width="11.125" style="0" customWidth="1"/>
    <col min="18" max="18" width="9.875" style="0" bestFit="1" customWidth="1"/>
    <col min="19" max="19" width="9.75390625" style="0" customWidth="1"/>
    <col min="20" max="20" width="10.875" style="0" customWidth="1"/>
    <col min="21" max="21" width="6.125" style="0" customWidth="1"/>
    <col min="22" max="22" width="10.00390625" style="0" customWidth="1"/>
    <col min="23" max="23" width="9.25390625" style="0" customWidth="1"/>
    <col min="24" max="24" width="10.00390625" style="0" customWidth="1"/>
    <col min="25" max="25" width="9.875" style="0" customWidth="1"/>
    <col min="26" max="26" width="6.125" style="0" customWidth="1"/>
    <col min="27" max="27" width="10.00390625" style="0" customWidth="1"/>
    <col min="28" max="28" width="11.125" style="0" customWidth="1"/>
    <col min="29" max="29" width="11.75390625" style="0" customWidth="1"/>
    <col min="30" max="30" width="10.375" style="0" customWidth="1"/>
    <col min="31" max="31" width="7.375" style="0" customWidth="1"/>
    <col min="32" max="32" width="8.875" style="0" customWidth="1"/>
    <col min="33" max="34" width="7.625" style="0" customWidth="1"/>
    <col min="35" max="35" width="10.25390625" style="0" customWidth="1"/>
    <col min="36" max="36" width="9.25390625" style="0" customWidth="1"/>
    <col min="37" max="37" width="5.125" style="0" customWidth="1"/>
    <col min="38" max="38" width="7.375" style="0" customWidth="1"/>
    <col min="39" max="39" width="8.00390625" style="0" customWidth="1"/>
    <col min="40" max="40" width="6.25390625" style="0" customWidth="1"/>
    <col min="41" max="41" width="6.625" style="0" customWidth="1"/>
    <col min="42" max="42" width="11.75390625" style="0" customWidth="1"/>
    <col min="43" max="43" width="10.375" style="0" customWidth="1"/>
    <col min="44" max="44" width="10.25390625" style="0" customWidth="1"/>
    <col min="45" max="45" width="10.75390625" style="0" customWidth="1"/>
    <col min="46" max="46" width="6.125" style="0" customWidth="1"/>
    <col min="47" max="47" width="7.125" style="0" customWidth="1"/>
    <col min="48" max="48" width="10.00390625" style="0" customWidth="1"/>
    <col min="49" max="49" width="11.125" style="0" customWidth="1"/>
    <col min="50" max="50" width="8.125" style="0" customWidth="1"/>
    <col min="51" max="51" width="5.875" style="0" customWidth="1"/>
    <col min="52" max="52" width="8.375" style="0" customWidth="1"/>
    <col min="53" max="53" width="9.875" style="0" customWidth="1"/>
    <col min="54" max="54" width="8.75390625" style="0" customWidth="1"/>
    <col min="55" max="55" width="6.125" style="0" customWidth="1"/>
    <col min="56" max="56" width="6.625" style="0" customWidth="1"/>
    <col min="57" max="57" width="10.375" style="0" customWidth="1"/>
    <col min="58" max="58" width="11.875" style="0" customWidth="1"/>
    <col min="59" max="59" width="11.00390625" style="0" customWidth="1"/>
    <col min="60" max="60" width="5.875" style="0" customWidth="1"/>
    <col min="61" max="61" width="7.25390625" style="0" customWidth="1"/>
    <col min="62" max="62" width="11.75390625" style="0" bestFit="1" customWidth="1"/>
    <col min="63" max="63" width="8.875" style="0" customWidth="1"/>
    <col min="64" max="64" width="10.375" style="0" customWidth="1"/>
    <col min="65" max="65" width="6.875" style="0" customWidth="1"/>
    <col min="66" max="66" width="6.125" style="0" customWidth="1"/>
    <col min="67" max="68" width="3.875" style="0" customWidth="1"/>
    <col min="69" max="69" width="7.375" style="0" customWidth="1"/>
    <col min="70" max="71" width="3.875" style="0" customWidth="1"/>
    <col min="72" max="72" width="4.875" style="0" customWidth="1"/>
    <col min="73" max="73" width="7.625" style="0" customWidth="1"/>
    <col min="74" max="74" width="8.125" style="0" customWidth="1"/>
    <col min="75" max="75" width="6.25390625" style="0" customWidth="1"/>
    <col min="76" max="76" width="5.375" style="0" customWidth="1"/>
    <col min="77" max="77" width="4.00390625" style="0" customWidth="1"/>
    <col min="78" max="78" width="9.625" style="0" customWidth="1"/>
    <col min="79" max="79" width="8.375" style="0" customWidth="1"/>
    <col min="80" max="80" width="5.25390625" style="0" customWidth="1"/>
    <col min="81" max="81" width="5.00390625" style="0" customWidth="1"/>
  </cols>
  <sheetData>
    <row r="1" ht="3" customHeight="1"/>
    <row r="2" ht="12.75" customHeight="1" hidden="1"/>
    <row r="3" spans="2:52" ht="56.25" customHeight="1">
      <c r="B3" s="97"/>
      <c r="C3" s="97"/>
      <c r="D3" s="260" t="s">
        <v>88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97"/>
      <c r="AR3" s="97"/>
      <c r="AS3" s="97"/>
      <c r="AT3" s="97"/>
      <c r="AU3" s="41"/>
      <c r="AV3" s="2"/>
      <c r="AW3" s="2"/>
      <c r="AX3" s="2"/>
      <c r="AY3" s="2"/>
      <c r="AZ3" s="2"/>
    </row>
    <row r="6" spans="1:81" ht="12.75">
      <c r="A6" s="243" t="s">
        <v>2</v>
      </c>
      <c r="B6" s="243"/>
      <c r="C6" s="243"/>
      <c r="D6" s="244" t="s">
        <v>0</v>
      </c>
      <c r="E6" s="244"/>
      <c r="F6" s="245"/>
      <c r="G6" s="251" t="s">
        <v>7</v>
      </c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9"/>
    </row>
    <row r="7" spans="1:81" ht="73.5" customHeight="1">
      <c r="A7" s="243"/>
      <c r="B7" s="243"/>
      <c r="C7" s="243"/>
      <c r="D7" s="246"/>
      <c r="E7" s="246"/>
      <c r="F7" s="247"/>
      <c r="G7" s="227" t="s">
        <v>1</v>
      </c>
      <c r="H7" s="228"/>
      <c r="I7" s="228"/>
      <c r="J7" s="228"/>
      <c r="K7" s="229"/>
      <c r="L7" s="227" t="s">
        <v>76</v>
      </c>
      <c r="M7" s="228"/>
      <c r="N7" s="228"/>
      <c r="O7" s="228"/>
      <c r="P7" s="229"/>
      <c r="Q7" s="227" t="s">
        <v>4</v>
      </c>
      <c r="R7" s="228"/>
      <c r="S7" s="228"/>
      <c r="T7" s="228"/>
      <c r="U7" s="229"/>
      <c r="V7" s="240" t="s">
        <v>42</v>
      </c>
      <c r="W7" s="236"/>
      <c r="X7" s="236"/>
      <c r="Y7" s="236"/>
      <c r="Z7" s="237"/>
      <c r="AA7" s="240" t="s">
        <v>5</v>
      </c>
      <c r="AB7" s="236"/>
      <c r="AC7" s="236"/>
      <c r="AD7" s="236"/>
      <c r="AE7" s="237"/>
      <c r="AF7" s="227" t="s">
        <v>24</v>
      </c>
      <c r="AG7" s="236"/>
      <c r="AH7" s="236"/>
      <c r="AI7" s="236"/>
      <c r="AJ7" s="237"/>
      <c r="AK7" s="227" t="s">
        <v>35</v>
      </c>
      <c r="AL7" s="236"/>
      <c r="AM7" s="236"/>
      <c r="AN7" s="236"/>
      <c r="AO7" s="237"/>
      <c r="AP7" s="227" t="s">
        <v>43</v>
      </c>
      <c r="AQ7" s="236"/>
      <c r="AR7" s="236"/>
      <c r="AS7" s="236"/>
      <c r="AT7" s="237"/>
      <c r="AU7" s="227" t="s">
        <v>33</v>
      </c>
      <c r="AV7" s="236"/>
      <c r="AW7" s="236"/>
      <c r="AX7" s="236"/>
      <c r="AY7" s="237"/>
      <c r="AZ7" s="227" t="s">
        <v>23</v>
      </c>
      <c r="BA7" s="236"/>
      <c r="BB7" s="236"/>
      <c r="BC7" s="236"/>
      <c r="BD7" s="237"/>
      <c r="BE7" s="227" t="s">
        <v>22</v>
      </c>
      <c r="BF7" s="238"/>
      <c r="BG7" s="238"/>
      <c r="BH7" s="238"/>
      <c r="BI7" s="239"/>
      <c r="BJ7" s="227" t="s">
        <v>53</v>
      </c>
      <c r="BK7" s="228"/>
      <c r="BL7" s="228"/>
      <c r="BM7" s="228"/>
      <c r="BN7" s="229"/>
      <c r="BO7" s="227" t="s">
        <v>66</v>
      </c>
      <c r="BP7" s="228"/>
      <c r="BQ7" s="228"/>
      <c r="BR7" s="228"/>
      <c r="BS7" s="228"/>
      <c r="BT7" s="227" t="s">
        <v>65</v>
      </c>
      <c r="BU7" s="228"/>
      <c r="BV7" s="228"/>
      <c r="BW7" s="228"/>
      <c r="BX7" s="229"/>
      <c r="BY7" s="227" t="s">
        <v>45</v>
      </c>
      <c r="BZ7" s="238"/>
      <c r="CA7" s="238"/>
      <c r="CB7" s="238"/>
      <c r="CC7" s="239"/>
    </row>
    <row r="8" spans="1:81" ht="26.25" customHeight="1">
      <c r="A8" s="243"/>
      <c r="B8" s="243"/>
      <c r="C8" s="243"/>
      <c r="D8" s="250" t="s">
        <v>80</v>
      </c>
      <c r="E8" s="254" t="s">
        <v>11</v>
      </c>
      <c r="F8" s="99"/>
      <c r="G8" s="248" t="s">
        <v>41</v>
      </c>
      <c r="H8" s="232" t="s">
        <v>11</v>
      </c>
      <c r="I8" s="232"/>
      <c r="J8" s="233" t="s">
        <v>50</v>
      </c>
      <c r="K8" s="234"/>
      <c r="L8" s="230" t="s">
        <v>41</v>
      </c>
      <c r="M8" s="232" t="s">
        <v>11</v>
      </c>
      <c r="N8" s="232"/>
      <c r="O8" s="233" t="s">
        <v>50</v>
      </c>
      <c r="P8" s="234"/>
      <c r="Q8" s="230" t="s">
        <v>41</v>
      </c>
      <c r="R8" s="232" t="s">
        <v>11</v>
      </c>
      <c r="S8" s="232"/>
      <c r="T8" s="233" t="s">
        <v>50</v>
      </c>
      <c r="U8" s="234"/>
      <c r="V8" s="230" t="s">
        <v>41</v>
      </c>
      <c r="W8" s="232" t="s">
        <v>11</v>
      </c>
      <c r="X8" s="232"/>
      <c r="Y8" s="233" t="s">
        <v>50</v>
      </c>
      <c r="Z8" s="234"/>
      <c r="AA8" s="232" t="s">
        <v>41</v>
      </c>
      <c r="AB8" s="232" t="s">
        <v>11</v>
      </c>
      <c r="AC8" s="232"/>
      <c r="AD8" s="235" t="s">
        <v>50</v>
      </c>
      <c r="AE8" s="235"/>
      <c r="AF8" s="232" t="s">
        <v>41</v>
      </c>
      <c r="AG8" s="232" t="s">
        <v>11</v>
      </c>
      <c r="AH8" s="232"/>
      <c r="AI8" s="235" t="s">
        <v>50</v>
      </c>
      <c r="AJ8" s="235"/>
      <c r="AK8" s="232" t="s">
        <v>41</v>
      </c>
      <c r="AL8" s="232" t="s">
        <v>11</v>
      </c>
      <c r="AM8" s="232"/>
      <c r="AN8" s="235" t="s">
        <v>50</v>
      </c>
      <c r="AO8" s="235"/>
      <c r="AP8" s="232" t="s">
        <v>41</v>
      </c>
      <c r="AQ8" s="232" t="s">
        <v>11</v>
      </c>
      <c r="AR8" s="232"/>
      <c r="AS8" s="235" t="s">
        <v>50</v>
      </c>
      <c r="AT8" s="235"/>
      <c r="AU8" s="232" t="s">
        <v>41</v>
      </c>
      <c r="AV8" s="232" t="s">
        <v>11</v>
      </c>
      <c r="AW8" s="232"/>
      <c r="AX8" s="235" t="s">
        <v>50</v>
      </c>
      <c r="AY8" s="235"/>
      <c r="AZ8" s="232" t="s">
        <v>41</v>
      </c>
      <c r="BA8" s="232" t="s">
        <v>11</v>
      </c>
      <c r="BB8" s="232"/>
      <c r="BC8" s="235" t="s">
        <v>50</v>
      </c>
      <c r="BD8" s="235"/>
      <c r="BE8" s="232" t="s">
        <v>41</v>
      </c>
      <c r="BF8" s="232" t="s">
        <v>11</v>
      </c>
      <c r="BG8" s="232"/>
      <c r="BH8" s="235" t="s">
        <v>50</v>
      </c>
      <c r="BI8" s="235"/>
      <c r="BJ8" s="232" t="s">
        <v>41</v>
      </c>
      <c r="BK8" s="232" t="s">
        <v>11</v>
      </c>
      <c r="BL8" s="232"/>
      <c r="BM8" s="235" t="s">
        <v>50</v>
      </c>
      <c r="BN8" s="235"/>
      <c r="BO8" s="232" t="s">
        <v>41</v>
      </c>
      <c r="BP8" s="232" t="s">
        <v>11</v>
      </c>
      <c r="BQ8" s="232"/>
      <c r="BR8" s="235" t="s">
        <v>50</v>
      </c>
      <c r="BS8" s="235"/>
      <c r="BT8" s="232" t="s">
        <v>41</v>
      </c>
      <c r="BU8" s="232" t="s">
        <v>11</v>
      </c>
      <c r="BV8" s="232"/>
      <c r="BW8" s="235" t="s">
        <v>50</v>
      </c>
      <c r="BX8" s="235"/>
      <c r="BY8" s="232" t="s">
        <v>41</v>
      </c>
      <c r="BZ8" s="232" t="s">
        <v>11</v>
      </c>
      <c r="CA8" s="232"/>
      <c r="CB8" s="235" t="s">
        <v>50</v>
      </c>
      <c r="CC8" s="235"/>
    </row>
    <row r="9" spans="1:81" ht="75.75" customHeight="1">
      <c r="A9" s="243"/>
      <c r="B9" s="243"/>
      <c r="C9" s="243"/>
      <c r="D9" s="250"/>
      <c r="E9" s="255"/>
      <c r="F9" s="46" t="s">
        <v>6</v>
      </c>
      <c r="G9" s="249"/>
      <c r="H9" s="137" t="s">
        <v>91</v>
      </c>
      <c r="I9" s="10" t="s">
        <v>92</v>
      </c>
      <c r="J9" s="10" t="s">
        <v>93</v>
      </c>
      <c r="K9" s="10" t="s">
        <v>94</v>
      </c>
      <c r="L9" s="231"/>
      <c r="M9" s="137" t="s">
        <v>91</v>
      </c>
      <c r="N9" s="10" t="s">
        <v>92</v>
      </c>
      <c r="O9" s="10" t="s">
        <v>93</v>
      </c>
      <c r="P9" s="10" t="s">
        <v>94</v>
      </c>
      <c r="Q9" s="231"/>
      <c r="R9" s="137" t="s">
        <v>91</v>
      </c>
      <c r="S9" s="10" t="s">
        <v>92</v>
      </c>
      <c r="T9" s="10" t="s">
        <v>93</v>
      </c>
      <c r="U9" s="10" t="s">
        <v>94</v>
      </c>
      <c r="V9" s="231"/>
      <c r="W9" s="137" t="s">
        <v>91</v>
      </c>
      <c r="X9" s="10" t="s">
        <v>92</v>
      </c>
      <c r="Y9" s="10" t="s">
        <v>93</v>
      </c>
      <c r="Z9" s="10" t="s">
        <v>94</v>
      </c>
      <c r="AA9" s="235"/>
      <c r="AB9" s="137" t="s">
        <v>91</v>
      </c>
      <c r="AC9" s="10" t="s">
        <v>92</v>
      </c>
      <c r="AD9" s="10" t="s">
        <v>93</v>
      </c>
      <c r="AE9" s="10" t="s">
        <v>94</v>
      </c>
      <c r="AF9" s="235"/>
      <c r="AG9" s="137" t="s">
        <v>91</v>
      </c>
      <c r="AH9" s="10" t="s">
        <v>92</v>
      </c>
      <c r="AI9" s="10" t="s">
        <v>93</v>
      </c>
      <c r="AJ9" s="10" t="s">
        <v>94</v>
      </c>
      <c r="AK9" s="235"/>
      <c r="AL9" s="137" t="s">
        <v>91</v>
      </c>
      <c r="AM9" s="10" t="s">
        <v>92</v>
      </c>
      <c r="AN9" s="10" t="s">
        <v>93</v>
      </c>
      <c r="AO9" s="10" t="s">
        <v>94</v>
      </c>
      <c r="AP9" s="235"/>
      <c r="AQ9" s="137" t="s">
        <v>91</v>
      </c>
      <c r="AR9" s="10" t="s">
        <v>92</v>
      </c>
      <c r="AS9" s="10" t="s">
        <v>93</v>
      </c>
      <c r="AT9" s="10" t="s">
        <v>94</v>
      </c>
      <c r="AU9" s="235"/>
      <c r="AV9" s="137" t="s">
        <v>91</v>
      </c>
      <c r="AW9" s="10" t="s">
        <v>92</v>
      </c>
      <c r="AX9" s="10" t="s">
        <v>93</v>
      </c>
      <c r="AY9" s="10" t="s">
        <v>94</v>
      </c>
      <c r="AZ9" s="235"/>
      <c r="BA9" s="137" t="s">
        <v>91</v>
      </c>
      <c r="BB9" s="10" t="s">
        <v>92</v>
      </c>
      <c r="BC9" s="10" t="s">
        <v>93</v>
      </c>
      <c r="BD9" s="10" t="s">
        <v>94</v>
      </c>
      <c r="BE9" s="235"/>
      <c r="BF9" s="137" t="s">
        <v>91</v>
      </c>
      <c r="BG9" s="10" t="s">
        <v>92</v>
      </c>
      <c r="BH9" s="10" t="s">
        <v>93</v>
      </c>
      <c r="BI9" s="10" t="s">
        <v>94</v>
      </c>
      <c r="BJ9" s="235"/>
      <c r="BK9" s="137" t="s">
        <v>91</v>
      </c>
      <c r="BL9" s="10" t="s">
        <v>92</v>
      </c>
      <c r="BM9" s="10" t="s">
        <v>93</v>
      </c>
      <c r="BN9" s="10" t="s">
        <v>94</v>
      </c>
      <c r="BO9" s="235"/>
      <c r="BP9" s="137" t="s">
        <v>91</v>
      </c>
      <c r="BQ9" s="10" t="s">
        <v>92</v>
      </c>
      <c r="BR9" s="10" t="s">
        <v>93</v>
      </c>
      <c r="BS9" s="10" t="s">
        <v>94</v>
      </c>
      <c r="BT9" s="235"/>
      <c r="BU9" s="137" t="s">
        <v>91</v>
      </c>
      <c r="BV9" s="10" t="s">
        <v>92</v>
      </c>
      <c r="BW9" s="10" t="s">
        <v>93</v>
      </c>
      <c r="BX9" s="10" t="s">
        <v>94</v>
      </c>
      <c r="BY9" s="235"/>
      <c r="BZ9" s="137" t="s">
        <v>91</v>
      </c>
      <c r="CA9" s="10" t="s">
        <v>92</v>
      </c>
      <c r="CB9" s="10" t="s">
        <v>93</v>
      </c>
      <c r="CC9" s="10" t="s">
        <v>94</v>
      </c>
    </row>
    <row r="10" spans="1:82" s="19" customFormat="1" ht="27.75" customHeight="1">
      <c r="A10" s="252" t="s">
        <v>81</v>
      </c>
      <c r="B10" s="252"/>
      <c r="C10" s="253"/>
      <c r="D10" s="79">
        <f>G10+Q10+V10+AA10+AF10+AK10+AP10+AU10+AZ10+BE10+BY10+L10</f>
        <v>809700</v>
      </c>
      <c r="E10" s="79">
        <f aca="true" t="shared" si="0" ref="E10:E18">I10+N10+S10+X10+AC10+AH10+AR10+AW10+BB10+BG10+BL10+BQ10+BV10+CA10</f>
        <v>315403.5</v>
      </c>
      <c r="F10" s="106">
        <f>E10/D10*100</f>
        <v>38.95313078918118</v>
      </c>
      <c r="G10" s="107">
        <v>147900</v>
      </c>
      <c r="H10" s="102">
        <v>67657.29</v>
      </c>
      <c r="I10" s="36">
        <v>61768.06</v>
      </c>
      <c r="J10" s="108">
        <f>I10/H10*100</f>
        <v>91.29549823825342</v>
      </c>
      <c r="K10" s="109">
        <f>I10/G10*100</f>
        <v>41.76339418526031</v>
      </c>
      <c r="L10" s="45">
        <v>286700</v>
      </c>
      <c r="M10" s="91"/>
      <c r="N10" s="91">
        <v>136602.96</v>
      </c>
      <c r="O10" s="110">
        <v>0</v>
      </c>
      <c r="P10" s="109">
        <f>N10/L10*100</f>
        <v>47.64665504011161</v>
      </c>
      <c r="Q10" s="45">
        <v>23000</v>
      </c>
      <c r="R10" s="111">
        <v>10447</v>
      </c>
      <c r="S10" s="111">
        <v>3553.1</v>
      </c>
      <c r="T10" s="110">
        <f>S10/R10*100</f>
        <v>34.01072078108548</v>
      </c>
      <c r="U10" s="109">
        <f>S10/Q10*100</f>
        <v>15.448260869565217</v>
      </c>
      <c r="V10" s="45">
        <v>49000</v>
      </c>
      <c r="W10" s="102">
        <v>1022.41</v>
      </c>
      <c r="X10" s="36">
        <v>4403.59</v>
      </c>
      <c r="Y10" s="109">
        <f>X10/W10*100</f>
        <v>430.70685928345773</v>
      </c>
      <c r="Z10" s="109">
        <f>X10/V10*100</f>
        <v>8.98691836734694</v>
      </c>
      <c r="AA10" s="45">
        <v>261000</v>
      </c>
      <c r="AB10" s="102">
        <v>70167.09</v>
      </c>
      <c r="AC10" s="36">
        <v>65887.66</v>
      </c>
      <c r="AD10" s="109">
        <f>AC10/AB10*100</f>
        <v>93.90108667752932</v>
      </c>
      <c r="AE10" s="109">
        <f>AC10/AA10*100</f>
        <v>25.244314176245215</v>
      </c>
      <c r="AF10" s="36"/>
      <c r="AG10" s="125">
        <v>8200</v>
      </c>
      <c r="AH10" s="45">
        <v>5320</v>
      </c>
      <c r="AI10" s="109">
        <f>AH10/AG10*100</f>
        <v>64.8780487804878</v>
      </c>
      <c r="AJ10" s="109">
        <v>0</v>
      </c>
      <c r="AK10" s="36"/>
      <c r="AL10" s="112"/>
      <c r="AM10" s="37"/>
      <c r="AN10" s="36"/>
      <c r="AO10" s="36"/>
      <c r="AP10" s="45">
        <v>41700</v>
      </c>
      <c r="AQ10" s="142">
        <v>30309.19</v>
      </c>
      <c r="AR10" s="113">
        <v>33345.15</v>
      </c>
      <c r="AS10" s="109">
        <f>AR10/AQ10*100</f>
        <v>110.0166319192298</v>
      </c>
      <c r="AT10" s="109">
        <f>AR10/AP10*100</f>
        <v>79.96438848920863</v>
      </c>
      <c r="AU10" s="45">
        <v>400</v>
      </c>
      <c r="AV10" s="102">
        <v>7012.34</v>
      </c>
      <c r="AW10" s="36">
        <v>4522.98</v>
      </c>
      <c r="AX10" s="109">
        <f>AW10/AV10*100</f>
        <v>64.50029519390102</v>
      </c>
      <c r="AY10" s="109">
        <f>AW10/AU10*100</f>
        <v>1130.745</v>
      </c>
      <c r="AZ10" s="36"/>
      <c r="BA10" s="37"/>
      <c r="BB10" s="37"/>
      <c r="BC10" s="36"/>
      <c r="BD10" s="36"/>
      <c r="BE10" s="36"/>
      <c r="BF10" s="102"/>
      <c r="BG10" s="36"/>
      <c r="BH10" s="109">
        <v>0</v>
      </c>
      <c r="BI10" s="109"/>
      <c r="BJ10" s="36"/>
      <c r="BK10" s="36"/>
      <c r="BL10" s="36"/>
      <c r="BM10" s="36"/>
      <c r="BN10" s="36"/>
      <c r="BO10" s="36"/>
      <c r="BP10" s="36"/>
      <c r="BQ10" s="106"/>
      <c r="BR10" s="36"/>
      <c r="BS10" s="36"/>
      <c r="BT10" s="36"/>
      <c r="BU10" s="45"/>
      <c r="BV10" s="45"/>
      <c r="BW10" s="36"/>
      <c r="BX10" s="36"/>
      <c r="BY10" s="37"/>
      <c r="BZ10" s="36"/>
      <c r="CA10" s="36"/>
      <c r="CB10" s="36"/>
      <c r="CC10" s="36"/>
      <c r="CD10" s="114"/>
    </row>
    <row r="11" spans="1:82" s="20" customFormat="1" ht="24.75" customHeight="1">
      <c r="A11" s="241" t="s">
        <v>82</v>
      </c>
      <c r="B11" s="241"/>
      <c r="C11" s="242"/>
      <c r="D11" s="79">
        <f>G11+Q11+V11+AA11+AF11+AK11+AP11+AU11+AZ11+BE11+BY11+BJ11+L11</f>
        <v>928600</v>
      </c>
      <c r="E11" s="79">
        <f t="shared" si="0"/>
        <v>443134.89</v>
      </c>
      <c r="F11" s="106">
        <f aca="true" t="shared" si="1" ref="F11:F19">E11/D11*100</f>
        <v>47.72075059228947</v>
      </c>
      <c r="G11" s="107">
        <v>200000</v>
      </c>
      <c r="H11" s="102">
        <v>77668.95</v>
      </c>
      <c r="I11" s="36">
        <v>123876.24</v>
      </c>
      <c r="J11" s="108">
        <f aca="true" t="shared" si="2" ref="J11:J19">I11/H11*100</f>
        <v>159.4926157750298</v>
      </c>
      <c r="K11" s="109">
        <f aca="true" t="shared" si="3" ref="K11:K19">I11/G11*100</f>
        <v>61.938120000000005</v>
      </c>
      <c r="L11" s="45">
        <v>248200</v>
      </c>
      <c r="M11" s="56"/>
      <c r="N11" s="91">
        <v>118278.25</v>
      </c>
      <c r="O11" s="110">
        <v>0</v>
      </c>
      <c r="P11" s="109">
        <f aca="true" t="shared" si="4" ref="P11:P18">N11/L11*100</f>
        <v>47.654411764705884</v>
      </c>
      <c r="Q11" s="45">
        <v>13300</v>
      </c>
      <c r="R11" s="115">
        <v>10745.58</v>
      </c>
      <c r="S11" s="115">
        <v>1694.7</v>
      </c>
      <c r="T11" s="110">
        <f aca="true" t="shared" si="5" ref="T11:T19">S11/R11*100</f>
        <v>15.77113566694399</v>
      </c>
      <c r="U11" s="109">
        <f aca="true" t="shared" si="6" ref="U11:U18">S11/Q11*100</f>
        <v>12.742105263157896</v>
      </c>
      <c r="V11" s="45">
        <v>87100</v>
      </c>
      <c r="W11" s="102">
        <v>1092</v>
      </c>
      <c r="X11" s="36">
        <v>13107.91</v>
      </c>
      <c r="Y11" s="109">
        <f aca="true" t="shared" si="7" ref="Y11:Y19">X11/W11*100</f>
        <v>1200.3580586080586</v>
      </c>
      <c r="Z11" s="109">
        <f aca="true" t="shared" si="8" ref="Z11:Z19">X11/V11*100</f>
        <v>15.04926521239954</v>
      </c>
      <c r="AA11" s="45">
        <v>275000</v>
      </c>
      <c r="AB11" s="140">
        <v>90900.95</v>
      </c>
      <c r="AC11" s="90">
        <v>112300.52</v>
      </c>
      <c r="AD11" s="109">
        <f aca="true" t="shared" si="9" ref="AD11:AD19">AC11/AB11*100</f>
        <v>123.541635153428</v>
      </c>
      <c r="AE11" s="109">
        <f aca="true" t="shared" si="10" ref="AE11:AE19">AC11/AA11*100</f>
        <v>40.83655272727273</v>
      </c>
      <c r="AF11" s="36"/>
      <c r="AG11" s="125">
        <v>5100</v>
      </c>
      <c r="AH11" s="45">
        <v>3700</v>
      </c>
      <c r="AI11" s="109">
        <f aca="true" t="shared" si="11" ref="AI11:AI18">AH11/AG11*100</f>
        <v>72.54901960784314</v>
      </c>
      <c r="AJ11" s="109">
        <v>0</v>
      </c>
      <c r="AK11" s="36"/>
      <c r="AL11" s="116"/>
      <c r="AM11" s="37"/>
      <c r="AN11" s="36"/>
      <c r="AO11" s="36"/>
      <c r="AP11" s="45">
        <v>105000</v>
      </c>
      <c r="AQ11" s="117">
        <v>36713.78</v>
      </c>
      <c r="AR11" s="117">
        <v>55044.21</v>
      </c>
      <c r="AS11" s="109">
        <f>AR11/AQ11*100</f>
        <v>149.9279289683601</v>
      </c>
      <c r="AT11" s="109">
        <f aca="true" t="shared" si="12" ref="AT11:AT18">AR11/AP11*100</f>
        <v>52.42305714285715</v>
      </c>
      <c r="AU11" s="45"/>
      <c r="AV11" s="102"/>
      <c r="AW11" s="36"/>
      <c r="AX11" s="109"/>
      <c r="AY11" s="109"/>
      <c r="AZ11" s="36"/>
      <c r="BA11" s="36"/>
      <c r="BB11" s="36"/>
      <c r="BC11" s="36"/>
      <c r="BD11" s="36"/>
      <c r="BE11" s="36"/>
      <c r="BF11" s="102"/>
      <c r="BG11" s="36">
        <v>15133.06</v>
      </c>
      <c r="BH11" s="109">
        <v>0</v>
      </c>
      <c r="BI11" s="109"/>
      <c r="BJ11" s="36"/>
      <c r="BK11" s="36"/>
      <c r="BL11" s="36"/>
      <c r="BM11" s="36"/>
      <c r="BN11" s="36"/>
      <c r="BO11" s="36"/>
      <c r="BP11" s="36"/>
      <c r="BQ11" s="106"/>
      <c r="BR11" s="36"/>
      <c r="BS11" s="36"/>
      <c r="BT11" s="36"/>
      <c r="BU11" s="45"/>
      <c r="BV11" s="45"/>
      <c r="BW11" s="36"/>
      <c r="BX11" s="36"/>
      <c r="BY11" s="37"/>
      <c r="BZ11" s="36"/>
      <c r="CA11" s="36"/>
      <c r="CB11" s="36"/>
      <c r="CC11" s="36"/>
      <c r="CD11" s="118"/>
    </row>
    <row r="12" spans="1:82" s="20" customFormat="1" ht="24.75" customHeight="1">
      <c r="A12" s="241" t="s">
        <v>83</v>
      </c>
      <c r="B12" s="241"/>
      <c r="C12" s="242"/>
      <c r="D12" s="79">
        <f>G12+Q12+V12+AA12+AF12+AK12+AP12+AU12+AZ12+BE12+BY12+L12+BJ12</f>
        <v>3219000</v>
      </c>
      <c r="E12" s="79">
        <f t="shared" si="0"/>
        <v>2491923.59</v>
      </c>
      <c r="F12" s="106">
        <f t="shared" si="1"/>
        <v>77.41297266231749</v>
      </c>
      <c r="G12" s="119">
        <v>500000</v>
      </c>
      <c r="H12" s="102">
        <v>198458.7</v>
      </c>
      <c r="I12" s="36">
        <v>224847.85</v>
      </c>
      <c r="J12" s="108">
        <f t="shared" si="2"/>
        <v>113.29704870585164</v>
      </c>
      <c r="K12" s="109">
        <f t="shared" si="3"/>
        <v>44.969570000000004</v>
      </c>
      <c r="L12" s="45">
        <v>356600</v>
      </c>
      <c r="M12" s="56"/>
      <c r="N12" s="91">
        <v>169920.94</v>
      </c>
      <c r="O12" s="110">
        <v>0</v>
      </c>
      <c r="P12" s="109">
        <f t="shared" si="4"/>
        <v>47.65029164329781</v>
      </c>
      <c r="Q12" s="45">
        <v>110700</v>
      </c>
      <c r="R12" s="115">
        <v>8450.1</v>
      </c>
      <c r="S12" s="115">
        <v>7063.17</v>
      </c>
      <c r="T12" s="110">
        <f t="shared" si="5"/>
        <v>83.58682145773423</v>
      </c>
      <c r="U12" s="109">
        <f t="shared" si="6"/>
        <v>6.380460704607047</v>
      </c>
      <c r="V12" s="45">
        <v>86000</v>
      </c>
      <c r="W12" s="115">
        <v>8781.35</v>
      </c>
      <c r="X12" s="56">
        <v>16600.89</v>
      </c>
      <c r="Y12" s="109">
        <f t="shared" si="7"/>
        <v>189.0471282889305</v>
      </c>
      <c r="Z12" s="109">
        <f t="shared" si="8"/>
        <v>19.303360465116278</v>
      </c>
      <c r="AA12" s="45">
        <v>392000</v>
      </c>
      <c r="AB12" s="102">
        <v>214558.14</v>
      </c>
      <c r="AC12" s="36">
        <v>178028.04</v>
      </c>
      <c r="AD12" s="109">
        <f t="shared" si="9"/>
        <v>82.97426515722032</v>
      </c>
      <c r="AE12" s="109">
        <f t="shared" si="10"/>
        <v>45.415316326530615</v>
      </c>
      <c r="AF12" s="36"/>
      <c r="AG12" s="125">
        <v>12400</v>
      </c>
      <c r="AH12" s="45">
        <v>13700</v>
      </c>
      <c r="AI12" s="109">
        <f t="shared" si="11"/>
        <v>110.48387096774192</v>
      </c>
      <c r="AJ12" s="109">
        <v>0</v>
      </c>
      <c r="AK12" s="36"/>
      <c r="AL12" s="112"/>
      <c r="AM12" s="37"/>
      <c r="AN12" s="36"/>
      <c r="AO12" s="36"/>
      <c r="AP12" s="45">
        <v>188000</v>
      </c>
      <c r="AQ12" s="102">
        <v>92233.9</v>
      </c>
      <c r="AR12" s="36">
        <v>134184.25</v>
      </c>
      <c r="AS12" s="109">
        <f aca="true" t="shared" si="13" ref="AS12:AS19">AR12/AQ12*100</f>
        <v>145.48257202612055</v>
      </c>
      <c r="AT12" s="109">
        <f t="shared" si="12"/>
        <v>71.37460106382979</v>
      </c>
      <c r="AU12" s="45">
        <v>15700</v>
      </c>
      <c r="AV12" s="102">
        <v>11550</v>
      </c>
      <c r="AW12" s="36">
        <v>7875</v>
      </c>
      <c r="AX12" s="109">
        <f>AW12/AV12*100</f>
        <v>68.18181818181817</v>
      </c>
      <c r="AY12" s="109">
        <f aca="true" t="shared" si="14" ref="AY12:AY17">AW12/AU12*100</f>
        <v>50.15923566878981</v>
      </c>
      <c r="AZ12" s="36"/>
      <c r="BA12" s="36"/>
      <c r="BB12" s="36"/>
      <c r="BC12" s="36"/>
      <c r="BD12" s="36"/>
      <c r="BE12" s="36"/>
      <c r="BF12" s="102"/>
      <c r="BG12" s="36">
        <v>168673.79</v>
      </c>
      <c r="BH12" s="109">
        <v>0</v>
      </c>
      <c r="BI12" s="109"/>
      <c r="BJ12" s="36">
        <v>1570000</v>
      </c>
      <c r="BK12" s="36"/>
      <c r="BL12" s="36">
        <v>1570829.66</v>
      </c>
      <c r="BM12" s="36"/>
      <c r="BN12" s="109">
        <f>BL12/BJ12*100</f>
        <v>100.05284458598726</v>
      </c>
      <c r="BO12" s="36"/>
      <c r="BP12" s="36"/>
      <c r="BQ12" s="106"/>
      <c r="BR12" s="36"/>
      <c r="BS12" s="36"/>
      <c r="BT12" s="36"/>
      <c r="BU12" s="45"/>
      <c r="BV12" s="45"/>
      <c r="BW12" s="36"/>
      <c r="BX12" s="36"/>
      <c r="BY12" s="37"/>
      <c r="BZ12" s="36"/>
      <c r="CA12" s="36">
        <v>200</v>
      </c>
      <c r="CB12" s="36"/>
      <c r="CC12" s="36"/>
      <c r="CD12" s="118"/>
    </row>
    <row r="13" spans="1:82" s="21" customFormat="1" ht="24.75" customHeight="1">
      <c r="A13" s="258" t="s">
        <v>14</v>
      </c>
      <c r="B13" s="258"/>
      <c r="C13" s="259"/>
      <c r="D13" s="79">
        <f>G13+Q13+V13+AA13+AF13+AK13+AP13+AU13+AZ13+BE13+BY13+L13</f>
        <v>1772500</v>
      </c>
      <c r="E13" s="79">
        <f t="shared" si="0"/>
        <v>871651.9799999999</v>
      </c>
      <c r="F13" s="106">
        <f t="shared" si="1"/>
        <v>49.17641636107192</v>
      </c>
      <c r="G13" s="45">
        <v>530800</v>
      </c>
      <c r="H13" s="139">
        <v>202381.83</v>
      </c>
      <c r="I13" s="104">
        <v>244463.49</v>
      </c>
      <c r="J13" s="108">
        <f t="shared" si="2"/>
        <v>120.79320065442633</v>
      </c>
      <c r="K13" s="109">
        <f t="shared" si="3"/>
        <v>46.055668801808594</v>
      </c>
      <c r="L13" s="45">
        <v>430000</v>
      </c>
      <c r="M13" s="91"/>
      <c r="N13" s="91">
        <v>204903.97</v>
      </c>
      <c r="O13" s="110">
        <v>0</v>
      </c>
      <c r="P13" s="109">
        <f t="shared" si="4"/>
        <v>47.65208604651163</v>
      </c>
      <c r="Q13" s="45">
        <v>28000</v>
      </c>
      <c r="R13" s="111">
        <v>17943.13</v>
      </c>
      <c r="S13" s="111">
        <v>16555.32</v>
      </c>
      <c r="T13" s="110">
        <f t="shared" si="5"/>
        <v>92.2655077458615</v>
      </c>
      <c r="U13" s="109">
        <f t="shared" si="6"/>
        <v>59.12614285714286</v>
      </c>
      <c r="V13" s="45">
        <v>96500</v>
      </c>
      <c r="W13" s="102">
        <v>2872.37</v>
      </c>
      <c r="X13" s="111">
        <v>19563.06</v>
      </c>
      <c r="Y13" s="109">
        <f t="shared" si="7"/>
        <v>681.0772985374448</v>
      </c>
      <c r="Z13" s="109">
        <f t="shared" si="8"/>
        <v>20.27260103626943</v>
      </c>
      <c r="AA13" s="45">
        <v>552000</v>
      </c>
      <c r="AB13" s="102">
        <v>205364.94</v>
      </c>
      <c r="AC13" s="36">
        <v>235689.3</v>
      </c>
      <c r="AD13" s="109">
        <f t="shared" si="9"/>
        <v>114.76608422060745</v>
      </c>
      <c r="AE13" s="109">
        <f t="shared" si="10"/>
        <v>42.69733695652174</v>
      </c>
      <c r="AF13" s="36"/>
      <c r="AG13" s="125">
        <v>16530</v>
      </c>
      <c r="AH13" s="45">
        <v>6270</v>
      </c>
      <c r="AI13" s="109">
        <f t="shared" si="11"/>
        <v>37.93103448275862</v>
      </c>
      <c r="AJ13" s="109">
        <v>0</v>
      </c>
      <c r="AK13" s="36"/>
      <c r="AL13" s="102"/>
      <c r="AM13" s="36"/>
      <c r="AN13" s="36"/>
      <c r="AO13" s="36"/>
      <c r="AP13" s="45">
        <v>135000</v>
      </c>
      <c r="AQ13" s="102">
        <v>62083.94</v>
      </c>
      <c r="AR13" s="36">
        <v>104670.03</v>
      </c>
      <c r="AS13" s="109">
        <f t="shared" si="13"/>
        <v>168.59437400396945</v>
      </c>
      <c r="AT13" s="109">
        <f t="shared" si="12"/>
        <v>77.53335555555554</v>
      </c>
      <c r="AU13" s="45">
        <v>200</v>
      </c>
      <c r="AV13" s="102">
        <v>107.94</v>
      </c>
      <c r="AW13" s="36">
        <v>107.94</v>
      </c>
      <c r="AX13" s="109">
        <f>AW13/AV13*100</f>
        <v>100</v>
      </c>
      <c r="AY13" s="109">
        <f t="shared" si="14"/>
        <v>53.97</v>
      </c>
      <c r="AZ13" s="36"/>
      <c r="BA13" s="37"/>
      <c r="BB13" s="37"/>
      <c r="BC13" s="36"/>
      <c r="BD13" s="36"/>
      <c r="BE13" s="36"/>
      <c r="BF13" s="102">
        <v>-9114.02</v>
      </c>
      <c r="BG13" s="36">
        <v>39428.87</v>
      </c>
      <c r="BH13" s="109">
        <f>BG13/BF13*100</f>
        <v>-432.61776910737524</v>
      </c>
      <c r="BI13" s="109"/>
      <c r="BJ13" s="36"/>
      <c r="BK13" s="36"/>
      <c r="BL13" s="36"/>
      <c r="BM13" s="36"/>
      <c r="BN13" s="109"/>
      <c r="BO13" s="36"/>
      <c r="BP13" s="36"/>
      <c r="BQ13" s="106"/>
      <c r="BR13" s="36"/>
      <c r="BS13" s="36"/>
      <c r="BT13" s="36"/>
      <c r="BU13" s="45"/>
      <c r="BV13" s="45"/>
      <c r="BW13" s="36"/>
      <c r="BX13" s="36"/>
      <c r="BY13" s="37"/>
      <c r="BZ13" s="36"/>
      <c r="CA13" s="36"/>
      <c r="CB13" s="36"/>
      <c r="CC13" s="36"/>
      <c r="CD13" s="120"/>
    </row>
    <row r="14" spans="1:82" s="20" customFormat="1" ht="24.75" customHeight="1">
      <c r="A14" s="241" t="s">
        <v>84</v>
      </c>
      <c r="B14" s="241"/>
      <c r="C14" s="242"/>
      <c r="D14" s="79">
        <f>G14+Q14+V14+AA14+AF14+AK14+AP14+AU14+AZ14+BE14+BY14+L14</f>
        <v>1023200</v>
      </c>
      <c r="E14" s="79">
        <f t="shared" si="0"/>
        <v>465494.57000000007</v>
      </c>
      <c r="F14" s="106">
        <f t="shared" si="1"/>
        <v>45.49399628616107</v>
      </c>
      <c r="G14" s="121">
        <v>125000</v>
      </c>
      <c r="H14" s="102">
        <v>51229.22</v>
      </c>
      <c r="I14" s="36">
        <v>53178.25</v>
      </c>
      <c r="J14" s="108">
        <f t="shared" si="2"/>
        <v>103.8045279627525</v>
      </c>
      <c r="K14" s="109">
        <f t="shared" si="3"/>
        <v>42.5426</v>
      </c>
      <c r="L14" s="45">
        <v>283200</v>
      </c>
      <c r="M14" s="56"/>
      <c r="N14" s="91">
        <v>134937.04</v>
      </c>
      <c r="O14" s="110">
        <v>0</v>
      </c>
      <c r="P14" s="109">
        <f t="shared" si="4"/>
        <v>47.64725988700565</v>
      </c>
      <c r="Q14" s="45">
        <v>35000</v>
      </c>
      <c r="R14" s="115">
        <v>49707</v>
      </c>
      <c r="S14" s="115">
        <v>16896</v>
      </c>
      <c r="T14" s="110">
        <f t="shared" si="5"/>
        <v>33.991188363811936</v>
      </c>
      <c r="U14" s="109">
        <f t="shared" si="6"/>
        <v>48.27428571428571</v>
      </c>
      <c r="V14" s="45">
        <v>65000</v>
      </c>
      <c r="W14" s="102">
        <v>583.77</v>
      </c>
      <c r="X14" s="36">
        <v>11286.36</v>
      </c>
      <c r="Y14" s="109">
        <f t="shared" si="7"/>
        <v>1933.3573153810576</v>
      </c>
      <c r="Z14" s="109">
        <f t="shared" si="8"/>
        <v>17.36363076923077</v>
      </c>
      <c r="AA14" s="45">
        <v>302000</v>
      </c>
      <c r="AB14" s="140">
        <v>273797.05</v>
      </c>
      <c r="AC14" s="90">
        <v>89944.48</v>
      </c>
      <c r="AD14" s="109">
        <f t="shared" si="9"/>
        <v>32.85078491532323</v>
      </c>
      <c r="AE14" s="109">
        <f t="shared" si="10"/>
        <v>29.782940397350995</v>
      </c>
      <c r="AF14" s="36"/>
      <c r="AG14" s="141">
        <v>4200</v>
      </c>
      <c r="AH14" s="122">
        <v>10400</v>
      </c>
      <c r="AI14" s="109">
        <f t="shared" si="11"/>
        <v>247.61904761904762</v>
      </c>
      <c r="AJ14" s="109">
        <v>0</v>
      </c>
      <c r="AK14" s="36"/>
      <c r="AL14" s="106"/>
      <c r="AM14" s="36"/>
      <c r="AN14" s="36"/>
      <c r="AO14" s="36"/>
      <c r="AP14" s="45">
        <v>212400</v>
      </c>
      <c r="AQ14" s="102">
        <v>89975.97</v>
      </c>
      <c r="AR14" s="36">
        <v>148545.66</v>
      </c>
      <c r="AS14" s="109">
        <f t="shared" si="13"/>
        <v>165.09481364857749</v>
      </c>
      <c r="AT14" s="109">
        <f t="shared" si="12"/>
        <v>69.93675141242937</v>
      </c>
      <c r="AU14" s="45">
        <v>600</v>
      </c>
      <c r="AV14" s="102">
        <v>306.78</v>
      </c>
      <c r="AW14" s="36">
        <v>306.78</v>
      </c>
      <c r="AX14" s="109">
        <f>AW14/AV14*100</f>
        <v>100</v>
      </c>
      <c r="AY14" s="109">
        <f t="shared" si="14"/>
        <v>51.129999999999995</v>
      </c>
      <c r="AZ14" s="36"/>
      <c r="BA14" s="36"/>
      <c r="BB14" s="36"/>
      <c r="BC14" s="36"/>
      <c r="BD14" s="36"/>
      <c r="BE14" s="36"/>
      <c r="BF14" s="102"/>
      <c r="BG14" s="36"/>
      <c r="BH14" s="109">
        <v>0</v>
      </c>
      <c r="BI14" s="109"/>
      <c r="BJ14" s="36"/>
      <c r="BK14" s="36"/>
      <c r="BL14" s="36"/>
      <c r="BM14" s="36"/>
      <c r="BN14" s="109"/>
      <c r="BO14" s="36"/>
      <c r="BP14" s="36"/>
      <c r="BQ14" s="106"/>
      <c r="BR14" s="36"/>
      <c r="BS14" s="36"/>
      <c r="BT14" s="36"/>
      <c r="BU14" s="45"/>
      <c r="BV14" s="45"/>
      <c r="BW14" s="36"/>
      <c r="BX14" s="36"/>
      <c r="BY14" s="37"/>
      <c r="BZ14" s="36"/>
      <c r="CA14" s="36"/>
      <c r="CB14" s="36"/>
      <c r="CC14" s="36"/>
      <c r="CD14" s="118"/>
    </row>
    <row r="15" spans="1:82" s="20" customFormat="1" ht="24.75" customHeight="1">
      <c r="A15" s="241" t="s">
        <v>85</v>
      </c>
      <c r="B15" s="241"/>
      <c r="C15" s="242"/>
      <c r="D15" s="79">
        <f>G15+Q15+V15+AA15+AF15+AK15+AP15+AU15+AZ15+BE15+BY15+L15</f>
        <v>1533200</v>
      </c>
      <c r="E15" s="79">
        <f t="shared" si="0"/>
        <v>752889.12</v>
      </c>
      <c r="F15" s="106">
        <f t="shared" si="1"/>
        <v>49.105734411687976</v>
      </c>
      <c r="G15" s="107">
        <v>456500</v>
      </c>
      <c r="H15" s="102">
        <v>162729.23</v>
      </c>
      <c r="I15" s="36">
        <v>226519.14</v>
      </c>
      <c r="J15" s="108">
        <f t="shared" si="2"/>
        <v>139.20003185660008</v>
      </c>
      <c r="K15" s="109">
        <f t="shared" si="3"/>
        <v>49.62084118291348</v>
      </c>
      <c r="L15" s="45">
        <v>297100</v>
      </c>
      <c r="M15" s="56"/>
      <c r="N15" s="91">
        <v>139694.53</v>
      </c>
      <c r="O15" s="110">
        <v>0</v>
      </c>
      <c r="P15" s="109">
        <f t="shared" si="4"/>
        <v>47.019363850555365</v>
      </c>
      <c r="Q15" s="45">
        <v>98500</v>
      </c>
      <c r="R15" s="115">
        <v>48459.66</v>
      </c>
      <c r="S15" s="115">
        <v>28347.6</v>
      </c>
      <c r="T15" s="110">
        <f t="shared" si="5"/>
        <v>58.49731508640382</v>
      </c>
      <c r="U15" s="109">
        <f t="shared" si="6"/>
        <v>28.77928934010152</v>
      </c>
      <c r="V15" s="45">
        <v>110000</v>
      </c>
      <c r="W15" s="102">
        <v>4410.34</v>
      </c>
      <c r="X15" s="36">
        <v>18412.6</v>
      </c>
      <c r="Y15" s="109">
        <f t="shared" si="7"/>
        <v>417.48708716334795</v>
      </c>
      <c r="Z15" s="109">
        <f>X15/V15*1000</f>
        <v>167.38727272727272</v>
      </c>
      <c r="AA15" s="45">
        <v>465000</v>
      </c>
      <c r="AB15" s="102">
        <v>261175.05</v>
      </c>
      <c r="AC15" s="36">
        <v>265944.4</v>
      </c>
      <c r="AD15" s="109">
        <f t="shared" si="9"/>
        <v>101.82611241004838</v>
      </c>
      <c r="AE15" s="109">
        <f t="shared" si="10"/>
        <v>57.19234408602151</v>
      </c>
      <c r="AF15" s="36"/>
      <c r="AG15" s="125">
        <v>5600</v>
      </c>
      <c r="AH15" s="45">
        <v>7300</v>
      </c>
      <c r="AI15" s="109">
        <f t="shared" si="11"/>
        <v>130.35714285714286</v>
      </c>
      <c r="AJ15" s="109">
        <v>0</v>
      </c>
      <c r="AK15" s="36"/>
      <c r="AL15" s="102"/>
      <c r="AM15" s="36"/>
      <c r="AN15" s="36"/>
      <c r="AO15" s="36"/>
      <c r="AP15" s="45">
        <v>105000</v>
      </c>
      <c r="AQ15" s="102">
        <v>49337.98</v>
      </c>
      <c r="AR15" s="36">
        <v>66071.15</v>
      </c>
      <c r="AS15" s="109">
        <f t="shared" si="13"/>
        <v>133.91539337443484</v>
      </c>
      <c r="AT15" s="109">
        <f t="shared" si="12"/>
        <v>62.924904761904756</v>
      </c>
      <c r="AU15" s="45">
        <v>1100</v>
      </c>
      <c r="AV15" s="102">
        <v>599.7</v>
      </c>
      <c r="AW15" s="36">
        <v>599.7</v>
      </c>
      <c r="AX15" s="109">
        <f>AW15/AV15*100</f>
        <v>100</v>
      </c>
      <c r="AY15" s="109">
        <f t="shared" si="14"/>
        <v>54.51818181818182</v>
      </c>
      <c r="AZ15" s="36"/>
      <c r="BA15" s="37"/>
      <c r="BB15" s="37"/>
      <c r="BC15" s="36"/>
      <c r="BD15" s="36"/>
      <c r="BE15" s="36"/>
      <c r="BF15" s="102">
        <v>10280</v>
      </c>
      <c r="BG15" s="36"/>
      <c r="BH15" s="109">
        <v>0</v>
      </c>
      <c r="BI15" s="109"/>
      <c r="BJ15" s="36"/>
      <c r="BK15" s="36"/>
      <c r="BL15" s="36"/>
      <c r="BM15" s="36"/>
      <c r="BN15" s="109"/>
      <c r="BO15" s="36"/>
      <c r="BP15" s="36"/>
      <c r="BQ15" s="106"/>
      <c r="BR15" s="36"/>
      <c r="BS15" s="36"/>
      <c r="BT15" s="36"/>
      <c r="BU15" s="45"/>
      <c r="BV15" s="45"/>
      <c r="BW15" s="36"/>
      <c r="BX15" s="36"/>
      <c r="BY15" s="37"/>
      <c r="BZ15" s="36"/>
      <c r="CA15" s="36"/>
      <c r="CB15" s="36"/>
      <c r="CC15" s="36"/>
      <c r="CD15" s="118"/>
    </row>
    <row r="16" spans="1:82" s="20" customFormat="1" ht="26.25" customHeight="1">
      <c r="A16" s="241" t="s">
        <v>86</v>
      </c>
      <c r="B16" s="241"/>
      <c r="C16" s="242"/>
      <c r="D16" s="79">
        <f>G16+Q16+V16+AA16+AF16+AK16+AP16+AU16+AZ16+BE16+BY16+L16</f>
        <v>968200</v>
      </c>
      <c r="E16" s="79">
        <f t="shared" si="0"/>
        <v>339533.46</v>
      </c>
      <c r="F16" s="106">
        <f t="shared" si="1"/>
        <v>35.068525098120226</v>
      </c>
      <c r="G16" s="107">
        <v>184200</v>
      </c>
      <c r="H16" s="102">
        <v>67060.15</v>
      </c>
      <c r="I16" s="36">
        <v>94276.44</v>
      </c>
      <c r="J16" s="108">
        <f t="shared" si="2"/>
        <v>140.58489281637458</v>
      </c>
      <c r="K16" s="109">
        <f t="shared" si="3"/>
        <v>51.18156351791531</v>
      </c>
      <c r="L16" s="45">
        <v>162500</v>
      </c>
      <c r="M16" s="56"/>
      <c r="N16" s="91">
        <v>77464.1</v>
      </c>
      <c r="O16" s="110">
        <v>0</v>
      </c>
      <c r="P16" s="109">
        <f t="shared" si="4"/>
        <v>47.67021538461539</v>
      </c>
      <c r="Q16" s="45">
        <v>50000</v>
      </c>
      <c r="R16" s="115">
        <v>23253</v>
      </c>
      <c r="S16" s="115">
        <v>23820</v>
      </c>
      <c r="T16" s="110">
        <f t="shared" si="5"/>
        <v>102.43839504580055</v>
      </c>
      <c r="U16" s="109">
        <f t="shared" si="6"/>
        <v>47.64</v>
      </c>
      <c r="V16" s="45">
        <v>75600</v>
      </c>
      <c r="W16" s="102">
        <v>956.87</v>
      </c>
      <c r="X16" s="36">
        <v>10517.56</v>
      </c>
      <c r="Y16" s="109">
        <f t="shared" si="7"/>
        <v>1099.1628956911597</v>
      </c>
      <c r="Z16" s="109">
        <f t="shared" si="8"/>
        <v>13.9121164021164</v>
      </c>
      <c r="AA16" s="45">
        <v>384100</v>
      </c>
      <c r="AB16" s="140">
        <v>167038.27</v>
      </c>
      <c r="AC16" s="90">
        <v>70695.3</v>
      </c>
      <c r="AD16" s="109">
        <f t="shared" si="9"/>
        <v>42.3228162025385</v>
      </c>
      <c r="AE16" s="109">
        <f t="shared" si="10"/>
        <v>18.405441291330384</v>
      </c>
      <c r="AF16" s="36"/>
      <c r="AG16" s="125">
        <v>3750</v>
      </c>
      <c r="AH16" s="45">
        <v>1480</v>
      </c>
      <c r="AI16" s="109">
        <f t="shared" si="11"/>
        <v>39.46666666666667</v>
      </c>
      <c r="AJ16" s="109">
        <v>0</v>
      </c>
      <c r="AK16" s="36"/>
      <c r="AL16" s="102">
        <v>377.37</v>
      </c>
      <c r="AM16" s="36"/>
      <c r="AN16" s="36"/>
      <c r="AO16" s="36"/>
      <c r="AP16" s="45">
        <v>103100</v>
      </c>
      <c r="AQ16" s="102">
        <v>55603.33</v>
      </c>
      <c r="AR16" s="36">
        <v>56146.75</v>
      </c>
      <c r="AS16" s="109">
        <f t="shared" si="13"/>
        <v>100.9773155672511</v>
      </c>
      <c r="AT16" s="109">
        <f t="shared" si="12"/>
        <v>54.458535402521825</v>
      </c>
      <c r="AU16" s="45">
        <v>8700</v>
      </c>
      <c r="AV16" s="102">
        <v>5133.31</v>
      </c>
      <c r="AW16" s="36">
        <v>5133.31</v>
      </c>
      <c r="AX16" s="109">
        <f>AW16/AV16*100</f>
        <v>100</v>
      </c>
      <c r="AY16" s="109">
        <f t="shared" si="14"/>
        <v>59.00356321839081</v>
      </c>
      <c r="AZ16" s="36"/>
      <c r="BA16" s="36">
        <v>26863.77</v>
      </c>
      <c r="BB16" s="36"/>
      <c r="BC16" s="109"/>
      <c r="BD16" s="109"/>
      <c r="BE16" s="36"/>
      <c r="BF16" s="102">
        <v>3869.25</v>
      </c>
      <c r="BG16" s="36"/>
      <c r="BH16" s="109">
        <v>0</v>
      </c>
      <c r="BI16" s="109"/>
      <c r="BJ16" s="36"/>
      <c r="BK16" s="36"/>
      <c r="BL16" s="36"/>
      <c r="BM16" s="36"/>
      <c r="BN16" s="109"/>
      <c r="BO16" s="36"/>
      <c r="BP16" s="36"/>
      <c r="BQ16" s="106"/>
      <c r="BR16" s="36"/>
      <c r="BS16" s="36"/>
      <c r="BT16" s="36"/>
      <c r="BU16" s="45"/>
      <c r="BV16" s="45"/>
      <c r="BW16" s="36"/>
      <c r="BX16" s="36"/>
      <c r="BY16" s="37"/>
      <c r="BZ16" s="36"/>
      <c r="CA16" s="36"/>
      <c r="CB16" s="36"/>
      <c r="CC16" s="36"/>
      <c r="CD16" s="118"/>
    </row>
    <row r="17" spans="1:82" s="20" customFormat="1" ht="24.75" customHeight="1">
      <c r="A17" s="241" t="s">
        <v>87</v>
      </c>
      <c r="B17" s="241"/>
      <c r="C17" s="242"/>
      <c r="D17" s="79">
        <f>G17+Q17+V17+AA17+AF17+AK17+AP17+AU17+AZ17+BE17+BY17+BJ17+L17</f>
        <v>7525500</v>
      </c>
      <c r="E17" s="79">
        <f>I17+N17+S17+X17+AC17+AR17+AW17+BG17+BQ17+BV17+CA17</f>
        <v>3706356.3000000003</v>
      </c>
      <c r="F17" s="106">
        <f t="shared" si="1"/>
        <v>49.250631851704206</v>
      </c>
      <c r="G17" s="107">
        <v>4605000</v>
      </c>
      <c r="H17" s="102">
        <v>1970248.09</v>
      </c>
      <c r="I17" s="36">
        <v>2306455.58</v>
      </c>
      <c r="J17" s="108">
        <f t="shared" si="2"/>
        <v>117.06422108497006</v>
      </c>
      <c r="K17" s="109">
        <f t="shared" si="3"/>
        <v>50.08589750271444</v>
      </c>
      <c r="L17" s="45">
        <v>430000</v>
      </c>
      <c r="M17" s="56"/>
      <c r="N17" s="91">
        <v>204903.94</v>
      </c>
      <c r="O17" s="110">
        <v>0</v>
      </c>
      <c r="P17" s="109">
        <f t="shared" si="4"/>
        <v>47.652079069767446</v>
      </c>
      <c r="Q17" s="45">
        <v>30000</v>
      </c>
      <c r="R17" s="115">
        <v>12867.94</v>
      </c>
      <c r="S17" s="115">
        <v>4267.39</v>
      </c>
      <c r="T17" s="110">
        <f t="shared" si="5"/>
        <v>33.162961592920084</v>
      </c>
      <c r="U17" s="109">
        <f t="shared" si="6"/>
        <v>14.224633333333333</v>
      </c>
      <c r="V17" s="45">
        <v>231000</v>
      </c>
      <c r="W17" s="102">
        <v>10359.7</v>
      </c>
      <c r="X17" s="36">
        <v>35387.3</v>
      </c>
      <c r="Y17" s="109">
        <f t="shared" si="7"/>
        <v>341.58614631697833</v>
      </c>
      <c r="Z17" s="109">
        <f t="shared" si="8"/>
        <v>15.319177489177491</v>
      </c>
      <c r="AA17" s="45">
        <v>1932000</v>
      </c>
      <c r="AB17" s="102">
        <v>642147.43</v>
      </c>
      <c r="AC17" s="36">
        <v>868171.31</v>
      </c>
      <c r="AD17" s="109">
        <f t="shared" si="9"/>
        <v>135.1981288782858</v>
      </c>
      <c r="AE17" s="109">
        <f t="shared" si="10"/>
        <v>44.936403209109734</v>
      </c>
      <c r="AF17" s="36"/>
      <c r="AG17" s="125"/>
      <c r="AH17" s="45"/>
      <c r="AI17" s="109"/>
      <c r="AJ17" s="109">
        <v>0</v>
      </c>
      <c r="AK17" s="36"/>
      <c r="AL17" s="123"/>
      <c r="AM17" s="124"/>
      <c r="AN17" s="36"/>
      <c r="AO17" s="36"/>
      <c r="AP17" s="45">
        <v>193000</v>
      </c>
      <c r="AQ17" s="102">
        <v>269221.57</v>
      </c>
      <c r="AR17" s="36">
        <v>112535.7</v>
      </c>
      <c r="AS17" s="109">
        <f t="shared" si="13"/>
        <v>41.80040254575441</v>
      </c>
      <c r="AT17" s="109">
        <f t="shared" si="12"/>
        <v>58.30865284974093</v>
      </c>
      <c r="AU17" s="45">
        <v>54500</v>
      </c>
      <c r="AV17" s="102">
        <v>19251.6</v>
      </c>
      <c r="AW17" s="36">
        <v>82751.6</v>
      </c>
      <c r="AX17" s="109">
        <f>AW17/AV17*1000</f>
        <v>4298.427143717926</v>
      </c>
      <c r="AY17" s="109">
        <f t="shared" si="14"/>
        <v>151.83779816513763</v>
      </c>
      <c r="AZ17" s="36"/>
      <c r="BA17" s="37"/>
      <c r="BB17" s="37"/>
      <c r="BC17" s="109"/>
      <c r="BD17" s="109"/>
      <c r="BE17" s="36">
        <v>50000</v>
      </c>
      <c r="BF17" s="102">
        <v>152744.12</v>
      </c>
      <c r="BG17" s="36">
        <v>61982.48</v>
      </c>
      <c r="BH17" s="109">
        <f>BG17/BF17*100</f>
        <v>40.57929038446783</v>
      </c>
      <c r="BI17" s="109">
        <f>BG17/BE17*100</f>
        <v>123.96496000000002</v>
      </c>
      <c r="BJ17" s="36"/>
      <c r="BK17" s="36"/>
      <c r="BL17" s="36"/>
      <c r="BM17" s="36"/>
      <c r="BN17" s="109"/>
      <c r="BO17" s="36"/>
      <c r="BP17" s="36"/>
      <c r="BQ17" s="125">
        <v>1000</v>
      </c>
      <c r="BR17" s="36"/>
      <c r="BS17" s="36"/>
      <c r="BT17" s="36"/>
      <c r="BU17" s="45">
        <v>33300</v>
      </c>
      <c r="BV17" s="45">
        <v>26959</v>
      </c>
      <c r="BW17" s="109"/>
      <c r="BX17" s="36"/>
      <c r="BY17" s="37"/>
      <c r="BZ17" s="36"/>
      <c r="CA17" s="36">
        <v>1942</v>
      </c>
      <c r="CB17" s="36"/>
      <c r="CC17" s="36"/>
      <c r="CD17" s="118"/>
    </row>
    <row r="18" spans="1:82" s="20" customFormat="1" ht="27.75" customHeight="1">
      <c r="A18" s="241" t="s">
        <v>19</v>
      </c>
      <c r="B18" s="241"/>
      <c r="C18" s="242"/>
      <c r="D18" s="79">
        <f>G18+Q18+V18+AA18+AF18+AK18+AP18+AU18+AZ18+BE18+BY18+L18</f>
        <v>2611000</v>
      </c>
      <c r="E18" s="79">
        <f t="shared" si="0"/>
        <v>1128980.55</v>
      </c>
      <c r="F18" s="106">
        <f t="shared" si="1"/>
        <v>43.23939295289161</v>
      </c>
      <c r="G18" s="107">
        <v>798600</v>
      </c>
      <c r="H18" s="102">
        <v>348854.2</v>
      </c>
      <c r="I18" s="36">
        <v>412315.26</v>
      </c>
      <c r="J18" s="108">
        <f t="shared" si="2"/>
        <v>118.19128449650312</v>
      </c>
      <c r="K18" s="109">
        <f t="shared" si="3"/>
        <v>51.62975957926371</v>
      </c>
      <c r="L18" s="45">
        <v>485900</v>
      </c>
      <c r="M18" s="56"/>
      <c r="N18" s="91">
        <v>231558.58</v>
      </c>
      <c r="O18" s="110">
        <v>0</v>
      </c>
      <c r="P18" s="109">
        <f t="shared" si="4"/>
        <v>47.6556040337518</v>
      </c>
      <c r="Q18" s="45">
        <v>261500</v>
      </c>
      <c r="R18" s="115">
        <v>74809.42</v>
      </c>
      <c r="S18" s="115">
        <v>9978.5</v>
      </c>
      <c r="T18" s="110">
        <f t="shared" si="5"/>
        <v>13.338560838995944</v>
      </c>
      <c r="U18" s="109">
        <f t="shared" si="6"/>
        <v>3.815869980879541</v>
      </c>
      <c r="V18" s="45">
        <v>133000</v>
      </c>
      <c r="W18" s="102">
        <v>4054.84</v>
      </c>
      <c r="X18" s="36">
        <v>15668</v>
      </c>
      <c r="Y18" s="109">
        <f t="shared" si="7"/>
        <v>386.4024227836363</v>
      </c>
      <c r="Z18" s="109">
        <f t="shared" si="8"/>
        <v>11.78045112781955</v>
      </c>
      <c r="AA18" s="45">
        <v>740000</v>
      </c>
      <c r="AB18" s="102">
        <v>259014.59</v>
      </c>
      <c r="AC18" s="36">
        <v>238858.66</v>
      </c>
      <c r="AD18" s="109">
        <f t="shared" si="9"/>
        <v>92.2182260080407</v>
      </c>
      <c r="AE18" s="109">
        <f t="shared" si="10"/>
        <v>32.2781972972973</v>
      </c>
      <c r="AF18" s="36"/>
      <c r="AG18" s="125">
        <v>11980</v>
      </c>
      <c r="AH18" s="45">
        <v>4470</v>
      </c>
      <c r="AI18" s="109">
        <f t="shared" si="11"/>
        <v>37.31218697829716</v>
      </c>
      <c r="AJ18" s="109">
        <v>0</v>
      </c>
      <c r="AK18" s="36"/>
      <c r="AL18" s="102"/>
      <c r="AM18" s="36"/>
      <c r="AN18" s="36"/>
      <c r="AO18" s="36"/>
      <c r="AP18" s="45">
        <v>192000</v>
      </c>
      <c r="AQ18" s="102">
        <v>77139.4</v>
      </c>
      <c r="AR18" s="36">
        <v>184516.3</v>
      </c>
      <c r="AS18" s="109">
        <f t="shared" si="13"/>
        <v>239.19851593349182</v>
      </c>
      <c r="AT18" s="109">
        <f t="shared" si="12"/>
        <v>96.10223958333333</v>
      </c>
      <c r="AU18" s="45"/>
      <c r="AV18" s="123"/>
      <c r="AW18" s="124"/>
      <c r="AX18" s="109"/>
      <c r="AY18" s="109"/>
      <c r="AZ18" s="36"/>
      <c r="BA18" s="36"/>
      <c r="BB18" s="36"/>
      <c r="BC18" s="109"/>
      <c r="BD18" s="109"/>
      <c r="BE18" s="36"/>
      <c r="BF18" s="102">
        <v>101509</v>
      </c>
      <c r="BG18" s="36">
        <v>31615.25</v>
      </c>
      <c r="BH18" s="109">
        <f>BG18/BF18*100</f>
        <v>31.145267907279155</v>
      </c>
      <c r="BI18" s="109"/>
      <c r="BJ18" s="36"/>
      <c r="BK18" s="36"/>
      <c r="BL18" s="36"/>
      <c r="BM18" s="36"/>
      <c r="BN18" s="109"/>
      <c r="BO18" s="36"/>
      <c r="BP18" s="36"/>
      <c r="BQ18" s="106"/>
      <c r="BR18" s="36"/>
      <c r="BS18" s="36"/>
      <c r="BT18" s="36"/>
      <c r="BU18" s="45"/>
      <c r="BV18" s="45"/>
      <c r="BW18" s="36"/>
      <c r="BX18" s="36"/>
      <c r="BY18" s="37"/>
      <c r="BZ18" s="36"/>
      <c r="CA18" s="36"/>
      <c r="CB18" s="36"/>
      <c r="CC18" s="36"/>
      <c r="CD18" s="118"/>
    </row>
    <row r="19" spans="1:82" s="22" customFormat="1" ht="24.75" customHeight="1">
      <c r="A19" s="256" t="s">
        <v>3</v>
      </c>
      <c r="B19" s="256"/>
      <c r="C19" s="257"/>
      <c r="D19" s="100">
        <f>SUM(D10:D18)</f>
        <v>20390900</v>
      </c>
      <c r="E19" s="100">
        <f>E10+E11+E12+E13+E14+E15+E16+E17+E18</f>
        <v>10515367.96</v>
      </c>
      <c r="F19" s="112">
        <f t="shared" si="1"/>
        <v>51.56892515779098</v>
      </c>
      <c r="G19" s="126">
        <f>SUM(G10:G18)</f>
        <v>7548000</v>
      </c>
      <c r="H19" s="103">
        <f>SUM(H10:H18)</f>
        <v>3146287.66</v>
      </c>
      <c r="I19" s="105">
        <f>SUM(I10:I18)</f>
        <v>3747700.3099999996</v>
      </c>
      <c r="J19" s="127">
        <f t="shared" si="2"/>
        <v>119.11499249245377</v>
      </c>
      <c r="K19" s="128">
        <f t="shared" si="3"/>
        <v>49.651567435082136</v>
      </c>
      <c r="L19" s="126">
        <f>SUM(L10:L18)</f>
        <v>2980200</v>
      </c>
      <c r="M19" s="92">
        <f>M18+M17+M16+M15+M14+M12+M11+M13+M10</f>
        <v>0</v>
      </c>
      <c r="N19" s="129">
        <f>SUM(N10:N18)</f>
        <v>1418264.31</v>
      </c>
      <c r="O19" s="110">
        <v>0</v>
      </c>
      <c r="P19" s="130">
        <f>N19/L19*100</f>
        <v>47.589568149788605</v>
      </c>
      <c r="Q19" s="126">
        <f>SUM(Q10:Q18)</f>
        <v>650000</v>
      </c>
      <c r="R19" s="103">
        <f>SUM(R10:R18)</f>
        <v>256682.83000000002</v>
      </c>
      <c r="S19" s="131">
        <f>S18+S17+S16+S15+S14+S12+S11+S13+S10</f>
        <v>112175.78</v>
      </c>
      <c r="T19" s="132">
        <f t="shared" si="5"/>
        <v>43.702097253641774</v>
      </c>
      <c r="U19" s="130">
        <f>S19/Q19*100</f>
        <v>17.25781230769231</v>
      </c>
      <c r="V19" s="126">
        <f>SUM(V10:V18)</f>
        <v>933200</v>
      </c>
      <c r="W19" s="103">
        <f>SUM(W10:W18)</f>
        <v>34133.65</v>
      </c>
      <c r="X19" s="105">
        <f>SUM(X10:X18)</f>
        <v>144947.27000000002</v>
      </c>
      <c r="Y19" s="128">
        <f t="shared" si="7"/>
        <v>424.64626548874793</v>
      </c>
      <c r="Z19" s="128">
        <f t="shared" si="8"/>
        <v>15.532283540505789</v>
      </c>
      <c r="AA19" s="126">
        <f>SUM(AA10:AA18)</f>
        <v>5303100</v>
      </c>
      <c r="AB19" s="103">
        <f>SUM(AB10:AB18)</f>
        <v>2184163.51</v>
      </c>
      <c r="AC19" s="105">
        <f>SUM(AC10:AC18)</f>
        <v>2125519.6700000004</v>
      </c>
      <c r="AD19" s="128">
        <f t="shared" si="9"/>
        <v>97.31504350606062</v>
      </c>
      <c r="AE19" s="128">
        <f t="shared" si="10"/>
        <v>40.08070128792593</v>
      </c>
      <c r="AF19" s="105">
        <f>SUM(AF10:AF18)</f>
        <v>0</v>
      </c>
      <c r="AG19" s="134">
        <f>SUM(AG10:AG18)</f>
        <v>67760</v>
      </c>
      <c r="AH19" s="126">
        <f>SUM(AH10:AH18)</f>
        <v>52640</v>
      </c>
      <c r="AI19" s="130">
        <f>AH19/AG19*100</f>
        <v>77.68595041322314</v>
      </c>
      <c r="AJ19" s="109">
        <v>0</v>
      </c>
      <c r="AK19" s="105">
        <f>SUM(AK10:AK18)</f>
        <v>0</v>
      </c>
      <c r="AL19" s="103">
        <f>SUM(AL10:AL18)</f>
        <v>377.37</v>
      </c>
      <c r="AM19" s="105">
        <f>SUM(AM10:AM18)</f>
        <v>0</v>
      </c>
      <c r="AN19" s="105"/>
      <c r="AO19" s="105"/>
      <c r="AP19" s="126">
        <f>SUM(AP10:AP18)</f>
        <v>1275200</v>
      </c>
      <c r="AQ19" s="103">
        <f>SUM(AQ10:AQ18)</f>
        <v>762619.06</v>
      </c>
      <c r="AR19" s="105">
        <f>SUM(AR10:AR18)</f>
        <v>895059.2</v>
      </c>
      <c r="AS19" s="128">
        <f t="shared" si="13"/>
        <v>117.36648701122154</v>
      </c>
      <c r="AT19" s="130">
        <f>AR19/AP19*100</f>
        <v>70.18971141781681</v>
      </c>
      <c r="AU19" s="126">
        <f>SUM(AU10:AU18)</f>
        <v>81200</v>
      </c>
      <c r="AV19" s="103">
        <f>SUM(AV10:AV18)</f>
        <v>43961.67</v>
      </c>
      <c r="AW19" s="105">
        <f>SUM(AW10:AW18)</f>
        <v>101297.31000000001</v>
      </c>
      <c r="AX19" s="128">
        <f>AW19/AV19*100</f>
        <v>230.4218879765032</v>
      </c>
      <c r="AY19" s="130">
        <f>AW19/AU19*100</f>
        <v>124.75038177339903</v>
      </c>
      <c r="AZ19" s="105">
        <f>SUM(AZ10:AZ18)</f>
        <v>0</v>
      </c>
      <c r="BA19" s="105">
        <f>SUM(BA10:BA18)</f>
        <v>26863.77</v>
      </c>
      <c r="BB19" s="105">
        <f>SUM(BB10:BB18)</f>
        <v>0</v>
      </c>
      <c r="BC19" s="130"/>
      <c r="BD19" s="130"/>
      <c r="BE19" s="105">
        <f>SUM(BE10:BE18)</f>
        <v>50000</v>
      </c>
      <c r="BF19" s="103">
        <f>SUM(BF10:BF18)</f>
        <v>259288.35</v>
      </c>
      <c r="BG19" s="105">
        <f>SUM(BG10:BG18)</f>
        <v>316833.45</v>
      </c>
      <c r="BH19" s="128">
        <f>BG19/BF19*100</f>
        <v>122.1934768762268</v>
      </c>
      <c r="BI19" s="128">
        <f>BG19/BE19*100</f>
        <v>633.6669</v>
      </c>
      <c r="BJ19" s="133">
        <f>SUM(BJ10:BJ18)</f>
        <v>1570000</v>
      </c>
      <c r="BK19" s="133"/>
      <c r="BL19" s="133">
        <f>SUM(BL10:BL18)</f>
        <v>1570829.66</v>
      </c>
      <c r="BM19" s="133"/>
      <c r="BN19" s="128">
        <f>BL19/BJ19*100</f>
        <v>100.05284458598726</v>
      </c>
      <c r="BO19" s="105"/>
      <c r="BP19" s="133"/>
      <c r="BQ19" s="134">
        <f>SUM(BQ10:BQ18)</f>
        <v>1000</v>
      </c>
      <c r="BR19" s="105"/>
      <c r="BS19" s="105"/>
      <c r="BT19" s="105"/>
      <c r="BU19" s="126">
        <f>SUM(BU10:BU18)</f>
        <v>33300</v>
      </c>
      <c r="BV19" s="135">
        <f>BV17</f>
        <v>26959</v>
      </c>
      <c r="BW19" s="128"/>
      <c r="BX19" s="105"/>
      <c r="BY19" s="105"/>
      <c r="BZ19" s="105"/>
      <c r="CA19" s="105">
        <f>SUM(CA10:CA18)</f>
        <v>2142</v>
      </c>
      <c r="CB19" s="130"/>
      <c r="CC19" s="105"/>
      <c r="CD19" s="136"/>
    </row>
    <row r="20" spans="1:81" s="22" customFormat="1" ht="24.75" customHeight="1">
      <c r="A20" s="23"/>
      <c r="B20" s="23"/>
      <c r="C20" s="23"/>
      <c r="D20" s="24"/>
      <c r="E20" s="25"/>
      <c r="F20" s="26"/>
      <c r="G20" s="26"/>
      <c r="H20" s="27"/>
      <c r="I20" s="28"/>
      <c r="J20" s="28"/>
      <c r="K20" s="29"/>
      <c r="L20" s="29"/>
      <c r="M20" s="27"/>
      <c r="N20" s="30"/>
      <c r="O20" s="30"/>
      <c r="P20" s="29"/>
      <c r="Q20" s="29"/>
      <c r="R20" s="27"/>
      <c r="S20" s="30"/>
      <c r="T20" s="30"/>
      <c r="U20" s="29"/>
      <c r="V20" s="29"/>
      <c r="W20" s="27"/>
      <c r="X20" s="28"/>
      <c r="Y20" s="28"/>
      <c r="Z20" s="29"/>
      <c r="AA20" s="29"/>
      <c r="AB20" s="27"/>
      <c r="AC20" s="28"/>
      <c r="AD20" s="28"/>
      <c r="AE20" s="29"/>
      <c r="AF20" s="29"/>
      <c r="AG20" s="27"/>
      <c r="AH20" s="27"/>
      <c r="AI20" s="27"/>
      <c r="AJ20" s="29"/>
      <c r="AK20" s="29"/>
      <c r="AL20" s="29"/>
      <c r="AM20" s="29"/>
      <c r="AN20" s="29"/>
      <c r="AO20" s="29"/>
      <c r="AP20" s="29"/>
      <c r="AQ20" s="101"/>
      <c r="AR20" s="28"/>
      <c r="AS20" s="28"/>
      <c r="AT20" s="29"/>
      <c r="AU20" s="29"/>
      <c r="AV20" s="31"/>
      <c r="AW20" s="31"/>
      <c r="AX20" s="32"/>
      <c r="AY20" s="29"/>
      <c r="AZ20" s="29"/>
      <c r="BA20" s="27"/>
      <c r="BB20" s="27"/>
      <c r="BC20" s="28"/>
      <c r="BD20" s="29"/>
      <c r="BE20" s="29"/>
      <c r="BF20" s="27"/>
      <c r="BG20" s="27"/>
      <c r="BH20" s="28"/>
      <c r="BI20" s="29"/>
      <c r="BJ20" s="29"/>
      <c r="BK20" s="29"/>
      <c r="BL20" s="50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7"/>
      <c r="CA20" s="27"/>
      <c r="CB20" s="28"/>
      <c r="CC20" s="29"/>
    </row>
  </sheetData>
  <sheetProtection/>
  <mergeCells count="76">
    <mergeCell ref="D3:AP3"/>
    <mergeCell ref="BO7:BS7"/>
    <mergeCell ref="BP8:BQ8"/>
    <mergeCell ref="BR8:BS8"/>
    <mergeCell ref="BO8:BO9"/>
    <mergeCell ref="AN8:AO8"/>
    <mergeCell ref="AI8:AJ8"/>
    <mergeCell ref="AG8:AH8"/>
    <mergeCell ref="J8:K8"/>
    <mergeCell ref="AD8:AE8"/>
    <mergeCell ref="A19:C19"/>
    <mergeCell ref="A16:C16"/>
    <mergeCell ref="A12:C12"/>
    <mergeCell ref="A13:C13"/>
    <mergeCell ref="A14:C14"/>
    <mergeCell ref="A17:C17"/>
    <mergeCell ref="A18:C18"/>
    <mergeCell ref="A15:C15"/>
    <mergeCell ref="A10:C10"/>
    <mergeCell ref="AF8:AF9"/>
    <mergeCell ref="V8:V9"/>
    <mergeCell ref="Q8:Q9"/>
    <mergeCell ref="R8:S8"/>
    <mergeCell ref="AB8:AC8"/>
    <mergeCell ref="AA8:AA9"/>
    <mergeCell ref="T8:U8"/>
    <mergeCell ref="W8:X8"/>
    <mergeCell ref="E8:E9"/>
    <mergeCell ref="A11:C11"/>
    <mergeCell ref="A6:C9"/>
    <mergeCell ref="D6:F7"/>
    <mergeCell ref="G8:G9"/>
    <mergeCell ref="D8:D9"/>
    <mergeCell ref="G6:CC6"/>
    <mergeCell ref="BE7:BI7"/>
    <mergeCell ref="CB8:CC8"/>
    <mergeCell ref="Y8:Z8"/>
    <mergeCell ref="BF8:BG8"/>
    <mergeCell ref="H8:I8"/>
    <mergeCell ref="AQ8:AR8"/>
    <mergeCell ref="AA7:AE7"/>
    <mergeCell ref="AF7:AJ7"/>
    <mergeCell ref="G7:K7"/>
    <mergeCell ref="Q7:U7"/>
    <mergeCell ref="V7:Z7"/>
    <mergeCell ref="AK8:AK9"/>
    <mergeCell ref="AL8:AM8"/>
    <mergeCell ref="AP7:AT7"/>
    <mergeCell ref="BH8:BI8"/>
    <mergeCell ref="BY7:CC7"/>
    <mergeCell ref="AZ7:BD7"/>
    <mergeCell ref="AV8:AW8"/>
    <mergeCell ref="BE8:BE9"/>
    <mergeCell ref="AU7:AY7"/>
    <mergeCell ref="BK8:BL8"/>
    <mergeCell ref="BJ7:BN7"/>
    <mergeCell ref="BJ8:BJ9"/>
    <mergeCell ref="AU8:AU9"/>
    <mergeCell ref="AK7:AO7"/>
    <mergeCell ref="BT7:BX7"/>
    <mergeCell ref="BZ8:CA8"/>
    <mergeCell ref="BT8:BT9"/>
    <mergeCell ref="BU8:BV8"/>
    <mergeCell ref="BW8:BX8"/>
    <mergeCell ref="BY8:BY9"/>
    <mergeCell ref="BM8:BN8"/>
    <mergeCell ref="AP8:AP9"/>
    <mergeCell ref="AS8:AT8"/>
    <mergeCell ref="AZ8:AZ9"/>
    <mergeCell ref="BA8:BB8"/>
    <mergeCell ref="BC8:BD8"/>
    <mergeCell ref="AX8:AY8"/>
    <mergeCell ref="L7:P7"/>
    <mergeCell ref="L8:L9"/>
    <mergeCell ref="M8:N8"/>
    <mergeCell ref="O8:P8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3" r:id="rId1"/>
  <colBreaks count="2" manualBreakCount="2">
    <brk id="26" max="65535" man="1"/>
    <brk id="5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0">
      <selection activeCell="L15" sqref="L15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25.125" style="0" customWidth="1"/>
    <col min="7" max="7" width="13.25390625" style="0" customWidth="1"/>
    <col min="8" max="8" width="12.375" style="0" customWidth="1"/>
    <col min="9" max="10" width="11.875" style="0" customWidth="1"/>
    <col min="11" max="11" width="9.00390625" style="0" customWidth="1"/>
    <col min="12" max="12" width="10.125" style="0" customWidth="1"/>
  </cols>
  <sheetData>
    <row r="1" spans="1:12" ht="27.75" customHeight="1">
      <c r="A1" s="267" t="s">
        <v>90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 ht="12.75">
      <c r="A2" s="1"/>
      <c r="B2" s="1"/>
      <c r="C2" s="1"/>
      <c r="D2" s="6"/>
      <c r="E2" s="7"/>
      <c r="F2" s="6"/>
      <c r="G2" s="6"/>
      <c r="H2" s="6"/>
      <c r="I2" s="8"/>
      <c r="J2" s="8"/>
      <c r="K2" s="6"/>
      <c r="L2" s="6"/>
    </row>
    <row r="3" spans="1:12" ht="14.25" customHeight="1">
      <c r="A3" s="272"/>
      <c r="B3" s="272"/>
      <c r="C3" s="272"/>
      <c r="D3" s="272"/>
      <c r="E3" s="272"/>
      <c r="F3" s="272"/>
      <c r="G3" s="270" t="s">
        <v>77</v>
      </c>
      <c r="H3" s="269" t="s">
        <v>78</v>
      </c>
      <c r="I3" s="192" t="s">
        <v>11</v>
      </c>
      <c r="J3" s="192"/>
      <c r="K3" s="192" t="s">
        <v>12</v>
      </c>
      <c r="L3" s="192"/>
    </row>
    <row r="4" spans="1:12" ht="45" customHeight="1">
      <c r="A4" s="272"/>
      <c r="B4" s="272"/>
      <c r="C4" s="272"/>
      <c r="D4" s="272"/>
      <c r="E4" s="272"/>
      <c r="F4" s="272"/>
      <c r="G4" s="270"/>
      <c r="H4" s="192"/>
      <c r="I4" s="137" t="s">
        <v>91</v>
      </c>
      <c r="J4" s="10" t="s">
        <v>92</v>
      </c>
      <c r="K4" s="10" t="s">
        <v>93</v>
      </c>
      <c r="L4" s="10" t="s">
        <v>94</v>
      </c>
    </row>
    <row r="5" spans="1:12" ht="18" customHeight="1">
      <c r="A5" s="185" t="s">
        <v>60</v>
      </c>
      <c r="B5" s="185"/>
      <c r="C5" s="185"/>
      <c r="D5" s="185"/>
      <c r="E5" s="185"/>
      <c r="F5" s="185"/>
      <c r="G5" s="98">
        <f>G6+G8+G9+G10+G11+G12+G14+G15+G16</f>
        <v>65031838.3</v>
      </c>
      <c r="H5" s="81">
        <f>SUM(H6:H16)</f>
        <v>70948100</v>
      </c>
      <c r="I5" s="81">
        <f>I6+I7+I8+I9+I10+I11+I12+I13+I14+I15+I16</f>
        <v>31569424.209999997</v>
      </c>
      <c r="J5" s="81">
        <f>J6+J7+J8+J9+J11+J12+J13+J14+J10+J15+J16</f>
        <v>35363201.02</v>
      </c>
      <c r="K5" s="57">
        <f aca="true" t="shared" si="0" ref="K5:K30">J5/I5*100</f>
        <v>112.01725056739642</v>
      </c>
      <c r="L5" s="57">
        <f aca="true" t="shared" si="1" ref="L5:L15">J5/H5*100</f>
        <v>49.84376046715839</v>
      </c>
    </row>
    <row r="6" spans="1:12" ht="15" customHeight="1">
      <c r="A6" s="263" t="s">
        <v>25</v>
      </c>
      <c r="B6" s="263"/>
      <c r="C6" s="263"/>
      <c r="D6" s="263"/>
      <c r="E6" s="263"/>
      <c r="F6" s="263"/>
      <c r="G6" s="36">
        <v>50160548.13</v>
      </c>
      <c r="H6" s="45">
        <f>Лист1!H27+Лист2!G19</f>
        <v>48544300</v>
      </c>
      <c r="I6" s="36">
        <f>Лист1!I27+Лист2!H19</f>
        <v>23731135.88</v>
      </c>
      <c r="J6" s="36">
        <f>Лист1!J27+Лист2!I19</f>
        <v>24092669.81</v>
      </c>
      <c r="K6" s="38">
        <f t="shared" si="0"/>
        <v>101.52345817675206</v>
      </c>
      <c r="L6" s="38">
        <f t="shared" si="1"/>
        <v>49.63027545973471</v>
      </c>
    </row>
    <row r="7" spans="1:12" ht="26.25" customHeight="1">
      <c r="A7" s="177" t="s">
        <v>73</v>
      </c>
      <c r="B7" s="261"/>
      <c r="C7" s="261"/>
      <c r="D7" s="261"/>
      <c r="E7" s="261"/>
      <c r="F7" s="262"/>
      <c r="G7" s="90"/>
      <c r="H7" s="45">
        <f>Лист1!H28+Лист2!L19</f>
        <v>5387000</v>
      </c>
      <c r="I7" s="36">
        <f>Лист2!H20+Лист1!I28</f>
        <v>0</v>
      </c>
      <c r="J7" s="36">
        <f>Лист1!J28+Лист2!N19</f>
        <v>2565228.27</v>
      </c>
      <c r="K7" s="38"/>
      <c r="L7" s="38">
        <f>J7/H7*100</f>
        <v>47.61886523111193</v>
      </c>
    </row>
    <row r="8" spans="1:12" ht="15.75" customHeight="1">
      <c r="A8" s="263" t="s">
        <v>26</v>
      </c>
      <c r="B8" s="263"/>
      <c r="C8" s="263"/>
      <c r="D8" s="263"/>
      <c r="E8" s="263"/>
      <c r="F8" s="263"/>
      <c r="G8" s="36">
        <v>6106173.41</v>
      </c>
      <c r="H8" s="45">
        <f>Лист1!H29</f>
        <v>7177600</v>
      </c>
      <c r="I8" s="36">
        <f>Лист1!I29</f>
        <v>4423537.5</v>
      </c>
      <c r="J8" s="36">
        <f>Лист1!J29</f>
        <v>5158515.61</v>
      </c>
      <c r="K8" s="38">
        <f t="shared" si="0"/>
        <v>116.61516625551383</v>
      </c>
      <c r="L8" s="38">
        <f t="shared" si="1"/>
        <v>71.86964458872048</v>
      </c>
    </row>
    <row r="9" spans="1:12" ht="15.75" customHeight="1">
      <c r="A9" s="263" t="s">
        <v>4</v>
      </c>
      <c r="B9" s="263"/>
      <c r="C9" s="263"/>
      <c r="D9" s="263"/>
      <c r="E9" s="263"/>
      <c r="F9" s="263"/>
      <c r="G9" s="36">
        <v>691729.9</v>
      </c>
      <c r="H9" s="45">
        <f>Лист1!H30+Лист2!Q19</f>
        <v>1300000</v>
      </c>
      <c r="I9" s="36">
        <f>Лист1!I30+Лист2!R19</f>
        <v>513365.66000000003</v>
      </c>
      <c r="J9" s="36">
        <f>Лист1!J30+Лист2!S19</f>
        <v>224351.46</v>
      </c>
      <c r="K9" s="38">
        <f t="shared" si="0"/>
        <v>43.702077774348986</v>
      </c>
      <c r="L9" s="38">
        <f t="shared" si="1"/>
        <v>17.257804615384615</v>
      </c>
    </row>
    <row r="10" spans="1:12" ht="22.5" customHeight="1">
      <c r="A10" s="265" t="s">
        <v>69</v>
      </c>
      <c r="B10" s="265"/>
      <c r="C10" s="265"/>
      <c r="D10" s="265"/>
      <c r="E10" s="265"/>
      <c r="F10" s="265"/>
      <c r="G10" s="91">
        <v>72955.35</v>
      </c>
      <c r="H10" s="45">
        <f>Лист1!H31</f>
        <v>94900</v>
      </c>
      <c r="I10" s="36">
        <f>Лист1!I31</f>
        <v>32368.35</v>
      </c>
      <c r="J10" s="36">
        <f>Лист1!J31</f>
        <v>20191.7</v>
      </c>
      <c r="K10" s="38">
        <f t="shared" si="0"/>
        <v>62.380998722517525</v>
      </c>
      <c r="L10" s="38">
        <f>J10/H10*100</f>
        <v>21.2768177028451</v>
      </c>
    </row>
    <row r="11" spans="1:12" ht="14.25" customHeight="1">
      <c r="A11" s="263" t="s">
        <v>58</v>
      </c>
      <c r="B11" s="263"/>
      <c r="C11" s="263"/>
      <c r="D11" s="263"/>
      <c r="E11" s="263"/>
      <c r="F11" s="263"/>
      <c r="G11" s="90">
        <v>967543.94</v>
      </c>
      <c r="H11" s="45">
        <f>Лист2!V19</f>
        <v>933200</v>
      </c>
      <c r="I11" s="36">
        <f>Лист2!W19</f>
        <v>34133.65</v>
      </c>
      <c r="J11" s="93">
        <f>Лист2!X19</f>
        <v>144947.27000000002</v>
      </c>
      <c r="K11" s="38">
        <f t="shared" si="0"/>
        <v>424.64626548874793</v>
      </c>
      <c r="L11" s="38">
        <f t="shared" si="1"/>
        <v>15.532283540505789</v>
      </c>
    </row>
    <row r="12" spans="1:12" ht="15" customHeight="1">
      <c r="A12" s="263" t="s">
        <v>57</v>
      </c>
      <c r="B12" s="263"/>
      <c r="C12" s="263"/>
      <c r="D12" s="263"/>
      <c r="E12" s="263"/>
      <c r="F12" s="263"/>
      <c r="G12" s="90">
        <v>5427022.44</v>
      </c>
      <c r="H12" s="45">
        <f>Лист2!AA19</f>
        <v>5303100</v>
      </c>
      <c r="I12" s="36">
        <f>Лист2!AB19</f>
        <v>2184163.51</v>
      </c>
      <c r="J12" s="36">
        <f>Лист2!AC19</f>
        <v>2125519.6700000004</v>
      </c>
      <c r="K12" s="38">
        <f t="shared" si="0"/>
        <v>97.31504350606062</v>
      </c>
      <c r="L12" s="38">
        <f t="shared" si="1"/>
        <v>40.08070128792593</v>
      </c>
    </row>
    <row r="13" spans="1:12" ht="15" customHeight="1">
      <c r="A13" s="263" t="s">
        <v>74</v>
      </c>
      <c r="B13" s="263"/>
      <c r="C13" s="263"/>
      <c r="D13" s="263"/>
      <c r="E13" s="263"/>
      <c r="F13" s="263"/>
      <c r="G13" s="90"/>
      <c r="H13" s="45">
        <f>Лист1!H32</f>
        <v>858000</v>
      </c>
      <c r="I13" s="36"/>
      <c r="J13" s="36">
        <f>Лист1!J32</f>
        <v>229256.81</v>
      </c>
      <c r="K13" s="38"/>
      <c r="L13" s="38">
        <f>J13/H13*100</f>
        <v>26.719907925407927</v>
      </c>
    </row>
    <row r="14" spans="1:12" ht="15" customHeight="1">
      <c r="A14" s="263" t="s">
        <v>27</v>
      </c>
      <c r="B14" s="263"/>
      <c r="C14" s="263"/>
      <c r="D14" s="263"/>
      <c r="E14" s="263"/>
      <c r="F14" s="263"/>
      <c r="G14" s="90">
        <v>598553</v>
      </c>
      <c r="H14" s="45">
        <f>Лист1!H33</f>
        <v>380000</v>
      </c>
      <c r="I14" s="36">
        <f>Лист1!I33</f>
        <v>190937</v>
      </c>
      <c r="J14" s="36">
        <f>Лист1!J33</f>
        <v>118897</v>
      </c>
      <c r="K14" s="38">
        <f t="shared" si="0"/>
        <v>62.27027763084158</v>
      </c>
      <c r="L14" s="38">
        <f t="shared" si="1"/>
        <v>31.28868421052632</v>
      </c>
    </row>
    <row r="15" spans="1:12" ht="15.75" customHeight="1">
      <c r="A15" s="263" t="s">
        <v>28</v>
      </c>
      <c r="B15" s="263"/>
      <c r="C15" s="263"/>
      <c r="D15" s="263"/>
      <c r="E15" s="263"/>
      <c r="F15" s="263"/>
      <c r="G15" s="90">
        <v>999123.98</v>
      </c>
      <c r="H15" s="45">
        <f>Лист1!H34</f>
        <v>970000</v>
      </c>
      <c r="I15" s="36">
        <f>Лист1!I34+Лист2!AG19</f>
        <v>452392.25</v>
      </c>
      <c r="J15" s="36">
        <f>Лист1!J34+Лист2!AH19</f>
        <v>683623.42</v>
      </c>
      <c r="K15" s="38">
        <f t="shared" si="0"/>
        <v>151.11298215210363</v>
      </c>
      <c r="L15" s="38">
        <f t="shared" si="1"/>
        <v>70.4766412371134</v>
      </c>
    </row>
    <row r="16" spans="1:12" ht="16.5" customHeight="1">
      <c r="A16" s="263" t="s">
        <v>32</v>
      </c>
      <c r="B16" s="264"/>
      <c r="C16" s="264"/>
      <c r="D16" s="264"/>
      <c r="E16" s="264"/>
      <c r="F16" s="264"/>
      <c r="G16" s="90">
        <v>8188.15</v>
      </c>
      <c r="H16" s="45">
        <f>Лист1!H35</f>
        <v>0</v>
      </c>
      <c r="I16" s="36">
        <f>Лист1!I35+Лист2!AL19</f>
        <v>7390.41</v>
      </c>
      <c r="J16" s="36">
        <f>Лист1!J35+Лист2!AM19</f>
        <v>0</v>
      </c>
      <c r="K16" s="38">
        <f t="shared" si="0"/>
        <v>0</v>
      </c>
      <c r="L16" s="38">
        <v>0</v>
      </c>
    </row>
    <row r="17" spans="1:12" ht="16.5" customHeight="1">
      <c r="A17" s="185" t="s">
        <v>61</v>
      </c>
      <c r="B17" s="185"/>
      <c r="C17" s="185"/>
      <c r="D17" s="185"/>
      <c r="E17" s="185"/>
      <c r="F17" s="185"/>
      <c r="G17" s="81">
        <f>G18+G19+G20+G21+G22+G23+G24+G25+G26+G27+G28+G29+G30</f>
        <v>16138002.67</v>
      </c>
      <c r="H17" s="81">
        <f>SUM(H18:H30)</f>
        <v>7283500</v>
      </c>
      <c r="I17" s="37">
        <f>I18+I19+I20+I22+I24+I25+I26+I27+I28+I29+I30</f>
        <v>7867884.19</v>
      </c>
      <c r="J17" s="81">
        <f>J18+J19+J20+J21+J22+J24+J23+J26+J25+J27+J28+J29+J30</f>
        <v>5732067.6899999995</v>
      </c>
      <c r="K17" s="57">
        <f t="shared" si="0"/>
        <v>72.8539916396507</v>
      </c>
      <c r="L17" s="57">
        <f>J17/H17*100</f>
        <v>78.69935731447792</v>
      </c>
    </row>
    <row r="18" spans="1:12" ht="14.25" customHeight="1">
      <c r="A18" s="263" t="s">
        <v>39</v>
      </c>
      <c r="B18" s="263"/>
      <c r="C18" s="263"/>
      <c r="D18" s="263"/>
      <c r="E18" s="263"/>
      <c r="F18" s="263"/>
      <c r="G18" s="90">
        <v>2789366.53</v>
      </c>
      <c r="H18" s="45">
        <f>Лист1!H37+Лист2!AP19</f>
        <v>2896400</v>
      </c>
      <c r="I18" s="36">
        <f>Лист1!I37+Лист2!AQ19</f>
        <v>1525237.62</v>
      </c>
      <c r="J18" s="36">
        <f>Лист1!J37+Лист2!AR19</f>
        <v>1820613.94</v>
      </c>
      <c r="K18" s="38">
        <f t="shared" si="0"/>
        <v>119.36592148835142</v>
      </c>
      <c r="L18" s="38">
        <f>J18/H18*100</f>
        <v>62.85782143350366</v>
      </c>
    </row>
    <row r="19" spans="1:12" ht="14.25" customHeight="1">
      <c r="A19" s="263" t="s">
        <v>38</v>
      </c>
      <c r="B19" s="263"/>
      <c r="C19" s="263"/>
      <c r="D19" s="263"/>
      <c r="E19" s="263"/>
      <c r="F19" s="263"/>
      <c r="G19" s="90">
        <v>267115.41</v>
      </c>
      <c r="H19" s="45">
        <f>Лист1!H38+Лист2!AU19</f>
        <v>208200</v>
      </c>
      <c r="I19" s="36">
        <f>Лист1!I38+Лист2!AV19</f>
        <v>127316.48</v>
      </c>
      <c r="J19" s="36">
        <f>Лист1!J38+Лист2!AW19</f>
        <v>164026.46000000002</v>
      </c>
      <c r="K19" s="38">
        <f t="shared" si="0"/>
        <v>128.833643531458</v>
      </c>
      <c r="L19" s="38">
        <f>J19/H19*100</f>
        <v>78.78312199807877</v>
      </c>
    </row>
    <row r="20" spans="1:12" ht="22.5" customHeight="1">
      <c r="A20" s="265" t="s">
        <v>52</v>
      </c>
      <c r="B20" s="266"/>
      <c r="C20" s="266"/>
      <c r="D20" s="266"/>
      <c r="E20" s="266"/>
      <c r="F20" s="266"/>
      <c r="G20" s="91">
        <v>60519</v>
      </c>
      <c r="H20" s="45">
        <f>Лист1!H39</f>
        <v>60000</v>
      </c>
      <c r="I20" s="36">
        <f>Лист1!I39</f>
        <v>60519</v>
      </c>
      <c r="J20" s="36">
        <f>Лист1!J39</f>
        <v>68411</v>
      </c>
      <c r="K20" s="38">
        <f t="shared" si="0"/>
        <v>113.04053272525985</v>
      </c>
      <c r="L20" s="38">
        <f>J20/H20*100</f>
        <v>114.01833333333333</v>
      </c>
    </row>
    <row r="21" spans="1:12" ht="15.75" customHeight="1">
      <c r="A21" s="265" t="s">
        <v>71</v>
      </c>
      <c r="B21" s="265"/>
      <c r="C21" s="265"/>
      <c r="D21" s="265"/>
      <c r="E21" s="265"/>
      <c r="F21" s="265"/>
      <c r="G21" s="91">
        <v>172000</v>
      </c>
      <c r="H21" s="45"/>
      <c r="I21" s="36"/>
      <c r="J21" s="36"/>
      <c r="K21" s="38"/>
      <c r="L21" s="38"/>
    </row>
    <row r="22" spans="1:12" ht="16.5" customHeight="1">
      <c r="A22" s="263" t="s">
        <v>29</v>
      </c>
      <c r="B22" s="263"/>
      <c r="C22" s="263"/>
      <c r="D22" s="263"/>
      <c r="E22" s="263"/>
      <c r="F22" s="263"/>
      <c r="G22" s="90">
        <v>672025.98</v>
      </c>
      <c r="H22" s="45">
        <f>Лист1!H40</f>
        <v>515500</v>
      </c>
      <c r="I22" s="36">
        <f>Лист1!I40</f>
        <v>328204.72</v>
      </c>
      <c r="J22" s="36">
        <f>Лист1!J40</f>
        <v>266353.24</v>
      </c>
      <c r="K22" s="38">
        <f t="shared" si="0"/>
        <v>81.1546037485384</v>
      </c>
      <c r="L22" s="38">
        <f aca="true" t="shared" si="2" ref="L22:L28">J22/H22*100</f>
        <v>51.66891173617847</v>
      </c>
    </row>
    <row r="23" spans="1:12" ht="15.75" customHeight="1">
      <c r="A23" s="263" t="s">
        <v>44</v>
      </c>
      <c r="B23" s="264"/>
      <c r="C23" s="264"/>
      <c r="D23" s="264"/>
      <c r="E23" s="264"/>
      <c r="F23" s="264"/>
      <c r="G23" s="90"/>
      <c r="H23" s="45"/>
      <c r="I23" s="36"/>
      <c r="J23" s="36"/>
      <c r="K23" s="38"/>
      <c r="L23" s="38"/>
    </row>
    <row r="24" spans="1:12" ht="24.75" customHeight="1">
      <c r="A24" s="265" t="s">
        <v>67</v>
      </c>
      <c r="B24" s="266"/>
      <c r="C24" s="266"/>
      <c r="D24" s="266"/>
      <c r="E24" s="266"/>
      <c r="F24" s="266"/>
      <c r="G24" s="91">
        <v>141627.19</v>
      </c>
      <c r="H24" s="36">
        <f>Лист1!H42</f>
        <v>53900</v>
      </c>
      <c r="I24" s="36">
        <f>Лист1!I42+Лист2!BA19</f>
        <v>44783.83</v>
      </c>
      <c r="J24" s="51">
        <f>Лист1!J42+Лист2!BB16</f>
        <v>0</v>
      </c>
      <c r="K24" s="38"/>
      <c r="L24" s="38">
        <f>J24/H24*100</f>
        <v>0</v>
      </c>
    </row>
    <row r="25" spans="1:12" ht="14.25" customHeight="1">
      <c r="A25" s="265" t="s">
        <v>56</v>
      </c>
      <c r="B25" s="266"/>
      <c r="C25" s="266"/>
      <c r="D25" s="266"/>
      <c r="E25" s="266"/>
      <c r="F25" s="266"/>
      <c r="G25" s="91">
        <v>122322.68</v>
      </c>
      <c r="H25" s="36">
        <f>Лист1!H43</f>
        <v>76100</v>
      </c>
      <c r="I25" s="36">
        <f>Лист1!I43</f>
        <v>49305.13</v>
      </c>
      <c r="J25" s="36">
        <f>Лист1!J43</f>
        <v>71987.76</v>
      </c>
      <c r="K25" s="38">
        <f t="shared" si="0"/>
        <v>146.0046043890362</v>
      </c>
      <c r="L25" s="38">
        <f t="shared" si="2"/>
        <v>94.59626806833114</v>
      </c>
    </row>
    <row r="26" spans="1:12" ht="13.5" customHeight="1">
      <c r="A26" s="263" t="s">
        <v>30</v>
      </c>
      <c r="B26" s="263"/>
      <c r="C26" s="263"/>
      <c r="D26" s="263"/>
      <c r="E26" s="263"/>
      <c r="F26" s="263"/>
      <c r="G26" s="90">
        <v>7545157.1</v>
      </c>
      <c r="H26" s="45">
        <v>2070000</v>
      </c>
      <c r="I26" s="36">
        <f>Лист1!I44+Лист2!BK19</f>
        <v>3939489.68</v>
      </c>
      <c r="J26" s="36">
        <f>Лист1!J44+Лист2!BL19</f>
        <v>2167302.32</v>
      </c>
      <c r="K26" s="38">
        <f t="shared" si="0"/>
        <v>55.014798769570575</v>
      </c>
      <c r="L26" s="38">
        <f t="shared" si="2"/>
        <v>104.70059516908212</v>
      </c>
    </row>
    <row r="27" spans="1:12" ht="15.75" customHeight="1">
      <c r="A27" s="263" t="s">
        <v>40</v>
      </c>
      <c r="B27" s="263"/>
      <c r="C27" s="263"/>
      <c r="D27" s="263"/>
      <c r="E27" s="263"/>
      <c r="F27" s="263"/>
      <c r="G27" s="90">
        <v>3088576.11</v>
      </c>
      <c r="H27" s="45">
        <f>Лист1!H45+Лист2!BE19</f>
        <v>100000</v>
      </c>
      <c r="I27" s="36">
        <f>Лист1!I45+Лист2!BF19</f>
        <v>1052687.6600000001</v>
      </c>
      <c r="J27" s="36">
        <f>Лист1!J45+Лист2!BG19</f>
        <v>732832.0700000001</v>
      </c>
      <c r="K27" s="38">
        <f t="shared" si="0"/>
        <v>69.6153377536505</v>
      </c>
      <c r="L27" s="38">
        <f t="shared" si="2"/>
        <v>732.83207</v>
      </c>
    </row>
    <row r="28" spans="1:12" ht="15" customHeight="1">
      <c r="A28" s="263" t="s">
        <v>31</v>
      </c>
      <c r="B28" s="263"/>
      <c r="C28" s="263"/>
      <c r="D28" s="263"/>
      <c r="E28" s="263"/>
      <c r="F28" s="263"/>
      <c r="G28" s="90">
        <v>1245992.67</v>
      </c>
      <c r="H28" s="45">
        <f>Лист1!H46</f>
        <v>1303400</v>
      </c>
      <c r="I28" s="36">
        <f>Лист1!I46+Лист2!BP19</f>
        <v>700956.97</v>
      </c>
      <c r="J28" s="36">
        <f>Лист1!J46+Лист2!BQ19</f>
        <v>409439.9</v>
      </c>
      <c r="K28" s="38">
        <f t="shared" si="0"/>
        <v>58.41155984225394</v>
      </c>
      <c r="L28" s="38">
        <f t="shared" si="2"/>
        <v>31.413219272671476</v>
      </c>
    </row>
    <row r="29" spans="1:12" ht="15" customHeight="1">
      <c r="A29" s="265" t="s">
        <v>45</v>
      </c>
      <c r="B29" s="265"/>
      <c r="C29" s="265"/>
      <c r="D29" s="265"/>
      <c r="E29" s="265"/>
      <c r="F29" s="265"/>
      <c r="G29" s="91"/>
      <c r="H29" s="45">
        <v>0</v>
      </c>
      <c r="I29" s="36">
        <f>Лист1!I47+Лист2!BZ19</f>
        <v>6083.1</v>
      </c>
      <c r="J29" s="36">
        <f>Лист1!J47+Лист2!CA19</f>
        <v>4142</v>
      </c>
      <c r="K29" s="38"/>
      <c r="L29" s="38"/>
    </row>
    <row r="30" spans="1:12" ht="15.75" customHeight="1">
      <c r="A30" s="265" t="s">
        <v>64</v>
      </c>
      <c r="B30" s="265"/>
      <c r="C30" s="265"/>
      <c r="D30" s="265"/>
      <c r="E30" s="265"/>
      <c r="F30" s="265"/>
      <c r="G30" s="91">
        <v>33300</v>
      </c>
      <c r="H30" s="45">
        <v>0</v>
      </c>
      <c r="I30" s="36">
        <f>Лист1!I48+Лист2!BU19</f>
        <v>33300</v>
      </c>
      <c r="J30" s="36">
        <f>Лист1!J48+Лист2!BV19</f>
        <v>26959</v>
      </c>
      <c r="K30" s="38">
        <f t="shared" si="0"/>
        <v>80.95795795795796</v>
      </c>
      <c r="L30" s="38"/>
    </row>
    <row r="31" spans="1:12" ht="15" customHeight="1">
      <c r="A31" s="271" t="s">
        <v>63</v>
      </c>
      <c r="B31" s="271"/>
      <c r="C31" s="271"/>
      <c r="D31" s="271"/>
      <c r="E31" s="271"/>
      <c r="F31" s="271"/>
      <c r="G31" s="81">
        <f>G5+G17</f>
        <v>81169840.97</v>
      </c>
      <c r="H31" s="37">
        <f>H5+H17</f>
        <v>78231600</v>
      </c>
      <c r="I31" s="37">
        <f>I5+I17</f>
        <v>39437308.4</v>
      </c>
      <c r="J31" s="37">
        <f>J5+J17</f>
        <v>41095268.71</v>
      </c>
      <c r="K31" s="39">
        <f>J31/I31*100</f>
        <v>104.20404022805978</v>
      </c>
      <c r="L31" s="39">
        <f>J31/H31*100</f>
        <v>52.53026744947055</v>
      </c>
    </row>
  </sheetData>
  <sheetProtection/>
  <mergeCells count="33">
    <mergeCell ref="A30:F30"/>
    <mergeCell ref="A31:F31"/>
    <mergeCell ref="A3:F4"/>
    <mergeCell ref="A12:F12"/>
    <mergeCell ref="A11:F11"/>
    <mergeCell ref="A23:F23"/>
    <mergeCell ref="A25:F25"/>
    <mergeCell ref="A29:F29"/>
    <mergeCell ref="A5:F5"/>
    <mergeCell ref="A28:F28"/>
    <mergeCell ref="A1:L1"/>
    <mergeCell ref="H3:H4"/>
    <mergeCell ref="I3:J3"/>
    <mergeCell ref="K3:L3"/>
    <mergeCell ref="G3:G4"/>
    <mergeCell ref="A26:F26"/>
    <mergeCell ref="A27:F27"/>
    <mergeCell ref="A19:F19"/>
    <mergeCell ref="A20:F20"/>
    <mergeCell ref="A21:F21"/>
    <mergeCell ref="A24:F24"/>
    <mergeCell ref="A22:F22"/>
    <mergeCell ref="A18:F18"/>
    <mergeCell ref="A8:F8"/>
    <mergeCell ref="A14:F14"/>
    <mergeCell ref="A17:F17"/>
    <mergeCell ref="A15:F15"/>
    <mergeCell ref="A16:F16"/>
    <mergeCell ref="A10:F10"/>
    <mergeCell ref="A7:F7"/>
    <mergeCell ref="A13:F13"/>
    <mergeCell ref="A9:F9"/>
    <mergeCell ref="A6:F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1</cp:lastModifiedBy>
  <cp:lastPrinted>2014-08-05T09:23:19Z</cp:lastPrinted>
  <dcterms:created xsi:type="dcterms:W3CDTF">2006-06-07T06:53:09Z</dcterms:created>
  <dcterms:modified xsi:type="dcterms:W3CDTF">2014-08-11T07:05:46Z</dcterms:modified>
  <cp:category/>
  <cp:version/>
  <cp:contentType/>
  <cp:contentStatus/>
</cp:coreProperties>
</file>