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<sst xmlns="http://schemas.openxmlformats.org/spreadsheetml/2006/main" count="264" uniqueCount="103">
  <si>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</si>
  <si>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</si>
  <si>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</si>
  <si>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</si>
  <si>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</si>
  <si>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</si>
  <si>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</si>
  <si>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</si>
  <si>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</si>
  <si>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</si>
  <si>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</si>
  <si>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БУ, АУ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</si>
  <si>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</si>
  <si>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</si>
  <si>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</si>
  <si>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</si>
  <si>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</si>
  <si>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01.10.2014</t>
  </si>
  <si>
    <t>На 01.10.2015</t>
  </si>
  <si>
    <t>01.10.2015/01.10.2014</t>
  </si>
  <si>
    <t>01.10.2015 к плановым назначениям</t>
  </si>
  <si>
    <t>На 01.01.2015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</si>
  <si>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</si>
  <si>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</si>
  <si>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</si>
  <si>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</si>
  <si>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</si>
  <si>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</si>
  <si>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</si>
  <si>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</si>
  <si>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</si>
  <si>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</si>
  <si>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</si>
  <si>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</si>
  <si>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>Муниципальный район</t>
  </si>
  <si>
    <t>Факт 2014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</si>
  <si>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</si>
  <si>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</si>
  <si>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</si>
  <si>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</si>
  <si>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</si>
  <si>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</si>
  <si>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</si>
  <si>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</si>
  <si>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</si>
  <si>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</si>
  <si>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</si>
  <si>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</si>
  <si>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</si>
  <si>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</si>
  <si>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</si>
  <si>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</si>
  <si>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</si>
  <si>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</si>
  <si>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</si>
  <si>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</si>
  <si>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</si>
  <si>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</si>
  <si>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</si>
  <si>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</si>
  <si>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</si>
  <si>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</si>
  <si>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</si>
  <si>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</si>
  <si>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</si>
  <si>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</si>
  <si>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</si>
  <si>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</si>
  <si>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</si>
  <si>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</si>
  <si>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</si>
  <si>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</si>
  <si>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</si>
  <si>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</si>
  <si>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</si>
  <si>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</si>
  <si>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</si>
  <si>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</si>
  <si>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</si>
  <si>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</si>
  <si>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</si>
  <si>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</si>
  <si>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</si>
  <si>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</si>
  <si>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</si>
  <si>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</si>
  <si>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</si>
  <si>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</si>
  <si>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>Исполнение консолидированного бюджета Яльчикского района на 01.10.2015 год</t>
  </si>
  <si>
    <t xml:space="preserve">Факт 2014 год </t>
  </si>
  <si>
    <t>назначено     
на 2015 год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</si>
  <si>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</si>
  <si>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</si>
  <si>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</si>
  <si>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</si>
  <si>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>Доходы от продажи муниц.имущества</t>
  </si>
  <si>
    <t xml:space="preserve">Исполнение бюджета Яльчикского района по состоянию на 01.11.2015 год </t>
  </si>
  <si>
    <t>На 01.11.2014</t>
  </si>
  <si>
    <t>На 01.11.2015</t>
  </si>
  <si>
    <t>01.11.2015/01.11.2014</t>
  </si>
  <si>
    <t>01.11.2015 г.</t>
  </si>
  <si>
    <t>Исполнение налоговых и неналоговых доходов бюджетов сельских поселений Яльчикского района на 01.11.2015</t>
  </si>
  <si>
    <t>01.11.2015 к плановым назначениям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</si>
</sst>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wrapText="1"/>
    </xf>
    <xf numFmtId="164" fontId="27" fillId="0" borderId="11" xfId="0" applyNumberFormat="1" applyFont="1" applyFill="1" applyBorder="1" applyAlignment="1">
      <alignment wrapText="1"/>
    </xf>
    <xf numFmtId="4" fontId="22" fillId="0" borderId="11" xfId="0" applyNumberFormat="1" applyFont="1" applyBorder="1" applyAlignment="1">
      <alignment/>
    </xf>
    <xf numFmtId="164" fontId="22" fillId="0" borderId="11" xfId="0" applyNumberFormat="1" applyFont="1" applyFill="1" applyBorder="1" applyAlignment="1">
      <alignment wrapText="1"/>
    </xf>
    <xf numFmtId="3" fontId="22" fillId="0" borderId="11" xfId="0" applyNumberFormat="1" applyFont="1" applyFill="1" applyBorder="1" applyAlignment="1">
      <alignment wrapText="1"/>
    </xf>
    <xf numFmtId="3" fontId="22" fillId="0" borderId="12" xfId="0" applyNumberFormat="1" applyFont="1" applyBorder="1" applyAlignment="1">
      <alignment horizontal="right" wrapText="1"/>
    </xf>
    <xf numFmtId="4" fontId="22" fillId="0" borderId="11" xfId="0" applyNumberFormat="1" applyFont="1" applyBorder="1" applyAlignment="1">
      <alignment wrapText="1"/>
    </xf>
    <xf numFmtId="164" fontId="27" fillId="0" borderId="11" xfId="0" applyNumberFormat="1" applyFont="1" applyBorder="1" applyAlignment="1">
      <alignment wrapText="1"/>
    </xf>
    <xf numFmtId="4" fontId="22" fillId="0" borderId="11" xfId="0" applyNumberFormat="1" applyFont="1" applyBorder="1" applyAlignment="1">
      <alignment/>
    </xf>
    <xf numFmtId="4" fontId="29" fillId="0" borderId="11" xfId="0" applyNumberFormat="1" applyFont="1" applyFill="1" applyBorder="1" applyAlignment="1">
      <alignment horizontal="right" wrapText="1"/>
    </xf>
    <xf numFmtId="1" fontId="22" fillId="0" borderId="11" xfId="0" applyNumberFormat="1" applyFont="1" applyFill="1" applyBorder="1" applyAlignment="1">
      <alignment wrapText="1"/>
    </xf>
    <xf numFmtId="4" fontId="29" fillId="0" borderId="11" xfId="0" applyNumberFormat="1" applyFont="1" applyBorder="1" applyAlignment="1">
      <alignment/>
    </xf>
    <xf numFmtId="1" fontId="27" fillId="0" borderId="11" xfId="0" applyNumberFormat="1" applyFont="1" applyFill="1" applyBorder="1" applyAlignment="1">
      <alignment wrapText="1"/>
    </xf>
    <xf numFmtId="4" fontId="27" fillId="0" borderId="11" xfId="0" applyNumberFormat="1" applyFont="1" applyFill="1" applyBorder="1" applyAlignment="1">
      <alignment wrapText="1"/>
    </xf>
    <xf numFmtId="4" fontId="27" fillId="0" borderId="11" xfId="0" applyNumberFormat="1" applyFont="1" applyBorder="1" applyAlignment="1">
      <alignment/>
    </xf>
    <xf numFmtId="3" fontId="27" fillId="0" borderId="11" xfId="0" applyNumberFormat="1" applyFont="1" applyFill="1" applyBorder="1" applyAlignment="1">
      <alignment wrapText="1"/>
    </xf>
    <xf numFmtId="3" fontId="30" fillId="0" borderId="11" xfId="0" applyNumberFormat="1" applyFont="1" applyFill="1" applyBorder="1" applyAlignment="1">
      <alignment wrapText="1"/>
    </xf>
    <xf numFmtId="4" fontId="27" fillId="0" borderId="11" xfId="0" applyNumberFormat="1" applyFont="1" applyBorder="1" applyAlignment="1">
      <alignment wrapText="1"/>
    </xf>
    <xf numFmtId="4" fontId="27" fillId="0" borderId="11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 wrapText="1"/>
    </xf>
    <xf numFmtId="2" fontId="22" fillId="0" borderId="11" xfId="0" applyNumberFormat="1" applyFont="1" applyFill="1" applyBorder="1" applyAlignment="1">
      <alignment wrapText="1"/>
    </xf>
    <xf numFmtId="164" fontId="22" fillId="0" borderId="11" xfId="0" applyNumberFormat="1" applyFont="1" applyBorder="1" applyAlignment="1">
      <alignment wrapText="1"/>
    </xf>
    <xf numFmtId="4" fontId="27" fillId="0" borderId="11" xfId="0" applyNumberFormat="1" applyFont="1" applyFill="1" applyBorder="1" applyAlignment="1">
      <alignment horizontal="right" wrapText="1"/>
    </xf>
    <xf numFmtId="2" fontId="27" fillId="0" borderId="11" xfId="0" applyNumberFormat="1" applyFont="1" applyFill="1" applyBorder="1" applyAlignment="1">
      <alignment wrapText="1"/>
    </xf>
    <xf numFmtId="0" fontId="28" fillId="0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 wrapText="1"/>
    </xf>
    <xf numFmtId="164" fontId="27" fillId="0" borderId="0" xfId="0" applyNumberFormat="1" applyFont="1" applyBorder="1" applyAlignment="1">
      <alignment wrapText="1"/>
    </xf>
    <xf numFmtId="4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wrapText="1"/>
    </xf>
    <xf numFmtId="164" fontId="30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wrapText="1"/>
    </xf>
    <xf numFmtId="164" fontId="25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/>
    </xf>
    <xf numFmtId="4" fontId="22" fillId="0" borderId="14" xfId="0" applyNumberFormat="1" applyFont="1" applyBorder="1" applyAlignment="1">
      <alignment horizontal="right" wrapText="1"/>
    </xf>
    <xf numFmtId="4" fontId="22" fillId="0" borderId="14" xfId="0" applyNumberFormat="1" applyFont="1" applyBorder="1" applyAlignment="1">
      <alignment horizontal="left"/>
    </xf>
    <xf numFmtId="4" fontId="27" fillId="0" borderId="14" xfId="0" applyNumberFormat="1" applyFont="1" applyBorder="1" applyAlignment="1">
      <alignment horizontal="left"/>
    </xf>
    <xf numFmtId="0" fontId="3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164" fontId="22" fillId="0" borderId="11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5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4" fontId="22" fillId="0" borderId="11" xfId="0" applyNumberFormat="1" applyFont="1" applyBorder="1" applyAlignment="1">
      <alignment horizontal="right" wrapText="1"/>
    </xf>
    <xf numFmtId="165" fontId="22" fillId="0" borderId="1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/>
    </xf>
    <xf numFmtId="2" fontId="34" fillId="0" borderId="0" xfId="0" applyNumberFormat="1" applyFont="1" applyAlignment="1">
      <alignment/>
    </xf>
    <xf numFmtId="4" fontId="22" fillId="0" borderId="11" xfId="0" applyNumberFormat="1" applyFont="1" applyBorder="1" applyAlignment="1">
      <alignment horizontal="right"/>
    </xf>
    <xf numFmtId="2" fontId="27" fillId="0" borderId="11" xfId="0" applyNumberFormat="1" applyFont="1" applyBorder="1" applyAlignment="1">
      <alignment/>
    </xf>
    <xf numFmtId="4" fontId="29" fillId="24" borderId="11" xfId="0" applyNumberFormat="1" applyFont="1" applyFill="1" applyBorder="1" applyAlignment="1">
      <alignment horizontal="right" shrinkToFit="1"/>
    </xf>
    <xf numFmtId="0" fontId="34" fillId="0" borderId="0" xfId="0" applyFont="1" applyAlignment="1">
      <alignment/>
    </xf>
    <xf numFmtId="3" fontId="22" fillId="0" borderId="16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3" fontId="22" fillId="0" borderId="17" xfId="0" applyNumberFormat="1" applyFont="1" applyBorder="1" applyAlignment="1">
      <alignment/>
    </xf>
    <xf numFmtId="3" fontId="22" fillId="0" borderId="11" xfId="0" applyNumberFormat="1" applyFont="1" applyBorder="1" applyAlignment="1">
      <alignment horizontal="right"/>
    </xf>
    <xf numFmtId="2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164" fontId="35" fillId="0" borderId="11" xfId="0" applyNumberFormat="1" applyFont="1" applyBorder="1" applyAlignment="1">
      <alignment/>
    </xf>
    <xf numFmtId="3" fontId="27" fillId="0" borderId="14" xfId="0" applyNumberFormat="1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165" fontId="27" fillId="0" borderId="14" xfId="0" applyNumberFormat="1" applyFont="1" applyBorder="1" applyAlignment="1">
      <alignment/>
    </xf>
    <xf numFmtId="165" fontId="27" fillId="0" borderId="11" xfId="0" applyNumberFormat="1" applyFont="1" applyBorder="1" applyAlignment="1">
      <alignment/>
    </xf>
    <xf numFmtId="4" fontId="27" fillId="0" borderId="11" xfId="0" applyNumberFormat="1" applyFont="1" applyBorder="1" applyAlignment="1">
      <alignment horizontal="right" wrapText="1"/>
    </xf>
    <xf numFmtId="165" fontId="27" fillId="0" borderId="11" xfId="0" applyNumberFormat="1" applyFont="1" applyBorder="1" applyAlignment="1">
      <alignment horizontal="right"/>
    </xf>
    <xf numFmtId="165" fontId="27" fillId="0" borderId="14" xfId="0" applyNumberFormat="1" applyFont="1" applyFill="1" applyBorder="1" applyAlignment="1">
      <alignment/>
    </xf>
    <xf numFmtId="4" fontId="27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0" fontId="34" fillId="0" borderId="0" xfId="0" applyFont="1" applyFill="1" applyAlignment="1">
      <alignment/>
    </xf>
    <xf numFmtId="4" fontId="27" fillId="0" borderId="0" xfId="0" applyNumberFormat="1" applyFont="1" applyAlignment="1">
      <alignment/>
    </xf>
    <xf numFmtId="4" fontId="27" fillId="0" borderId="1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 horizontal="right"/>
    </xf>
    <xf numFmtId="4" fontId="22" fillId="0" borderId="11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7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2" fontId="23" fillId="0" borderId="19" xfId="0" applyNumberFormat="1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164" fontId="23" fillId="0" borderId="19" xfId="0" applyNumberFormat="1" applyFont="1" applyBorder="1" applyAlignment="1">
      <alignment horizontal="left"/>
    </xf>
    <xf numFmtId="0" fontId="23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J1">
      <selection activeCell="AH12" sqref="AH12"/>
    </sheetView>
  </sheetViews>
  <sheetFormatPr defaultColWidth="9.00390625" defaultRowHeight="12.75"/>
  <cols>
    <col min="2" max="2" width="4.625" style="0" customWidth="1"/>
    <col min="3" max="3" width="0" style="0" hidden="1" customWidth="1"/>
    <col min="4" max="5" width="11.625" style="0" customWidth="1"/>
    <col min="6" max="6" width="5.375" style="0" customWidth="1"/>
    <col min="7" max="7" width="10.625" style="0" customWidth="1"/>
    <col min="8" max="8" width="11.125" style="0" customWidth="1"/>
    <col min="9" max="9" width="11.25390625" style="0" customWidth="1"/>
    <col min="10" max="10" width="11.125" style="0" customWidth="1"/>
    <col min="12" max="12" width="7.375" style="0" customWidth="1"/>
    <col min="13" max="13" width="11.625" style="0" customWidth="1"/>
    <col min="14" max="14" width="11.75390625" style="0" customWidth="1"/>
    <col min="15" max="15" width="4.625" style="0" customWidth="1"/>
    <col min="16" max="16" width="8.75390625" style="0" customWidth="1"/>
    <col min="17" max="17" width="9.75390625" style="0" customWidth="1"/>
    <col min="18" max="18" width="5.75390625" style="0" customWidth="1"/>
    <col min="20" max="20" width="8.875" style="0" customWidth="1"/>
    <col min="21" max="21" width="4.75390625" style="0" customWidth="1"/>
    <col min="22" max="22" width="6.75390625" style="0" customWidth="1"/>
    <col min="23" max="23" width="8.875" style="0" customWidth="1"/>
    <col min="24" max="24" width="5.25390625" style="0" customWidth="1"/>
    <col min="25" max="25" width="7.00390625" style="0" customWidth="1"/>
    <col min="26" max="26" width="8.625" style="0" customWidth="1"/>
    <col min="27" max="27" width="6.00390625" style="0" customWidth="1"/>
    <col min="28" max="28" width="12.00390625" style="0" customWidth="1"/>
    <col min="29" max="29" width="11.625" style="0" customWidth="1"/>
    <col min="30" max="30" width="4.875" style="0" customWidth="1"/>
    <col min="31" max="31" width="12.375" style="0" customWidth="1"/>
    <col min="32" max="33" width="10.125" style="0" customWidth="1"/>
    <col min="34" max="34" width="10.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08" t="s">
        <v>96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09" t="s">
        <v>0</v>
      </c>
      <c r="AD5" s="109"/>
    </row>
    <row r="6" spans="1:34" ht="14.25" customHeight="1">
      <c r="A6" s="110"/>
      <c r="B6" s="110"/>
      <c r="C6" s="110"/>
      <c r="D6" s="111" t="s">
        <v>1</v>
      </c>
      <c r="E6" s="111"/>
      <c r="F6" s="111"/>
      <c r="G6" s="9"/>
      <c r="H6" s="112" t="s">
        <v>2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3" t="s">
        <v>3</v>
      </c>
      <c r="AC6" s="113"/>
      <c r="AD6" s="113"/>
      <c r="AE6" s="113" t="s">
        <v>4</v>
      </c>
      <c r="AF6" s="113"/>
      <c r="AG6" s="113" t="s">
        <v>5</v>
      </c>
      <c r="AH6" s="113"/>
    </row>
    <row r="7" spans="1:34" ht="15" customHeight="1">
      <c r="A7" s="110"/>
      <c r="B7" s="110"/>
      <c r="C7" s="110"/>
      <c r="D7" s="111"/>
      <c r="E7" s="111"/>
      <c r="F7" s="111"/>
      <c r="G7" s="10"/>
      <c r="H7" s="114" t="s">
        <v>6</v>
      </c>
      <c r="I7" s="114"/>
      <c r="J7" s="114"/>
      <c r="K7" s="114"/>
      <c r="L7" s="114"/>
      <c r="M7" s="113" t="s">
        <v>7</v>
      </c>
      <c r="N7" s="113"/>
      <c r="O7" s="113"/>
      <c r="P7" s="111" t="s">
        <v>8</v>
      </c>
      <c r="Q7" s="111"/>
      <c r="R7" s="111"/>
      <c r="S7" s="111"/>
      <c r="T7" s="111"/>
      <c r="U7" s="111"/>
      <c r="V7" s="115" t="s">
        <v>9</v>
      </c>
      <c r="W7" s="115"/>
      <c r="X7" s="115"/>
      <c r="Y7" s="115" t="s">
        <v>10</v>
      </c>
      <c r="Z7" s="115"/>
      <c r="AA7" s="116" t="s">
        <v>11</v>
      </c>
      <c r="AB7" s="113"/>
      <c r="AC7" s="113"/>
      <c r="AD7" s="113"/>
      <c r="AE7" s="113"/>
      <c r="AF7" s="113"/>
      <c r="AG7" s="113"/>
      <c r="AH7" s="113"/>
    </row>
    <row r="8" spans="1:34" ht="6" customHeight="1">
      <c r="A8" s="110"/>
      <c r="B8" s="110"/>
      <c r="C8" s="110"/>
      <c r="D8" s="111"/>
      <c r="E8" s="111"/>
      <c r="F8" s="111"/>
      <c r="G8" s="10"/>
      <c r="H8" s="114"/>
      <c r="I8" s="114"/>
      <c r="J8" s="114"/>
      <c r="K8" s="114"/>
      <c r="L8" s="114"/>
      <c r="M8" s="113"/>
      <c r="N8" s="113"/>
      <c r="O8" s="113"/>
      <c r="P8" s="115" t="s">
        <v>12</v>
      </c>
      <c r="Q8" s="115"/>
      <c r="R8" s="115"/>
      <c r="S8" s="115" t="s">
        <v>13</v>
      </c>
      <c r="T8" s="115"/>
      <c r="U8" s="115"/>
      <c r="V8" s="115"/>
      <c r="W8" s="115"/>
      <c r="X8" s="115"/>
      <c r="Y8" s="115"/>
      <c r="Z8" s="115"/>
      <c r="AA8" s="116"/>
      <c r="AB8" s="113"/>
      <c r="AC8" s="113"/>
      <c r="AD8" s="113"/>
      <c r="AE8" s="113"/>
      <c r="AF8" s="113"/>
      <c r="AG8" s="113"/>
      <c r="AH8" s="113"/>
    </row>
    <row r="9" spans="1:34" ht="7.5" customHeight="1">
      <c r="A9" s="110"/>
      <c r="B9" s="110"/>
      <c r="C9" s="110"/>
      <c r="D9" s="111"/>
      <c r="E9" s="111"/>
      <c r="F9" s="111"/>
      <c r="G9" s="10"/>
      <c r="H9" s="114"/>
      <c r="I9" s="114"/>
      <c r="J9" s="114"/>
      <c r="K9" s="114"/>
      <c r="L9" s="114"/>
      <c r="M9" s="113"/>
      <c r="N9" s="113"/>
      <c r="O9" s="113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6"/>
      <c r="AB9" s="113"/>
      <c r="AC9" s="113"/>
      <c r="AD9" s="113"/>
      <c r="AE9" s="113"/>
      <c r="AF9" s="113"/>
      <c r="AG9" s="113"/>
      <c r="AH9" s="113"/>
    </row>
    <row r="10" spans="1:34" ht="36.75" customHeight="1">
      <c r="A10" s="110"/>
      <c r="B10" s="110"/>
      <c r="C10" s="110"/>
      <c r="D10" s="111"/>
      <c r="E10" s="111"/>
      <c r="F10" s="111"/>
      <c r="G10" s="10"/>
      <c r="H10" s="117" t="s">
        <v>14</v>
      </c>
      <c r="I10" s="118" t="s">
        <v>15</v>
      </c>
      <c r="J10" s="118"/>
      <c r="K10" s="119" t="s">
        <v>16</v>
      </c>
      <c r="L10" s="119"/>
      <c r="M10" s="113"/>
      <c r="N10" s="113"/>
      <c r="O10" s="113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6"/>
      <c r="AB10" s="113"/>
      <c r="AC10" s="113"/>
      <c r="AD10" s="113"/>
      <c r="AE10" s="113"/>
      <c r="AF10" s="113"/>
      <c r="AG10" s="113"/>
      <c r="AH10" s="113"/>
    </row>
    <row r="11" spans="1:34" ht="54.75" customHeight="1">
      <c r="A11" s="110"/>
      <c r="B11" s="110"/>
      <c r="C11" s="110"/>
      <c r="D11" s="12" t="s">
        <v>14</v>
      </c>
      <c r="E11" s="12" t="s">
        <v>15</v>
      </c>
      <c r="F11" s="13" t="s">
        <v>16</v>
      </c>
      <c r="G11" s="14"/>
      <c r="H11" s="117"/>
      <c r="I11" s="15" t="s">
        <v>97</v>
      </c>
      <c r="J11" s="12" t="s">
        <v>98</v>
      </c>
      <c r="K11" s="12" t="s">
        <v>99</v>
      </c>
      <c r="L11" s="12" t="s">
        <v>20</v>
      </c>
      <c r="M11" s="12" t="s">
        <v>14</v>
      </c>
      <c r="N11" s="16" t="s">
        <v>15</v>
      </c>
      <c r="O11" s="13" t="s">
        <v>16</v>
      </c>
      <c r="P11" s="12" t="s">
        <v>14</v>
      </c>
      <c r="Q11" s="16" t="s">
        <v>15</v>
      </c>
      <c r="R11" s="13" t="s">
        <v>16</v>
      </c>
      <c r="S11" s="12" t="s">
        <v>14</v>
      </c>
      <c r="T11" s="16" t="s">
        <v>15</v>
      </c>
      <c r="U11" s="13" t="s">
        <v>16</v>
      </c>
      <c r="V11" s="12" t="s">
        <v>14</v>
      </c>
      <c r="W11" s="16" t="s">
        <v>15</v>
      </c>
      <c r="X11" s="13" t="s">
        <v>16</v>
      </c>
      <c r="Y11" s="12" t="s">
        <v>14</v>
      </c>
      <c r="Z11" s="16" t="s">
        <v>15</v>
      </c>
      <c r="AA11" s="16"/>
      <c r="AB11" s="17" t="s">
        <v>14</v>
      </c>
      <c r="AC11" s="17" t="s">
        <v>15</v>
      </c>
      <c r="AD11" s="11" t="s">
        <v>16</v>
      </c>
      <c r="AE11" s="17" t="s">
        <v>14</v>
      </c>
      <c r="AF11" s="17" t="s">
        <v>15</v>
      </c>
      <c r="AG11" s="17" t="s">
        <v>21</v>
      </c>
      <c r="AH11" s="17" t="s">
        <v>100</v>
      </c>
    </row>
    <row r="12" spans="1:34" ht="15.75" customHeight="1">
      <c r="A12" s="120" t="s">
        <v>22</v>
      </c>
      <c r="B12" s="120"/>
      <c r="C12" s="120"/>
      <c r="D12" s="18">
        <f aca="true" t="shared" si="0" ref="D12:D17">H12+M12+V12</f>
        <v>2660403</v>
      </c>
      <c r="E12" s="18">
        <f aca="true" t="shared" si="1" ref="E12:E21">J12+N12+W12+Z12</f>
        <v>2012474.5300000003</v>
      </c>
      <c r="F12" s="19">
        <f aca="true" t="shared" si="2" ref="F12:F23">E12/D12*100</f>
        <v>75.64547664395207</v>
      </c>
      <c r="G12" s="19"/>
      <c r="H12" s="18">
        <f>Лист2!G10+Лист2!Q10+Лист2!V10+Лист2!AA10+Лист2!AF10+Лист2!AK10+Лист2!AP10+Лист2!AU10+Лист2!BE10+Лист2!BJ10+Лист2!BO10+Лист2!BT10+Лист2!BY10+Лист2!CD10+Лист2!L10</f>
        <v>639800</v>
      </c>
      <c r="I12" s="18">
        <f>Лист2!H10+Лист2!R10+Лист2!W10+Лист2!AB10+Лист2!AG10+Лист2!AL10+Лист2!AQ10+Лист2!AV10+Лист2!BF10+Лист2!BK10+Лист2!BP10+Лист2!BU10+Лист2!BZ10+Лист2!CE10+Лист2!M10</f>
        <v>475264.49</v>
      </c>
      <c r="J12" s="20">
        <f>Лист2!I10+Лист2!N10+Лист2!S10+Лист2!X10+Лист2!AC10+Лист2!AH10+Лист2!AM10+Лист2!AR10+Лист2!AW10+Лист2!BG10+Лист2!BL10+Лист2!BQ10+Лист2!BV10+Лист2!CA10+Лист2!CF10</f>
        <v>749650.5300000001</v>
      </c>
      <c r="K12" s="21">
        <f aca="true" t="shared" si="3" ref="K12:K23">J12/I12*100</f>
        <v>157.73333496891385</v>
      </c>
      <c r="L12" s="21">
        <f aca="true" t="shared" si="4" ref="L12:L23">J12/H12*100</f>
        <v>117.16951078462021</v>
      </c>
      <c r="M12" s="18">
        <v>1980603</v>
      </c>
      <c r="N12" s="22">
        <v>1227824</v>
      </c>
      <c r="O12" s="19">
        <f aca="true" t="shared" si="5" ref="O12:O23">N12/M12*100</f>
        <v>61.99243361743873</v>
      </c>
      <c r="P12" s="22">
        <v>939400</v>
      </c>
      <c r="Q12" s="22">
        <v>687900</v>
      </c>
      <c r="R12" s="21">
        <f aca="true" t="shared" si="6" ref="R12:R23">Q12/P12*100</f>
        <v>73.2275920800511</v>
      </c>
      <c r="S12" s="22">
        <v>771800</v>
      </c>
      <c r="T12" s="22">
        <v>456750</v>
      </c>
      <c r="U12" s="21">
        <f aca="true" t="shared" si="7" ref="U12:U23">T12/S12*100</f>
        <v>59.1798393366157</v>
      </c>
      <c r="V12" s="23">
        <v>40000</v>
      </c>
      <c r="W12" s="18">
        <v>35000</v>
      </c>
      <c r="X12" s="21">
        <f aca="true" t="shared" si="8" ref="X12:X21">W12/V12*100</f>
        <v>87.5</v>
      </c>
      <c r="Y12" s="19"/>
      <c r="Z12" s="19"/>
      <c r="AA12" s="19"/>
      <c r="AB12" s="24">
        <v>2675700</v>
      </c>
      <c r="AC12" s="24">
        <v>1685867.23</v>
      </c>
      <c r="AD12" s="25">
        <f aca="true" t="shared" si="9" ref="AD12:AD23">AC12/AB12*100</f>
        <v>63.00658631386179</v>
      </c>
      <c r="AE12" s="26">
        <f aca="true" t="shared" si="10" ref="AE12:AE23">D12-AB12</f>
        <v>-15297</v>
      </c>
      <c r="AF12" s="26">
        <f aca="true" t="shared" si="11" ref="AF12:AF23">E12-AC12</f>
        <v>326607.3000000003</v>
      </c>
      <c r="AG12" s="26">
        <v>15410.35</v>
      </c>
      <c r="AH12" s="27">
        <v>342017.65</v>
      </c>
    </row>
    <row r="13" spans="1:34" ht="15" customHeight="1">
      <c r="A13" s="120" t="s">
        <v>23</v>
      </c>
      <c r="B13" s="120"/>
      <c r="C13" s="120"/>
      <c r="D13" s="18">
        <f t="shared" si="0"/>
        <v>9778243</v>
      </c>
      <c r="E13" s="18">
        <f t="shared" si="1"/>
        <v>2317130.55</v>
      </c>
      <c r="F13" s="19">
        <f t="shared" si="2"/>
        <v>23.696798596639496</v>
      </c>
      <c r="G13" s="19"/>
      <c r="H13" s="18">
        <f>Лист2!G11+Лист2!Q11+Лист2!V11+Лист2!AA11+Лист2!AF11+Лист2!AK11+Лист2!AP11+Лист2!AU11+Лист2!BE11+Лист2!BJ11+Лист2!BO11+Лист2!BT11+Лист2!BY11+Лист2!CD11+Лист2!L11</f>
        <v>654200</v>
      </c>
      <c r="I13" s="18">
        <f>Лист2!H11+Лист2!R11+Лист2!W11+Лист2!AB11+Лист2!AG11+Лист2!AL11+Лист2!AQ11+Лист2!AV11+Лист2!BF11+Лист2!BK11+Лист2!BP11+Лист2!BU11+Лист2!BZ11+Лист2!CE11+Лист2!M11</f>
        <v>649950.9400000001</v>
      </c>
      <c r="J13" s="20">
        <f>Лист2!I11+Лист2!N11+Лист2!S11+Лист2!X11+Лист2!AC11+Лист2!AH11+Лист2!AM11+Лист2!AR11+Лист2!AW11+Лист2!BG11+Лист2!BL11+Лист2!BQ11+Лист2!BV11+Лист2!CA11+Лист2!CF11</f>
        <v>718221.59</v>
      </c>
      <c r="K13" s="21">
        <f t="shared" si="3"/>
        <v>110.50396973039224</v>
      </c>
      <c r="L13" s="21">
        <f t="shared" si="4"/>
        <v>109.78624121063893</v>
      </c>
      <c r="M13" s="18">
        <v>9059043</v>
      </c>
      <c r="N13" s="22">
        <v>1560074</v>
      </c>
      <c r="O13" s="19">
        <f t="shared" si="5"/>
        <v>17.221178881698652</v>
      </c>
      <c r="P13" s="22">
        <v>1916400</v>
      </c>
      <c r="Q13" s="22">
        <v>1366328</v>
      </c>
      <c r="R13" s="21">
        <f t="shared" si="6"/>
        <v>71.29659778751827</v>
      </c>
      <c r="S13" s="22">
        <v>143100</v>
      </c>
      <c r="T13" s="22">
        <v>46700</v>
      </c>
      <c r="U13" s="21">
        <f t="shared" si="7"/>
        <v>32.6345213137666</v>
      </c>
      <c r="V13" s="22">
        <v>65000</v>
      </c>
      <c r="W13" s="18">
        <v>38834.96</v>
      </c>
      <c r="X13" s="21">
        <f t="shared" si="8"/>
        <v>59.74609230769231</v>
      </c>
      <c r="Y13" s="19"/>
      <c r="Z13" s="19"/>
      <c r="AA13" s="28"/>
      <c r="AB13" s="24">
        <v>10019408</v>
      </c>
      <c r="AC13" s="24">
        <v>2165796.27</v>
      </c>
      <c r="AD13" s="25">
        <f t="shared" si="9"/>
        <v>21.616010347118316</v>
      </c>
      <c r="AE13" s="26">
        <f t="shared" si="10"/>
        <v>-241165</v>
      </c>
      <c r="AF13" s="26">
        <f t="shared" si="11"/>
        <v>151334.2799999998</v>
      </c>
      <c r="AG13" s="26">
        <v>241165.03</v>
      </c>
      <c r="AH13" s="29">
        <v>392499.31</v>
      </c>
    </row>
    <row r="14" spans="1:34" ht="15" customHeight="1">
      <c r="A14" s="120" t="s">
        <v>24</v>
      </c>
      <c r="B14" s="120"/>
      <c r="C14" s="120"/>
      <c r="D14" s="18">
        <f t="shared" si="0"/>
        <v>7770393</v>
      </c>
      <c r="E14" s="18">
        <f t="shared" si="1"/>
        <v>3798316.06</v>
      </c>
      <c r="F14" s="19">
        <f t="shared" si="2"/>
        <v>48.881904171384896</v>
      </c>
      <c r="G14" s="19"/>
      <c r="H14" s="18">
        <f>Лист2!G12+Лист2!Q12+Лист2!V12+Лист2!AA12+Лист2!AF12+Лист2!AK12+Лист2!AP12+Лист2!AU12+Лист2!BE12+Лист2!BJ12+Лист2!BO12+Лист2!BT12+Лист2!BY12+Лист2!CD12+Лист2!L12</f>
        <v>1235100</v>
      </c>
      <c r="I14" s="18">
        <f>Лист2!H12+Лист2!R12+Лист2!W12+Лист2!AB12+Лист2!AG12+Лист2!AL12+Лист2!AQ12+Лист2!AV12+Лист2!BF12+Лист2!BK12+Лист2!BP12+Лист2!BU12+Лист2!BZ12+Лист2!CE12+Лист2!M12</f>
        <v>2876533.77</v>
      </c>
      <c r="J14" s="20">
        <f>Лист2!I12+Лист2!N12+Лист2!S12+Лист2!X12+Лист2!AC12+Лист2!AH12+Лист2!AM12+Лист2!AR12+Лист2!AW12+Лист2!BG12+Лист2!BL12+Лист2!BQ12+Лист2!BV12+Лист2!CA12+Лист2!CF12</f>
        <v>1361477.1600000001</v>
      </c>
      <c r="K14" s="21">
        <f t="shared" si="3"/>
        <v>47.330477194432525</v>
      </c>
      <c r="L14" s="21">
        <f t="shared" si="4"/>
        <v>110.2321399076998</v>
      </c>
      <c r="M14" s="18">
        <v>6455293</v>
      </c>
      <c r="N14" s="22">
        <v>2351402</v>
      </c>
      <c r="O14" s="19">
        <f t="shared" si="5"/>
        <v>36.42595308996819</v>
      </c>
      <c r="P14" s="22">
        <v>1641200</v>
      </c>
      <c r="Q14" s="22">
        <v>1170120</v>
      </c>
      <c r="R14" s="21">
        <f t="shared" si="6"/>
        <v>71.29661223495005</v>
      </c>
      <c r="S14" s="22">
        <v>463700</v>
      </c>
      <c r="T14" s="22">
        <v>268940</v>
      </c>
      <c r="U14" s="21">
        <f t="shared" si="7"/>
        <v>57.99870605995255</v>
      </c>
      <c r="V14" s="22">
        <v>80000</v>
      </c>
      <c r="W14" s="18">
        <v>85436.9</v>
      </c>
      <c r="X14" s="21">
        <f t="shared" si="8"/>
        <v>106.796125</v>
      </c>
      <c r="Y14" s="19"/>
      <c r="Z14" s="21"/>
      <c r="AA14" s="28"/>
      <c r="AB14" s="24">
        <v>8039303</v>
      </c>
      <c r="AC14" s="24">
        <v>3403297.98</v>
      </c>
      <c r="AD14" s="25">
        <f t="shared" si="9"/>
        <v>42.33324680012683</v>
      </c>
      <c r="AE14" s="26">
        <f t="shared" si="10"/>
        <v>-268910</v>
      </c>
      <c r="AF14" s="26">
        <f t="shared" si="11"/>
        <v>395018.0800000001</v>
      </c>
      <c r="AG14" s="26">
        <v>397427.54</v>
      </c>
      <c r="AH14" s="29">
        <v>792445.62</v>
      </c>
    </row>
    <row r="15" spans="1:34" ht="15.75" customHeight="1">
      <c r="A15" s="120" t="s">
        <v>25</v>
      </c>
      <c r="B15" s="120"/>
      <c r="C15" s="120"/>
      <c r="D15" s="18">
        <f t="shared" si="0"/>
        <v>15757476</v>
      </c>
      <c r="E15" s="18">
        <f t="shared" si="1"/>
        <v>5381798.88</v>
      </c>
      <c r="F15" s="19">
        <f t="shared" si="2"/>
        <v>34.15393988225018</v>
      </c>
      <c r="G15" s="19"/>
      <c r="H15" s="18">
        <f>Лист2!G13+Лист2!Q13+Лист2!V13+Лист2!AA13+Лист2!AF13+Лист2!AK13+Лист2!AP13+Лист2!AU13+Лист2!BE13+Лист2!BJ13+Лист2!BO13+Лист2!BT13+Лист2!BY13+Лист2!CD13+Лист2!L13</f>
        <v>1184400</v>
      </c>
      <c r="I15" s="18">
        <f>Лист2!H13+Лист2!R13+Лист2!W13+Лист2!AB13+Лист2!AG13+Лист2!AL13+Лист2!AQ13+Лист2!AV13+Лист2!BF13+Лист2!BK13+Лист2!BP13+Лист2!BU13+Лист2!BZ13+Лист2!CE13+Лист2!M13</f>
        <v>1281702.02</v>
      </c>
      <c r="J15" s="20">
        <f>Лист2!E13</f>
        <v>1240810.69</v>
      </c>
      <c r="K15" s="21">
        <f t="shared" si="3"/>
        <v>96.80960711913366</v>
      </c>
      <c r="L15" s="21">
        <f t="shared" si="4"/>
        <v>104.76280732860519</v>
      </c>
      <c r="M15" s="18">
        <v>14533076</v>
      </c>
      <c r="N15" s="18">
        <v>4140988.19</v>
      </c>
      <c r="O15" s="19">
        <f t="shared" si="5"/>
        <v>28.49354252327587</v>
      </c>
      <c r="P15" s="22">
        <v>2350900</v>
      </c>
      <c r="Q15" s="22">
        <v>1676112</v>
      </c>
      <c r="R15" s="21">
        <f t="shared" si="6"/>
        <v>71.29660980900931</v>
      </c>
      <c r="S15" s="22">
        <v>686600</v>
      </c>
      <c r="T15" s="22">
        <v>411330</v>
      </c>
      <c r="U15" s="21">
        <f t="shared" si="7"/>
        <v>59.908243518788225</v>
      </c>
      <c r="V15" s="22">
        <v>40000</v>
      </c>
      <c r="W15" s="22"/>
      <c r="X15" s="21">
        <f t="shared" si="8"/>
        <v>0</v>
      </c>
      <c r="Y15" s="19"/>
      <c r="Z15" s="21"/>
      <c r="AA15" s="28"/>
      <c r="AB15" s="24">
        <v>15875076</v>
      </c>
      <c r="AC15" s="24">
        <v>5332601.85</v>
      </c>
      <c r="AD15" s="25">
        <f t="shared" si="9"/>
        <v>33.59103194214629</v>
      </c>
      <c r="AE15" s="26">
        <f t="shared" si="10"/>
        <v>-117600</v>
      </c>
      <c r="AF15" s="26">
        <f t="shared" si="11"/>
        <v>49197.03000000026</v>
      </c>
      <c r="AG15" s="26">
        <v>117604.91</v>
      </c>
      <c r="AH15" s="29">
        <v>166801.94</v>
      </c>
    </row>
    <row r="16" spans="1:34" ht="15.75" customHeight="1">
      <c r="A16" s="120" t="s">
        <v>26</v>
      </c>
      <c r="B16" s="120"/>
      <c r="C16" s="120"/>
      <c r="D16" s="18">
        <f t="shared" si="0"/>
        <v>2792573</v>
      </c>
      <c r="E16" s="18">
        <f t="shared" si="1"/>
        <v>2088769.21</v>
      </c>
      <c r="F16" s="19">
        <f t="shared" si="2"/>
        <v>74.79730019591251</v>
      </c>
      <c r="G16" s="19"/>
      <c r="H16" s="18">
        <f>Лист2!G14+Лист2!Q14+Лист2!V14+Лист2!AA14+Лист2!AF14+Лист2!AK14+Лист2!AP14+Лист2!AU14+Лист2!BE14+Лист2!BJ14+Лист2!BO14+Лист2!BT14+Лист2!BY14+Лист2!CD14+Лист2!L14</f>
        <v>842075</v>
      </c>
      <c r="I16" s="18">
        <f>Лист2!H14+Лист2!R14+Лист2!W14+Лист2!AB14+Лист2!AG14+Лист2!AL14+Лист2!AQ14+Лист2!AV14+Лист2!BF14+Лист2!BK14+Лист2!BP14+Лист2!BU14+Лист2!BZ14+Лист2!CE14+Лист2!M14</f>
        <v>671982.32</v>
      </c>
      <c r="J16" s="20">
        <f>Лист2!I14+Лист2!N14+Лист2!S14+Лист2!X14+Лист2!AC14+Лист2!AH14+Лист2!AM14+Лист2!AR14+Лист2!AW14+Лист2!BG14+Лист2!BL14+Лист2!BQ14+Лист2!BV14+Лист2!CA14+Лист2!CF14</f>
        <v>926459.2100000001</v>
      </c>
      <c r="K16" s="21">
        <f t="shared" si="3"/>
        <v>137.86958115207557</v>
      </c>
      <c r="L16" s="21">
        <f t="shared" si="4"/>
        <v>110.02098506665084</v>
      </c>
      <c r="M16" s="18">
        <v>1900498</v>
      </c>
      <c r="N16" s="22">
        <v>1142895</v>
      </c>
      <c r="O16" s="19">
        <f t="shared" si="5"/>
        <v>60.13660630003294</v>
      </c>
      <c r="P16" s="22">
        <v>1051500</v>
      </c>
      <c r="Q16" s="22">
        <v>749684</v>
      </c>
      <c r="R16" s="21">
        <f t="shared" si="6"/>
        <v>71.29662387066095</v>
      </c>
      <c r="S16" s="22">
        <v>568000</v>
      </c>
      <c r="T16" s="22">
        <v>261790</v>
      </c>
      <c r="U16" s="21">
        <f t="shared" si="7"/>
        <v>46.08978873239437</v>
      </c>
      <c r="V16" s="22">
        <v>50000</v>
      </c>
      <c r="W16" s="22">
        <v>19415</v>
      </c>
      <c r="X16" s="21">
        <f t="shared" si="8"/>
        <v>38.83</v>
      </c>
      <c r="Y16" s="19"/>
      <c r="Z16" s="19"/>
      <c r="AA16" s="28"/>
      <c r="AB16" s="24">
        <v>2852773</v>
      </c>
      <c r="AC16" s="24">
        <v>1722417.6</v>
      </c>
      <c r="AD16" s="25">
        <f t="shared" si="9"/>
        <v>60.37695954076964</v>
      </c>
      <c r="AE16" s="26">
        <f t="shared" si="10"/>
        <v>-60200</v>
      </c>
      <c r="AF16" s="26">
        <f t="shared" si="11"/>
        <v>366351.60999999987</v>
      </c>
      <c r="AG16" s="26">
        <v>60236.29</v>
      </c>
      <c r="AH16" s="29">
        <v>426587.9</v>
      </c>
    </row>
    <row r="17" spans="1:34" ht="15" customHeight="1">
      <c r="A17" s="120" t="s">
        <v>27</v>
      </c>
      <c r="B17" s="120"/>
      <c r="C17" s="120"/>
      <c r="D17" s="18">
        <f t="shared" si="0"/>
        <v>11879325</v>
      </c>
      <c r="E17" s="18">
        <f t="shared" si="1"/>
        <v>6069776.330000001</v>
      </c>
      <c r="F17" s="19">
        <f t="shared" si="2"/>
        <v>51.0952964920145</v>
      </c>
      <c r="G17" s="19"/>
      <c r="H17" s="18">
        <f>Лист2!G15+Лист2!Q15+Лист2!V15+Лист2!AA15+Лист2!AF15+Лист2!AK15+Лист2!AP15+Лист2!AU15+Лист2!BE15+Лист2!BJ15+Лист2!BO15+Лист2!BT15+Лист2!BY15+Лист2!CD15+Лист2!L15</f>
        <v>1113000</v>
      </c>
      <c r="I17" s="18">
        <f>Лист2!H15+Лист2!R15+Лист2!W15+Лист2!AB15+Лист2!AG15+Лист2!AL15+Лист2!AQ15+Лист2!AV15+Лист2!BF15+Лист2!BK15+Лист2!BP15+Лист2!BU15+Лист2!BZ15+Лист2!CE15+Лист2!M15</f>
        <v>1238084.81</v>
      </c>
      <c r="J17" s="20">
        <f>Лист2!I15+Лист2!N15+Лист2!S15+Лист2!X15+Лист2!AC15+Лист2!AH15+Лист2!AM15+Лист2!AR15+Лист2!AW15+Лист2!BG15+Лист2!BL15+Лист2!BQ15+Лист2!BV15+Лист2!CA15+Лист2!CF15</f>
        <v>1378905.1400000001</v>
      </c>
      <c r="K17" s="21">
        <f t="shared" si="3"/>
        <v>111.37404553085504</v>
      </c>
      <c r="L17" s="21">
        <f t="shared" si="4"/>
        <v>123.89084815813118</v>
      </c>
      <c r="M17" s="18">
        <v>10691325</v>
      </c>
      <c r="N17" s="22">
        <v>4596211</v>
      </c>
      <c r="O17" s="19">
        <f t="shared" si="5"/>
        <v>42.990097111443156</v>
      </c>
      <c r="P17" s="22">
        <v>1705100</v>
      </c>
      <c r="Q17" s="22">
        <v>1215678</v>
      </c>
      <c r="R17" s="21">
        <f t="shared" si="6"/>
        <v>71.2965808456982</v>
      </c>
      <c r="S17" s="22">
        <v>360500</v>
      </c>
      <c r="T17" s="22">
        <v>182230</v>
      </c>
      <c r="U17" s="21">
        <f t="shared" si="7"/>
        <v>50.54923717059639</v>
      </c>
      <c r="V17" s="22">
        <v>75000</v>
      </c>
      <c r="W17" s="18">
        <v>94660.19</v>
      </c>
      <c r="X17" s="21">
        <f t="shared" si="8"/>
        <v>126.21358666666667</v>
      </c>
      <c r="Y17" s="19"/>
      <c r="Z17" s="19"/>
      <c r="AA17" s="28"/>
      <c r="AB17" s="24">
        <v>12163156</v>
      </c>
      <c r="AC17" s="24">
        <v>5460776.25</v>
      </c>
      <c r="AD17" s="25">
        <f t="shared" si="9"/>
        <v>44.89604712790003</v>
      </c>
      <c r="AE17" s="26">
        <f t="shared" si="10"/>
        <v>-283831</v>
      </c>
      <c r="AF17" s="26">
        <f t="shared" si="11"/>
        <v>609000.080000001</v>
      </c>
      <c r="AG17" s="26">
        <v>283837.42</v>
      </c>
      <c r="AH17" s="29">
        <v>892837.5</v>
      </c>
    </row>
    <row r="18" spans="1:34" ht="15" customHeight="1">
      <c r="A18" s="120" t="s">
        <v>28</v>
      </c>
      <c r="B18" s="120"/>
      <c r="C18" s="120"/>
      <c r="D18" s="18">
        <v>5729269</v>
      </c>
      <c r="E18" s="18">
        <f t="shared" si="1"/>
        <v>2470619.0900000003</v>
      </c>
      <c r="F18" s="19">
        <f t="shared" si="2"/>
        <v>43.12276295632131</v>
      </c>
      <c r="G18" s="19"/>
      <c r="H18" s="18">
        <f>Лист2!G16+Лист2!Q16+Лист2!V16+Лист2!AA16+Лист2!AF16+Лист2!AK16+Лист2!AP16+Лист2!AU16+Лист2!BE16+Лист2!BJ16+Лист2!BO16+Лист2!BT16+Лист2!BY16+Лист2!CD16+Лист2!L16</f>
        <v>787800</v>
      </c>
      <c r="I18" s="18">
        <f>Лист2!H16+Лист2!R16+Лист2!W16+Лист2!AB16+Лист2!AG16+Лист2!AL16+Лист2!AQ16+Лист2!AV16+Лист2!BF16+Лист2!BK16+Лист2!BP16+Лист2!BU16+Лист2!BZ16+Лист2!CE16+Лист2!M16</f>
        <v>566811.06</v>
      </c>
      <c r="J18" s="20">
        <f>Лист2!I16+Лист2!N16+Лист2!S16+Лист2!X16+Лист2!AC16+Лист2!AH16+Лист2!AM16+Лист2!AR16+Лист2!AW16+Лист2!BG16+Лист2!BL16+Лист2!BQ16+Лист2!BV16+Лист2!CA16+Лист2!CF16</f>
        <v>754549.43</v>
      </c>
      <c r="K18" s="21">
        <f t="shared" si="3"/>
        <v>133.12186074844763</v>
      </c>
      <c r="L18" s="21">
        <f t="shared" si="4"/>
        <v>95.7793132774816</v>
      </c>
      <c r="M18" s="18">
        <v>5017659</v>
      </c>
      <c r="N18" s="22">
        <v>1694225</v>
      </c>
      <c r="O18" s="19">
        <f t="shared" si="5"/>
        <v>33.765247897475696</v>
      </c>
      <c r="P18" s="22">
        <v>819600</v>
      </c>
      <c r="Q18" s="22">
        <v>584347</v>
      </c>
      <c r="R18" s="21">
        <f t="shared" si="6"/>
        <v>71.29660810151293</v>
      </c>
      <c r="S18" s="22">
        <v>803300</v>
      </c>
      <c r="T18" s="22">
        <v>458980</v>
      </c>
      <c r="U18" s="21">
        <f t="shared" si="7"/>
        <v>57.13681065604382</v>
      </c>
      <c r="V18" s="22">
        <v>27000</v>
      </c>
      <c r="W18" s="18">
        <v>21844.66</v>
      </c>
      <c r="X18" s="21">
        <f t="shared" si="8"/>
        <v>80.90614814814815</v>
      </c>
      <c r="Y18" s="19"/>
      <c r="Z18" s="19"/>
      <c r="AA18" s="30"/>
      <c r="AB18" s="24">
        <v>5771578</v>
      </c>
      <c r="AC18" s="24">
        <v>2270428.33</v>
      </c>
      <c r="AD18" s="25">
        <f t="shared" si="9"/>
        <v>39.33808622182703</v>
      </c>
      <c r="AE18" s="26">
        <f t="shared" si="10"/>
        <v>-42309</v>
      </c>
      <c r="AF18" s="26">
        <f t="shared" si="11"/>
        <v>200190.76000000024</v>
      </c>
      <c r="AG18" s="26">
        <v>47870.67</v>
      </c>
      <c r="AH18" s="29">
        <v>248061.43</v>
      </c>
    </row>
    <row r="19" spans="1:34" ht="13.5" customHeight="1">
      <c r="A19" s="120" t="s">
        <v>29</v>
      </c>
      <c r="B19" s="120"/>
      <c r="C19" s="120"/>
      <c r="D19" s="18">
        <v>13134180</v>
      </c>
      <c r="E19" s="18">
        <f t="shared" si="1"/>
        <v>10922552.59</v>
      </c>
      <c r="F19" s="19">
        <f t="shared" si="2"/>
        <v>83.1612829274458</v>
      </c>
      <c r="G19" s="19"/>
      <c r="H19" s="20">
        <f>Лист2!G17+Лист2!L17+Лист2!Q17+Лист2!V17+Лист2!AA17+Лист2!AF17+Лист2!AK17+Лист2!AP17+Лист2!AU17+Лист2!BE17+Лист2!BJ17+Лист2!BO17+Лист2!BT17+Лист2!BY17+Лист2!CD17+Лист2!AZ17</f>
        <v>4082160</v>
      </c>
      <c r="I19" s="18">
        <f>Лист2!H17+Лист2!R17+Лист2!W17+Лист2!AB17+Лист2!AG17+Лист2!AL17+Лист2!AQ17+Лист2!AV17+Лист2!BF17+Лист2!BK17+Лист2!BP17+Лист2!BU17+Лист2!BZ17+Лист2!CE17+Лист2!M17+Лист2!BA17</f>
        <v>5038181.749999999</v>
      </c>
      <c r="J19" s="20">
        <f>Лист2!I17+Лист2!N17+Лист2!S17+Лист2!X17+Лист2!AC17+Лист2!AH17+Лист2!AM17+Лист2!AR17+Лист2!AW17+Лист2!BG17+Лист2!BL17+Лист2!BQ17+Лист2!BV17+Лист2!CA17+Лист2!CF17+Лист2!BB17</f>
        <v>3258610.01</v>
      </c>
      <c r="K19" s="21">
        <f t="shared" si="3"/>
        <v>64.67829410878241</v>
      </c>
      <c r="L19" s="21">
        <f t="shared" si="4"/>
        <v>79.82563177337487</v>
      </c>
      <c r="M19" s="18">
        <v>8918830</v>
      </c>
      <c r="N19" s="22">
        <v>7649362</v>
      </c>
      <c r="O19" s="19">
        <f t="shared" si="5"/>
        <v>85.7664290047013</v>
      </c>
      <c r="P19" s="22">
        <v>2508700</v>
      </c>
      <c r="Q19" s="22">
        <v>1770407</v>
      </c>
      <c r="R19" s="21">
        <f t="shared" si="6"/>
        <v>70.57069398493243</v>
      </c>
      <c r="S19" s="22">
        <v>1036002</v>
      </c>
      <c r="T19" s="22">
        <v>924120</v>
      </c>
      <c r="U19" s="21">
        <f t="shared" si="7"/>
        <v>89.2005999988417</v>
      </c>
      <c r="V19" s="22">
        <v>30000</v>
      </c>
      <c r="W19" s="18">
        <v>14580.58</v>
      </c>
      <c r="X19" s="21">
        <f t="shared" si="8"/>
        <v>48.60193333333333</v>
      </c>
      <c r="Y19" s="19"/>
      <c r="Z19" s="19"/>
      <c r="AA19" s="28"/>
      <c r="AB19" s="24">
        <v>13573518</v>
      </c>
      <c r="AC19" s="24">
        <v>10289445.36</v>
      </c>
      <c r="AD19" s="25">
        <f t="shared" si="9"/>
        <v>75.80529498690022</v>
      </c>
      <c r="AE19" s="26">
        <f t="shared" si="10"/>
        <v>-439338</v>
      </c>
      <c r="AF19" s="26">
        <f t="shared" si="11"/>
        <v>633107.2300000004</v>
      </c>
      <c r="AG19" s="26">
        <v>497084.14</v>
      </c>
      <c r="AH19" s="29">
        <v>1130191.37</v>
      </c>
    </row>
    <row r="20" spans="1:34" ht="14.25" customHeight="1">
      <c r="A20" s="120" t="s">
        <v>30</v>
      </c>
      <c r="B20" s="120"/>
      <c r="C20" s="120"/>
      <c r="D20" s="18">
        <f>H20+M20+V20</f>
        <v>5263093</v>
      </c>
      <c r="E20" s="18">
        <f t="shared" si="1"/>
        <v>4102331.48</v>
      </c>
      <c r="F20" s="19">
        <f t="shared" si="2"/>
        <v>77.94525918504576</v>
      </c>
      <c r="G20" s="19"/>
      <c r="H20" s="18">
        <f>Лист2!G18+Лист2!Q18+Лист2!V18+Лист2!AA18+Лист2!AF18+Лист2!AK18+Лист2!AP18+Лист2!AU18+Лист2!BE18+Лист2!BJ18+Лист2!BO18+Лист2!BT18+Лист2!BY18+Лист2!CD18+Лист2!L18</f>
        <v>1711900</v>
      </c>
      <c r="I20" s="18">
        <f>Лист2!H18+Лист2!R18+Лист2!W18+Лист2!AB18+Лист2!AG18+Лист2!AL18+Лист2!AQ18+Лист2!AV18+Лист2!BF18+Лист2!BK18+Лист2!BP18+Лист2!BU18+Лист2!BZ18+Лист2!CE18+Лист2!M18</f>
        <v>1595650.8599999999</v>
      </c>
      <c r="J20" s="20">
        <f>Лист2!I18+Лист2!N18+Лист2!S18+Лист2!X18+Лист2!AC18+Лист2!AH18+Лист2!AM18+Лист2!AR18+Лист2!AW18+Лист2!BG18+Лист2!BL18+Лист2!BQ18+Лист2!BV18+Лист2!CA18+Лист2!CF18</f>
        <v>1800088.16</v>
      </c>
      <c r="K20" s="21">
        <f t="shared" si="3"/>
        <v>112.81215741644135</v>
      </c>
      <c r="L20" s="21">
        <f t="shared" si="4"/>
        <v>105.15147847420994</v>
      </c>
      <c r="M20" s="18">
        <v>3531193</v>
      </c>
      <c r="N20" s="22">
        <v>2278554</v>
      </c>
      <c r="O20" s="19">
        <f t="shared" si="5"/>
        <v>64.5264645687732</v>
      </c>
      <c r="P20" s="22">
        <v>2604800</v>
      </c>
      <c r="Q20" s="22">
        <v>1857134</v>
      </c>
      <c r="R20" s="21">
        <f t="shared" si="6"/>
        <v>71.29660626535626</v>
      </c>
      <c r="S20" s="22">
        <v>534800</v>
      </c>
      <c r="T20" s="22">
        <v>324880</v>
      </c>
      <c r="U20" s="21">
        <f t="shared" si="7"/>
        <v>60.74794315632012</v>
      </c>
      <c r="V20" s="22">
        <v>20000</v>
      </c>
      <c r="W20" s="18">
        <v>23689.32</v>
      </c>
      <c r="X20" s="21">
        <f t="shared" si="8"/>
        <v>118.4466</v>
      </c>
      <c r="Y20" s="19"/>
      <c r="Z20" s="19"/>
      <c r="AA20" s="30"/>
      <c r="AB20" s="24">
        <v>5558193</v>
      </c>
      <c r="AC20" s="24">
        <v>3403148.1</v>
      </c>
      <c r="AD20" s="25">
        <f t="shared" si="9"/>
        <v>61.227598609835965</v>
      </c>
      <c r="AE20" s="26">
        <f t="shared" si="10"/>
        <v>-295100</v>
      </c>
      <c r="AF20" s="26">
        <f t="shared" si="11"/>
        <v>699183.3799999999</v>
      </c>
      <c r="AG20" s="26">
        <v>380945.13</v>
      </c>
      <c r="AH20" s="29">
        <v>1080128.51</v>
      </c>
    </row>
    <row r="21" spans="1:34" ht="15.75" customHeight="1">
      <c r="A21" s="121" t="s">
        <v>31</v>
      </c>
      <c r="B21" s="121"/>
      <c r="C21" s="121"/>
      <c r="D21" s="31">
        <f>SUM(D12:D20)</f>
        <v>74764955</v>
      </c>
      <c r="E21" s="31">
        <f t="shared" si="1"/>
        <v>39163768.72</v>
      </c>
      <c r="F21" s="19">
        <f t="shared" si="2"/>
        <v>52.38252162393463</v>
      </c>
      <c r="G21" s="19"/>
      <c r="H21" s="31">
        <f>SUM(H12:H20)</f>
        <v>12250435</v>
      </c>
      <c r="I21" s="31">
        <f>SUM(I12:I20)</f>
        <v>14394162.02</v>
      </c>
      <c r="J21" s="32">
        <f>SUM(J12:J20)</f>
        <v>12188771.92</v>
      </c>
      <c r="K21" s="19">
        <f t="shared" si="3"/>
        <v>84.67857943424761</v>
      </c>
      <c r="L21" s="19">
        <f t="shared" si="4"/>
        <v>99.49664579257798</v>
      </c>
      <c r="M21" s="31">
        <f>SUM(M12:M20)</f>
        <v>62087520</v>
      </c>
      <c r="N21" s="31">
        <f>SUM(N12:N20)</f>
        <v>26641535.189999998</v>
      </c>
      <c r="O21" s="19">
        <f t="shared" si="5"/>
        <v>42.90964623808456</v>
      </c>
      <c r="P21" s="33">
        <f>SUM(P12:P20)</f>
        <v>15537600</v>
      </c>
      <c r="Q21" s="34">
        <f>SUM(Q12:Q20)</f>
        <v>11077710</v>
      </c>
      <c r="R21" s="19">
        <f t="shared" si="6"/>
        <v>71.29614612295335</v>
      </c>
      <c r="S21" s="34">
        <f>SUM(S12:S20)</f>
        <v>5367802</v>
      </c>
      <c r="T21" s="34">
        <f>SUM(T12:T20)</f>
        <v>3335720</v>
      </c>
      <c r="U21" s="19">
        <f t="shared" si="7"/>
        <v>62.143126739771695</v>
      </c>
      <c r="V21" s="33">
        <f>SUM(V12:V20)</f>
        <v>427000</v>
      </c>
      <c r="W21" s="31">
        <f>SUM(W12:W20)</f>
        <v>333461.61</v>
      </c>
      <c r="X21" s="19">
        <f t="shared" si="8"/>
        <v>78.09405386416861</v>
      </c>
      <c r="Y21" s="19"/>
      <c r="Z21" s="19"/>
      <c r="AA21" s="30"/>
      <c r="AB21" s="35">
        <f>AB12+AB13+AB14+AB15+AB16+AB17+AB18+AB19+AB20</f>
        <v>76528705</v>
      </c>
      <c r="AC21" s="35">
        <f>SUM(AC12:AC20)</f>
        <v>35733778.97</v>
      </c>
      <c r="AD21" s="25">
        <f t="shared" si="9"/>
        <v>46.69330151346478</v>
      </c>
      <c r="AE21" s="36">
        <f t="shared" si="10"/>
        <v>-1763750</v>
      </c>
      <c r="AF21" s="36">
        <f t="shared" si="11"/>
        <v>3429989.75</v>
      </c>
      <c r="AG21" s="36">
        <f>SUM(AG12:AG20)</f>
        <v>2041581.48</v>
      </c>
      <c r="AH21" s="36">
        <f>SUM(AH12:AH20)</f>
        <v>5471571.23</v>
      </c>
    </row>
    <row r="22" spans="1:34" ht="20.25" customHeight="1">
      <c r="A22" s="120" t="s">
        <v>32</v>
      </c>
      <c r="B22" s="120"/>
      <c r="C22" s="120"/>
      <c r="D22" s="18">
        <f>H22+M22+Y22</f>
        <v>342528733.47</v>
      </c>
      <c r="E22" s="18">
        <f>J22+N22+Z22</f>
        <v>235470364.64</v>
      </c>
      <c r="F22" s="21">
        <f t="shared" si="2"/>
        <v>68.74470420468343</v>
      </c>
      <c r="G22" s="21"/>
      <c r="H22" s="18">
        <f>H49</f>
        <v>59881420</v>
      </c>
      <c r="I22" s="18">
        <f>I49</f>
        <v>37859605.96</v>
      </c>
      <c r="J22" s="18">
        <f>J49</f>
        <v>40595991.120000005</v>
      </c>
      <c r="K22" s="21">
        <f t="shared" si="3"/>
        <v>107.2277169574641</v>
      </c>
      <c r="L22" s="21">
        <f t="shared" si="4"/>
        <v>67.79396868010144</v>
      </c>
      <c r="M22" s="18">
        <v>282647313.47</v>
      </c>
      <c r="N22" s="18">
        <v>194971762.82</v>
      </c>
      <c r="O22" s="21">
        <f t="shared" si="5"/>
        <v>68.98058234708611</v>
      </c>
      <c r="P22" s="22">
        <v>3095100</v>
      </c>
      <c r="Q22" s="37">
        <v>2965800</v>
      </c>
      <c r="R22" s="21">
        <f t="shared" si="6"/>
        <v>95.82242900067848</v>
      </c>
      <c r="S22" s="22">
        <v>22316700</v>
      </c>
      <c r="T22" s="37">
        <v>18882500</v>
      </c>
      <c r="U22" s="21">
        <f t="shared" si="7"/>
        <v>84.61152410526645</v>
      </c>
      <c r="V22" s="22"/>
      <c r="W22" s="22"/>
      <c r="X22" s="19"/>
      <c r="Y22" s="38"/>
      <c r="Z22" s="18">
        <v>-97389.3</v>
      </c>
      <c r="AA22" s="38"/>
      <c r="AB22" s="24">
        <v>344400733.47</v>
      </c>
      <c r="AC22" s="24">
        <v>230880842.18</v>
      </c>
      <c r="AD22" s="39">
        <f t="shared" si="9"/>
        <v>67.03842928955652</v>
      </c>
      <c r="AE22" s="26">
        <f t="shared" si="10"/>
        <v>-1872000</v>
      </c>
      <c r="AF22" s="26">
        <f t="shared" si="11"/>
        <v>4589522.459999979</v>
      </c>
      <c r="AG22" s="26">
        <v>1969858.38</v>
      </c>
      <c r="AH22" s="26">
        <v>6559380.84</v>
      </c>
    </row>
    <row r="23" spans="1:34" ht="28.5" customHeight="1">
      <c r="A23" s="122" t="s">
        <v>33</v>
      </c>
      <c r="B23" s="122"/>
      <c r="C23" s="122"/>
      <c r="D23" s="31">
        <f>H23+M23+V23+Y23</f>
        <v>346387297.84000003</v>
      </c>
      <c r="E23" s="31">
        <f>J23+N23+W23+Z23</f>
        <v>241264787.54000002</v>
      </c>
      <c r="F23" s="19">
        <f t="shared" si="2"/>
        <v>69.65174215234728</v>
      </c>
      <c r="G23" s="19"/>
      <c r="H23" s="31">
        <f>H21+H22</f>
        <v>72131855</v>
      </c>
      <c r="I23" s="31">
        <f>SUM(I21:I22)</f>
        <v>52253767.980000004</v>
      </c>
      <c r="J23" s="31">
        <f>SUM(J21:J22)</f>
        <v>52784763.04000001</v>
      </c>
      <c r="K23" s="19">
        <f t="shared" si="3"/>
        <v>101.01618520640127</v>
      </c>
      <c r="L23" s="19">
        <f t="shared" si="4"/>
        <v>73.17815830467691</v>
      </c>
      <c r="M23" s="31">
        <f>M22-8818870.63</f>
        <v>273828442.84000003</v>
      </c>
      <c r="N23" s="40">
        <f>N22-6727810.63</f>
        <v>188243952.19</v>
      </c>
      <c r="O23" s="19">
        <f t="shared" si="5"/>
        <v>68.74521515648114</v>
      </c>
      <c r="P23" s="33">
        <f>P22</f>
        <v>3095100</v>
      </c>
      <c r="Q23" s="34">
        <f>Q22</f>
        <v>2965800</v>
      </c>
      <c r="R23" s="21">
        <f t="shared" si="6"/>
        <v>95.82242900067848</v>
      </c>
      <c r="S23" s="33">
        <f>S22</f>
        <v>22316700</v>
      </c>
      <c r="T23" s="34">
        <f>T22</f>
        <v>18882500</v>
      </c>
      <c r="U23" s="19">
        <f t="shared" si="7"/>
        <v>84.61152410526645</v>
      </c>
      <c r="V23" s="33">
        <f>V21</f>
        <v>427000</v>
      </c>
      <c r="W23" s="31">
        <f>W21+W22</f>
        <v>333461.61</v>
      </c>
      <c r="X23" s="19">
        <f>W23/V23*100</f>
        <v>78.09405386416861</v>
      </c>
      <c r="Y23" s="41">
        <f>Y22</f>
        <v>0</v>
      </c>
      <c r="Z23" s="31">
        <f>Z22</f>
        <v>-97389.3</v>
      </c>
      <c r="AA23" s="41">
        <f>SUM(AA21:AA22)</f>
        <v>0</v>
      </c>
      <c r="AB23" s="35">
        <f>AB21+AB22-M21-8818870.63</f>
        <v>350023047.84000003</v>
      </c>
      <c r="AC23" s="35">
        <f>AC21+AC22-N21-6727810.63</f>
        <v>233245275.33</v>
      </c>
      <c r="AD23" s="25">
        <f t="shared" si="9"/>
        <v>66.63711911811573</v>
      </c>
      <c r="AE23" s="36">
        <f t="shared" si="10"/>
        <v>-3635750</v>
      </c>
      <c r="AF23" s="36">
        <f t="shared" si="11"/>
        <v>8019512.210000008</v>
      </c>
      <c r="AG23" s="36">
        <f>SUM(AG21:AG22)</f>
        <v>4011439.86</v>
      </c>
      <c r="AH23" s="36">
        <f>SUM(AH21:AH22)</f>
        <v>12030952.07</v>
      </c>
    </row>
    <row r="24" spans="1:34" ht="18" customHeight="1">
      <c r="A24" s="42"/>
      <c r="B24" s="42"/>
      <c r="C24" s="42"/>
      <c r="D24" s="43"/>
      <c r="E24" s="44"/>
      <c r="F24" s="45"/>
      <c r="G24" s="45"/>
      <c r="H24" s="43"/>
      <c r="I24" s="44"/>
      <c r="J24" s="44"/>
      <c r="K24" s="45"/>
      <c r="L24" s="46"/>
      <c r="M24" s="47"/>
      <c r="N24" s="48"/>
      <c r="O24" s="45"/>
      <c r="P24" s="47"/>
      <c r="Q24" s="49"/>
      <c r="R24" s="45"/>
      <c r="S24" s="47"/>
      <c r="T24" s="49"/>
      <c r="U24" s="45"/>
      <c r="V24" s="50"/>
      <c r="W24" s="50"/>
      <c r="X24" s="45"/>
      <c r="Y24" s="44"/>
      <c r="Z24" s="44"/>
      <c r="AA24" s="44"/>
      <c r="AB24" s="51"/>
      <c r="AC24" s="52"/>
      <c r="AD24" s="53"/>
      <c r="AE24" s="54"/>
      <c r="AF24" s="55"/>
      <c r="AG24" s="54"/>
      <c r="AH24" s="54"/>
    </row>
    <row r="25" spans="1:34" ht="15.75" customHeight="1">
      <c r="A25" s="56"/>
      <c r="B25" s="56"/>
      <c r="C25" s="56"/>
      <c r="D25" s="57" t="s">
        <v>34</v>
      </c>
      <c r="E25" s="57"/>
      <c r="F25" s="57"/>
      <c r="G25" s="57" t="s">
        <v>35</v>
      </c>
      <c r="H25" s="57"/>
      <c r="I25" s="58"/>
      <c r="J25" s="58"/>
      <c r="K25" s="59"/>
      <c r="L25" s="59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4"/>
    </row>
    <row r="26" spans="1:34" ht="16.5" customHeight="1">
      <c r="A26" s="123" t="s">
        <v>36</v>
      </c>
      <c r="B26" s="123"/>
      <c r="C26" s="123"/>
      <c r="D26" s="123"/>
      <c r="E26" s="123"/>
      <c r="F26" s="123"/>
      <c r="G26" s="62">
        <f>G27+G31+G29+G30+G33+G34+G35+G28+G32</f>
        <v>50126096.2</v>
      </c>
      <c r="H26" s="62">
        <f>SUM(H27:H35)</f>
        <v>51989920</v>
      </c>
      <c r="I26" s="62">
        <f>I27+I28+I29+I30+I31+I32+I34+I33+I35</f>
        <v>34403165.47</v>
      </c>
      <c r="J26" s="62">
        <f>J27+J28+J29+J30+J31+J32+J34+J33+J35</f>
        <v>35143946.1</v>
      </c>
      <c r="K26" s="63">
        <f aca="true" t="shared" si="12" ref="K26:K34">J26/I26*100</f>
        <v>102.15323392449444</v>
      </c>
      <c r="L26" s="63">
        <f aca="true" t="shared" si="13" ref="L26:L34">J26/H26*100</f>
        <v>67.5976152684982</v>
      </c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4"/>
    </row>
    <row r="27" spans="1:12" ht="14.25" customHeight="1">
      <c r="A27" s="124" t="s">
        <v>37</v>
      </c>
      <c r="B27" s="124"/>
      <c r="C27" s="124"/>
      <c r="D27" s="124"/>
      <c r="E27" s="124"/>
      <c r="F27" s="124"/>
      <c r="G27" s="26">
        <v>38050418.1</v>
      </c>
      <c r="H27" s="26">
        <v>38676720</v>
      </c>
      <c r="I27" s="26">
        <v>25693507.31</v>
      </c>
      <c r="J27" s="26">
        <v>24677185.09</v>
      </c>
      <c r="K27" s="21">
        <f t="shared" si="12"/>
        <v>96.04443952420446</v>
      </c>
      <c r="L27" s="21">
        <f t="shared" si="13"/>
        <v>63.80371730074319</v>
      </c>
    </row>
    <row r="28" spans="1:12" ht="24.75" customHeight="1">
      <c r="A28" s="125" t="s">
        <v>38</v>
      </c>
      <c r="B28" s="125"/>
      <c r="C28" s="125"/>
      <c r="D28" s="125"/>
      <c r="E28" s="125"/>
      <c r="F28" s="125"/>
      <c r="G28" s="64">
        <v>2008286.53</v>
      </c>
      <c r="H28" s="26">
        <v>2176700</v>
      </c>
      <c r="I28" s="26">
        <v>1503404.09</v>
      </c>
      <c r="J28" s="26">
        <v>1831137.23</v>
      </c>
      <c r="K28" s="21">
        <f t="shared" si="12"/>
        <v>121.79940457658324</v>
      </c>
      <c r="L28" s="21">
        <f t="shared" si="13"/>
        <v>84.12446501584968</v>
      </c>
    </row>
    <row r="29" spans="1:12" ht="12.75">
      <c r="A29" s="124" t="s">
        <v>39</v>
      </c>
      <c r="B29" s="124"/>
      <c r="C29" s="124"/>
      <c r="D29" s="124"/>
      <c r="E29" s="124"/>
      <c r="F29" s="124"/>
      <c r="G29" s="26">
        <v>7502858.7</v>
      </c>
      <c r="H29" s="26">
        <v>7521200</v>
      </c>
      <c r="I29" s="26">
        <v>5566895.67</v>
      </c>
      <c r="J29" s="26">
        <v>5908986.49</v>
      </c>
      <c r="K29" s="21">
        <f t="shared" si="12"/>
        <v>106.14509127310447</v>
      </c>
      <c r="L29" s="21">
        <f t="shared" si="13"/>
        <v>78.56441113120248</v>
      </c>
    </row>
    <row r="30" spans="1:12" ht="12.75">
      <c r="A30" s="124" t="s">
        <v>40</v>
      </c>
      <c r="B30" s="124"/>
      <c r="C30" s="124"/>
      <c r="D30" s="124"/>
      <c r="E30" s="124"/>
      <c r="F30" s="124"/>
      <c r="G30" s="26">
        <v>177025.33</v>
      </c>
      <c r="H30" s="26">
        <v>897400</v>
      </c>
      <c r="I30" s="26">
        <v>127042.64</v>
      </c>
      <c r="J30" s="26">
        <v>877033.15</v>
      </c>
      <c r="K30" s="21">
        <f t="shared" si="12"/>
        <v>690.345501321446</v>
      </c>
      <c r="L30" s="21">
        <f t="shared" si="13"/>
        <v>97.73046021840874</v>
      </c>
    </row>
    <row r="31" spans="1:12" ht="24.75" customHeight="1">
      <c r="A31" s="125" t="s">
        <v>41</v>
      </c>
      <c r="B31" s="125"/>
      <c r="C31" s="125"/>
      <c r="D31" s="125"/>
      <c r="E31" s="125"/>
      <c r="F31" s="125"/>
      <c r="G31" s="26">
        <v>31139.22</v>
      </c>
      <c r="H31" s="26">
        <v>31100</v>
      </c>
      <c r="I31" s="26">
        <v>20473.22</v>
      </c>
      <c r="J31" s="26">
        <v>2315.45</v>
      </c>
      <c r="K31" s="21">
        <f t="shared" si="12"/>
        <v>11.309652316538383</v>
      </c>
      <c r="L31" s="21">
        <f t="shared" si="13"/>
        <v>7.445176848874597</v>
      </c>
    </row>
    <row r="32" spans="1:12" ht="12.75">
      <c r="A32" s="124" t="s">
        <v>42</v>
      </c>
      <c r="B32" s="124"/>
      <c r="C32" s="124"/>
      <c r="D32" s="124"/>
      <c r="E32" s="124"/>
      <c r="F32" s="124"/>
      <c r="G32" s="26">
        <v>891959.04</v>
      </c>
      <c r="H32" s="26">
        <v>949700</v>
      </c>
      <c r="I32" s="26">
        <v>437392.78</v>
      </c>
      <c r="J32" s="26">
        <v>753015.88</v>
      </c>
      <c r="K32" s="21">
        <f t="shared" si="12"/>
        <v>172.16010744393174</v>
      </c>
      <c r="L32" s="21">
        <f t="shared" si="13"/>
        <v>79.28986837948825</v>
      </c>
    </row>
    <row r="33" spans="1:12" ht="12.75">
      <c r="A33" s="124" t="s">
        <v>43</v>
      </c>
      <c r="B33" s="124"/>
      <c r="C33" s="124"/>
      <c r="D33" s="124"/>
      <c r="E33" s="124"/>
      <c r="F33" s="124"/>
      <c r="G33" s="26">
        <v>409992</v>
      </c>
      <c r="H33" s="26">
        <v>410000</v>
      </c>
      <c r="I33" s="26">
        <v>236806</v>
      </c>
      <c r="J33" s="26">
        <v>293320</v>
      </c>
      <c r="K33" s="21">
        <f t="shared" si="12"/>
        <v>123.86510476930484</v>
      </c>
      <c r="L33" s="21">
        <f t="shared" si="13"/>
        <v>71.54146341463414</v>
      </c>
    </row>
    <row r="34" spans="1:12" ht="12.75">
      <c r="A34" s="124" t="s">
        <v>44</v>
      </c>
      <c r="B34" s="124"/>
      <c r="C34" s="124"/>
      <c r="D34" s="124"/>
      <c r="E34" s="124"/>
      <c r="F34" s="124"/>
      <c r="G34" s="26">
        <v>1054591.63</v>
      </c>
      <c r="H34" s="26">
        <v>1327100</v>
      </c>
      <c r="I34" s="26">
        <v>817996.14</v>
      </c>
      <c r="J34" s="26">
        <v>800952.81</v>
      </c>
      <c r="K34" s="21">
        <f t="shared" si="12"/>
        <v>97.9164534932891</v>
      </c>
      <c r="L34" s="21">
        <f t="shared" si="13"/>
        <v>60.35361389495893</v>
      </c>
    </row>
    <row r="35" spans="1:12" ht="12.75">
      <c r="A35" s="124" t="s">
        <v>45</v>
      </c>
      <c r="B35" s="124"/>
      <c r="C35" s="124"/>
      <c r="D35" s="124"/>
      <c r="E35" s="124"/>
      <c r="F35" s="124"/>
      <c r="G35" s="26">
        <v>-174.35</v>
      </c>
      <c r="H35" s="26">
        <v>0</v>
      </c>
      <c r="I35" s="26">
        <v>-352.38</v>
      </c>
      <c r="J35" s="26"/>
      <c r="K35" s="21"/>
      <c r="L35" s="21"/>
    </row>
    <row r="36" spans="1:12" ht="16.5" customHeight="1">
      <c r="A36" s="123" t="s">
        <v>46</v>
      </c>
      <c r="B36" s="123"/>
      <c r="C36" s="123"/>
      <c r="D36" s="123"/>
      <c r="E36" s="123"/>
      <c r="F36" s="123"/>
      <c r="G36" s="36">
        <f>G37+G38+G39+G40+G41+G42+G43+G44+G45+G46+G47+G48</f>
        <v>5656487.640000001</v>
      </c>
      <c r="H36" s="36">
        <f>H37+H38+H39+H40+H41+H42+H43+H44+H45+H46+H47+H48</f>
        <v>7891500</v>
      </c>
      <c r="I36" s="36">
        <f>I37+I38+I39+I40+I41+I42+I43+I44+I45+I46+I47+I48</f>
        <v>3456440.49</v>
      </c>
      <c r="J36" s="36">
        <f>J37+J38+J39+J40+J41+J42+J43+J44+J45+J46+J47+J48</f>
        <v>5452045.02</v>
      </c>
      <c r="K36" s="19">
        <f>J36/I36*100</f>
        <v>157.7358278197927</v>
      </c>
      <c r="L36" s="19">
        <f>J36/H36*100</f>
        <v>69.0875628207565</v>
      </c>
    </row>
    <row r="37" spans="1:12" ht="12.75">
      <c r="A37" s="124" t="s">
        <v>47</v>
      </c>
      <c r="B37" s="124"/>
      <c r="C37" s="124"/>
      <c r="D37" s="124"/>
      <c r="E37" s="124"/>
      <c r="F37" s="124"/>
      <c r="G37" s="26">
        <v>2061758.59</v>
      </c>
      <c r="H37" s="26">
        <v>3759900</v>
      </c>
      <c r="I37" s="26">
        <v>1072617.38</v>
      </c>
      <c r="J37" s="26">
        <v>2611535.66</v>
      </c>
      <c r="K37" s="21">
        <f>J37/I37*100</f>
        <v>243.4731814619674</v>
      </c>
      <c r="L37" s="21">
        <f>J37/H37*100</f>
        <v>69.45758291443921</v>
      </c>
    </row>
    <row r="38" spans="1:12" ht="12.75">
      <c r="A38" s="124" t="s">
        <v>48</v>
      </c>
      <c r="B38" s="124"/>
      <c r="C38" s="124"/>
      <c r="D38" s="124"/>
      <c r="E38" s="124"/>
      <c r="F38" s="124"/>
      <c r="G38" s="26">
        <v>125127.77</v>
      </c>
      <c r="H38" s="26">
        <v>115000</v>
      </c>
      <c r="I38" s="26">
        <v>121062.08</v>
      </c>
      <c r="J38" s="26">
        <v>86885.36</v>
      </c>
      <c r="K38" s="21">
        <f>J38/I38*100</f>
        <v>71.76926086186525</v>
      </c>
      <c r="L38" s="21">
        <f>J38/H38*100</f>
        <v>75.55248695652173</v>
      </c>
    </row>
    <row r="39" spans="1:12" ht="34.5" customHeight="1">
      <c r="A39" s="120" t="s">
        <v>49</v>
      </c>
      <c r="B39" s="120"/>
      <c r="C39" s="120"/>
      <c r="D39" s="120"/>
      <c r="E39" s="120"/>
      <c r="F39" s="120"/>
      <c r="G39" s="26">
        <v>68411</v>
      </c>
      <c r="H39" s="26">
        <v>195600</v>
      </c>
      <c r="I39" s="26">
        <v>68411</v>
      </c>
      <c r="J39" s="26">
        <v>195621.89</v>
      </c>
      <c r="K39" s="21">
        <f>J39/I39*100</f>
        <v>285.9509289441757</v>
      </c>
      <c r="L39" s="21">
        <f>J39/H39*100</f>
        <v>100.01119120654398</v>
      </c>
    </row>
    <row r="40" spans="1:12" ht="12.75">
      <c r="A40" s="124" t="s">
        <v>50</v>
      </c>
      <c r="B40" s="124"/>
      <c r="C40" s="124"/>
      <c r="D40" s="124"/>
      <c r="E40" s="124"/>
      <c r="F40" s="124"/>
      <c r="G40" s="26">
        <v>497525.79</v>
      </c>
      <c r="H40" s="26">
        <v>591000</v>
      </c>
      <c r="I40" s="26">
        <v>306030.22</v>
      </c>
      <c r="J40" s="26">
        <v>368143.98</v>
      </c>
      <c r="K40" s="21">
        <f>J40/I40*100</f>
        <v>120.2966099230331</v>
      </c>
      <c r="L40" s="21">
        <f>J40/H40*100</f>
        <v>62.29170558375634</v>
      </c>
    </row>
    <row r="41" spans="1:12" ht="12.75">
      <c r="A41" s="124" t="s">
        <v>51</v>
      </c>
      <c r="B41" s="124"/>
      <c r="C41" s="124"/>
      <c r="D41" s="124"/>
      <c r="E41" s="124"/>
      <c r="F41" s="124"/>
      <c r="G41" s="26"/>
      <c r="H41" s="26"/>
      <c r="I41" s="26"/>
      <c r="J41" s="26"/>
      <c r="K41" s="21"/>
      <c r="L41" s="21">
        <v>0</v>
      </c>
    </row>
    <row r="42" spans="1:12" ht="33" customHeight="1">
      <c r="A42" s="120" t="s">
        <v>52</v>
      </c>
      <c r="B42" s="120"/>
      <c r="C42" s="120"/>
      <c r="D42" s="120"/>
      <c r="E42" s="120"/>
      <c r="F42" s="120"/>
      <c r="G42" s="26">
        <v>88131.88</v>
      </c>
      <c r="H42" s="26">
        <v>90000</v>
      </c>
      <c r="I42" s="26">
        <v>71987.76</v>
      </c>
      <c r="J42" s="26">
        <v>25067.92</v>
      </c>
      <c r="K42" s="21">
        <f>J42/I42*100</f>
        <v>34.82247537636954</v>
      </c>
      <c r="L42" s="21">
        <f>J42/H42*100</f>
        <v>27.853244444444442</v>
      </c>
    </row>
    <row r="43" spans="1:12" ht="24" customHeight="1">
      <c r="A43" s="120" t="s">
        <v>53</v>
      </c>
      <c r="B43" s="120"/>
      <c r="C43" s="120"/>
      <c r="D43" s="120"/>
      <c r="E43" s="120"/>
      <c r="F43" s="120"/>
      <c r="G43" s="26">
        <v>45362.49</v>
      </c>
      <c r="H43" s="26">
        <v>40000</v>
      </c>
      <c r="I43" s="26"/>
      <c r="J43" s="26">
        <v>46908.51</v>
      </c>
      <c r="K43" s="21"/>
      <c r="L43" s="21">
        <f>J43/H43*100</f>
        <v>117.271275</v>
      </c>
    </row>
    <row r="44" spans="1:12" ht="12.75">
      <c r="A44" s="124" t="s">
        <v>54</v>
      </c>
      <c r="B44" s="124"/>
      <c r="C44" s="124"/>
      <c r="D44" s="124"/>
      <c r="E44" s="124"/>
      <c r="F44" s="124"/>
      <c r="G44" s="26">
        <v>1051272.66</v>
      </c>
      <c r="H44" s="26">
        <v>1500000</v>
      </c>
      <c r="I44" s="26">
        <v>734232.66</v>
      </c>
      <c r="J44" s="26">
        <v>100320</v>
      </c>
      <c r="K44" s="21">
        <f>J44/I44*100</f>
        <v>13.663244018592144</v>
      </c>
      <c r="L44" s="21">
        <f>J44/H44*100</f>
        <v>6.688</v>
      </c>
    </row>
    <row r="45" spans="1:12" ht="12.75">
      <c r="A45" s="124" t="s">
        <v>55</v>
      </c>
      <c r="B45" s="124"/>
      <c r="C45" s="124"/>
      <c r="D45" s="124"/>
      <c r="E45" s="124"/>
      <c r="F45" s="124"/>
      <c r="G45" s="26">
        <v>886772.4</v>
      </c>
      <c r="H45" s="26">
        <v>600000</v>
      </c>
      <c r="I45" s="26">
        <v>498471.23</v>
      </c>
      <c r="J45" s="26">
        <v>805445.74</v>
      </c>
      <c r="K45" s="21">
        <f>J45/I45*100</f>
        <v>161.58319508229192</v>
      </c>
      <c r="L45" s="21">
        <f>J45/H45*100</f>
        <v>134.24095666666668</v>
      </c>
    </row>
    <row r="46" spans="1:12" ht="12.75">
      <c r="A46" s="124" t="s">
        <v>56</v>
      </c>
      <c r="B46" s="124"/>
      <c r="C46" s="124"/>
      <c r="D46" s="124"/>
      <c r="E46" s="124"/>
      <c r="F46" s="124"/>
      <c r="G46" s="26">
        <v>832125.06</v>
      </c>
      <c r="H46" s="26">
        <v>1000000</v>
      </c>
      <c r="I46" s="26">
        <v>583628.16</v>
      </c>
      <c r="J46" s="26">
        <v>1212115.96</v>
      </c>
      <c r="K46" s="21">
        <f>J46/I46*100</f>
        <v>207.68633919240634</v>
      </c>
      <c r="L46" s="21">
        <f>J46/H46*100</f>
        <v>121.211596</v>
      </c>
    </row>
    <row r="47" spans="1:12" ht="12.75">
      <c r="A47" s="124" t="s">
        <v>57</v>
      </c>
      <c r="B47" s="124"/>
      <c r="C47" s="124"/>
      <c r="D47" s="124"/>
      <c r="E47" s="124"/>
      <c r="F47" s="124"/>
      <c r="G47" s="65"/>
      <c r="H47" s="26"/>
      <c r="I47" s="26"/>
      <c r="J47" s="26">
        <v>0</v>
      </c>
      <c r="K47" s="21"/>
      <c r="L47" s="21"/>
    </row>
    <row r="48" spans="1:12" ht="11.25" customHeight="1">
      <c r="A48" s="120" t="s">
        <v>58</v>
      </c>
      <c r="B48" s="120"/>
      <c r="C48" s="120"/>
      <c r="D48" s="120"/>
      <c r="E48" s="120"/>
      <c r="F48" s="120"/>
      <c r="G48" s="26"/>
      <c r="H48" s="26"/>
      <c r="I48" s="26"/>
      <c r="J48" s="26"/>
      <c r="K48" s="21"/>
      <c r="L48" s="21"/>
    </row>
    <row r="49" spans="1:12" ht="14.25" customHeight="1">
      <c r="A49" s="126" t="s">
        <v>59</v>
      </c>
      <c r="B49" s="126"/>
      <c r="C49" s="126"/>
      <c r="D49" s="126"/>
      <c r="E49" s="126"/>
      <c r="F49" s="126"/>
      <c r="G49" s="66">
        <f>G26+G36</f>
        <v>55782583.84</v>
      </c>
      <c r="H49" s="36">
        <f>H26+H36</f>
        <v>59881420</v>
      </c>
      <c r="I49" s="36">
        <f>I26+I36</f>
        <v>37859605.96</v>
      </c>
      <c r="J49" s="36">
        <f>J26+J36</f>
        <v>40595991.120000005</v>
      </c>
      <c r="K49" s="19">
        <f>J49/I49*100</f>
        <v>107.2277169574641</v>
      </c>
      <c r="L49" s="19">
        <f>J49/H49*100</f>
        <v>67.79396868010144</v>
      </c>
    </row>
  </sheetData>
  <sheetProtection selectLockedCells="1" selectUnlockedCells="1"/>
  <mergeCells count="55">
    <mergeCell ref="A46:F46"/>
    <mergeCell ref="A47:F47"/>
    <mergeCell ref="A48:F48"/>
    <mergeCell ref="A49:F49"/>
    <mergeCell ref="A42:F42"/>
    <mergeCell ref="A43:F43"/>
    <mergeCell ref="A44:F44"/>
    <mergeCell ref="A45:F45"/>
    <mergeCell ref="A38:F38"/>
    <mergeCell ref="A39:F39"/>
    <mergeCell ref="A40:F40"/>
    <mergeCell ref="A41:F41"/>
    <mergeCell ref="A34:F34"/>
    <mergeCell ref="A35:F35"/>
    <mergeCell ref="A36:F36"/>
    <mergeCell ref="A37:F37"/>
    <mergeCell ref="A30:F30"/>
    <mergeCell ref="A31:F31"/>
    <mergeCell ref="A32:F32"/>
    <mergeCell ref="A33:F33"/>
    <mergeCell ref="A26:F26"/>
    <mergeCell ref="A27:F27"/>
    <mergeCell ref="A28:F28"/>
    <mergeCell ref="A29:F29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E6:AF10"/>
    <mergeCell ref="AG6:AH10"/>
    <mergeCell ref="H7:L9"/>
    <mergeCell ref="M7:O10"/>
    <mergeCell ref="P7:U7"/>
    <mergeCell ref="V7:X10"/>
    <mergeCell ref="Y7:Z10"/>
    <mergeCell ref="AA7:AA10"/>
    <mergeCell ref="P8:R10"/>
    <mergeCell ref="S8:U10"/>
    <mergeCell ref="B3:AC3"/>
    <mergeCell ref="AC5:AD5"/>
    <mergeCell ref="A6:C11"/>
    <mergeCell ref="D6:F10"/>
    <mergeCell ref="H6:AA6"/>
    <mergeCell ref="AB6:AD10"/>
    <mergeCell ref="H10:H11"/>
    <mergeCell ref="I10:J10"/>
    <mergeCell ref="K10:L10"/>
  </mergeCells>
  <printOptions/>
  <pageMargins left="0.07847222222222222" right="0.11805555555555555" top="0.7875" bottom="0.39375" header="0.5118055555555555" footer="0.5118055555555555"/>
  <pageSetup horizontalDpi="300" verticalDpi="3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H19"/>
  <sheetViews>
    <sheetView tabSelected="1" workbookViewId="0" topLeftCell="A1">
      <pane xSplit="5" topLeftCell="F1" activePane="topRight" state="frozen"/>
      <selection pane="topLeft" activeCell="A1" sqref="A1"/>
      <selection pane="topRight" activeCell="K10" sqref="K10"/>
    </sheetView>
  </sheetViews>
  <sheetFormatPr defaultColWidth="9.00390625" defaultRowHeight="12.75"/>
  <cols>
    <col min="2" max="2" width="5.75390625" style="0" customWidth="1"/>
    <col min="3" max="3" width="6.375" style="0" customWidth="1"/>
    <col min="4" max="4" width="12.125" style="0" customWidth="1"/>
    <col min="5" max="5" width="11.375" style="0" customWidth="1"/>
    <col min="6" max="6" width="5.75390625" style="0" customWidth="1"/>
    <col min="7" max="7" width="10.00390625" style="0" customWidth="1"/>
    <col min="8" max="8" width="11.375" style="0" customWidth="1"/>
    <col min="9" max="9" width="11.00390625" style="0" customWidth="1"/>
    <col min="10" max="10" width="8.25390625" style="0" customWidth="1"/>
    <col min="11" max="11" width="9.375" style="0" customWidth="1"/>
    <col min="12" max="12" width="8.875" style="0" customWidth="1"/>
    <col min="13" max="14" width="11.25390625" style="0" customWidth="1"/>
    <col min="15" max="15" width="7.875" style="0" customWidth="1"/>
    <col min="16" max="16" width="6.125" style="0" customWidth="1"/>
    <col min="17" max="17" width="11.125" style="0" customWidth="1"/>
    <col min="18" max="18" width="10.125" style="0" customWidth="1"/>
    <col min="19" max="19" width="9.75390625" style="0" customWidth="1"/>
    <col min="21" max="21" width="6.125" style="0" customWidth="1"/>
    <col min="22" max="22" width="10.00390625" style="0" customWidth="1"/>
    <col min="23" max="23" width="10.125" style="0" customWidth="1"/>
    <col min="24" max="24" width="10.00390625" style="0" customWidth="1"/>
    <col min="25" max="25" width="9.375" style="0" customWidth="1"/>
    <col min="26" max="26" width="6.125" style="0" customWidth="1"/>
    <col min="27" max="27" width="10.00390625" style="0" customWidth="1"/>
    <col min="28" max="28" width="11.875" style="0" customWidth="1"/>
    <col min="29" max="29" width="11.375" style="0" customWidth="1"/>
    <col min="30" max="30" width="8.875" style="0" customWidth="1"/>
    <col min="31" max="31" width="7.375" style="0" customWidth="1"/>
    <col min="32" max="32" width="8.875" style="0" customWidth="1"/>
    <col min="34" max="34" width="8.875" style="0" customWidth="1"/>
    <col min="36" max="36" width="9.25390625" style="0" customWidth="1"/>
    <col min="37" max="37" width="5.125" style="0" customWidth="1"/>
    <col min="38" max="38" width="5.375" style="0" customWidth="1"/>
    <col min="39" max="39" width="8.00390625" style="0" customWidth="1"/>
    <col min="40" max="40" width="6.25390625" style="0" customWidth="1"/>
    <col min="41" max="41" width="6.625" style="0" customWidth="1"/>
    <col min="42" max="42" width="11.75390625" style="0" customWidth="1"/>
    <col min="43" max="43" width="10.375" style="0" customWidth="1"/>
    <col min="44" max="44" width="10.25390625" style="0" customWidth="1"/>
    <col min="46" max="46" width="6.125" style="0" customWidth="1"/>
    <col min="47" max="47" width="7.625" style="0" customWidth="1"/>
    <col min="48" max="48" width="10.00390625" style="0" customWidth="1"/>
    <col min="51" max="51" width="7.625" style="0" customWidth="1"/>
    <col min="52" max="52" width="7.25390625" style="0" customWidth="1"/>
    <col min="53" max="53" width="8.375" style="0" customWidth="1"/>
    <col min="54" max="54" width="9.875" style="0" customWidth="1"/>
    <col min="55" max="55" width="7.125" style="0" customWidth="1"/>
    <col min="56" max="56" width="6.75390625" style="0" customWidth="1"/>
    <col min="57" max="57" width="7.75390625" style="0" customWidth="1"/>
    <col min="59" max="59" width="8.75390625" style="0" customWidth="1"/>
    <col min="60" max="60" width="6.125" style="0" customWidth="1"/>
    <col min="61" max="61" width="6.625" style="0" customWidth="1"/>
    <col min="62" max="62" width="10.375" style="0" customWidth="1"/>
    <col min="63" max="64" width="10.25390625" style="0" customWidth="1"/>
    <col min="66" max="66" width="7.25390625" style="0" customWidth="1"/>
    <col min="68" max="68" width="10.00390625" style="0" customWidth="1"/>
    <col min="69" max="69" width="10.25390625" style="0" customWidth="1"/>
    <col min="70" max="70" width="6.875" style="0" customWidth="1"/>
    <col min="71" max="71" width="6.125" style="0" customWidth="1"/>
    <col min="72" max="72" width="3.875" style="0" customWidth="1"/>
    <col min="73" max="73" width="7.00390625" style="0" customWidth="1"/>
    <col min="74" max="74" width="4.75390625" style="0" customWidth="1"/>
    <col min="75" max="76" width="4.375" style="0" customWidth="1"/>
    <col min="77" max="77" width="5.375" style="0" customWidth="1"/>
    <col min="78" max="78" width="6.75390625" style="0" customWidth="1"/>
    <col min="79" max="79" width="8.125" style="0" customWidth="1"/>
    <col min="80" max="80" width="6.25390625" style="0" customWidth="1"/>
    <col min="81" max="81" width="5.375" style="0" customWidth="1"/>
    <col min="82" max="82" width="4.25390625" style="0" customWidth="1"/>
    <col min="83" max="83" width="9.75390625" style="0" customWidth="1"/>
    <col min="85" max="85" width="5.25390625" style="0" customWidth="1"/>
    <col min="86" max="86" width="5.00390625" style="0" customWidth="1"/>
  </cols>
  <sheetData>
    <row r="1" ht="3" customHeight="1"/>
    <row r="2" ht="12.75" customHeight="1" hidden="1"/>
    <row r="3" spans="2:57" ht="56.25" customHeight="1">
      <c r="B3" s="67"/>
      <c r="C3" s="67"/>
      <c r="D3" s="127" t="s">
        <v>101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67"/>
      <c r="AR3" s="67"/>
      <c r="AS3" s="67"/>
      <c r="AT3" s="67"/>
      <c r="AU3" s="68"/>
      <c r="AV3" s="69"/>
      <c r="AW3" s="69"/>
      <c r="AX3" s="69"/>
      <c r="AY3" s="69"/>
      <c r="AZ3" s="69"/>
      <c r="BA3" s="69"/>
      <c r="BB3" s="69"/>
      <c r="BC3" s="69"/>
      <c r="BD3" s="69"/>
      <c r="BE3" s="69"/>
    </row>
    <row r="6" spans="1:86" ht="12.75">
      <c r="A6" s="128" t="s">
        <v>60</v>
      </c>
      <c r="B6" s="128"/>
      <c r="C6" s="128"/>
      <c r="D6" s="129" t="s">
        <v>1</v>
      </c>
      <c r="E6" s="129"/>
      <c r="F6" s="129"/>
      <c r="G6" s="130" t="s">
        <v>2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</row>
    <row r="7" spans="1:86" ht="73.5" customHeight="1">
      <c r="A7" s="128"/>
      <c r="B7" s="128"/>
      <c r="C7" s="128"/>
      <c r="D7" s="129"/>
      <c r="E7" s="129"/>
      <c r="F7" s="129"/>
      <c r="G7" s="131" t="s">
        <v>61</v>
      </c>
      <c r="H7" s="131"/>
      <c r="I7" s="131"/>
      <c r="J7" s="131"/>
      <c r="K7" s="131"/>
      <c r="L7" s="131" t="s">
        <v>62</v>
      </c>
      <c r="M7" s="131"/>
      <c r="N7" s="131"/>
      <c r="O7" s="131"/>
      <c r="P7" s="131"/>
      <c r="Q7" s="131" t="s">
        <v>40</v>
      </c>
      <c r="R7" s="131"/>
      <c r="S7" s="131"/>
      <c r="T7" s="131"/>
      <c r="U7" s="131"/>
      <c r="V7" s="128" t="s">
        <v>63</v>
      </c>
      <c r="W7" s="128"/>
      <c r="X7" s="128"/>
      <c r="Y7" s="128"/>
      <c r="Z7" s="128"/>
      <c r="AA7" s="128" t="s">
        <v>64</v>
      </c>
      <c r="AB7" s="128"/>
      <c r="AC7" s="128"/>
      <c r="AD7" s="128"/>
      <c r="AE7" s="128"/>
      <c r="AF7" s="131" t="s">
        <v>65</v>
      </c>
      <c r="AG7" s="131"/>
      <c r="AH7" s="131"/>
      <c r="AI7" s="131"/>
      <c r="AJ7" s="131"/>
      <c r="AK7" s="131" t="s">
        <v>66</v>
      </c>
      <c r="AL7" s="131"/>
      <c r="AM7" s="131"/>
      <c r="AN7" s="131"/>
      <c r="AO7" s="131"/>
      <c r="AP7" s="131" t="s">
        <v>67</v>
      </c>
      <c r="AQ7" s="131"/>
      <c r="AR7" s="131"/>
      <c r="AS7" s="131"/>
      <c r="AT7" s="131"/>
      <c r="AU7" s="131" t="s">
        <v>68</v>
      </c>
      <c r="AV7" s="131"/>
      <c r="AW7" s="131"/>
      <c r="AX7" s="131"/>
      <c r="AY7" s="131"/>
      <c r="AZ7" s="131" t="s">
        <v>69</v>
      </c>
      <c r="BA7" s="131"/>
      <c r="BB7" s="131"/>
      <c r="BC7" s="131"/>
      <c r="BD7" s="131"/>
      <c r="BE7" s="131" t="s">
        <v>70</v>
      </c>
      <c r="BF7" s="131"/>
      <c r="BG7" s="131"/>
      <c r="BH7" s="131"/>
      <c r="BI7" s="131"/>
      <c r="BJ7" s="131" t="s">
        <v>71</v>
      </c>
      <c r="BK7" s="131"/>
      <c r="BL7" s="131"/>
      <c r="BM7" s="131"/>
      <c r="BN7" s="131"/>
      <c r="BO7" s="131" t="s">
        <v>72</v>
      </c>
      <c r="BP7" s="131"/>
      <c r="BQ7" s="131"/>
      <c r="BR7" s="131"/>
      <c r="BS7" s="131"/>
      <c r="BT7" s="132" t="s">
        <v>73</v>
      </c>
      <c r="BU7" s="132"/>
      <c r="BV7" s="132"/>
      <c r="BW7" s="132"/>
      <c r="BX7" s="132"/>
      <c r="BY7" s="131" t="s">
        <v>74</v>
      </c>
      <c r="BZ7" s="131"/>
      <c r="CA7" s="131"/>
      <c r="CB7" s="131"/>
      <c r="CC7" s="131"/>
      <c r="CD7" s="131" t="s">
        <v>57</v>
      </c>
      <c r="CE7" s="131"/>
      <c r="CF7" s="131"/>
      <c r="CG7" s="131"/>
      <c r="CH7" s="131"/>
    </row>
    <row r="8" spans="1:86" ht="26.25" customHeight="1">
      <c r="A8" s="128"/>
      <c r="B8" s="128"/>
      <c r="C8" s="128"/>
      <c r="D8" s="131" t="s">
        <v>75</v>
      </c>
      <c r="E8" s="131" t="s">
        <v>15</v>
      </c>
      <c r="F8" s="70"/>
      <c r="G8" s="132" t="s">
        <v>75</v>
      </c>
      <c r="H8" s="131" t="s">
        <v>15</v>
      </c>
      <c r="I8" s="131"/>
      <c r="J8" s="131" t="s">
        <v>76</v>
      </c>
      <c r="K8" s="131"/>
      <c r="L8" s="132" t="s">
        <v>75</v>
      </c>
      <c r="M8" s="131" t="s">
        <v>15</v>
      </c>
      <c r="N8" s="131"/>
      <c r="O8" s="131" t="s">
        <v>76</v>
      </c>
      <c r="P8" s="131"/>
      <c r="Q8" s="132" t="s">
        <v>75</v>
      </c>
      <c r="R8" s="131" t="s">
        <v>15</v>
      </c>
      <c r="S8" s="131"/>
      <c r="T8" s="131" t="s">
        <v>76</v>
      </c>
      <c r="U8" s="131"/>
      <c r="V8" s="132" t="s">
        <v>75</v>
      </c>
      <c r="W8" s="131" t="s">
        <v>15</v>
      </c>
      <c r="X8" s="131"/>
      <c r="Y8" s="131" t="s">
        <v>76</v>
      </c>
      <c r="Z8" s="131"/>
      <c r="AA8" s="131" t="s">
        <v>75</v>
      </c>
      <c r="AB8" s="131" t="s">
        <v>15</v>
      </c>
      <c r="AC8" s="131"/>
      <c r="AD8" s="128" t="s">
        <v>76</v>
      </c>
      <c r="AE8" s="128"/>
      <c r="AF8" s="131" t="s">
        <v>75</v>
      </c>
      <c r="AG8" s="131" t="s">
        <v>15</v>
      </c>
      <c r="AH8" s="131"/>
      <c r="AI8" s="128" t="s">
        <v>76</v>
      </c>
      <c r="AJ8" s="128"/>
      <c r="AK8" s="131" t="s">
        <v>75</v>
      </c>
      <c r="AL8" s="131" t="s">
        <v>15</v>
      </c>
      <c r="AM8" s="131"/>
      <c r="AN8" s="128" t="s">
        <v>76</v>
      </c>
      <c r="AO8" s="128"/>
      <c r="AP8" s="131" t="s">
        <v>75</v>
      </c>
      <c r="AQ8" s="131" t="s">
        <v>15</v>
      </c>
      <c r="AR8" s="131"/>
      <c r="AS8" s="128" t="s">
        <v>76</v>
      </c>
      <c r="AT8" s="128"/>
      <c r="AU8" s="131" t="s">
        <v>75</v>
      </c>
      <c r="AV8" s="131" t="s">
        <v>15</v>
      </c>
      <c r="AW8" s="131"/>
      <c r="AX8" s="128" t="s">
        <v>76</v>
      </c>
      <c r="AY8" s="128"/>
      <c r="AZ8" s="131" t="s">
        <v>75</v>
      </c>
      <c r="BA8" s="131" t="s">
        <v>15</v>
      </c>
      <c r="BB8" s="131"/>
      <c r="BC8" s="128" t="s">
        <v>76</v>
      </c>
      <c r="BD8" s="128"/>
      <c r="BE8" s="131" t="s">
        <v>75</v>
      </c>
      <c r="BF8" s="131" t="s">
        <v>15</v>
      </c>
      <c r="BG8" s="131"/>
      <c r="BH8" s="128" t="s">
        <v>76</v>
      </c>
      <c r="BI8" s="128"/>
      <c r="BJ8" s="131" t="s">
        <v>75</v>
      </c>
      <c r="BK8" s="131" t="s">
        <v>15</v>
      </c>
      <c r="BL8" s="131"/>
      <c r="BM8" s="128" t="s">
        <v>76</v>
      </c>
      <c r="BN8" s="128"/>
      <c r="BO8" s="131" t="s">
        <v>75</v>
      </c>
      <c r="BP8" s="131" t="s">
        <v>15</v>
      </c>
      <c r="BQ8" s="131"/>
      <c r="BR8" s="128" t="s">
        <v>76</v>
      </c>
      <c r="BS8" s="128"/>
      <c r="BT8" s="131" t="s">
        <v>75</v>
      </c>
      <c r="BU8" s="131" t="s">
        <v>15</v>
      </c>
      <c r="BV8" s="131"/>
      <c r="BW8" s="128" t="s">
        <v>76</v>
      </c>
      <c r="BX8" s="128"/>
      <c r="BY8" s="131" t="s">
        <v>75</v>
      </c>
      <c r="BZ8" s="131" t="s">
        <v>15</v>
      </c>
      <c r="CA8" s="131"/>
      <c r="CB8" s="128" t="s">
        <v>76</v>
      </c>
      <c r="CC8" s="128"/>
      <c r="CD8" s="131" t="s">
        <v>75</v>
      </c>
      <c r="CE8" s="131" t="s">
        <v>15</v>
      </c>
      <c r="CF8" s="131"/>
      <c r="CG8" s="128" t="s">
        <v>76</v>
      </c>
      <c r="CH8" s="128"/>
    </row>
    <row r="9" spans="1:86" ht="75.75" customHeight="1">
      <c r="A9" s="128"/>
      <c r="B9" s="128"/>
      <c r="C9" s="128"/>
      <c r="D9" s="131"/>
      <c r="E9" s="131"/>
      <c r="F9" s="71" t="s">
        <v>77</v>
      </c>
      <c r="G9" s="132"/>
      <c r="H9" s="15" t="s">
        <v>97</v>
      </c>
      <c r="I9" s="12" t="s">
        <v>98</v>
      </c>
      <c r="J9" s="12" t="s">
        <v>99</v>
      </c>
      <c r="K9" s="12" t="s">
        <v>102</v>
      </c>
      <c r="L9" s="132"/>
      <c r="M9" s="15" t="s">
        <v>17</v>
      </c>
      <c r="N9" s="12" t="s">
        <v>18</v>
      </c>
      <c r="O9" s="12" t="s">
        <v>19</v>
      </c>
      <c r="P9" s="12" t="s">
        <v>20</v>
      </c>
      <c r="Q9" s="132"/>
      <c r="R9" s="15" t="s">
        <v>17</v>
      </c>
      <c r="S9" s="12" t="s">
        <v>18</v>
      </c>
      <c r="T9" s="12" t="s">
        <v>19</v>
      </c>
      <c r="U9" s="12" t="s">
        <v>20</v>
      </c>
      <c r="V9" s="132"/>
      <c r="W9" s="15" t="s">
        <v>17</v>
      </c>
      <c r="X9" s="12" t="s">
        <v>18</v>
      </c>
      <c r="Y9" s="12" t="s">
        <v>19</v>
      </c>
      <c r="Z9" s="12" t="s">
        <v>20</v>
      </c>
      <c r="AA9" s="131"/>
      <c r="AB9" s="15" t="s">
        <v>17</v>
      </c>
      <c r="AC9" s="12" t="s">
        <v>18</v>
      </c>
      <c r="AD9" s="12" t="s">
        <v>19</v>
      </c>
      <c r="AE9" s="12" t="s">
        <v>20</v>
      </c>
      <c r="AF9" s="131"/>
      <c r="AG9" s="15" t="s">
        <v>17</v>
      </c>
      <c r="AH9" s="12" t="s">
        <v>18</v>
      </c>
      <c r="AI9" s="12" t="s">
        <v>19</v>
      </c>
      <c r="AJ9" s="12" t="s">
        <v>20</v>
      </c>
      <c r="AK9" s="131"/>
      <c r="AL9" s="15" t="s">
        <v>17</v>
      </c>
      <c r="AM9" s="12" t="s">
        <v>18</v>
      </c>
      <c r="AN9" s="12" t="s">
        <v>19</v>
      </c>
      <c r="AO9" s="12" t="s">
        <v>20</v>
      </c>
      <c r="AP9" s="131"/>
      <c r="AQ9" s="15" t="s">
        <v>17</v>
      </c>
      <c r="AR9" s="12" t="s">
        <v>18</v>
      </c>
      <c r="AS9" s="12" t="s">
        <v>19</v>
      </c>
      <c r="AT9" s="12" t="s">
        <v>20</v>
      </c>
      <c r="AU9" s="131"/>
      <c r="AV9" s="15" t="s">
        <v>17</v>
      </c>
      <c r="AW9" s="12" t="s">
        <v>18</v>
      </c>
      <c r="AX9" s="12" t="s">
        <v>19</v>
      </c>
      <c r="AY9" s="12" t="s">
        <v>20</v>
      </c>
      <c r="AZ9" s="131"/>
      <c r="BA9" s="15" t="s">
        <v>17</v>
      </c>
      <c r="BB9" s="12" t="s">
        <v>18</v>
      </c>
      <c r="BC9" s="12" t="s">
        <v>19</v>
      </c>
      <c r="BD9" s="12" t="s">
        <v>20</v>
      </c>
      <c r="BE9" s="131"/>
      <c r="BF9" s="15" t="s">
        <v>17</v>
      </c>
      <c r="BG9" s="12" t="s">
        <v>18</v>
      </c>
      <c r="BH9" s="12" t="s">
        <v>19</v>
      </c>
      <c r="BI9" s="12" t="s">
        <v>20</v>
      </c>
      <c r="BJ9" s="131"/>
      <c r="BK9" s="15" t="s">
        <v>17</v>
      </c>
      <c r="BL9" s="12" t="s">
        <v>18</v>
      </c>
      <c r="BM9" s="12" t="s">
        <v>19</v>
      </c>
      <c r="BN9" s="12" t="s">
        <v>20</v>
      </c>
      <c r="BO9" s="131"/>
      <c r="BP9" s="15" t="s">
        <v>17</v>
      </c>
      <c r="BQ9" s="12" t="s">
        <v>18</v>
      </c>
      <c r="BR9" s="12" t="s">
        <v>19</v>
      </c>
      <c r="BS9" s="12" t="s">
        <v>20</v>
      </c>
      <c r="BT9" s="131"/>
      <c r="BU9" s="15" t="s">
        <v>17</v>
      </c>
      <c r="BV9" s="12" t="s">
        <v>18</v>
      </c>
      <c r="BW9" s="12" t="s">
        <v>19</v>
      </c>
      <c r="BX9" s="12" t="s">
        <v>20</v>
      </c>
      <c r="BY9" s="131"/>
      <c r="BZ9" s="15" t="s">
        <v>17</v>
      </c>
      <c r="CA9" s="12" t="s">
        <v>18</v>
      </c>
      <c r="CB9" s="12" t="s">
        <v>19</v>
      </c>
      <c r="CC9" s="12" t="s">
        <v>20</v>
      </c>
      <c r="CD9" s="131"/>
      <c r="CE9" s="15" t="s">
        <v>17</v>
      </c>
      <c r="CF9" s="12" t="s">
        <v>18</v>
      </c>
      <c r="CG9" s="12" t="s">
        <v>19</v>
      </c>
      <c r="CH9" s="12" t="s">
        <v>20</v>
      </c>
    </row>
    <row r="10" spans="1:86" s="80" customFormat="1" ht="27.75" customHeight="1">
      <c r="A10" s="133" t="s">
        <v>78</v>
      </c>
      <c r="B10" s="133"/>
      <c r="C10" s="133"/>
      <c r="D10" s="20">
        <f>G10+Q10+V10+AA10+AF10+AK10+AP10+AU10+BE10+BJ10+CD10+L10</f>
        <v>639800</v>
      </c>
      <c r="E10" s="20">
        <f aca="true" t="shared" si="0" ref="E10:E16">I10+N10+S10+X10+AC10+AM10+AR10+AW10+BG10+BL10+BQ10+BV10+CA10+CF10+AH10</f>
        <v>749650.5300000001</v>
      </c>
      <c r="F10" s="72">
        <f aca="true" t="shared" si="1" ref="F10:F19">E10/D10*100</f>
        <v>117.16951078462021</v>
      </c>
      <c r="G10" s="73">
        <v>25600</v>
      </c>
      <c r="H10" s="26">
        <v>64995.05</v>
      </c>
      <c r="I10" s="26">
        <v>22432.03</v>
      </c>
      <c r="J10" s="74">
        <f aca="true" t="shared" si="2" ref="J10:J19">I10/H10*100</f>
        <v>34.51344371609837</v>
      </c>
      <c r="K10" s="75">
        <f aca="true" t="shared" si="3" ref="K10:K19">I10/G10*100</f>
        <v>87.6251171875</v>
      </c>
      <c r="L10" s="76">
        <v>238000</v>
      </c>
      <c r="M10" s="77">
        <v>179054.83</v>
      </c>
      <c r="N10" s="77">
        <v>217533.64</v>
      </c>
      <c r="O10" s="78">
        <f aca="true" t="shared" si="4" ref="O10:O19">N10/M10*100</f>
        <v>121.48995924879549</v>
      </c>
      <c r="P10" s="75">
        <f aca="true" t="shared" si="5" ref="P10:P19">N10/L10*100</f>
        <v>91.40068907563025</v>
      </c>
      <c r="Q10" s="76">
        <v>19400</v>
      </c>
      <c r="R10" s="77">
        <v>4672.76</v>
      </c>
      <c r="S10" s="77">
        <v>51901.5</v>
      </c>
      <c r="T10" s="78">
        <f aca="true" t="shared" si="6" ref="T10:T19">S10/R10*100</f>
        <v>1110.7247108775114</v>
      </c>
      <c r="U10" s="75">
        <f aca="true" t="shared" si="7" ref="U10:U19">S10/Q10*100</f>
        <v>267.53350515463916</v>
      </c>
      <c r="V10" s="76">
        <v>59700</v>
      </c>
      <c r="W10" s="26">
        <v>22009.01</v>
      </c>
      <c r="X10" s="26">
        <v>31640.58</v>
      </c>
      <c r="Y10" s="75">
        <f aca="true" t="shared" si="8" ref="Y10:Y19">X10/W10*100</f>
        <v>143.76194113229084</v>
      </c>
      <c r="Z10" s="75">
        <f aca="true" t="shared" si="9" ref="Z10:Z19">X10/V10*100</f>
        <v>52.99929648241206</v>
      </c>
      <c r="AA10" s="76">
        <v>293200</v>
      </c>
      <c r="AB10" s="26">
        <v>154228.95</v>
      </c>
      <c r="AC10" s="26">
        <v>351482.88</v>
      </c>
      <c r="AD10" s="26">
        <f aca="true" t="shared" si="10" ref="AD10:AD19">AC10/AB10*100</f>
        <v>227.89682481790868</v>
      </c>
      <c r="AE10" s="75">
        <f aca="true" t="shared" si="11" ref="AE10:AE19">AC10/AA10*100</f>
        <v>119.8781991814461</v>
      </c>
      <c r="AF10" s="26"/>
      <c r="AG10" s="76">
        <v>7630</v>
      </c>
      <c r="AH10" s="76">
        <v>9640</v>
      </c>
      <c r="AI10" s="75">
        <f aca="true" t="shared" si="12" ref="AI10:AI16">AH10/AG10*100</f>
        <v>126.34338138925294</v>
      </c>
      <c r="AJ10" s="75"/>
      <c r="AK10" s="26"/>
      <c r="AL10" s="79"/>
      <c r="AM10" s="36"/>
      <c r="AN10" s="26"/>
      <c r="AO10" s="26"/>
      <c r="AP10" s="76">
        <v>3500</v>
      </c>
      <c r="AQ10" s="29">
        <v>36849.07</v>
      </c>
      <c r="AR10" s="29">
        <v>56897.43</v>
      </c>
      <c r="AS10" s="75">
        <f aca="true" t="shared" si="13" ref="AS10:AS19">AR10/AQ10*100</f>
        <v>154.4066919463639</v>
      </c>
      <c r="AT10" s="75">
        <f>AR10/AP10*100</f>
        <v>1625.6408571428572</v>
      </c>
      <c r="AU10" s="76">
        <v>400</v>
      </c>
      <c r="AV10" s="26">
        <v>5824.82</v>
      </c>
      <c r="AW10" s="26">
        <v>8122.47</v>
      </c>
      <c r="AX10" s="75">
        <f>AW10/AV10*100</f>
        <v>139.44585412081406</v>
      </c>
      <c r="AY10" s="75">
        <f>AW10/AU10*100</f>
        <v>2030.6175</v>
      </c>
      <c r="AZ10" s="75"/>
      <c r="BA10" s="75"/>
      <c r="BB10" s="75"/>
      <c r="BC10" s="75"/>
      <c r="BD10" s="75"/>
      <c r="BE10" s="26"/>
      <c r="BF10" s="36"/>
      <c r="BG10" s="36"/>
      <c r="BH10" s="26"/>
      <c r="BI10" s="26"/>
      <c r="BJ10" s="76"/>
      <c r="BK10" s="26"/>
      <c r="BL10" s="26"/>
      <c r="BM10" s="75"/>
      <c r="BN10" s="75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36"/>
      <c r="CE10" s="26"/>
      <c r="CF10" s="26"/>
      <c r="CG10" s="26"/>
      <c r="CH10" s="26"/>
    </row>
    <row r="11" spans="1:86" s="84" customFormat="1" ht="24.75" customHeight="1">
      <c r="A11" s="134" t="s">
        <v>79</v>
      </c>
      <c r="B11" s="134"/>
      <c r="C11" s="134"/>
      <c r="D11" s="20">
        <f>G11+Q11+V11+AA11+AF11+AK11+AP11+AU11+BE11+BJ11+CD11+BO11+L11</f>
        <v>654200</v>
      </c>
      <c r="E11" s="20">
        <f t="shared" si="0"/>
        <v>718221.59</v>
      </c>
      <c r="F11" s="72">
        <f t="shared" si="1"/>
        <v>109.78624121063893</v>
      </c>
      <c r="G11" s="73">
        <v>56600</v>
      </c>
      <c r="H11" s="26">
        <v>140205.19</v>
      </c>
      <c r="I11" s="26">
        <v>33698.31</v>
      </c>
      <c r="J11" s="74">
        <f t="shared" si="2"/>
        <v>24.034994710252878</v>
      </c>
      <c r="K11" s="75">
        <f t="shared" si="3"/>
        <v>59.53765017667843</v>
      </c>
      <c r="L11" s="76">
        <v>224200</v>
      </c>
      <c r="M11" s="77">
        <v>155035.35</v>
      </c>
      <c r="N11" s="77">
        <v>188620.94</v>
      </c>
      <c r="O11" s="78">
        <f t="shared" si="4"/>
        <v>121.66318197752963</v>
      </c>
      <c r="P11" s="75">
        <f t="shared" si="5"/>
        <v>84.1306601248885</v>
      </c>
      <c r="Q11" s="76">
        <v>9400</v>
      </c>
      <c r="R11" s="24">
        <v>1694.7</v>
      </c>
      <c r="S11" s="24">
        <v>5804.23</v>
      </c>
      <c r="T11" s="78">
        <f t="shared" si="6"/>
        <v>342.49306661946065</v>
      </c>
      <c r="U11" s="75">
        <f t="shared" si="7"/>
        <v>61.74712765957446</v>
      </c>
      <c r="V11" s="76">
        <v>99700</v>
      </c>
      <c r="W11" s="26">
        <v>47080.66</v>
      </c>
      <c r="X11" s="26">
        <v>54746.48</v>
      </c>
      <c r="Y11" s="75">
        <f t="shared" si="8"/>
        <v>116.28231210012774</v>
      </c>
      <c r="Z11" s="75">
        <f t="shared" si="9"/>
        <v>54.911213640922774</v>
      </c>
      <c r="AA11" s="76">
        <v>264300</v>
      </c>
      <c r="AB11" s="81">
        <v>222135.66</v>
      </c>
      <c r="AC11" s="81">
        <v>428213.53</v>
      </c>
      <c r="AD11" s="75">
        <f t="shared" si="10"/>
        <v>192.77117865722235</v>
      </c>
      <c r="AE11" s="75">
        <f t="shared" si="11"/>
        <v>162.01798335225124</v>
      </c>
      <c r="AF11" s="26"/>
      <c r="AG11" s="76">
        <v>4700</v>
      </c>
      <c r="AH11" s="76">
        <v>5500</v>
      </c>
      <c r="AI11" s="75">
        <f t="shared" si="12"/>
        <v>117.02127659574468</v>
      </c>
      <c r="AJ11" s="75"/>
      <c r="AK11" s="26"/>
      <c r="AL11" s="82"/>
      <c r="AM11" s="36"/>
      <c r="AN11" s="26"/>
      <c r="AO11" s="26"/>
      <c r="AP11" s="76"/>
      <c r="AQ11" s="83">
        <v>63966.32</v>
      </c>
      <c r="AR11" s="83">
        <v>0</v>
      </c>
      <c r="AS11" s="76">
        <f t="shared" si="13"/>
        <v>0</v>
      </c>
      <c r="AT11" s="75"/>
      <c r="AU11" s="76"/>
      <c r="AV11" s="26"/>
      <c r="AW11" s="26"/>
      <c r="AX11" s="75"/>
      <c r="AY11" s="75"/>
      <c r="AZ11" s="75"/>
      <c r="BA11" s="75"/>
      <c r="BB11" s="75"/>
      <c r="BC11" s="75"/>
      <c r="BD11" s="75"/>
      <c r="BE11" s="26"/>
      <c r="BF11" s="26"/>
      <c r="BG11" s="26">
        <v>1638.1</v>
      </c>
      <c r="BH11" s="26"/>
      <c r="BI11" s="26"/>
      <c r="BJ11" s="76"/>
      <c r="BK11" s="26">
        <v>15133.06</v>
      </c>
      <c r="BL11" s="75"/>
      <c r="BM11" s="75"/>
      <c r="BN11" s="75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36"/>
      <c r="CE11" s="26"/>
      <c r="CF11" s="26"/>
      <c r="CG11" s="26"/>
      <c r="CH11" s="26"/>
    </row>
    <row r="12" spans="1:86" s="84" customFormat="1" ht="24.75" customHeight="1">
      <c r="A12" s="134" t="s">
        <v>80</v>
      </c>
      <c r="B12" s="134"/>
      <c r="C12" s="134"/>
      <c r="D12" s="20">
        <f>G12+Q12+V12+AA12+AF12+AK12+AP12+AU12+BE12+BJ12+CD12+L12</f>
        <v>1235100</v>
      </c>
      <c r="E12" s="20">
        <f t="shared" si="0"/>
        <v>1361477.1600000001</v>
      </c>
      <c r="F12" s="72">
        <f t="shared" si="1"/>
        <v>110.2321399076998</v>
      </c>
      <c r="G12" s="85">
        <v>106800</v>
      </c>
      <c r="H12" s="26">
        <v>237349.17</v>
      </c>
      <c r="I12" s="26">
        <v>70392.93</v>
      </c>
      <c r="J12" s="74">
        <f t="shared" si="2"/>
        <v>29.657963413143595</v>
      </c>
      <c r="K12" s="75">
        <f t="shared" si="3"/>
        <v>65.91098314606741</v>
      </c>
      <c r="L12" s="76">
        <v>300000</v>
      </c>
      <c r="M12" s="77">
        <v>222726.9</v>
      </c>
      <c r="N12" s="77">
        <v>271228.75</v>
      </c>
      <c r="O12" s="78">
        <f t="shared" si="4"/>
        <v>121.77637725842725</v>
      </c>
      <c r="P12" s="75">
        <f t="shared" si="5"/>
        <v>90.40958333333333</v>
      </c>
      <c r="Q12" s="76">
        <v>42100</v>
      </c>
      <c r="R12" s="24">
        <v>7063.17</v>
      </c>
      <c r="S12" s="24">
        <v>26926.75</v>
      </c>
      <c r="T12" s="78">
        <f t="shared" si="6"/>
        <v>381.22755080226017</v>
      </c>
      <c r="U12" s="75">
        <f t="shared" si="7"/>
        <v>63.959026128266025</v>
      </c>
      <c r="V12" s="76">
        <v>103900</v>
      </c>
      <c r="W12" s="24">
        <v>45865.67</v>
      </c>
      <c r="X12" s="24">
        <v>70216.5</v>
      </c>
      <c r="Y12" s="75">
        <f t="shared" si="8"/>
        <v>153.09162604623458</v>
      </c>
      <c r="Z12" s="75">
        <f t="shared" si="9"/>
        <v>67.58084696823869</v>
      </c>
      <c r="AA12" s="76">
        <v>548400</v>
      </c>
      <c r="AB12" s="26">
        <v>436550.8</v>
      </c>
      <c r="AC12" s="26">
        <v>729694.35</v>
      </c>
      <c r="AD12" s="75">
        <f t="shared" si="10"/>
        <v>167.14992848484073</v>
      </c>
      <c r="AE12" s="75">
        <f t="shared" si="11"/>
        <v>133.05878008752734</v>
      </c>
      <c r="AF12" s="26"/>
      <c r="AG12" s="76">
        <v>14950</v>
      </c>
      <c r="AH12" s="76">
        <v>13170</v>
      </c>
      <c r="AI12" s="75">
        <f t="shared" si="12"/>
        <v>88.09364548494983</v>
      </c>
      <c r="AJ12" s="75"/>
      <c r="AK12" s="26"/>
      <c r="AL12" s="79"/>
      <c r="AM12" s="36"/>
      <c r="AN12" s="26"/>
      <c r="AO12" s="26"/>
      <c r="AP12" s="76">
        <v>118200</v>
      </c>
      <c r="AQ12" s="26">
        <v>160974.61</v>
      </c>
      <c r="AR12" s="26">
        <v>168035.38</v>
      </c>
      <c r="AS12" s="75">
        <f t="shared" si="13"/>
        <v>104.38626315044344</v>
      </c>
      <c r="AT12" s="75">
        <f aca="true" t="shared" si="14" ref="AT12:AT19">AR12/AP12*100</f>
        <v>142.16191201353638</v>
      </c>
      <c r="AU12" s="76">
        <v>15700</v>
      </c>
      <c r="AV12" s="26">
        <v>10500</v>
      </c>
      <c r="AW12" s="26">
        <v>11812.5</v>
      </c>
      <c r="AX12" s="75">
        <f aca="true" t="shared" si="15" ref="AX12:AX17">AW12/AV12*100</f>
        <v>112.5</v>
      </c>
      <c r="AY12" s="75">
        <f aca="true" t="shared" si="16" ref="AY12:AY17">AW12/AU12*100</f>
        <v>75.23885350318471</v>
      </c>
      <c r="AZ12" s="75"/>
      <c r="BA12" s="75"/>
      <c r="BB12" s="75"/>
      <c r="BC12" s="75"/>
      <c r="BD12" s="75"/>
      <c r="BE12" s="26"/>
      <c r="BF12" s="26"/>
      <c r="BG12" s="26"/>
      <c r="BH12" s="26"/>
      <c r="BI12" s="26"/>
      <c r="BJ12" s="76"/>
      <c r="BK12" s="26">
        <v>169723.79</v>
      </c>
      <c r="BL12" s="75"/>
      <c r="BM12" s="75"/>
      <c r="BN12" s="75"/>
      <c r="BO12" s="26"/>
      <c r="BP12" s="26">
        <v>1570829.66</v>
      </c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36"/>
      <c r="CE12" s="26"/>
      <c r="CF12" s="26"/>
      <c r="CG12" s="26"/>
      <c r="CH12" s="26"/>
    </row>
    <row r="13" spans="1:86" s="88" customFormat="1" ht="24.75" customHeight="1">
      <c r="A13" s="135" t="s">
        <v>81</v>
      </c>
      <c r="B13" s="135"/>
      <c r="C13" s="135"/>
      <c r="D13" s="20">
        <f>G13+Q13+V13+AA13+AF13+AK13+AP13+AU13+BE13+BJ13+CD13+L13</f>
        <v>1184400</v>
      </c>
      <c r="E13" s="20">
        <f t="shared" si="0"/>
        <v>1240810.69</v>
      </c>
      <c r="F13" s="72">
        <f t="shared" si="1"/>
        <v>104.76280732860519</v>
      </c>
      <c r="G13" s="76">
        <v>103100</v>
      </c>
      <c r="H13" s="86">
        <v>296499.77</v>
      </c>
      <c r="I13" s="86">
        <v>61240.87</v>
      </c>
      <c r="J13" s="74">
        <f t="shared" si="2"/>
        <v>20.654609614031067</v>
      </c>
      <c r="K13" s="75">
        <f t="shared" si="3"/>
        <v>59.39948593598449</v>
      </c>
      <c r="L13" s="76">
        <v>358000</v>
      </c>
      <c r="M13" s="77">
        <v>268581.73</v>
      </c>
      <c r="N13" s="77">
        <v>327677.34</v>
      </c>
      <c r="O13" s="78">
        <f t="shared" si="4"/>
        <v>122.00284062508646</v>
      </c>
      <c r="P13" s="75">
        <f t="shared" si="5"/>
        <v>91.52998324022347</v>
      </c>
      <c r="Q13" s="76">
        <v>21200</v>
      </c>
      <c r="R13" s="77">
        <v>16555.32</v>
      </c>
      <c r="S13" s="77">
        <v>17084.53</v>
      </c>
      <c r="T13" s="78">
        <f t="shared" si="6"/>
        <v>103.19661595185113</v>
      </c>
      <c r="U13" s="75">
        <f t="shared" si="7"/>
        <v>80.58740566037736</v>
      </c>
      <c r="V13" s="76">
        <v>120400</v>
      </c>
      <c r="W13" s="77">
        <v>57719.78</v>
      </c>
      <c r="X13" s="77">
        <v>66363.36</v>
      </c>
      <c r="Y13" s="75">
        <f t="shared" si="8"/>
        <v>114.97507440257048</v>
      </c>
      <c r="Z13" s="75">
        <f t="shared" si="9"/>
        <v>55.119069767441864</v>
      </c>
      <c r="AA13" s="76">
        <v>566100</v>
      </c>
      <c r="AB13" s="26">
        <v>455845.98</v>
      </c>
      <c r="AC13" s="26">
        <v>746866.67</v>
      </c>
      <c r="AD13" s="75">
        <f t="shared" si="10"/>
        <v>163.84189019282346</v>
      </c>
      <c r="AE13" s="75">
        <f t="shared" si="11"/>
        <v>131.93193252075605</v>
      </c>
      <c r="AF13" s="26"/>
      <c r="AG13" s="76">
        <v>12550</v>
      </c>
      <c r="AH13" s="76">
        <v>11760</v>
      </c>
      <c r="AI13" s="75">
        <f t="shared" si="12"/>
        <v>93.70517928286853</v>
      </c>
      <c r="AJ13" s="75"/>
      <c r="AK13" s="26"/>
      <c r="AL13" s="87"/>
      <c r="AM13" s="26"/>
      <c r="AN13" s="26"/>
      <c r="AO13" s="26"/>
      <c r="AP13" s="76">
        <v>15400</v>
      </c>
      <c r="AQ13" s="26">
        <v>115424.15</v>
      </c>
      <c r="AR13" s="26">
        <v>0</v>
      </c>
      <c r="AS13" s="75">
        <f t="shared" si="13"/>
        <v>0</v>
      </c>
      <c r="AT13" s="75">
        <f t="shared" si="14"/>
        <v>0</v>
      </c>
      <c r="AU13" s="76">
        <v>200</v>
      </c>
      <c r="AV13" s="26">
        <v>143.92</v>
      </c>
      <c r="AW13" s="26">
        <v>143.92</v>
      </c>
      <c r="AX13" s="75">
        <f t="shared" si="15"/>
        <v>100</v>
      </c>
      <c r="AY13" s="75">
        <f t="shared" si="16"/>
        <v>71.96</v>
      </c>
      <c r="AZ13" s="75"/>
      <c r="BA13" s="75"/>
      <c r="BB13" s="75"/>
      <c r="BC13" s="75"/>
      <c r="BD13" s="75"/>
      <c r="BE13" s="26"/>
      <c r="BF13" s="36"/>
      <c r="BG13" s="26">
        <v>9674</v>
      </c>
      <c r="BH13" s="26"/>
      <c r="BI13" s="26"/>
      <c r="BJ13" s="76"/>
      <c r="BK13" s="26">
        <v>58381.37</v>
      </c>
      <c r="BL13" s="75"/>
      <c r="BM13" s="75"/>
      <c r="BN13" s="75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36"/>
      <c r="CE13" s="26"/>
      <c r="CF13" s="26"/>
      <c r="CG13" s="26"/>
      <c r="CH13" s="26"/>
    </row>
    <row r="14" spans="1:86" s="84" customFormat="1" ht="24.75" customHeight="1">
      <c r="A14" s="134" t="s">
        <v>82</v>
      </c>
      <c r="B14" s="134"/>
      <c r="C14" s="134"/>
      <c r="D14" s="20">
        <f>G14+Q14+V14+AA14+AF14+AK14+AP14+AU14+BE14+BJ14+CD14+L14</f>
        <v>842075</v>
      </c>
      <c r="E14" s="20">
        <f t="shared" si="0"/>
        <v>926459.2100000001</v>
      </c>
      <c r="F14" s="72">
        <f t="shared" si="1"/>
        <v>110.02098506665084</v>
      </c>
      <c r="G14" s="89">
        <v>29500</v>
      </c>
      <c r="H14" s="26">
        <v>61996.81</v>
      </c>
      <c r="I14" s="26">
        <v>23299.74</v>
      </c>
      <c r="J14" s="74">
        <f t="shared" si="2"/>
        <v>37.582159469172694</v>
      </c>
      <c r="K14" s="75">
        <f t="shared" si="3"/>
        <v>78.98216949152544</v>
      </c>
      <c r="L14" s="76">
        <v>235000</v>
      </c>
      <c r="M14" s="77">
        <v>176871.17</v>
      </c>
      <c r="N14" s="77">
        <v>214780.06</v>
      </c>
      <c r="O14" s="78">
        <f t="shared" si="4"/>
        <v>121.4330520909654</v>
      </c>
      <c r="P14" s="75">
        <f t="shared" si="5"/>
        <v>91.39577021276595</v>
      </c>
      <c r="Q14" s="76">
        <v>18100</v>
      </c>
      <c r="R14" s="24">
        <v>16896.5</v>
      </c>
      <c r="S14" s="24">
        <v>20083.86</v>
      </c>
      <c r="T14" s="78">
        <f t="shared" si="6"/>
        <v>118.86402509395437</v>
      </c>
      <c r="U14" s="75">
        <f t="shared" si="7"/>
        <v>110.96055248618785</v>
      </c>
      <c r="V14" s="76">
        <v>78000</v>
      </c>
      <c r="W14" s="26">
        <v>33517.65</v>
      </c>
      <c r="X14" s="26">
        <v>56491.16</v>
      </c>
      <c r="Y14" s="75">
        <f t="shared" si="8"/>
        <v>168.54152961201038</v>
      </c>
      <c r="Z14" s="75">
        <f t="shared" si="9"/>
        <v>72.4245641025641</v>
      </c>
      <c r="AA14" s="76">
        <v>435775</v>
      </c>
      <c r="AB14" s="81">
        <v>191041.41</v>
      </c>
      <c r="AC14" s="81">
        <v>466486.76</v>
      </c>
      <c r="AD14" s="75">
        <f t="shared" si="10"/>
        <v>244.18096579165743</v>
      </c>
      <c r="AE14" s="75">
        <f t="shared" si="11"/>
        <v>107.04761861052148</v>
      </c>
      <c r="AF14" s="26"/>
      <c r="AG14" s="90">
        <v>11600</v>
      </c>
      <c r="AH14" s="90">
        <v>8100</v>
      </c>
      <c r="AI14" s="75">
        <f t="shared" si="12"/>
        <v>69.82758620689656</v>
      </c>
      <c r="AJ14" s="75"/>
      <c r="AK14" s="26"/>
      <c r="AL14" s="72"/>
      <c r="AM14" s="26"/>
      <c r="AN14" s="26"/>
      <c r="AO14" s="26"/>
      <c r="AP14" s="76">
        <v>45100</v>
      </c>
      <c r="AQ14" s="26">
        <v>179649.74</v>
      </c>
      <c r="AR14" s="26">
        <v>63010.05</v>
      </c>
      <c r="AS14" s="75">
        <f t="shared" si="13"/>
        <v>35.0738331154835</v>
      </c>
      <c r="AT14" s="75">
        <f t="shared" si="14"/>
        <v>139.7118625277162</v>
      </c>
      <c r="AU14" s="76">
        <v>600</v>
      </c>
      <c r="AV14" s="26">
        <v>409.04</v>
      </c>
      <c r="AW14" s="26">
        <v>409.04</v>
      </c>
      <c r="AX14" s="75">
        <f t="shared" si="15"/>
        <v>100</v>
      </c>
      <c r="AY14" s="75">
        <f t="shared" si="16"/>
        <v>68.17333333333335</v>
      </c>
      <c r="AZ14" s="75"/>
      <c r="BA14" s="75"/>
      <c r="BB14" s="75"/>
      <c r="BC14" s="75"/>
      <c r="BD14" s="75"/>
      <c r="BE14" s="26"/>
      <c r="BF14" s="26"/>
      <c r="BG14" s="26">
        <v>9118.88</v>
      </c>
      <c r="BH14" s="26"/>
      <c r="BI14" s="26"/>
      <c r="BJ14" s="76"/>
      <c r="BK14" s="26"/>
      <c r="BL14" s="75"/>
      <c r="BM14" s="75"/>
      <c r="BN14" s="75"/>
      <c r="BO14" s="26"/>
      <c r="BP14" s="26"/>
      <c r="BQ14" s="26">
        <v>64679.66</v>
      </c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36"/>
      <c r="CE14" s="26"/>
      <c r="CF14" s="26"/>
      <c r="CG14" s="26"/>
      <c r="CH14" s="26"/>
    </row>
    <row r="15" spans="1:86" s="84" customFormat="1" ht="24.75" customHeight="1">
      <c r="A15" s="134" t="s">
        <v>83</v>
      </c>
      <c r="B15" s="134"/>
      <c r="C15" s="134"/>
      <c r="D15" s="20">
        <f>G15+Q15+V15+AA15+AF15+AK15+AP15+AU15+BE15+BJ15+CD15+L15</f>
        <v>1113000</v>
      </c>
      <c r="E15" s="20">
        <f t="shared" si="0"/>
        <v>1378905.1400000001</v>
      </c>
      <c r="F15" s="72">
        <f t="shared" si="1"/>
        <v>123.89084815813118</v>
      </c>
      <c r="G15" s="73">
        <v>109000</v>
      </c>
      <c r="H15" s="26">
        <v>296856.44</v>
      </c>
      <c r="I15" s="26">
        <v>70038.99</v>
      </c>
      <c r="J15" s="74">
        <f t="shared" si="2"/>
        <v>23.593555861547085</v>
      </c>
      <c r="K15" s="75">
        <f t="shared" si="3"/>
        <v>64.25595412844038</v>
      </c>
      <c r="L15" s="76">
        <v>240000</v>
      </c>
      <c r="M15" s="77">
        <v>185605.48</v>
      </c>
      <c r="N15" s="77">
        <v>225794.25</v>
      </c>
      <c r="O15" s="78">
        <f t="shared" si="4"/>
        <v>121.6527927946955</v>
      </c>
      <c r="P15" s="75">
        <f t="shared" si="5"/>
        <v>94.08093749999999</v>
      </c>
      <c r="Q15" s="76">
        <v>87900</v>
      </c>
      <c r="R15" s="24">
        <v>42094.5</v>
      </c>
      <c r="S15" s="24">
        <v>32079.41</v>
      </c>
      <c r="T15" s="78">
        <f t="shared" si="6"/>
        <v>76.20807944030693</v>
      </c>
      <c r="U15" s="75">
        <f t="shared" si="7"/>
        <v>36.49534698521046</v>
      </c>
      <c r="V15" s="76">
        <v>119000</v>
      </c>
      <c r="W15" s="26">
        <v>117062.11</v>
      </c>
      <c r="X15" s="26">
        <v>72809.87</v>
      </c>
      <c r="Y15" s="75">
        <f t="shared" si="8"/>
        <v>62.19764020997059</v>
      </c>
      <c r="Z15" s="75">
        <f t="shared" si="9"/>
        <v>61.184764705882344</v>
      </c>
      <c r="AA15" s="76">
        <v>501600</v>
      </c>
      <c r="AB15" s="26">
        <v>506195.32</v>
      </c>
      <c r="AC15" s="26">
        <v>887493.17</v>
      </c>
      <c r="AD15" s="75">
        <f t="shared" si="10"/>
        <v>175.32622980394208</v>
      </c>
      <c r="AE15" s="75">
        <f t="shared" si="11"/>
        <v>176.93245015948963</v>
      </c>
      <c r="AF15" s="26"/>
      <c r="AG15" s="76">
        <v>7600</v>
      </c>
      <c r="AH15" s="76">
        <v>13750</v>
      </c>
      <c r="AI15" s="75">
        <f t="shared" si="12"/>
        <v>180.92105263157893</v>
      </c>
      <c r="AJ15" s="75"/>
      <c r="AK15" s="26"/>
      <c r="AL15" s="87"/>
      <c r="AM15" s="26"/>
      <c r="AN15" s="26"/>
      <c r="AO15" s="26"/>
      <c r="AP15" s="76">
        <v>54400</v>
      </c>
      <c r="AQ15" s="26">
        <v>78826.36</v>
      </c>
      <c r="AR15" s="26">
        <v>60958.32</v>
      </c>
      <c r="AS15" s="75">
        <f t="shared" si="13"/>
        <v>77.3324050482605</v>
      </c>
      <c r="AT15" s="75">
        <f t="shared" si="14"/>
        <v>112.05573529411765</v>
      </c>
      <c r="AU15" s="76">
        <v>1100</v>
      </c>
      <c r="AV15" s="26">
        <v>799.6</v>
      </c>
      <c r="AW15" s="26">
        <v>15724.57</v>
      </c>
      <c r="AX15" s="75">
        <f t="shared" si="15"/>
        <v>1966.5545272636318</v>
      </c>
      <c r="AY15" s="75">
        <f t="shared" si="16"/>
        <v>1429.5063636363636</v>
      </c>
      <c r="AZ15" s="75"/>
      <c r="BA15" s="75"/>
      <c r="BB15" s="75"/>
      <c r="BC15" s="75"/>
      <c r="BD15" s="75"/>
      <c r="BE15" s="26"/>
      <c r="BF15" s="36"/>
      <c r="BG15" s="26">
        <v>256.56</v>
      </c>
      <c r="BH15" s="26"/>
      <c r="BI15" s="26"/>
      <c r="BJ15" s="76"/>
      <c r="BK15" s="26">
        <v>3045</v>
      </c>
      <c r="BL15" s="75"/>
      <c r="BM15" s="75"/>
      <c r="BN15" s="75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36"/>
      <c r="CE15" s="26"/>
      <c r="CF15" s="26"/>
      <c r="CG15" s="26"/>
      <c r="CH15" s="26"/>
    </row>
    <row r="16" spans="1:86" s="84" customFormat="1" ht="26.25" customHeight="1">
      <c r="A16" s="134" t="s">
        <v>84</v>
      </c>
      <c r="B16" s="134"/>
      <c r="C16" s="134"/>
      <c r="D16" s="20">
        <f>G16+Q16+V16+AA16+AF16+AK16+AP16+AU16+BE16+BJ16+CD16+L16</f>
        <v>787800</v>
      </c>
      <c r="E16" s="20">
        <f t="shared" si="0"/>
        <v>754549.43</v>
      </c>
      <c r="F16" s="72">
        <f t="shared" si="1"/>
        <v>95.7793132774816</v>
      </c>
      <c r="G16" s="73">
        <v>47500</v>
      </c>
      <c r="H16" s="26">
        <v>118059.11</v>
      </c>
      <c r="I16" s="26">
        <v>32679.79</v>
      </c>
      <c r="J16" s="74">
        <f t="shared" si="2"/>
        <v>27.680871048409568</v>
      </c>
      <c r="K16" s="75">
        <f t="shared" si="3"/>
        <v>68.79955789473684</v>
      </c>
      <c r="L16" s="76">
        <v>135000</v>
      </c>
      <c r="M16" s="77">
        <v>101537.42</v>
      </c>
      <c r="N16" s="77">
        <v>123911.43</v>
      </c>
      <c r="O16" s="78">
        <f t="shared" si="4"/>
        <v>122.03523587658619</v>
      </c>
      <c r="P16" s="75">
        <f t="shared" si="5"/>
        <v>91.78624444444445</v>
      </c>
      <c r="Q16" s="76">
        <v>23800</v>
      </c>
      <c r="R16" s="24">
        <v>23820</v>
      </c>
      <c r="S16" s="24">
        <v>18765.6</v>
      </c>
      <c r="T16" s="78">
        <f t="shared" si="6"/>
        <v>78.7808564231738</v>
      </c>
      <c r="U16" s="75">
        <f t="shared" si="7"/>
        <v>78.84705882352941</v>
      </c>
      <c r="V16" s="76">
        <v>85800</v>
      </c>
      <c r="W16" s="26">
        <v>33389.8</v>
      </c>
      <c r="X16" s="26">
        <v>44865.41</v>
      </c>
      <c r="Y16" s="75">
        <f t="shared" si="8"/>
        <v>134.3686095753793</v>
      </c>
      <c r="Z16" s="75">
        <f t="shared" si="9"/>
        <v>52.29068764568765</v>
      </c>
      <c r="AA16" s="76">
        <v>407200</v>
      </c>
      <c r="AB16" s="81">
        <v>178197.95</v>
      </c>
      <c r="AC16" s="81">
        <v>402701.8</v>
      </c>
      <c r="AD16" s="75">
        <f t="shared" si="10"/>
        <v>225.98565247243303</v>
      </c>
      <c r="AE16" s="75">
        <f t="shared" si="11"/>
        <v>98.89533398821217</v>
      </c>
      <c r="AF16" s="26"/>
      <c r="AG16" s="76">
        <v>2210</v>
      </c>
      <c r="AH16" s="76">
        <v>4440</v>
      </c>
      <c r="AI16" s="75">
        <f t="shared" si="12"/>
        <v>200.9049773755656</v>
      </c>
      <c r="AJ16" s="75"/>
      <c r="AK16" s="26"/>
      <c r="AL16" s="91"/>
      <c r="AM16" s="26"/>
      <c r="AN16" s="26"/>
      <c r="AO16" s="26"/>
      <c r="AP16" s="76">
        <v>56400</v>
      </c>
      <c r="AQ16" s="26">
        <v>69142.52</v>
      </c>
      <c r="AR16" s="26">
        <v>43277.22</v>
      </c>
      <c r="AS16" s="75">
        <f t="shared" si="13"/>
        <v>62.59132585853104</v>
      </c>
      <c r="AT16" s="75">
        <f t="shared" si="14"/>
        <v>76.73265957446809</v>
      </c>
      <c r="AU16" s="76">
        <v>32100</v>
      </c>
      <c r="AV16" s="26">
        <v>24075.09</v>
      </c>
      <c r="AW16" s="26">
        <v>29175.12</v>
      </c>
      <c r="AX16" s="75">
        <f t="shared" si="15"/>
        <v>121.18384604169702</v>
      </c>
      <c r="AY16" s="75">
        <f t="shared" si="16"/>
        <v>90.88822429906541</v>
      </c>
      <c r="AZ16" s="75"/>
      <c r="BA16" s="75"/>
      <c r="BB16" s="75"/>
      <c r="BC16" s="75"/>
      <c r="BD16" s="75"/>
      <c r="BE16" s="26"/>
      <c r="BF16" s="26">
        <v>16379.17</v>
      </c>
      <c r="BG16" s="26">
        <v>33951.02</v>
      </c>
      <c r="BH16" s="75">
        <f>BG16/BF16*100</f>
        <v>207.28168765572372</v>
      </c>
      <c r="BI16" s="75"/>
      <c r="BJ16" s="76"/>
      <c r="BK16" s="26"/>
      <c r="BL16" s="75"/>
      <c r="BM16" s="75"/>
      <c r="BN16" s="75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36"/>
      <c r="CE16" s="26"/>
      <c r="CF16" s="26">
        <v>20782.04</v>
      </c>
      <c r="CG16" s="26"/>
      <c r="CH16" s="26"/>
    </row>
    <row r="17" spans="1:86" s="84" customFormat="1" ht="24.75" customHeight="1">
      <c r="A17" s="134" t="s">
        <v>85</v>
      </c>
      <c r="B17" s="134"/>
      <c r="C17" s="134"/>
      <c r="D17" s="20">
        <f>G17+Q17+V17+AA17+AF17+AK17+AP17+AU17+BE17+BJ17+CD17+BO17+L17+AZ17</f>
        <v>4082160</v>
      </c>
      <c r="E17" s="20">
        <f>I17+N17+S17+X17+AC17+AM17+AR17+AW17+BG17+BL17+BQ17+BV17+CA17+CF17+AH17+BB17</f>
        <v>3258610.01</v>
      </c>
      <c r="F17" s="72">
        <f t="shared" si="1"/>
        <v>79.82563177337487</v>
      </c>
      <c r="G17" s="73">
        <v>1203160</v>
      </c>
      <c r="H17" s="26">
        <v>2993082.29</v>
      </c>
      <c r="I17" s="26">
        <v>753916.17</v>
      </c>
      <c r="J17" s="74">
        <f t="shared" si="2"/>
        <v>25.18862152633966</v>
      </c>
      <c r="K17" s="75">
        <f t="shared" si="3"/>
        <v>62.661339306492906</v>
      </c>
      <c r="L17" s="76">
        <v>358000</v>
      </c>
      <c r="M17" s="77">
        <v>268581.7</v>
      </c>
      <c r="N17" s="77">
        <v>327677.16</v>
      </c>
      <c r="O17" s="78">
        <f t="shared" si="4"/>
        <v>122.00278723382864</v>
      </c>
      <c r="P17" s="75">
        <f t="shared" si="5"/>
        <v>91.52993296089385</v>
      </c>
      <c r="Q17" s="76">
        <v>18700</v>
      </c>
      <c r="R17" s="24">
        <v>4267.39</v>
      </c>
      <c r="S17" s="24">
        <v>1159.5</v>
      </c>
      <c r="T17" s="78">
        <f t="shared" si="6"/>
        <v>27.171174886757477</v>
      </c>
      <c r="U17" s="75">
        <f t="shared" si="7"/>
        <v>6.2005347593582885</v>
      </c>
      <c r="V17" s="76">
        <v>301900</v>
      </c>
      <c r="W17" s="26">
        <v>106150.13</v>
      </c>
      <c r="X17" s="26">
        <v>174010.95</v>
      </c>
      <c r="Y17" s="75">
        <f t="shared" si="8"/>
        <v>163.92909740195324</v>
      </c>
      <c r="Z17" s="75">
        <f t="shared" si="9"/>
        <v>57.63860549850944</v>
      </c>
      <c r="AA17" s="76">
        <v>1731600</v>
      </c>
      <c r="AB17" s="26">
        <v>1134270.71</v>
      </c>
      <c r="AC17" s="26">
        <v>1672824.66</v>
      </c>
      <c r="AD17" s="75">
        <f t="shared" si="10"/>
        <v>147.48019544646445</v>
      </c>
      <c r="AE17" s="75">
        <f t="shared" si="11"/>
        <v>96.60572072072071</v>
      </c>
      <c r="AF17" s="26"/>
      <c r="AG17" s="76"/>
      <c r="AH17" s="76"/>
      <c r="AI17" s="75"/>
      <c r="AJ17" s="75"/>
      <c r="AK17" s="26"/>
      <c r="AL17" s="91"/>
      <c r="AM17" s="92"/>
      <c r="AN17" s="26"/>
      <c r="AO17" s="26"/>
      <c r="AP17" s="76">
        <v>61200</v>
      </c>
      <c r="AQ17" s="26">
        <v>179713.01</v>
      </c>
      <c r="AR17" s="26">
        <v>41483.53</v>
      </c>
      <c r="AS17" s="75">
        <f t="shared" si="13"/>
        <v>23.083209167772548</v>
      </c>
      <c r="AT17" s="75">
        <f t="shared" si="14"/>
        <v>67.783545751634</v>
      </c>
      <c r="AU17" s="76">
        <v>55200</v>
      </c>
      <c r="AV17" s="26">
        <v>25668.8</v>
      </c>
      <c r="AW17" s="26">
        <v>39539.84</v>
      </c>
      <c r="AX17" s="75">
        <f t="shared" si="15"/>
        <v>154.03852147353984</v>
      </c>
      <c r="AY17" s="75">
        <f t="shared" si="16"/>
        <v>71.63014492753622</v>
      </c>
      <c r="AZ17" s="76">
        <v>352400</v>
      </c>
      <c r="BA17" s="76">
        <v>177350</v>
      </c>
      <c r="BB17" s="26">
        <v>222428.2</v>
      </c>
      <c r="BC17" s="75">
        <f>BB17/BA17*100</f>
        <v>125.41764871722583</v>
      </c>
      <c r="BD17" s="75">
        <f>BB17/AZ17*100</f>
        <v>63.118104426787745</v>
      </c>
      <c r="BE17" s="26"/>
      <c r="BF17" s="36"/>
      <c r="BG17" s="36"/>
      <c r="BH17" s="75"/>
      <c r="BI17" s="75"/>
      <c r="BJ17" s="76"/>
      <c r="BK17" s="26">
        <v>110907.59</v>
      </c>
      <c r="BL17" s="75"/>
      <c r="BM17" s="75"/>
      <c r="BN17" s="75"/>
      <c r="BO17" s="26"/>
      <c r="BP17" s="26"/>
      <c r="BQ17" s="26"/>
      <c r="BR17" s="26"/>
      <c r="BS17" s="75"/>
      <c r="BT17" s="26"/>
      <c r="BU17" s="76">
        <v>1000</v>
      </c>
      <c r="BV17" s="26"/>
      <c r="BW17" s="26"/>
      <c r="BX17" s="26"/>
      <c r="BY17" s="26"/>
      <c r="BZ17" s="76">
        <v>26959</v>
      </c>
      <c r="CA17" s="76">
        <v>25570</v>
      </c>
      <c r="CB17" s="75">
        <f>CA17/BZ17*100</f>
        <v>94.84773174079157</v>
      </c>
      <c r="CC17" s="26"/>
      <c r="CD17" s="36"/>
      <c r="CE17" s="26">
        <v>10231.13</v>
      </c>
      <c r="CF17" s="26"/>
      <c r="CG17" s="26"/>
      <c r="CH17" s="26"/>
    </row>
    <row r="18" spans="1:86" s="84" customFormat="1" ht="27.75" customHeight="1">
      <c r="A18" s="134" t="s">
        <v>86</v>
      </c>
      <c r="B18" s="134"/>
      <c r="C18" s="134"/>
      <c r="D18" s="20">
        <f>G18+Q18+V18+AA18+AF18+AK18+AP18+AU18+BE18+BJ18+CD18+L18</f>
        <v>1711900</v>
      </c>
      <c r="E18" s="20">
        <f>I18+N18+S18+X18+AC18+AM18+AR18+AW18+BG18+BL18+BQ18+BV18+CA18+CF18+AH18</f>
        <v>1800088.16</v>
      </c>
      <c r="F18" s="72">
        <f t="shared" si="1"/>
        <v>105.15147847420994</v>
      </c>
      <c r="G18" s="73">
        <v>189100</v>
      </c>
      <c r="H18" s="26">
        <v>521491.36</v>
      </c>
      <c r="I18" s="26">
        <v>125622.61</v>
      </c>
      <c r="J18" s="74">
        <f t="shared" si="2"/>
        <v>24.08910667283155</v>
      </c>
      <c r="K18" s="75">
        <f t="shared" si="3"/>
        <v>66.43184029613961</v>
      </c>
      <c r="L18" s="76">
        <v>404000</v>
      </c>
      <c r="M18" s="77">
        <v>303519.62</v>
      </c>
      <c r="N18" s="77">
        <v>370357.79</v>
      </c>
      <c r="O18" s="78">
        <f t="shared" si="4"/>
        <v>122.02103771742993</v>
      </c>
      <c r="P18" s="75">
        <f t="shared" si="5"/>
        <v>91.6727202970297</v>
      </c>
      <c r="Q18" s="76">
        <v>144000</v>
      </c>
      <c r="R18" s="24">
        <v>9978.46</v>
      </c>
      <c r="S18" s="24">
        <v>202066.02</v>
      </c>
      <c r="T18" s="78">
        <f t="shared" si="6"/>
        <v>2025.0220975982265</v>
      </c>
      <c r="U18" s="75">
        <f t="shared" si="7"/>
        <v>140.323625</v>
      </c>
      <c r="V18" s="76">
        <v>178500</v>
      </c>
      <c r="W18" s="26">
        <v>74946.49</v>
      </c>
      <c r="X18" s="26">
        <v>125907.19</v>
      </c>
      <c r="Y18" s="75">
        <f t="shared" si="8"/>
        <v>167.9961129600599</v>
      </c>
      <c r="Z18" s="75">
        <f t="shared" si="9"/>
        <v>70.53624089635855</v>
      </c>
      <c r="AA18" s="76">
        <v>770600</v>
      </c>
      <c r="AB18" s="26">
        <v>460556.93</v>
      </c>
      <c r="AC18" s="26">
        <v>936462.45</v>
      </c>
      <c r="AD18" s="75">
        <f t="shared" si="10"/>
        <v>203.33261514488555</v>
      </c>
      <c r="AE18" s="75">
        <f t="shared" si="11"/>
        <v>121.52380612509732</v>
      </c>
      <c r="AF18" s="26"/>
      <c r="AG18" s="76">
        <v>5470</v>
      </c>
      <c r="AH18" s="76">
        <v>7000</v>
      </c>
      <c r="AI18" s="75">
        <f>AH18/AG18*100</f>
        <v>127.97074954296161</v>
      </c>
      <c r="AJ18" s="75"/>
      <c r="AK18" s="26"/>
      <c r="AL18" s="93"/>
      <c r="AM18" s="26"/>
      <c r="AN18" s="26"/>
      <c r="AO18" s="26"/>
      <c r="AP18" s="76">
        <v>25700</v>
      </c>
      <c r="AQ18" s="26">
        <v>188072.75</v>
      </c>
      <c r="AR18" s="26">
        <v>21158.1</v>
      </c>
      <c r="AS18" s="75">
        <f t="shared" si="13"/>
        <v>11.249955137041384</v>
      </c>
      <c r="AT18" s="75">
        <f t="shared" si="14"/>
        <v>82.3272373540856</v>
      </c>
      <c r="AU18" s="76"/>
      <c r="AV18" s="92"/>
      <c r="AW18" s="92"/>
      <c r="AX18" s="75"/>
      <c r="AY18" s="75"/>
      <c r="AZ18" s="76"/>
      <c r="BA18" s="75"/>
      <c r="BB18" s="75"/>
      <c r="BC18" s="75"/>
      <c r="BD18" s="75"/>
      <c r="BE18" s="26"/>
      <c r="BF18" s="26"/>
      <c r="BG18" s="26"/>
      <c r="BH18" s="75"/>
      <c r="BI18" s="75"/>
      <c r="BJ18" s="76"/>
      <c r="BK18" s="26">
        <v>31615.25</v>
      </c>
      <c r="BL18" s="26">
        <v>11514</v>
      </c>
      <c r="BM18" s="75">
        <f>BL18/BK18*100</f>
        <v>36.41913317149161</v>
      </c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76"/>
      <c r="CA18" s="76"/>
      <c r="CB18" s="26"/>
      <c r="CC18" s="26"/>
      <c r="CD18" s="36"/>
      <c r="CE18" s="26"/>
      <c r="CF18" s="26"/>
      <c r="CG18" s="26"/>
      <c r="CH18" s="26"/>
    </row>
    <row r="19" spans="1:86" s="103" customFormat="1" ht="24.75" customHeight="1">
      <c r="A19" s="136" t="s">
        <v>87</v>
      </c>
      <c r="B19" s="136"/>
      <c r="C19" s="136"/>
      <c r="D19" s="32">
        <f>SUM(D10:D18)</f>
        <v>12250435</v>
      </c>
      <c r="E19" s="32">
        <f>SUM(E10:E18)</f>
        <v>12188771.92</v>
      </c>
      <c r="F19" s="79">
        <f t="shared" si="1"/>
        <v>99.49664579257798</v>
      </c>
      <c r="G19" s="94">
        <f>SUM(G10:G18)</f>
        <v>1870360</v>
      </c>
      <c r="H19" s="95">
        <f>SUM(H10:H18)</f>
        <v>4730535.19</v>
      </c>
      <c r="I19" s="95">
        <f>SUM(I10:I18)</f>
        <v>1193321.4400000002</v>
      </c>
      <c r="J19" s="96">
        <f t="shared" si="2"/>
        <v>25.225928823499565</v>
      </c>
      <c r="K19" s="97">
        <f t="shared" si="3"/>
        <v>63.80169806882099</v>
      </c>
      <c r="L19" s="94">
        <f>SUM(L10:L18)</f>
        <v>2492200</v>
      </c>
      <c r="M19" s="98">
        <f>SUM(M10:M18)</f>
        <v>1861514.1999999997</v>
      </c>
      <c r="N19" s="98">
        <f>SUM(N10:N18)</f>
        <v>2267581.36</v>
      </c>
      <c r="O19" s="99">
        <f t="shared" si="4"/>
        <v>121.81380942460713</v>
      </c>
      <c r="P19" s="100">
        <f t="shared" si="5"/>
        <v>90.98713425888772</v>
      </c>
      <c r="Q19" s="94">
        <f>SUM(Q10:Q18)</f>
        <v>384600</v>
      </c>
      <c r="R19" s="31">
        <f>R18+R17+R16+R15+R14+R12+R11+R13+R10</f>
        <v>127042.8</v>
      </c>
      <c r="S19" s="31">
        <f>S18+S17+S16+S15+S14+S12+S11+S13+S10</f>
        <v>375871.4</v>
      </c>
      <c r="T19" s="99">
        <f t="shared" si="6"/>
        <v>295.86202445160217</v>
      </c>
      <c r="U19" s="100">
        <f t="shared" si="7"/>
        <v>97.73047321892876</v>
      </c>
      <c r="V19" s="94">
        <f>SUM(V10:V18)</f>
        <v>1146900</v>
      </c>
      <c r="W19" s="95">
        <f>SUM(W10:W18)</f>
        <v>537741.3</v>
      </c>
      <c r="X19" s="95">
        <f>SUM(X10:X18)</f>
        <v>697051.5</v>
      </c>
      <c r="Y19" s="97">
        <f t="shared" si="8"/>
        <v>129.62580705629267</v>
      </c>
      <c r="Z19" s="97">
        <f t="shared" si="9"/>
        <v>60.77700758566571</v>
      </c>
      <c r="AA19" s="94">
        <f>SUM(AA10:AA18)</f>
        <v>5518775</v>
      </c>
      <c r="AB19" s="95">
        <f>SUM(AB10:AB18)</f>
        <v>3739023.71</v>
      </c>
      <c r="AC19" s="95">
        <f>SUM(AC10:AC18)</f>
        <v>6622226.2700000005</v>
      </c>
      <c r="AD19" s="97">
        <f t="shared" si="10"/>
        <v>177.11110663162927</v>
      </c>
      <c r="AE19" s="97">
        <f t="shared" si="11"/>
        <v>119.99449642357227</v>
      </c>
      <c r="AF19" s="95">
        <f>SUM(AF10:AF18)</f>
        <v>0</v>
      </c>
      <c r="AG19" s="94">
        <f>SUM(AG10:AG18)</f>
        <v>66710</v>
      </c>
      <c r="AH19" s="94">
        <f>SUM(AH10:AH18)</f>
        <v>73360</v>
      </c>
      <c r="AI19" s="100">
        <f>AH19/AG19*100</f>
        <v>109.9685204616999</v>
      </c>
      <c r="AJ19" s="97"/>
      <c r="AK19" s="95"/>
      <c r="AL19" s="82"/>
      <c r="AM19" s="95"/>
      <c r="AN19" s="95"/>
      <c r="AO19" s="95"/>
      <c r="AP19" s="94">
        <f>SUM(AP10:AP18)</f>
        <v>379900</v>
      </c>
      <c r="AQ19" s="95">
        <f>SUM(AQ10:AQ18)</f>
        <v>1072618.53</v>
      </c>
      <c r="AR19" s="95">
        <f>SUM(AR10:AR18)</f>
        <v>454820.03</v>
      </c>
      <c r="AS19" s="97">
        <f t="shared" si="13"/>
        <v>42.40277575663363</v>
      </c>
      <c r="AT19" s="100">
        <f t="shared" si="14"/>
        <v>119.72098710186891</v>
      </c>
      <c r="AU19" s="94">
        <f>SUM(AU10:AU18)</f>
        <v>105300</v>
      </c>
      <c r="AV19" s="95">
        <f>SUM(AV10:AV18)</f>
        <v>67421.27</v>
      </c>
      <c r="AW19" s="95">
        <f>SUM(AW10:AW18)</f>
        <v>104927.45999999999</v>
      </c>
      <c r="AX19" s="97">
        <f>AW19/AV19*100</f>
        <v>155.62961065550974</v>
      </c>
      <c r="AY19" s="100">
        <f>AW19/AU19*100</f>
        <v>99.64621082621082</v>
      </c>
      <c r="AZ19" s="94">
        <f>SUM(AZ10:AZ18)</f>
        <v>352400</v>
      </c>
      <c r="BA19" s="94">
        <f>SUM(BA10:BA18)</f>
        <v>177350</v>
      </c>
      <c r="BB19" s="95">
        <f>BB17</f>
        <v>222428.2</v>
      </c>
      <c r="BC19" s="97">
        <v>0</v>
      </c>
      <c r="BD19" s="97">
        <f>BB19/AZ19*100</f>
        <v>63.118104426787745</v>
      </c>
      <c r="BE19" s="95">
        <f>SUM(BE10:BE18)</f>
        <v>0</v>
      </c>
      <c r="BF19" s="95">
        <f>SUM(BF10:BF18)</f>
        <v>16379.17</v>
      </c>
      <c r="BG19" s="95">
        <f>SUM(BG10:BG18)</f>
        <v>54638.56</v>
      </c>
      <c r="BH19" s="100"/>
      <c r="BI19" s="100"/>
      <c r="BJ19" s="94">
        <f>SUM(BJ10:BJ18)</f>
        <v>0</v>
      </c>
      <c r="BK19" s="95">
        <f>SUM(BK10:BK18)</f>
        <v>388806.06</v>
      </c>
      <c r="BL19" s="95">
        <f>SUM(BL10:BL18)</f>
        <v>11514</v>
      </c>
      <c r="BM19" s="97">
        <f>BL19/BK19*100</f>
        <v>2.961373595874509</v>
      </c>
      <c r="BN19" s="26"/>
      <c r="BO19" s="101"/>
      <c r="BP19" s="101">
        <f>SUM(BP10:BP18)</f>
        <v>1570829.66</v>
      </c>
      <c r="BQ19" s="101">
        <f>SUM(BQ10:BQ18)</f>
        <v>64679.66</v>
      </c>
      <c r="BR19" s="101"/>
      <c r="BS19" s="97"/>
      <c r="BT19" s="95"/>
      <c r="BU19" s="94">
        <f>SUM(BU10:BU18)</f>
        <v>1000</v>
      </c>
      <c r="BV19" s="95"/>
      <c r="BW19" s="95"/>
      <c r="BX19" s="95"/>
      <c r="BY19" s="95"/>
      <c r="BZ19" s="102">
        <f>BZ17</f>
        <v>26959</v>
      </c>
      <c r="CA19" s="102">
        <f>SUM(CA10:CA18)</f>
        <v>25570</v>
      </c>
      <c r="CB19" s="97">
        <f>CA19/BZ19*100</f>
        <v>94.84773174079157</v>
      </c>
      <c r="CC19" s="95"/>
      <c r="CD19" s="95"/>
      <c r="CE19" s="95">
        <f>SUM(CE10:CE18)</f>
        <v>10231.13</v>
      </c>
      <c r="CF19" s="95">
        <f>SUM(CF10:CF18)</f>
        <v>20782.04</v>
      </c>
      <c r="CG19" s="100"/>
      <c r="CH19" s="95"/>
    </row>
  </sheetData>
  <sheetProtection selectLockedCells="1" selectUnlockedCells="1"/>
  <mergeCells count="80">
    <mergeCell ref="A16:C16"/>
    <mergeCell ref="A17:C17"/>
    <mergeCell ref="A18:C18"/>
    <mergeCell ref="A19:C19"/>
    <mergeCell ref="A12:C12"/>
    <mergeCell ref="A13:C13"/>
    <mergeCell ref="A14:C14"/>
    <mergeCell ref="A15:C15"/>
    <mergeCell ref="CE8:CF8"/>
    <mergeCell ref="CG8:CH8"/>
    <mergeCell ref="A10:C10"/>
    <mergeCell ref="A11:C11"/>
    <mergeCell ref="BY8:BY9"/>
    <mergeCell ref="BZ8:CA8"/>
    <mergeCell ref="CB8:CC8"/>
    <mergeCell ref="CD8:CD9"/>
    <mergeCell ref="BR8:BS8"/>
    <mergeCell ref="BT8:BT9"/>
    <mergeCell ref="BU8:BV8"/>
    <mergeCell ref="BW8:BX8"/>
    <mergeCell ref="BK8:BL8"/>
    <mergeCell ref="BM8:BN8"/>
    <mergeCell ref="BO8:BO9"/>
    <mergeCell ref="BP8:BQ8"/>
    <mergeCell ref="BE8:BE9"/>
    <mergeCell ref="BF8:BG8"/>
    <mergeCell ref="BH8:BI8"/>
    <mergeCell ref="BJ8:BJ9"/>
    <mergeCell ref="AX8:AY8"/>
    <mergeCell ref="AZ8:AZ9"/>
    <mergeCell ref="BA8:BB8"/>
    <mergeCell ref="BC8:BD8"/>
    <mergeCell ref="AQ8:AR8"/>
    <mergeCell ref="AS8:AT8"/>
    <mergeCell ref="AU8:AU9"/>
    <mergeCell ref="AV8:AW8"/>
    <mergeCell ref="AK8:AK9"/>
    <mergeCell ref="AL8:AM8"/>
    <mergeCell ref="AN8:AO8"/>
    <mergeCell ref="AP8:AP9"/>
    <mergeCell ref="AD8:AE8"/>
    <mergeCell ref="AF8:AF9"/>
    <mergeCell ref="AG8:AH8"/>
    <mergeCell ref="AI8:AJ8"/>
    <mergeCell ref="W8:X8"/>
    <mergeCell ref="Y8:Z8"/>
    <mergeCell ref="AA8:AA9"/>
    <mergeCell ref="AB8:AC8"/>
    <mergeCell ref="Q8:Q9"/>
    <mergeCell ref="R8:S8"/>
    <mergeCell ref="T8:U8"/>
    <mergeCell ref="V8:V9"/>
    <mergeCell ref="BY7:CC7"/>
    <mergeCell ref="CD7:CH7"/>
    <mergeCell ref="D8:D9"/>
    <mergeCell ref="E8:E9"/>
    <mergeCell ref="G8:G9"/>
    <mergeCell ref="H8:I8"/>
    <mergeCell ref="J8:K8"/>
    <mergeCell ref="L8:L9"/>
    <mergeCell ref="M8:N8"/>
    <mergeCell ref="O8:P8"/>
    <mergeCell ref="BE7:BI7"/>
    <mergeCell ref="BJ7:BN7"/>
    <mergeCell ref="BO7:BS7"/>
    <mergeCell ref="BT7:BX7"/>
    <mergeCell ref="AK7:AO7"/>
    <mergeCell ref="AP7:AT7"/>
    <mergeCell ref="AU7:AY7"/>
    <mergeCell ref="AZ7:BD7"/>
    <mergeCell ref="D3:AP3"/>
    <mergeCell ref="A6:C9"/>
    <mergeCell ref="D6:F7"/>
    <mergeCell ref="G6:CH6"/>
    <mergeCell ref="G7:K7"/>
    <mergeCell ref="L7:P7"/>
    <mergeCell ref="Q7:U7"/>
    <mergeCell ref="V7:Z7"/>
    <mergeCell ref="AA7:AE7"/>
    <mergeCell ref="AF7:AJ7"/>
  </mergeCells>
  <printOptions/>
  <pageMargins left="0.19652777777777777" right="0" top="0.7875" bottom="0.7875" header="0.5118055555555555" footer="0.5118055555555555"/>
  <pageSetup horizontalDpi="300" verticalDpi="300" orientation="landscape" paperSize="9" scale="53"/>
  <colBreaks count="2" manualBreakCount="2">
    <brk id="26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L32" sqref="L32"/>
    </sheetView>
  </sheetViews>
  <sheetFormatPr defaultColWidth="9.00390625" defaultRowHeight="12.75"/>
  <cols>
    <col min="2" max="2" width="4.125" style="0" customWidth="1"/>
    <col min="3" max="3" width="0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3.25390625" style="0" customWidth="1"/>
    <col min="8" max="8" width="12.625" style="0" customWidth="1"/>
    <col min="9" max="9" width="12.25390625" style="0" customWidth="1"/>
    <col min="10" max="10" width="12.875" style="0" customWidth="1"/>
    <col min="11" max="11" width="9.25390625" style="0" customWidth="1"/>
    <col min="12" max="12" width="10.75390625" style="0" customWidth="1"/>
  </cols>
  <sheetData>
    <row r="1" spans="1:12" ht="27.75" customHeight="1">
      <c r="A1" s="137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.75">
      <c r="A2" s="4"/>
      <c r="B2" s="4"/>
      <c r="C2" s="4"/>
      <c r="D2" s="5"/>
      <c r="E2" s="6"/>
      <c r="F2" s="5"/>
      <c r="G2" s="5"/>
      <c r="H2" s="5"/>
      <c r="I2" s="7"/>
      <c r="J2" s="7"/>
      <c r="K2" s="5"/>
      <c r="L2" s="5"/>
    </row>
    <row r="3" spans="1:12" ht="14.25" customHeight="1">
      <c r="A3" s="138"/>
      <c r="B3" s="138"/>
      <c r="C3" s="138"/>
      <c r="D3" s="138"/>
      <c r="E3" s="138"/>
      <c r="F3" s="138"/>
      <c r="G3" s="139" t="s">
        <v>89</v>
      </c>
      <c r="H3" s="140" t="s">
        <v>90</v>
      </c>
      <c r="I3" s="118" t="s">
        <v>15</v>
      </c>
      <c r="J3" s="118"/>
      <c r="K3" s="118" t="s">
        <v>16</v>
      </c>
      <c r="L3" s="118"/>
    </row>
    <row r="4" spans="1:12" ht="36.75" customHeight="1">
      <c r="A4" s="138"/>
      <c r="B4" s="138"/>
      <c r="C4" s="138"/>
      <c r="D4" s="138"/>
      <c r="E4" s="138"/>
      <c r="F4" s="138"/>
      <c r="G4" s="139"/>
      <c r="H4" s="140"/>
      <c r="I4" s="15" t="s">
        <v>17</v>
      </c>
      <c r="J4" s="12" t="s">
        <v>18</v>
      </c>
      <c r="K4" s="12" t="s">
        <v>19</v>
      </c>
      <c r="L4" s="12" t="s">
        <v>20</v>
      </c>
    </row>
    <row r="5" spans="1:12" ht="18" customHeight="1">
      <c r="A5" s="123" t="s">
        <v>36</v>
      </c>
      <c r="B5" s="123"/>
      <c r="C5" s="123"/>
      <c r="D5" s="123"/>
      <c r="E5" s="123"/>
      <c r="F5" s="123"/>
      <c r="G5" s="104">
        <f>G6+G8+G9+G10+G11+G12+G14+G15+G16+G7+G13</f>
        <v>67272909.09</v>
      </c>
      <c r="H5" s="105">
        <f>SUM(H6:H16)</f>
        <v>63402755</v>
      </c>
      <c r="I5" s="105">
        <f>I6+I7+I8+I9+I10+I11+I12+I13+I14+I15+I16</f>
        <v>45465732.669999994</v>
      </c>
      <c r="J5" s="105">
        <f>J6+J7+J8+J9+J11+J12+J13+J14+J10+J15+J16</f>
        <v>46373358.07000001</v>
      </c>
      <c r="K5" s="106">
        <f aca="true" t="shared" si="0" ref="K5:K15">J5/I5*100</f>
        <v>101.99628455696019</v>
      </c>
      <c r="L5" s="106">
        <f aca="true" t="shared" si="1" ref="L5:L15">J5/H5*100</f>
        <v>73.14091961776741</v>
      </c>
    </row>
    <row r="6" spans="1:12" ht="15" customHeight="1">
      <c r="A6" s="124" t="s">
        <v>37</v>
      </c>
      <c r="B6" s="124"/>
      <c r="C6" s="124"/>
      <c r="D6" s="124"/>
      <c r="E6" s="124"/>
      <c r="F6" s="124"/>
      <c r="G6" s="26">
        <v>45056033.98</v>
      </c>
      <c r="H6" s="26">
        <f>Лист1!H27+Лист2!G19</f>
        <v>40547080</v>
      </c>
      <c r="I6" s="26">
        <f>Лист2!H19+Лист1!I27</f>
        <v>30424042.5</v>
      </c>
      <c r="J6" s="26">
        <f>Лист1!J27+Лист2!I19</f>
        <v>25870506.53</v>
      </c>
      <c r="K6" s="21">
        <f t="shared" si="0"/>
        <v>85.03310015426123</v>
      </c>
      <c r="L6" s="21">
        <f t="shared" si="1"/>
        <v>63.803624157399256</v>
      </c>
    </row>
    <row r="7" spans="1:12" ht="26.25" customHeight="1">
      <c r="A7" s="120" t="s">
        <v>38</v>
      </c>
      <c r="B7" s="120"/>
      <c r="C7" s="120"/>
      <c r="D7" s="120"/>
      <c r="E7" s="120"/>
      <c r="F7" s="120"/>
      <c r="G7" s="81">
        <v>4494945.61</v>
      </c>
      <c r="H7" s="26">
        <f>Лист1!H28+Лист2!L19</f>
        <v>4668900</v>
      </c>
      <c r="I7" s="26">
        <f>Лист1!I28+Лист2!M19</f>
        <v>3364918.29</v>
      </c>
      <c r="J7" s="26">
        <f>Лист1!J28+Лист2!N19</f>
        <v>4098718.59</v>
      </c>
      <c r="K7" s="21">
        <f t="shared" si="0"/>
        <v>121.80737351574737</v>
      </c>
      <c r="L7" s="21">
        <f t="shared" si="1"/>
        <v>87.78767140011566</v>
      </c>
    </row>
    <row r="8" spans="1:12" ht="15.75" customHeight="1">
      <c r="A8" s="124" t="s">
        <v>39</v>
      </c>
      <c r="B8" s="124"/>
      <c r="C8" s="124"/>
      <c r="D8" s="124"/>
      <c r="E8" s="124"/>
      <c r="F8" s="124"/>
      <c r="G8" s="26">
        <v>7502858.7</v>
      </c>
      <c r="H8" s="26">
        <f>Лист1!H29</f>
        <v>7521200</v>
      </c>
      <c r="I8" s="26">
        <f>Лист2!H21+Лист1!I29</f>
        <v>5566895.67</v>
      </c>
      <c r="J8" s="26">
        <f>Лист1!J29</f>
        <v>5908986.49</v>
      </c>
      <c r="K8" s="21">
        <f t="shared" si="0"/>
        <v>106.14509127310447</v>
      </c>
      <c r="L8" s="21">
        <f t="shared" si="1"/>
        <v>78.56441113120248</v>
      </c>
    </row>
    <row r="9" spans="1:12" ht="15.75" customHeight="1">
      <c r="A9" s="124" t="s">
        <v>40</v>
      </c>
      <c r="B9" s="124"/>
      <c r="C9" s="124"/>
      <c r="D9" s="124"/>
      <c r="E9" s="124"/>
      <c r="F9" s="124"/>
      <c r="G9" s="26">
        <v>354050.83</v>
      </c>
      <c r="H9" s="26">
        <f>Лист1!H30+Лист2!Q19</f>
        <v>1282000</v>
      </c>
      <c r="I9" s="26">
        <f>Лист1!I30+Лист2!R19</f>
        <v>254085.44</v>
      </c>
      <c r="J9" s="26">
        <f>Лист1!J30+Лист2!S19</f>
        <v>1252904.55</v>
      </c>
      <c r="K9" s="21">
        <f t="shared" si="0"/>
        <v>493.10363868153956</v>
      </c>
      <c r="L9" s="21">
        <f t="shared" si="1"/>
        <v>97.73046411856474</v>
      </c>
    </row>
    <row r="10" spans="1:12" ht="22.5" customHeight="1">
      <c r="A10" s="120" t="s">
        <v>41</v>
      </c>
      <c r="B10" s="120"/>
      <c r="C10" s="120"/>
      <c r="D10" s="120"/>
      <c r="E10" s="120"/>
      <c r="F10" s="120"/>
      <c r="G10" s="77">
        <v>31139.22</v>
      </c>
      <c r="H10" s="26">
        <f>Лист1!H31</f>
        <v>31100</v>
      </c>
      <c r="I10" s="26">
        <f>Лист2!H23+Лист1!I31</f>
        <v>20473.22</v>
      </c>
      <c r="J10" s="26">
        <f>Лист1!J31</f>
        <v>2315.45</v>
      </c>
      <c r="K10" s="21">
        <f t="shared" si="0"/>
        <v>11.309652316538383</v>
      </c>
      <c r="L10" s="21">
        <f t="shared" si="1"/>
        <v>7.445176848874597</v>
      </c>
    </row>
    <row r="11" spans="1:12" ht="14.25" customHeight="1">
      <c r="A11" s="124" t="s">
        <v>91</v>
      </c>
      <c r="B11" s="124"/>
      <c r="C11" s="124"/>
      <c r="D11" s="124"/>
      <c r="E11" s="124"/>
      <c r="F11" s="124"/>
      <c r="G11" s="81">
        <v>1020271.17</v>
      </c>
      <c r="H11" s="26">
        <f>Лист2!V19</f>
        <v>1146900</v>
      </c>
      <c r="I11" s="26">
        <f>Лист2!W19</f>
        <v>537741.3</v>
      </c>
      <c r="J11" s="107">
        <f>Лист2!X19</f>
        <v>697051.5</v>
      </c>
      <c r="K11" s="21">
        <f t="shared" si="0"/>
        <v>129.62580705629267</v>
      </c>
      <c r="L11" s="21">
        <f t="shared" si="1"/>
        <v>60.77700758566571</v>
      </c>
    </row>
    <row r="12" spans="1:12" ht="15" customHeight="1">
      <c r="A12" s="124" t="s">
        <v>92</v>
      </c>
      <c r="B12" s="124"/>
      <c r="C12" s="124"/>
      <c r="D12" s="124"/>
      <c r="E12" s="124"/>
      <c r="F12" s="124"/>
      <c r="G12" s="81">
        <v>6340500.91</v>
      </c>
      <c r="H12" s="26">
        <f>Лист2!AA19</f>
        <v>5518775</v>
      </c>
      <c r="I12" s="26">
        <f>Лист2!AB19</f>
        <v>3739023.71</v>
      </c>
      <c r="J12" s="26">
        <f>Лист2!AC19</f>
        <v>6622226.2700000005</v>
      </c>
      <c r="K12" s="21">
        <f t="shared" si="0"/>
        <v>177.11110663162927</v>
      </c>
      <c r="L12" s="21">
        <f t="shared" si="1"/>
        <v>119.99449642357227</v>
      </c>
    </row>
    <row r="13" spans="1:12" ht="15" customHeight="1">
      <c r="A13" s="124" t="s">
        <v>42</v>
      </c>
      <c r="B13" s="124"/>
      <c r="C13" s="124"/>
      <c r="D13" s="124"/>
      <c r="E13" s="124"/>
      <c r="F13" s="124"/>
      <c r="G13" s="81">
        <v>891959.04</v>
      </c>
      <c r="H13" s="26">
        <f>Лист1!H32</f>
        <v>949700</v>
      </c>
      <c r="I13" s="26">
        <f>Лист1!I32</f>
        <v>437392.78</v>
      </c>
      <c r="J13" s="26">
        <f>Лист1!J32</f>
        <v>753015.88</v>
      </c>
      <c r="K13" s="21">
        <f t="shared" si="0"/>
        <v>172.16010744393174</v>
      </c>
      <c r="L13" s="21">
        <f t="shared" si="1"/>
        <v>79.28986837948825</v>
      </c>
    </row>
    <row r="14" spans="1:12" ht="15" customHeight="1">
      <c r="A14" s="124" t="s">
        <v>43</v>
      </c>
      <c r="B14" s="124"/>
      <c r="C14" s="124"/>
      <c r="D14" s="124"/>
      <c r="E14" s="124"/>
      <c r="F14" s="124"/>
      <c r="G14" s="81">
        <v>409992</v>
      </c>
      <c r="H14" s="26">
        <f>Лист1!H33</f>
        <v>410000</v>
      </c>
      <c r="I14" s="26">
        <f>Лист1!I33</f>
        <v>236806</v>
      </c>
      <c r="J14" s="26">
        <f>Лист1!J33</f>
        <v>293320</v>
      </c>
      <c r="K14" s="21">
        <f t="shared" si="0"/>
        <v>123.86510476930484</v>
      </c>
      <c r="L14" s="21">
        <f t="shared" si="1"/>
        <v>71.54146341463414</v>
      </c>
    </row>
    <row r="15" spans="1:12" ht="15.75" customHeight="1">
      <c r="A15" s="124" t="s">
        <v>44</v>
      </c>
      <c r="B15" s="124"/>
      <c r="C15" s="124"/>
      <c r="D15" s="124"/>
      <c r="E15" s="124"/>
      <c r="F15" s="124"/>
      <c r="G15" s="81">
        <v>1171141.63</v>
      </c>
      <c r="H15" s="26">
        <f>Лист1!H34</f>
        <v>1327100</v>
      </c>
      <c r="I15" s="26">
        <f>Лист1!I34+Лист2!AG19</f>
        <v>884706.14</v>
      </c>
      <c r="J15" s="26">
        <f>Лист1!J34+Лист2!AH19</f>
        <v>874312.81</v>
      </c>
      <c r="K15" s="21">
        <f t="shared" si="0"/>
        <v>98.82522235010147</v>
      </c>
      <c r="L15" s="21">
        <f t="shared" si="1"/>
        <v>65.88145655941527</v>
      </c>
    </row>
    <row r="16" spans="1:12" ht="16.5" customHeight="1">
      <c r="A16" s="124" t="s">
        <v>45</v>
      </c>
      <c r="B16" s="124"/>
      <c r="C16" s="124"/>
      <c r="D16" s="124"/>
      <c r="E16" s="124"/>
      <c r="F16" s="124"/>
      <c r="G16" s="81">
        <v>16</v>
      </c>
      <c r="H16" s="26"/>
      <c r="I16" s="26">
        <f>Лист1!I35</f>
        <v>-352.38</v>
      </c>
      <c r="J16" s="26"/>
      <c r="K16" s="21"/>
      <c r="L16" s="21"/>
    </row>
    <row r="17" spans="1:12" ht="16.5" customHeight="1">
      <c r="A17" s="123" t="s">
        <v>46</v>
      </c>
      <c r="B17" s="123"/>
      <c r="C17" s="123"/>
      <c r="D17" s="123"/>
      <c r="E17" s="123"/>
      <c r="F17" s="123"/>
      <c r="G17" s="105">
        <f>G18+G19+G20+G21+G22+G23+G24+G25+G26+G27+G29</f>
        <v>10315126.730000002</v>
      </c>
      <c r="H17" s="105">
        <f>SUM(H18:H29)</f>
        <v>8729100</v>
      </c>
      <c r="I17" s="36">
        <f>I18+I19+I22+I25+I26+I27+I28+I29+I20+I23+I24+I21</f>
        <v>6788035.3100000005</v>
      </c>
      <c r="J17" s="105">
        <f>J18+J19+J22+J24+J25+J26+J27+J21+J28+J23+J20+J29</f>
        <v>6411404.970000001</v>
      </c>
      <c r="K17" s="106">
        <f aca="true" t="shared" si="2" ref="K17:K30">J17/I17*100</f>
        <v>94.45155596870342</v>
      </c>
      <c r="L17" s="106">
        <f aca="true" t="shared" si="3" ref="L17:L27">J17/H17*100</f>
        <v>73.4486369728838</v>
      </c>
    </row>
    <row r="18" spans="1:12" ht="18" customHeight="1">
      <c r="A18" s="124" t="s">
        <v>47</v>
      </c>
      <c r="B18" s="124"/>
      <c r="C18" s="124"/>
      <c r="D18" s="124"/>
      <c r="E18" s="124"/>
      <c r="F18" s="124"/>
      <c r="G18" s="81">
        <v>3820976.46</v>
      </c>
      <c r="H18" s="26">
        <f>Лист1!H37+Лист2!AP19</f>
        <v>4139800</v>
      </c>
      <c r="I18" s="26">
        <f>Лист1!I37+Лист2!AQ19</f>
        <v>2145235.91</v>
      </c>
      <c r="J18" s="26">
        <f>Лист1!J37+Лист2!AR19</f>
        <v>3066355.6900000004</v>
      </c>
      <c r="K18" s="21">
        <f t="shared" si="2"/>
        <v>142.93792471523562</v>
      </c>
      <c r="L18" s="21">
        <f t="shared" si="3"/>
        <v>74.07014082805934</v>
      </c>
    </row>
    <row r="19" spans="1:12" ht="18.75" customHeight="1">
      <c r="A19" s="124" t="s">
        <v>48</v>
      </c>
      <c r="B19" s="124"/>
      <c r="C19" s="124"/>
      <c r="D19" s="124"/>
      <c r="E19" s="124"/>
      <c r="F19" s="124"/>
      <c r="G19" s="81">
        <v>234277.56</v>
      </c>
      <c r="H19" s="26">
        <f>Лист1!H38+Лист2!AU19</f>
        <v>220300</v>
      </c>
      <c r="I19" s="26">
        <f>Лист1!I38+Лист2!AV19</f>
        <v>188483.35</v>
      </c>
      <c r="J19" s="26">
        <f>Лист1!J38+Лист2!AW19</f>
        <v>191812.82</v>
      </c>
      <c r="K19" s="21">
        <f t="shared" si="2"/>
        <v>101.76645311111034</v>
      </c>
      <c r="L19" s="21">
        <f t="shared" si="3"/>
        <v>87.06891511575125</v>
      </c>
    </row>
    <row r="20" spans="1:12" ht="27.75" customHeight="1">
      <c r="A20" s="120" t="s">
        <v>49</v>
      </c>
      <c r="B20" s="120"/>
      <c r="C20" s="120"/>
      <c r="D20" s="120"/>
      <c r="E20" s="120"/>
      <c r="F20" s="120"/>
      <c r="G20" s="77">
        <v>68411</v>
      </c>
      <c r="H20" s="26">
        <f>Лист1!H39</f>
        <v>195600</v>
      </c>
      <c r="I20" s="26">
        <f>Лист1!I39</f>
        <v>68411</v>
      </c>
      <c r="J20" s="26">
        <f>Лист1!J39</f>
        <v>195621.89</v>
      </c>
      <c r="K20" s="21">
        <f t="shared" si="2"/>
        <v>285.9509289441757</v>
      </c>
      <c r="L20" s="21">
        <f t="shared" si="3"/>
        <v>100.01119120654398</v>
      </c>
    </row>
    <row r="21" spans="1:12" ht="18.75" customHeight="1">
      <c r="A21" s="120" t="s">
        <v>93</v>
      </c>
      <c r="B21" s="120"/>
      <c r="C21" s="120"/>
      <c r="D21" s="120"/>
      <c r="E21" s="120"/>
      <c r="F21" s="120"/>
      <c r="G21" s="77">
        <v>422470.55</v>
      </c>
      <c r="H21" s="26">
        <f>Лист2!AZ17</f>
        <v>352400</v>
      </c>
      <c r="I21" s="26">
        <f>Лист2!BA19</f>
        <v>177350</v>
      </c>
      <c r="J21" s="26">
        <f>Лист2!BB19</f>
        <v>222428.2</v>
      </c>
      <c r="K21" s="21">
        <f t="shared" si="2"/>
        <v>125.41764871722583</v>
      </c>
      <c r="L21" s="21">
        <f t="shared" si="3"/>
        <v>63.118104426787745</v>
      </c>
    </row>
    <row r="22" spans="1:12" ht="16.5" customHeight="1">
      <c r="A22" s="124" t="s">
        <v>50</v>
      </c>
      <c r="B22" s="124"/>
      <c r="C22" s="124"/>
      <c r="D22" s="124"/>
      <c r="E22" s="124"/>
      <c r="F22" s="124"/>
      <c r="G22" s="81">
        <v>497525.79</v>
      </c>
      <c r="H22" s="26">
        <f>Лист1!H40</f>
        <v>591000</v>
      </c>
      <c r="I22" s="26">
        <f>Лист1!I40</f>
        <v>306030.22</v>
      </c>
      <c r="J22" s="26">
        <f>Лист1!J40</f>
        <v>368143.98</v>
      </c>
      <c r="K22" s="21">
        <f t="shared" si="2"/>
        <v>120.2966099230331</v>
      </c>
      <c r="L22" s="21">
        <f t="shared" si="3"/>
        <v>62.29170558375634</v>
      </c>
    </row>
    <row r="23" spans="1:12" ht="24.75" customHeight="1">
      <c r="A23" s="120" t="s">
        <v>94</v>
      </c>
      <c r="B23" s="120"/>
      <c r="C23" s="120"/>
      <c r="D23" s="120"/>
      <c r="E23" s="120"/>
      <c r="F23" s="120"/>
      <c r="G23" s="77">
        <v>165071.87</v>
      </c>
      <c r="H23" s="18">
        <f>Лист1!H42</f>
        <v>90000</v>
      </c>
      <c r="I23" s="26">
        <f>Лист1!I42+Лист2!BF19</f>
        <v>88366.93</v>
      </c>
      <c r="J23" s="18">
        <f>Лист1!J42+Лист2!BG19</f>
        <v>79706.48</v>
      </c>
      <c r="K23" s="21">
        <f t="shared" si="2"/>
        <v>90.19944452070476</v>
      </c>
      <c r="L23" s="21">
        <f t="shared" si="3"/>
        <v>88.56275555555555</v>
      </c>
    </row>
    <row r="24" spans="1:12" ht="15" customHeight="1">
      <c r="A24" s="120" t="s">
        <v>53</v>
      </c>
      <c r="B24" s="120"/>
      <c r="C24" s="120"/>
      <c r="D24" s="120"/>
      <c r="E24" s="120"/>
      <c r="F24" s="120"/>
      <c r="G24" s="77">
        <v>45362.49</v>
      </c>
      <c r="H24" s="18">
        <f>Лист1!H43</f>
        <v>40000</v>
      </c>
      <c r="I24" s="26">
        <f>Лист1!I43</f>
        <v>0</v>
      </c>
      <c r="J24" s="26">
        <f>Лист1!J43</f>
        <v>46908.51</v>
      </c>
      <c r="K24" s="21" t="e">
        <f t="shared" si="2"/>
        <v>#DIV/0!</v>
      </c>
      <c r="L24" s="21">
        <f t="shared" si="3"/>
        <v>117.271275</v>
      </c>
    </row>
    <row r="25" spans="1:12" ht="14.25" customHeight="1">
      <c r="A25" s="124" t="s">
        <v>95</v>
      </c>
      <c r="B25" s="124"/>
      <c r="C25" s="124"/>
      <c r="D25" s="124"/>
      <c r="E25" s="124"/>
      <c r="F25" s="124"/>
      <c r="G25" s="81">
        <v>2622102.32</v>
      </c>
      <c r="H25" s="18">
        <f>Лист1!H44</f>
        <v>1500000</v>
      </c>
      <c r="I25" s="26">
        <f>Лист1!I44+Лист2!BP19</f>
        <v>2305062.32</v>
      </c>
      <c r="J25" s="26">
        <f>Лист1!J44+Лист2!BQ19</f>
        <v>164999.66</v>
      </c>
      <c r="K25" s="21">
        <f t="shared" si="2"/>
        <v>7.158143125605386</v>
      </c>
      <c r="L25" s="21">
        <f t="shared" si="3"/>
        <v>10.999977333333334</v>
      </c>
    </row>
    <row r="26" spans="1:12" ht="14.25" customHeight="1">
      <c r="A26" s="124" t="s">
        <v>55</v>
      </c>
      <c r="B26" s="124"/>
      <c r="C26" s="124"/>
      <c r="D26" s="124"/>
      <c r="E26" s="124"/>
      <c r="F26" s="124"/>
      <c r="G26" s="81">
        <v>1578844.63</v>
      </c>
      <c r="H26" s="18">
        <f>Лист1!H45</f>
        <v>600000</v>
      </c>
      <c r="I26" s="26">
        <f>Лист1!I45+Лист2!BK19</f>
        <v>887277.29</v>
      </c>
      <c r="J26" s="26">
        <f>Лист1!J45+Лист2!BL19</f>
        <v>816959.74</v>
      </c>
      <c r="K26" s="21">
        <f t="shared" si="2"/>
        <v>92.07490704512452</v>
      </c>
      <c r="L26" s="21">
        <f t="shared" si="3"/>
        <v>136.15995666666666</v>
      </c>
    </row>
    <row r="27" spans="1:12" ht="15" customHeight="1">
      <c r="A27" s="124" t="s">
        <v>56</v>
      </c>
      <c r="B27" s="124"/>
      <c r="C27" s="124"/>
      <c r="D27" s="124"/>
      <c r="E27" s="124"/>
      <c r="F27" s="124"/>
      <c r="G27" s="81">
        <v>833125.06</v>
      </c>
      <c r="H27" s="18">
        <f>Лист1!H46</f>
        <v>1000000</v>
      </c>
      <c r="I27" s="26">
        <f>Лист1!I46+Лист2!BU19</f>
        <v>584628.16</v>
      </c>
      <c r="J27" s="26">
        <f>Лист1!J46+Лист2!BV19</f>
        <v>1212115.96</v>
      </c>
      <c r="K27" s="21">
        <f t="shared" si="2"/>
        <v>207.3310940068299</v>
      </c>
      <c r="L27" s="21">
        <f t="shared" si="3"/>
        <v>121.211596</v>
      </c>
    </row>
    <row r="28" spans="1:12" ht="15" customHeight="1">
      <c r="A28" s="120" t="s">
        <v>57</v>
      </c>
      <c r="B28" s="120"/>
      <c r="C28" s="120"/>
      <c r="D28" s="120"/>
      <c r="E28" s="120"/>
      <c r="F28" s="120"/>
      <c r="G28" s="77"/>
      <c r="H28" s="26"/>
      <c r="I28" s="26">
        <f>Лист1!I47+Лист2!CE19</f>
        <v>10231.13</v>
      </c>
      <c r="J28" s="26">
        <f>Лист1!J47+Лист2!CF19</f>
        <v>20782.04</v>
      </c>
      <c r="K28" s="21">
        <f t="shared" si="2"/>
        <v>203.1255589558534</v>
      </c>
      <c r="L28" s="21">
        <v>0</v>
      </c>
    </row>
    <row r="29" spans="1:12" ht="15.75" customHeight="1">
      <c r="A29" s="120" t="s">
        <v>58</v>
      </c>
      <c r="B29" s="120"/>
      <c r="C29" s="120"/>
      <c r="D29" s="120"/>
      <c r="E29" s="120"/>
      <c r="F29" s="120"/>
      <c r="G29" s="77">
        <v>26959</v>
      </c>
      <c r="H29" s="26"/>
      <c r="I29" s="26">
        <f>Лист1!I48+Лист2!BZ19</f>
        <v>26959</v>
      </c>
      <c r="J29" s="26">
        <f>Лист1!J48+Лист2!CA19</f>
        <v>25570</v>
      </c>
      <c r="K29" s="21">
        <f t="shared" si="2"/>
        <v>94.84773174079157</v>
      </c>
      <c r="L29" s="21">
        <v>0</v>
      </c>
    </row>
    <row r="30" spans="1:12" ht="16.5" customHeight="1">
      <c r="A30" s="126" t="s">
        <v>59</v>
      </c>
      <c r="B30" s="126"/>
      <c r="C30" s="126"/>
      <c r="D30" s="126"/>
      <c r="E30" s="126"/>
      <c r="F30" s="126"/>
      <c r="G30" s="105">
        <f>G5+G17</f>
        <v>77588035.82000001</v>
      </c>
      <c r="H30" s="36">
        <f>H5+H17</f>
        <v>72131855</v>
      </c>
      <c r="I30" s="36">
        <f>I5+I17</f>
        <v>52253767.98</v>
      </c>
      <c r="J30" s="36">
        <f>J5+J17</f>
        <v>52784763.04000001</v>
      </c>
      <c r="K30" s="19">
        <f t="shared" si="2"/>
        <v>101.01618520640127</v>
      </c>
      <c r="L30" s="19">
        <f>J30/H30*100</f>
        <v>73.17815830467691</v>
      </c>
    </row>
  </sheetData>
  <sheetProtection selectLockedCells="1" selectUnlockedCells="1"/>
  <mergeCells count="32">
    <mergeCell ref="A29:F29"/>
    <mergeCell ref="A30:F30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modified xsi:type="dcterms:W3CDTF">2015-11-02T05:33:38Z</dcterms:modified>
  <cp:category/>
  <cp:version/>
  <cp:contentType/>
  <cp:contentStatus/>
</cp:coreProperties>
</file>