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'Лист2'!$A:$C</definedName>
  </definedNames>
  <calcPr fullCalcOnLoad="1"/>
</workbook>
</file>

<file path=xl/sharedStrings.xml><?xml version="1.0" encoding="utf-8"?>
<sst xmlns="http://schemas.openxmlformats.org/spreadsheetml/2006/main" count="244" uniqueCount="92">
  <si>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</si>
  <si>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</si>
  <si>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</si>
  <si>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</si>
  <si>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</si>
  <si>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</si>
  <si>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</si>
  <si>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</si>
  <si>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</si>
  <si>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</si>
  <si>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</si>
  <si>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</si>
  <si>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</si>
  <si>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</si>
  <si>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Земельный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</si>
  <si>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</si>
  <si>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</si>
  <si>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</si>
  <si>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</si>
  <si>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</si>
  <si>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</si>
  <si>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</si>
  <si>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</si>
  <si>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</si>
  <si>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</si>
  <si>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</si>
  <si>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</si>
  <si>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</si>
  <si>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</si>
  <si>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</si>
  <si>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</si>
  <si>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</si>
  <si>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</si>
  <si>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</si>
  <si>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</si>
  <si>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</si>
  <si>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</si>
  <si>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</si>
  <si>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</si>
  <si>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</si>
  <si>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</si>
  <si>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Задолженность и перерасчеты по отменным налогам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</si>
  <si>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</si>
  <si>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</si>
  <si>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</si>
  <si>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</si>
  <si>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</si>
  <si>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</si>
  <si>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</si>
  <si>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</si>
  <si>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</si>
  <si>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</si>
  <si>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</si>
  <si>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</si>
  <si>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</si>
  <si>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(руб.)</t>
  </si>
  <si>
    <t>всего расходов</t>
  </si>
  <si>
    <t>Дефицит (-),Профицит (+)</t>
  </si>
  <si>
    <t>Остатки на счетах бюджетов</t>
  </si>
  <si>
    <t xml:space="preserve"> % 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</si>
  <si>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</si>
  <si>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</si>
  <si>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</si>
  <si>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</si>
  <si>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</si>
  <si>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</si>
  <si>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 xml:space="preserve">Земельный налог </t>
  </si>
  <si>
    <t>Налог на имущество физических лиц</t>
  </si>
  <si>
    <t>Прочие безвозмездные поступления (добр.взносы юр.и физ.лиц)</t>
  </si>
  <si>
    <t>Налоговые доходы</t>
  </si>
  <si>
    <t>Неналоговые доходы</t>
  </si>
  <si>
    <t>дотации на сбалансированность бюджетов</t>
  </si>
  <si>
    <t xml:space="preserve">Итого налог. и неналог. доходы </t>
  </si>
  <si>
    <t xml:space="preserve">Прочие неналоговые доходы </t>
  </si>
  <si>
    <t>Прочие неналоговые доходы</t>
  </si>
  <si>
    <t>Прочие поступления от денежных взысканий (штрафов) за наруш.зак. РФ о размещ.зак.на пост.тов. выпол.работ,оказ. усл.</t>
  </si>
  <si>
    <t>Возмещение расходов, понесенных в связи с эксплуатацией имущества муниципальных районов</t>
  </si>
  <si>
    <t>в том числе:</t>
  </si>
  <si>
    <t>Налог, взимаемый в виде стоимости патента в связи с применением упрощенной системы налогообложения</t>
  </si>
  <si>
    <t>Возврат остатков субсидий БУ, АУ</t>
  </si>
  <si>
    <t>На 01.01.2013 г.</t>
  </si>
  <si>
    <t>Прочие доходы от использования имущества (аренда техники)</t>
  </si>
  <si>
    <t>Исполнение бюджета Яльчикского района по состоянию на 01.01.2014 год</t>
  </si>
  <si>
    <t>Исполнение налоговых и неналоговых доходов бюджетов сельских поселений Яльчикского района по состоянию на 01.01.2014 год</t>
  </si>
  <si>
    <t>Исполнение консолидированного бюджета Яльчикского района на 01.01.2014 год</t>
  </si>
  <si>
    <t>на 01.01.2013</t>
  </si>
  <si>
    <t>на 01.01.2014</t>
  </si>
  <si>
    <t>01.01.2014/01.01.2013</t>
  </si>
  <si>
    <t>01.01.2014 к плановым назначениям</t>
  </si>
  <si>
    <t>01.01.2014 г.</t>
  </si>
  <si>
    <t>Первоначальный план  
на 2013 год</t>
  </si>
  <si>
    <t>Уточненный план
на 2013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</si>
</sst>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000"/>
    <numFmt numFmtId="168" formatCode="#,##0.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164" fontId="10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2" fontId="3" fillId="0" borderId="11" xfId="0" applyNumberFormat="1" applyFont="1" applyBorder="1" applyAlignment="1">
      <alignment/>
    </xf>
    <xf numFmtId="164" fontId="12" fillId="0" borderId="1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15" fillId="0" borderId="0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2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2" fontId="3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1" fontId="8" fillId="0" borderId="0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wrapText="1"/>
    </xf>
    <xf numFmtId="1" fontId="3" fillId="0" borderId="11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right" vertical="center" wrapText="1"/>
    </xf>
    <xf numFmtId="1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15" fillId="0" borderId="11" xfId="0" applyNumberFormat="1" applyFont="1" applyFill="1" applyBorder="1" applyAlignment="1">
      <alignment wrapText="1"/>
    </xf>
    <xf numFmtId="3" fontId="16" fillId="0" borderId="11" xfId="0" applyNumberFormat="1" applyFont="1" applyFill="1" applyBorder="1" applyAlignment="1">
      <alignment wrapText="1"/>
    </xf>
    <xf numFmtId="3" fontId="15" fillId="0" borderId="11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4" fontId="4" fillId="0" borderId="11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left"/>
    </xf>
    <xf numFmtId="4" fontId="4" fillId="0" borderId="15" xfId="0" applyNumberFormat="1" applyFont="1" applyBorder="1" applyAlignment="1">
      <alignment horizontal="left"/>
    </xf>
    <xf numFmtId="164" fontId="15" fillId="0" borderId="11" xfId="0" applyNumberFormat="1" applyFont="1" applyFill="1" applyBorder="1" applyAlignment="1">
      <alignment/>
    </xf>
    <xf numFmtId="4" fontId="15" fillId="0" borderId="11" xfId="0" applyNumberFormat="1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4" fontId="34" fillId="24" borderId="11" xfId="0" applyNumberFormat="1" applyFont="1" applyFill="1" applyBorder="1" applyAlignment="1">
      <alignment horizontal="right" shrinkToFit="1"/>
    </xf>
    <xf numFmtId="4" fontId="3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 wrapText="1"/>
    </xf>
    <xf numFmtId="4" fontId="4" fillId="0" borderId="11" xfId="0" applyNumberFormat="1" applyFont="1" applyFill="1" applyBorder="1" applyAlignment="1">
      <alignment wrapText="1"/>
    </xf>
    <xf numFmtId="4" fontId="3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6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4" fillId="0" borderId="16" xfId="0" applyNumberFormat="1" applyFont="1" applyFill="1" applyBorder="1" applyAlignment="1">
      <alignment/>
    </xf>
    <xf numFmtId="4" fontId="35" fillId="0" borderId="1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4" fontId="34" fillId="0" borderId="11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165" fontId="3" fillId="0" borderId="16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4" fillId="0" borderId="16" xfId="0" applyNumberFormat="1" applyFont="1" applyFill="1" applyBorder="1" applyAlignment="1">
      <alignment/>
    </xf>
    <xf numFmtId="165" fontId="3" fillId="0" borderId="11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/>
    </xf>
    <xf numFmtId="0" fontId="17" fillId="0" borderId="0" xfId="0" applyFont="1" applyAlignment="1">
      <alignment wrapText="1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/>
    </xf>
    <xf numFmtId="4" fontId="15" fillId="0" borderId="16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/>
    </xf>
    <xf numFmtId="2" fontId="4" fillId="0" borderId="11" xfId="0" applyNumberFormat="1" applyFont="1" applyBorder="1" applyAlignment="1">
      <alignment/>
    </xf>
    <xf numFmtId="2" fontId="35" fillId="0" borderId="11" xfId="0" applyNumberFormat="1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24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 wrapText="1"/>
    </xf>
    <xf numFmtId="2" fontId="4" fillId="0" borderId="11" xfId="0" applyNumberFormat="1" applyFont="1" applyBorder="1" applyAlignment="1">
      <alignment horizontal="left"/>
    </xf>
    <xf numFmtId="2" fontId="4" fillId="0" borderId="23" xfId="0" applyNumberFormat="1" applyFont="1" applyBorder="1" applyAlignment="1">
      <alignment horizontal="left"/>
    </xf>
    <xf numFmtId="0" fontId="0" fillId="0" borderId="14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left"/>
    </xf>
    <xf numFmtId="164" fontId="4" fillId="0" borderId="23" xfId="0" applyNumberFormat="1" applyFont="1" applyBorder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tabSelected="1" zoomScalePageLayoutView="0" workbookViewId="0" topLeftCell="A10">
      <selection activeCell="AG19" sqref="AG19"/>
    </sheetView>
  </sheetViews>
  <sheetFormatPr defaultColWidth="9.00390625" defaultRowHeight="12.75"/>
  <cols>
    <col min="2" max="2" width="5.375" style="0" customWidth="1"/>
    <col min="3" max="3" width="2.00390625" style="0" hidden="1" customWidth="1"/>
    <col min="4" max="4" width="11.625" style="0" customWidth="1"/>
    <col min="5" max="5" width="11.375" style="0" customWidth="1"/>
    <col min="6" max="6" width="5.375" style="0" customWidth="1"/>
    <col min="7" max="7" width="11.00390625" style="0" customWidth="1"/>
    <col min="8" max="8" width="10.875" style="0" customWidth="1"/>
    <col min="9" max="9" width="10.75390625" style="0" customWidth="1"/>
    <col min="10" max="10" width="6.75390625" style="0" customWidth="1"/>
    <col min="11" max="11" width="5.875" style="0" customWidth="1"/>
    <col min="12" max="12" width="11.625" style="0" customWidth="1"/>
    <col min="13" max="13" width="11.75390625" style="0" customWidth="1"/>
    <col min="14" max="14" width="4.625" style="0" customWidth="1"/>
    <col min="15" max="15" width="9.00390625" style="0" customWidth="1"/>
    <col min="16" max="16" width="9.375" style="0" customWidth="1"/>
    <col min="17" max="17" width="5.00390625" style="0" customWidth="1"/>
    <col min="18" max="18" width="6.625" style="0" customWidth="1"/>
    <col min="19" max="19" width="6.875" style="0" customWidth="1"/>
    <col min="20" max="20" width="5.00390625" style="0" customWidth="1"/>
    <col min="21" max="22" width="6.75390625" style="0" customWidth="1"/>
    <col min="23" max="23" width="5.25390625" style="0" customWidth="1"/>
    <col min="24" max="24" width="7.875" style="0" customWidth="1"/>
    <col min="25" max="25" width="8.625" style="0" customWidth="1"/>
    <col min="26" max="26" width="8.25390625" style="0" customWidth="1"/>
    <col min="27" max="27" width="11.375" style="0" customWidth="1"/>
    <col min="28" max="28" width="11.75390625" style="0" customWidth="1"/>
    <col min="29" max="29" width="4.875" style="0" customWidth="1"/>
    <col min="30" max="30" width="10.375" style="0" customWidth="1"/>
    <col min="31" max="31" width="12.25390625" style="0" customWidth="1"/>
    <col min="32" max="32" width="10.00390625" style="0" customWidth="1"/>
    <col min="33" max="33" width="10.75390625" style="0" customWidth="1"/>
  </cols>
  <sheetData>
    <row r="1" spans="4:26" ht="12.75">
      <c r="D1" s="4"/>
      <c r="E1" s="3"/>
      <c r="F1" s="4"/>
      <c r="G1" s="4"/>
      <c r="H1" s="5"/>
      <c r="I1" s="5"/>
      <c r="J1" s="4"/>
      <c r="K1" s="4"/>
      <c r="L1" s="4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4:26" ht="12.75">
      <c r="D2" s="4"/>
      <c r="E2" s="3"/>
      <c r="F2" s="4"/>
      <c r="G2" s="4"/>
      <c r="H2" s="5"/>
      <c r="I2" s="5"/>
      <c r="J2" s="4"/>
      <c r="K2" s="4"/>
      <c r="L2" s="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8" ht="12.75" customHeight="1">
      <c r="A3" s="1"/>
      <c r="B3" s="192" t="s">
        <v>82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3"/>
      <c r="AB3" s="193"/>
    </row>
    <row r="4" spans="1:29" ht="12.75">
      <c r="A4" s="1"/>
      <c r="B4" s="1"/>
      <c r="C4" s="1"/>
      <c r="D4" s="6"/>
      <c r="E4" s="7"/>
      <c r="F4" s="6"/>
      <c r="G4" s="6"/>
      <c r="H4" s="8"/>
      <c r="I4" s="8"/>
      <c r="J4" s="6"/>
      <c r="K4" s="6"/>
      <c r="L4" s="6"/>
      <c r="M4" s="7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1"/>
      <c r="AB4" s="1"/>
      <c r="AC4" s="1"/>
    </row>
    <row r="5" spans="1:29" ht="12.75">
      <c r="A5" s="1"/>
      <c r="B5" s="1"/>
      <c r="C5" s="1"/>
      <c r="D5" s="6"/>
      <c r="E5" s="7"/>
      <c r="F5" s="6"/>
      <c r="G5" s="6"/>
      <c r="H5" s="8"/>
      <c r="I5" s="8"/>
      <c r="J5" s="6"/>
      <c r="K5" s="6"/>
      <c r="L5" s="6"/>
      <c r="M5" s="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1"/>
      <c r="AB5" s="194" t="s">
        <v>55</v>
      </c>
      <c r="AC5" s="195"/>
    </row>
    <row r="6" spans="1:33" ht="14.25" customHeight="1">
      <c r="A6" s="139"/>
      <c r="B6" s="140"/>
      <c r="C6" s="141"/>
      <c r="D6" s="198" t="s">
        <v>0</v>
      </c>
      <c r="E6" s="199"/>
      <c r="F6" s="200"/>
      <c r="G6" s="130" t="s">
        <v>16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2"/>
      <c r="AA6" s="186" t="s">
        <v>56</v>
      </c>
      <c r="AB6" s="209"/>
      <c r="AC6" s="187"/>
      <c r="AD6" s="186" t="s">
        <v>57</v>
      </c>
      <c r="AE6" s="187"/>
      <c r="AF6" s="186" t="s">
        <v>58</v>
      </c>
      <c r="AG6" s="187"/>
    </row>
    <row r="7" spans="1:33" ht="15" customHeight="1">
      <c r="A7" s="142"/>
      <c r="B7" s="143"/>
      <c r="C7" s="144"/>
      <c r="D7" s="201"/>
      <c r="E7" s="202"/>
      <c r="F7" s="203"/>
      <c r="G7" s="153" t="s">
        <v>17</v>
      </c>
      <c r="H7" s="154"/>
      <c r="I7" s="154"/>
      <c r="J7" s="154"/>
      <c r="K7" s="154"/>
      <c r="L7" s="171" t="s">
        <v>18</v>
      </c>
      <c r="M7" s="171"/>
      <c r="N7" s="171"/>
      <c r="O7" s="172" t="s">
        <v>77</v>
      </c>
      <c r="P7" s="172"/>
      <c r="Q7" s="172"/>
      <c r="R7" s="172"/>
      <c r="S7" s="172"/>
      <c r="T7" s="172"/>
      <c r="U7" s="150" t="s">
        <v>68</v>
      </c>
      <c r="V7" s="150"/>
      <c r="W7" s="150"/>
      <c r="X7" s="150" t="s">
        <v>64</v>
      </c>
      <c r="Y7" s="150"/>
      <c r="Z7" s="128" t="s">
        <v>79</v>
      </c>
      <c r="AA7" s="188"/>
      <c r="AB7" s="210"/>
      <c r="AC7" s="189"/>
      <c r="AD7" s="188"/>
      <c r="AE7" s="189"/>
      <c r="AF7" s="188"/>
      <c r="AG7" s="189"/>
    </row>
    <row r="8" spans="1:33" ht="6" customHeight="1">
      <c r="A8" s="145"/>
      <c r="B8" s="143"/>
      <c r="C8" s="146"/>
      <c r="D8" s="204"/>
      <c r="E8" s="202"/>
      <c r="F8" s="205"/>
      <c r="G8" s="155"/>
      <c r="H8" s="156"/>
      <c r="I8" s="156"/>
      <c r="J8" s="156"/>
      <c r="K8" s="156"/>
      <c r="L8" s="171"/>
      <c r="M8" s="171"/>
      <c r="N8" s="171"/>
      <c r="O8" s="150" t="s">
        <v>60</v>
      </c>
      <c r="P8" s="150"/>
      <c r="Q8" s="150"/>
      <c r="R8" s="150" t="s">
        <v>71</v>
      </c>
      <c r="S8" s="150"/>
      <c r="T8" s="150"/>
      <c r="U8" s="150"/>
      <c r="V8" s="150"/>
      <c r="W8" s="150"/>
      <c r="X8" s="150"/>
      <c r="Y8" s="150"/>
      <c r="Z8" s="128"/>
      <c r="AA8" s="188"/>
      <c r="AB8" s="210"/>
      <c r="AC8" s="189"/>
      <c r="AD8" s="188"/>
      <c r="AE8" s="189"/>
      <c r="AF8" s="188"/>
      <c r="AG8" s="189"/>
    </row>
    <row r="9" spans="1:33" ht="7.5" customHeight="1">
      <c r="A9" s="145"/>
      <c r="B9" s="143"/>
      <c r="C9" s="146"/>
      <c r="D9" s="204"/>
      <c r="E9" s="202"/>
      <c r="F9" s="205"/>
      <c r="G9" s="157"/>
      <c r="H9" s="158"/>
      <c r="I9" s="158"/>
      <c r="J9" s="158"/>
      <c r="K9" s="158"/>
      <c r="L9" s="171"/>
      <c r="M9" s="171"/>
      <c r="N9" s="171"/>
      <c r="O9" s="150"/>
      <c r="P9" s="173"/>
      <c r="Q9" s="150"/>
      <c r="R9" s="150"/>
      <c r="S9" s="173"/>
      <c r="T9" s="150"/>
      <c r="U9" s="150"/>
      <c r="V9" s="150"/>
      <c r="W9" s="150"/>
      <c r="X9" s="150"/>
      <c r="Y9" s="150"/>
      <c r="Z9" s="128"/>
      <c r="AA9" s="188"/>
      <c r="AB9" s="210"/>
      <c r="AC9" s="189"/>
      <c r="AD9" s="188"/>
      <c r="AE9" s="189"/>
      <c r="AF9" s="188"/>
      <c r="AG9" s="189"/>
    </row>
    <row r="10" spans="1:33" ht="39.75" customHeight="1">
      <c r="A10" s="145"/>
      <c r="B10" s="143"/>
      <c r="C10" s="146"/>
      <c r="D10" s="206"/>
      <c r="E10" s="207"/>
      <c r="F10" s="208"/>
      <c r="G10" s="151" t="s">
        <v>19</v>
      </c>
      <c r="H10" s="174" t="s">
        <v>20</v>
      </c>
      <c r="I10" s="174"/>
      <c r="J10" s="196" t="s">
        <v>21</v>
      </c>
      <c r="K10" s="197"/>
      <c r="L10" s="171"/>
      <c r="M10" s="171"/>
      <c r="N10" s="171"/>
      <c r="O10" s="174"/>
      <c r="P10" s="174"/>
      <c r="Q10" s="174"/>
      <c r="R10" s="174"/>
      <c r="S10" s="174"/>
      <c r="T10" s="174"/>
      <c r="U10" s="150"/>
      <c r="V10" s="150"/>
      <c r="W10" s="150"/>
      <c r="X10" s="150"/>
      <c r="Y10" s="150"/>
      <c r="Z10" s="129"/>
      <c r="AA10" s="190"/>
      <c r="AB10" s="211"/>
      <c r="AC10" s="191"/>
      <c r="AD10" s="190"/>
      <c r="AE10" s="191"/>
      <c r="AF10" s="190"/>
      <c r="AG10" s="191"/>
    </row>
    <row r="11" spans="1:33" ht="54.75" customHeight="1">
      <c r="A11" s="147"/>
      <c r="B11" s="148"/>
      <c r="C11" s="149"/>
      <c r="D11" s="10" t="s">
        <v>19</v>
      </c>
      <c r="E11" s="10" t="s">
        <v>20</v>
      </c>
      <c r="F11" s="11" t="s">
        <v>21</v>
      </c>
      <c r="G11" s="152"/>
      <c r="H11" s="84" t="s">
        <v>85</v>
      </c>
      <c r="I11" s="48" t="s">
        <v>86</v>
      </c>
      <c r="J11" s="48" t="s">
        <v>87</v>
      </c>
      <c r="K11" s="48" t="s">
        <v>88</v>
      </c>
      <c r="L11" s="10" t="s">
        <v>19</v>
      </c>
      <c r="M11" s="12" t="s">
        <v>20</v>
      </c>
      <c r="N11" s="11" t="s">
        <v>21</v>
      </c>
      <c r="O11" s="10" t="s">
        <v>19</v>
      </c>
      <c r="P11" s="12" t="s">
        <v>20</v>
      </c>
      <c r="Q11" s="11" t="s">
        <v>21</v>
      </c>
      <c r="R11" s="10" t="s">
        <v>19</v>
      </c>
      <c r="S11" s="12" t="s">
        <v>20</v>
      </c>
      <c r="T11" s="11" t="s">
        <v>21</v>
      </c>
      <c r="U11" s="10" t="s">
        <v>19</v>
      </c>
      <c r="V11" s="12" t="s">
        <v>20</v>
      </c>
      <c r="W11" s="11" t="s">
        <v>21</v>
      </c>
      <c r="X11" s="10" t="s">
        <v>19</v>
      </c>
      <c r="Y11" s="12" t="s">
        <v>20</v>
      </c>
      <c r="Z11" s="83"/>
      <c r="AA11" s="35" t="s">
        <v>19</v>
      </c>
      <c r="AB11" s="35" t="s">
        <v>20</v>
      </c>
      <c r="AC11" s="36" t="s">
        <v>21</v>
      </c>
      <c r="AD11" s="35" t="s">
        <v>19</v>
      </c>
      <c r="AE11" s="35" t="s">
        <v>20</v>
      </c>
      <c r="AF11" s="35" t="s">
        <v>80</v>
      </c>
      <c r="AG11" s="35" t="s">
        <v>89</v>
      </c>
    </row>
    <row r="12" spans="1:33" ht="12.75" customHeight="1">
      <c r="A12" s="133" t="s">
        <v>45</v>
      </c>
      <c r="B12" s="134"/>
      <c r="C12" s="135"/>
      <c r="D12" s="88">
        <f>G12+L12+U12</f>
        <v>2773185</v>
      </c>
      <c r="E12" s="56">
        <f>I12+M12+V12</f>
        <v>2786979.39</v>
      </c>
      <c r="F12" s="17">
        <f aca="true" t="shared" si="0" ref="F12:F20">E12/D12*100</f>
        <v>100.4974204750134</v>
      </c>
      <c r="G12" s="88">
        <v>572550</v>
      </c>
      <c r="H12" s="85">
        <v>579737.2</v>
      </c>
      <c r="I12" s="85">
        <f>Лист2!E10</f>
        <v>586344.39</v>
      </c>
      <c r="J12" s="40">
        <f>I12/H12*100</f>
        <v>101.13968708580371</v>
      </c>
      <c r="K12" s="40">
        <f>I12/G12*100</f>
        <v>102.40929001833901</v>
      </c>
      <c r="L12" s="88">
        <v>2160635</v>
      </c>
      <c r="M12" s="53">
        <v>2160635</v>
      </c>
      <c r="N12" s="17">
        <f aca="true" t="shared" si="1" ref="N12:N20">M12/L12*100</f>
        <v>100</v>
      </c>
      <c r="O12" s="45">
        <v>1607100</v>
      </c>
      <c r="P12" s="45">
        <v>1607100</v>
      </c>
      <c r="Q12" s="40">
        <f aca="true" t="shared" si="2" ref="Q12:Q20">P12/O12*100</f>
        <v>100</v>
      </c>
      <c r="R12" s="45"/>
      <c r="S12" s="45"/>
      <c r="T12" s="40"/>
      <c r="U12" s="58">
        <v>40000</v>
      </c>
      <c r="V12" s="57">
        <v>40000</v>
      </c>
      <c r="W12" s="40">
        <f>V12/U12*100</f>
        <v>100</v>
      </c>
      <c r="X12" s="17"/>
      <c r="Y12" s="17"/>
      <c r="Z12" s="17"/>
      <c r="AA12" s="114">
        <v>2809185</v>
      </c>
      <c r="AB12" s="61">
        <v>2790515.89</v>
      </c>
      <c r="AC12" s="37">
        <f>AB12/AA12*100</f>
        <v>99.33542611113188</v>
      </c>
      <c r="AD12" s="38">
        <f aca="true" t="shared" si="3" ref="AD12:AD23">D12-AA12</f>
        <v>-36000</v>
      </c>
      <c r="AE12" s="38">
        <f aca="true" t="shared" si="4" ref="AE12:AE23">E12-AB12</f>
        <v>-3536.5</v>
      </c>
      <c r="AF12" s="38">
        <v>87177.3</v>
      </c>
      <c r="AG12" s="38">
        <v>83640.8</v>
      </c>
    </row>
    <row r="13" spans="1:33" ht="12.75" customHeight="1">
      <c r="A13" s="133" t="s">
        <v>46</v>
      </c>
      <c r="B13" s="134"/>
      <c r="C13" s="135"/>
      <c r="D13" s="88">
        <f>G13+L13+U13</f>
        <v>7041175</v>
      </c>
      <c r="E13" s="56">
        <f>I13+M13+V13+Z13</f>
        <v>7063362.83</v>
      </c>
      <c r="F13" s="17">
        <f t="shared" si="0"/>
        <v>100.31511544593054</v>
      </c>
      <c r="G13" s="88">
        <v>606700</v>
      </c>
      <c r="H13" s="85">
        <v>639152.82</v>
      </c>
      <c r="I13" s="85">
        <f>Лист2!E11</f>
        <v>628381.83</v>
      </c>
      <c r="J13" s="40">
        <f aca="true" t="shared" si="5" ref="J13:J23">I13/H13*100</f>
        <v>98.3148020844217</v>
      </c>
      <c r="K13" s="40">
        <f aca="true" t="shared" si="6" ref="K13:K23">I13/G13*100</f>
        <v>103.57373166309543</v>
      </c>
      <c r="L13" s="88">
        <v>6090975</v>
      </c>
      <c r="M13" s="53">
        <v>6090975</v>
      </c>
      <c r="N13" s="17">
        <f t="shared" si="1"/>
        <v>100</v>
      </c>
      <c r="O13" s="45">
        <v>2431200</v>
      </c>
      <c r="P13" s="45">
        <v>2431200</v>
      </c>
      <c r="Q13" s="40">
        <f t="shared" si="2"/>
        <v>100</v>
      </c>
      <c r="R13" s="45"/>
      <c r="S13" s="45"/>
      <c r="T13" s="40"/>
      <c r="U13" s="57">
        <v>343500</v>
      </c>
      <c r="V13" s="57">
        <v>343506</v>
      </c>
      <c r="W13" s="40">
        <f aca="true" t="shared" si="7" ref="W13:W20">V13/U13*100</f>
        <v>100.00174672489084</v>
      </c>
      <c r="X13" s="17"/>
      <c r="Y13" s="17"/>
      <c r="Z13" s="57">
        <v>500</v>
      </c>
      <c r="AA13" s="114">
        <v>7113780</v>
      </c>
      <c r="AB13" s="61">
        <v>7057021.47</v>
      </c>
      <c r="AC13" s="37">
        <f aca="true" t="shared" si="8" ref="AC13:AC23">AB13/AA13*100</f>
        <v>99.2021326214755</v>
      </c>
      <c r="AD13" s="38">
        <f t="shared" si="3"/>
        <v>-72605</v>
      </c>
      <c r="AE13" s="38">
        <f t="shared" si="4"/>
        <v>6341.360000000335</v>
      </c>
      <c r="AF13" s="38">
        <v>74229.82</v>
      </c>
      <c r="AG13" s="38">
        <v>80571.18</v>
      </c>
    </row>
    <row r="14" spans="1:33" ht="12.75" customHeight="1">
      <c r="A14" s="133" t="s">
        <v>22</v>
      </c>
      <c r="B14" s="134"/>
      <c r="C14" s="135"/>
      <c r="D14" s="88">
        <f aca="true" t="shared" si="9" ref="D14:D20">G14+L14+U14</f>
        <v>5916428</v>
      </c>
      <c r="E14" s="56">
        <f>I14+M14+V14+Z14</f>
        <v>6054342.67</v>
      </c>
      <c r="F14" s="17">
        <f t="shared" si="0"/>
        <v>102.33104619882131</v>
      </c>
      <c r="G14" s="88">
        <v>1196850</v>
      </c>
      <c r="H14" s="85">
        <v>1208586.1</v>
      </c>
      <c r="I14" s="85">
        <f>Лист2!E12</f>
        <v>1333564.67</v>
      </c>
      <c r="J14" s="40">
        <f t="shared" si="5"/>
        <v>110.34089089722279</v>
      </c>
      <c r="K14" s="40">
        <f t="shared" si="6"/>
        <v>111.42287421147176</v>
      </c>
      <c r="L14" s="88">
        <v>4435528</v>
      </c>
      <c r="M14" s="53">
        <v>4435528</v>
      </c>
      <c r="N14" s="17">
        <f t="shared" si="1"/>
        <v>100</v>
      </c>
      <c r="O14" s="45">
        <v>2510400</v>
      </c>
      <c r="P14" s="45">
        <v>2510400</v>
      </c>
      <c r="Q14" s="40">
        <f t="shared" si="2"/>
        <v>100</v>
      </c>
      <c r="R14" s="45"/>
      <c r="S14" s="45"/>
      <c r="T14" s="40"/>
      <c r="U14" s="57">
        <v>284050</v>
      </c>
      <c r="V14" s="57">
        <v>284050</v>
      </c>
      <c r="W14" s="40">
        <f t="shared" si="7"/>
        <v>100</v>
      </c>
      <c r="X14" s="17"/>
      <c r="Y14" s="40"/>
      <c r="Z14" s="57">
        <v>1200</v>
      </c>
      <c r="AA14" s="114">
        <v>5916428</v>
      </c>
      <c r="AB14" s="61">
        <v>5914988.54</v>
      </c>
      <c r="AC14" s="37">
        <f t="shared" si="8"/>
        <v>99.97567011717206</v>
      </c>
      <c r="AD14" s="38">
        <f t="shared" si="3"/>
        <v>0</v>
      </c>
      <c r="AE14" s="38">
        <f t="shared" si="4"/>
        <v>139354.1299999999</v>
      </c>
      <c r="AF14" s="38">
        <v>23133.99</v>
      </c>
      <c r="AG14" s="38">
        <v>162488.12</v>
      </c>
    </row>
    <row r="15" spans="1:33" ht="12.75" customHeight="1">
      <c r="A15" s="133" t="s">
        <v>23</v>
      </c>
      <c r="B15" s="134"/>
      <c r="C15" s="135"/>
      <c r="D15" s="88">
        <f t="shared" si="9"/>
        <v>10053358</v>
      </c>
      <c r="E15" s="56">
        <f>I15+M15+V15+Z15</f>
        <v>10200348.19</v>
      </c>
      <c r="F15" s="17">
        <f t="shared" si="0"/>
        <v>101.46210042455466</v>
      </c>
      <c r="G15" s="88">
        <v>1115810</v>
      </c>
      <c r="H15" s="85">
        <v>1180851.46</v>
      </c>
      <c r="I15" s="85">
        <f>Лист2!E13</f>
        <v>1265030.19</v>
      </c>
      <c r="J15" s="40">
        <f t="shared" si="5"/>
        <v>107.12864681557832</v>
      </c>
      <c r="K15" s="40">
        <f t="shared" si="6"/>
        <v>113.37326157679175</v>
      </c>
      <c r="L15" s="88">
        <v>8731728</v>
      </c>
      <c r="M15" s="53">
        <v>8723498</v>
      </c>
      <c r="N15" s="17">
        <f t="shared" si="1"/>
        <v>99.90574603331666</v>
      </c>
      <c r="O15" s="45">
        <v>3322300</v>
      </c>
      <c r="P15" s="45">
        <v>3322300</v>
      </c>
      <c r="Q15" s="40">
        <f t="shared" si="2"/>
        <v>100</v>
      </c>
      <c r="R15" s="45"/>
      <c r="S15" s="45"/>
      <c r="T15" s="40"/>
      <c r="U15" s="57">
        <v>205820</v>
      </c>
      <c r="V15" s="57">
        <v>205820</v>
      </c>
      <c r="W15" s="40">
        <f t="shared" si="7"/>
        <v>100</v>
      </c>
      <c r="X15" s="17"/>
      <c r="Y15" s="40"/>
      <c r="Z15" s="57">
        <v>6000</v>
      </c>
      <c r="AA15" s="114">
        <v>10119858</v>
      </c>
      <c r="AB15" s="61">
        <v>9962349.69</v>
      </c>
      <c r="AC15" s="37">
        <f t="shared" si="8"/>
        <v>98.44357193549553</v>
      </c>
      <c r="AD15" s="38">
        <f t="shared" si="3"/>
        <v>-66500</v>
      </c>
      <c r="AE15" s="38">
        <f t="shared" si="4"/>
        <v>237998.5</v>
      </c>
      <c r="AF15" s="38">
        <v>185975.98</v>
      </c>
      <c r="AG15" s="38">
        <v>423974.48</v>
      </c>
    </row>
    <row r="16" spans="1:33" ht="13.5" customHeight="1">
      <c r="A16" s="133" t="s">
        <v>24</v>
      </c>
      <c r="B16" s="134"/>
      <c r="C16" s="135"/>
      <c r="D16" s="88">
        <f t="shared" si="9"/>
        <v>4161602</v>
      </c>
      <c r="E16" s="56">
        <f>I16+M16+V16+Z16</f>
        <v>4186589.43</v>
      </c>
      <c r="F16" s="17">
        <f t="shared" si="0"/>
        <v>100.60042815242784</v>
      </c>
      <c r="G16" s="88">
        <v>924463</v>
      </c>
      <c r="H16" s="85">
        <v>713828.95</v>
      </c>
      <c r="I16" s="85">
        <f>Лист2!E14</f>
        <v>943450.4300000002</v>
      </c>
      <c r="J16" s="40">
        <f t="shared" si="5"/>
        <v>132.16757740072046</v>
      </c>
      <c r="K16" s="40">
        <f t="shared" si="6"/>
        <v>102.05388750009467</v>
      </c>
      <c r="L16" s="88">
        <v>3186739</v>
      </c>
      <c r="M16" s="53">
        <v>3186739</v>
      </c>
      <c r="N16" s="17">
        <f>M16/L16*100</f>
        <v>100</v>
      </c>
      <c r="O16" s="45">
        <v>1816400</v>
      </c>
      <c r="P16" s="45">
        <v>1816400</v>
      </c>
      <c r="Q16" s="40">
        <f>P16/O16*100</f>
        <v>100</v>
      </c>
      <c r="R16" s="45"/>
      <c r="S16" s="45"/>
      <c r="T16" s="40"/>
      <c r="U16" s="57">
        <v>50400</v>
      </c>
      <c r="V16" s="57">
        <v>50400</v>
      </c>
      <c r="W16" s="40">
        <f t="shared" si="7"/>
        <v>100</v>
      </c>
      <c r="X16" s="17"/>
      <c r="Y16" s="17"/>
      <c r="Z16" s="57">
        <v>6000</v>
      </c>
      <c r="AA16" s="114">
        <v>4318693</v>
      </c>
      <c r="AB16" s="61">
        <v>4311282.1</v>
      </c>
      <c r="AC16" s="37">
        <f t="shared" si="8"/>
        <v>99.82839947178462</v>
      </c>
      <c r="AD16" s="38">
        <f t="shared" si="3"/>
        <v>-157091</v>
      </c>
      <c r="AE16" s="38">
        <f t="shared" si="4"/>
        <v>-124692.66999999946</v>
      </c>
      <c r="AF16" s="38">
        <v>288549.47</v>
      </c>
      <c r="AG16" s="38">
        <v>163856.8</v>
      </c>
    </row>
    <row r="17" spans="1:33" ht="12.75" customHeight="1">
      <c r="A17" s="133" t="s">
        <v>25</v>
      </c>
      <c r="B17" s="134"/>
      <c r="C17" s="135"/>
      <c r="D17" s="88">
        <f t="shared" si="9"/>
        <v>6208672</v>
      </c>
      <c r="E17" s="56">
        <f>I17+M17+V17+Z17</f>
        <v>6331118.06</v>
      </c>
      <c r="F17" s="17">
        <f t="shared" si="0"/>
        <v>101.9721779472325</v>
      </c>
      <c r="G17" s="88">
        <v>1149138</v>
      </c>
      <c r="H17" s="85">
        <v>1110440.89</v>
      </c>
      <c r="I17" s="85">
        <f>Лист2!E15</f>
        <v>1257785.0599999998</v>
      </c>
      <c r="J17" s="40">
        <f t="shared" si="5"/>
        <v>113.26897913494523</v>
      </c>
      <c r="K17" s="40">
        <f t="shared" si="6"/>
        <v>109.4546573170498</v>
      </c>
      <c r="L17" s="88">
        <v>4984534</v>
      </c>
      <c r="M17" s="53">
        <v>4984533</v>
      </c>
      <c r="N17" s="17">
        <f t="shared" si="1"/>
        <v>99.99997993794405</v>
      </c>
      <c r="O17" s="45">
        <v>2548300</v>
      </c>
      <c r="P17" s="45">
        <v>2548300</v>
      </c>
      <c r="Q17" s="40">
        <f t="shared" si="2"/>
        <v>100</v>
      </c>
      <c r="R17" s="45"/>
      <c r="S17" s="45"/>
      <c r="T17" s="40"/>
      <c r="U17" s="57">
        <v>75000</v>
      </c>
      <c r="V17" s="57">
        <v>75000</v>
      </c>
      <c r="W17" s="40">
        <f t="shared" si="7"/>
        <v>100</v>
      </c>
      <c r="X17" s="17"/>
      <c r="Y17" s="17"/>
      <c r="Z17" s="57">
        <v>13800</v>
      </c>
      <c r="AA17" s="114">
        <v>6208672</v>
      </c>
      <c r="AB17" s="61">
        <v>6166538.67</v>
      </c>
      <c r="AC17" s="37">
        <f t="shared" si="8"/>
        <v>99.32137935455441</v>
      </c>
      <c r="AD17" s="38">
        <f t="shared" si="3"/>
        <v>0</v>
      </c>
      <c r="AE17" s="38">
        <f t="shared" si="4"/>
        <v>164579.38999999966</v>
      </c>
      <c r="AF17" s="38">
        <v>88149.55</v>
      </c>
      <c r="AG17" s="38">
        <v>252728.94</v>
      </c>
    </row>
    <row r="18" spans="1:33" ht="12.75" customHeight="1">
      <c r="A18" s="133" t="s">
        <v>26</v>
      </c>
      <c r="B18" s="134"/>
      <c r="C18" s="135"/>
      <c r="D18" s="88">
        <f t="shared" si="9"/>
        <v>2895511</v>
      </c>
      <c r="E18" s="56">
        <f>I18+M18+V18</f>
        <v>2943942.17</v>
      </c>
      <c r="F18" s="17">
        <f t="shared" si="0"/>
        <v>101.67262945987771</v>
      </c>
      <c r="G18" s="88">
        <v>843184</v>
      </c>
      <c r="H18" s="85">
        <v>800092.44</v>
      </c>
      <c r="I18" s="85">
        <f>Лист2!E16</f>
        <v>891615.17</v>
      </c>
      <c r="J18" s="40">
        <f t="shared" si="5"/>
        <v>111.4390194713001</v>
      </c>
      <c r="K18" s="40">
        <f t="shared" si="6"/>
        <v>105.74384357388186</v>
      </c>
      <c r="L18" s="88">
        <v>1976227</v>
      </c>
      <c r="M18" s="53">
        <v>1976227</v>
      </c>
      <c r="N18" s="17">
        <f t="shared" si="1"/>
        <v>100</v>
      </c>
      <c r="O18" s="45">
        <v>1374800</v>
      </c>
      <c r="P18" s="45">
        <v>1374800</v>
      </c>
      <c r="Q18" s="40">
        <f t="shared" si="2"/>
        <v>100</v>
      </c>
      <c r="R18" s="45">
        <v>68820</v>
      </c>
      <c r="S18" s="45">
        <v>68820</v>
      </c>
      <c r="T18" s="40">
        <v>100</v>
      </c>
      <c r="U18" s="57">
        <v>76100</v>
      </c>
      <c r="V18" s="57">
        <v>76100</v>
      </c>
      <c r="W18" s="40">
        <f t="shared" si="7"/>
        <v>100</v>
      </c>
      <c r="X18" s="17"/>
      <c r="Y18" s="17"/>
      <c r="Z18" s="59"/>
      <c r="AA18" s="114">
        <v>2902011</v>
      </c>
      <c r="AB18" s="61">
        <v>2840425.97</v>
      </c>
      <c r="AC18" s="37">
        <f t="shared" si="8"/>
        <v>97.87784987720585</v>
      </c>
      <c r="AD18" s="38">
        <f t="shared" si="3"/>
        <v>-6500</v>
      </c>
      <c r="AE18" s="38">
        <f t="shared" si="4"/>
        <v>103516.19999999972</v>
      </c>
      <c r="AF18" s="38">
        <v>79142.44</v>
      </c>
      <c r="AG18" s="38">
        <v>182658.64</v>
      </c>
    </row>
    <row r="19" spans="1:33" ht="12.75" customHeight="1">
      <c r="A19" s="133" t="s">
        <v>27</v>
      </c>
      <c r="B19" s="134"/>
      <c r="C19" s="135"/>
      <c r="D19" s="88">
        <f t="shared" si="9"/>
        <v>21740322</v>
      </c>
      <c r="E19" s="56">
        <f>I19+M19+V19</f>
        <v>21268299.09</v>
      </c>
      <c r="F19" s="17">
        <f t="shared" si="0"/>
        <v>97.8288136210678</v>
      </c>
      <c r="G19" s="88">
        <v>6695422</v>
      </c>
      <c r="H19" s="85">
        <v>7731898.93</v>
      </c>
      <c r="I19" s="85">
        <f>Лист2!E17</f>
        <v>7306785.09</v>
      </c>
      <c r="J19" s="40">
        <f t="shared" si="5"/>
        <v>94.50181845561193</v>
      </c>
      <c r="K19" s="40">
        <f t="shared" si="6"/>
        <v>109.13106134310877</v>
      </c>
      <c r="L19" s="88">
        <v>15014900</v>
      </c>
      <c r="M19" s="53">
        <v>13931514</v>
      </c>
      <c r="N19" s="17">
        <f t="shared" si="1"/>
        <v>92.78459396998981</v>
      </c>
      <c r="O19" s="45">
        <v>2412200</v>
      </c>
      <c r="P19" s="45">
        <v>2412200</v>
      </c>
      <c r="Q19" s="40">
        <f t="shared" si="2"/>
        <v>100</v>
      </c>
      <c r="R19" s="45"/>
      <c r="S19" s="45"/>
      <c r="T19" s="40"/>
      <c r="U19" s="57">
        <v>30000</v>
      </c>
      <c r="V19" s="57">
        <v>30000</v>
      </c>
      <c r="W19" s="40">
        <f t="shared" si="7"/>
        <v>100</v>
      </c>
      <c r="X19" s="17"/>
      <c r="Y19" s="17"/>
      <c r="Z19" s="57">
        <v>0</v>
      </c>
      <c r="AA19" s="114">
        <v>22908149</v>
      </c>
      <c r="AB19" s="61">
        <v>21609084.19</v>
      </c>
      <c r="AC19" s="37">
        <f t="shared" si="8"/>
        <v>94.32924585046135</v>
      </c>
      <c r="AD19" s="38">
        <f t="shared" si="3"/>
        <v>-1167827</v>
      </c>
      <c r="AE19" s="38">
        <f t="shared" si="4"/>
        <v>-340785.1000000015</v>
      </c>
      <c r="AF19" s="38">
        <v>2009111.8</v>
      </c>
      <c r="AG19" s="38">
        <v>1668326.7</v>
      </c>
    </row>
    <row r="20" spans="1:33" ht="12.75" customHeight="1">
      <c r="A20" s="133" t="s">
        <v>28</v>
      </c>
      <c r="B20" s="134"/>
      <c r="C20" s="135"/>
      <c r="D20" s="88">
        <f t="shared" si="9"/>
        <v>8060114</v>
      </c>
      <c r="E20" s="56">
        <f>I20+M20+V20</f>
        <v>8248684.0600000005</v>
      </c>
      <c r="F20" s="17">
        <f t="shared" si="0"/>
        <v>102.33954581783831</v>
      </c>
      <c r="G20" s="88">
        <v>1865904</v>
      </c>
      <c r="H20" s="85">
        <v>1929640.26</v>
      </c>
      <c r="I20" s="85">
        <f>Лист2!E18</f>
        <v>2054474.06</v>
      </c>
      <c r="J20" s="40">
        <f t="shared" si="5"/>
        <v>106.46927837212519</v>
      </c>
      <c r="K20" s="40">
        <f t="shared" si="6"/>
        <v>110.10609656230974</v>
      </c>
      <c r="L20" s="88">
        <v>6157360</v>
      </c>
      <c r="M20" s="53">
        <v>6157360</v>
      </c>
      <c r="N20" s="17">
        <f t="shared" si="1"/>
        <v>100</v>
      </c>
      <c r="O20" s="45">
        <v>3768500</v>
      </c>
      <c r="P20" s="53">
        <v>3768500</v>
      </c>
      <c r="Q20" s="40">
        <f t="shared" si="2"/>
        <v>100</v>
      </c>
      <c r="R20" s="45"/>
      <c r="S20" s="45"/>
      <c r="T20" s="40"/>
      <c r="U20" s="57">
        <v>36850</v>
      </c>
      <c r="V20" s="57">
        <v>36850</v>
      </c>
      <c r="W20" s="40">
        <f t="shared" si="7"/>
        <v>100</v>
      </c>
      <c r="X20" s="17"/>
      <c r="Y20" s="17"/>
      <c r="Z20" s="59"/>
      <c r="AA20" s="114">
        <v>8060114</v>
      </c>
      <c r="AB20" s="61">
        <v>7976460.22</v>
      </c>
      <c r="AC20" s="37">
        <f t="shared" si="8"/>
        <v>98.96212659026908</v>
      </c>
      <c r="AD20" s="38">
        <f t="shared" si="3"/>
        <v>0</v>
      </c>
      <c r="AE20" s="38">
        <f t="shared" si="4"/>
        <v>272223.8400000008</v>
      </c>
      <c r="AF20" s="38">
        <v>456077.54</v>
      </c>
      <c r="AG20" s="38">
        <v>728301.38</v>
      </c>
    </row>
    <row r="21" spans="1:33" ht="12.75" customHeight="1">
      <c r="A21" s="133" t="s">
        <v>43</v>
      </c>
      <c r="B21" s="134"/>
      <c r="C21" s="135"/>
      <c r="D21" s="99">
        <f>G21+L21+U21</f>
        <v>68850367</v>
      </c>
      <c r="E21" s="60">
        <f>E12+E13+E14+E15+E16+E17+E18+E19+E20</f>
        <v>69083665.89</v>
      </c>
      <c r="F21" s="17">
        <f>E21/D21*100</f>
        <v>100.33884915965663</v>
      </c>
      <c r="G21" s="60">
        <f>SUM(G12:G20)</f>
        <v>14970021</v>
      </c>
      <c r="H21" s="86">
        <f>SUM(H12:H20)</f>
        <v>15894229.049999999</v>
      </c>
      <c r="I21" s="86">
        <f>SUM(I12:I20)</f>
        <v>16267430.889999999</v>
      </c>
      <c r="J21" s="41">
        <f t="shared" si="5"/>
        <v>102.34803360909159</v>
      </c>
      <c r="K21" s="41">
        <f t="shared" si="6"/>
        <v>108.66672057440667</v>
      </c>
      <c r="L21" s="60">
        <f>SUM(L12:L20)</f>
        <v>52738626</v>
      </c>
      <c r="M21" s="46">
        <f>SUM(M12:M20)</f>
        <v>51647009</v>
      </c>
      <c r="N21" s="17">
        <f>M21/L21*100</f>
        <v>97.93013758075533</v>
      </c>
      <c r="O21" s="46">
        <f>SUM(O12:O20)</f>
        <v>21791200</v>
      </c>
      <c r="P21" s="80">
        <f>SUM(P12:P20)</f>
        <v>21791200</v>
      </c>
      <c r="Q21" s="17">
        <f>P21/O21*100</f>
        <v>100</v>
      </c>
      <c r="R21" s="80">
        <f>SUM(R12:R20)</f>
        <v>68820</v>
      </c>
      <c r="S21" s="80">
        <f>SUM(S12:S20)</f>
        <v>68820</v>
      </c>
      <c r="T21" s="17">
        <f>S21/R21*100</f>
        <v>100</v>
      </c>
      <c r="U21" s="59">
        <f>SUM(U12:U20)</f>
        <v>1141720</v>
      </c>
      <c r="V21" s="59">
        <f>SUM(V12:V20)</f>
        <v>1141726</v>
      </c>
      <c r="W21" s="17">
        <f>V21/U21*100</f>
        <v>100.00052552289529</v>
      </c>
      <c r="X21" s="17"/>
      <c r="Y21" s="17"/>
      <c r="Z21" s="59">
        <f>SUM(Z12:Z20)</f>
        <v>27500</v>
      </c>
      <c r="AA21" s="113">
        <f>AA12+AA13+AA14+AA15+AA16+AA17+AA18+AA19+AA20</f>
        <v>70356890</v>
      </c>
      <c r="AB21" s="113">
        <f>SUM(AB12:AB20)</f>
        <v>68628666.74</v>
      </c>
      <c r="AC21" s="37">
        <f t="shared" si="8"/>
        <v>97.54363323904737</v>
      </c>
      <c r="AD21" s="39">
        <f t="shared" si="3"/>
        <v>-1506523</v>
      </c>
      <c r="AE21" s="39">
        <f t="shared" si="4"/>
        <v>454999.15000000596</v>
      </c>
      <c r="AF21" s="39">
        <f>SUM(AF12:AF20)</f>
        <v>3291547.89</v>
      </c>
      <c r="AG21" s="39">
        <f>SUM(AG12:AG20)</f>
        <v>3746547.04</v>
      </c>
    </row>
    <row r="22" spans="1:33" ht="15" customHeight="1">
      <c r="A22" s="133" t="s">
        <v>29</v>
      </c>
      <c r="B22" s="134"/>
      <c r="C22" s="135"/>
      <c r="D22" s="56">
        <f>G22+L22+X22</f>
        <v>361560663.16</v>
      </c>
      <c r="E22" s="56">
        <f>I22+M22+Y22+Z22</f>
        <v>367562957.06</v>
      </c>
      <c r="F22" s="40">
        <f>E22/D22*100</f>
        <v>101.66010700598362</v>
      </c>
      <c r="G22" s="56">
        <v>59013600</v>
      </c>
      <c r="H22" s="56">
        <f>H47</f>
        <v>51801875.93000001</v>
      </c>
      <c r="I22" s="56">
        <f>I47</f>
        <v>64902410.08</v>
      </c>
      <c r="J22" s="40">
        <f t="shared" si="5"/>
        <v>125.28969060445374</v>
      </c>
      <c r="K22" s="40">
        <f t="shared" si="6"/>
        <v>109.97873385118007</v>
      </c>
      <c r="L22" s="56">
        <v>302567194</v>
      </c>
      <c r="M22" s="56">
        <v>302564135.31</v>
      </c>
      <c r="N22" s="40">
        <f>M22/L22*100</f>
        <v>99.99898908736286</v>
      </c>
      <c r="O22" s="53">
        <v>24901000</v>
      </c>
      <c r="P22" s="81">
        <v>24901000</v>
      </c>
      <c r="Q22" s="40">
        <f>P22/O22*100</f>
        <v>100</v>
      </c>
      <c r="R22" s="53"/>
      <c r="S22" s="81"/>
      <c r="T22" s="40"/>
      <c r="U22" s="40"/>
      <c r="V22" s="40"/>
      <c r="W22" s="17"/>
      <c r="X22" s="52">
        <v>-20130.84</v>
      </c>
      <c r="Y22" s="52">
        <v>-20130.84</v>
      </c>
      <c r="Z22" s="52">
        <v>116542.51</v>
      </c>
      <c r="AA22" s="61">
        <v>365570358.16</v>
      </c>
      <c r="AB22" s="61">
        <v>364065681.51</v>
      </c>
      <c r="AC22" s="54">
        <f t="shared" si="8"/>
        <v>99.58840299372919</v>
      </c>
      <c r="AD22" s="38">
        <f t="shared" si="3"/>
        <v>-4009695</v>
      </c>
      <c r="AE22" s="38">
        <f t="shared" si="4"/>
        <v>3497275.550000012</v>
      </c>
      <c r="AF22" s="38">
        <v>4009726.18</v>
      </c>
      <c r="AG22" s="38">
        <v>7507001.73</v>
      </c>
    </row>
    <row r="23" spans="1:33" ht="26.25" customHeight="1">
      <c r="A23" s="178" t="s">
        <v>30</v>
      </c>
      <c r="B23" s="179"/>
      <c r="C23" s="180"/>
      <c r="D23" s="99">
        <f>G23+L23+U23+X23</f>
        <v>376437499.16</v>
      </c>
      <c r="E23" s="60">
        <f>E21+E22-M21-1234905</f>
        <v>383764708.95</v>
      </c>
      <c r="F23" s="17">
        <f>E23/D23*100</f>
        <v>101.94646118050147</v>
      </c>
      <c r="G23" s="60">
        <f>G21+G22</f>
        <v>73983621</v>
      </c>
      <c r="H23" s="60">
        <f>SUM(H21:H22)</f>
        <v>67696104.98</v>
      </c>
      <c r="I23" s="60">
        <f>SUM(I21:I22)</f>
        <v>81169840.97</v>
      </c>
      <c r="J23" s="41">
        <f t="shared" si="5"/>
        <v>119.903266212998</v>
      </c>
      <c r="K23" s="41">
        <f t="shared" si="6"/>
        <v>109.71325797908702</v>
      </c>
      <c r="L23" s="60">
        <f>L22-1234905</f>
        <v>301332289</v>
      </c>
      <c r="M23" s="87">
        <f>M22-1234905</f>
        <v>301329230.31</v>
      </c>
      <c r="N23" s="17">
        <f>M23/L23*100</f>
        <v>99.99898494449097</v>
      </c>
      <c r="O23" s="46">
        <f>O22</f>
        <v>24901000</v>
      </c>
      <c r="P23" s="82">
        <f>P22</f>
        <v>24901000</v>
      </c>
      <c r="Q23" s="17">
        <f>P23/O23*100</f>
        <v>100</v>
      </c>
      <c r="R23" s="46"/>
      <c r="S23" s="82"/>
      <c r="T23" s="17"/>
      <c r="U23" s="59">
        <f>U21</f>
        <v>1141720</v>
      </c>
      <c r="V23" s="59">
        <f>V21+V22</f>
        <v>1141726</v>
      </c>
      <c r="W23" s="17">
        <f>V23/U23*100</f>
        <v>100.00052552289529</v>
      </c>
      <c r="X23" s="44">
        <f>X22</f>
        <v>-20130.84</v>
      </c>
      <c r="Y23" s="44">
        <f>Y22</f>
        <v>-20130.84</v>
      </c>
      <c r="Z23" s="44">
        <f>SUM(Z21:Z22)</f>
        <v>144042.51</v>
      </c>
      <c r="AA23" s="112">
        <f>AA21+AA22-L21-1234905</f>
        <v>381953717.16</v>
      </c>
      <c r="AB23" s="113">
        <f>AB21+AB22-M21-1234905</f>
        <v>379812434.25</v>
      </c>
      <c r="AC23" s="37">
        <f t="shared" si="8"/>
        <v>99.43938681211917</v>
      </c>
      <c r="AD23" s="39">
        <f t="shared" si="3"/>
        <v>-5516218</v>
      </c>
      <c r="AE23" s="39">
        <f t="shared" si="4"/>
        <v>3952274.699999988</v>
      </c>
      <c r="AF23" s="39">
        <f>SUM(AF21:AF22)</f>
        <v>7301274.07</v>
      </c>
      <c r="AG23" s="39">
        <f>SUM(AG21:AG22)</f>
        <v>11253548.77</v>
      </c>
    </row>
    <row r="24" spans="1:33" ht="18" customHeight="1">
      <c r="A24" s="63"/>
      <c r="B24" s="63"/>
      <c r="C24" s="63"/>
      <c r="D24" s="64"/>
      <c r="E24" s="65"/>
      <c r="F24" s="66"/>
      <c r="G24" s="67"/>
      <c r="H24" s="68"/>
      <c r="I24" s="65"/>
      <c r="J24" s="69"/>
      <c r="K24" s="70"/>
      <c r="L24" s="71"/>
      <c r="M24" s="72"/>
      <c r="N24" s="66"/>
      <c r="O24" s="71"/>
      <c r="P24" s="73"/>
      <c r="Q24" s="66"/>
      <c r="R24" s="71"/>
      <c r="S24" s="73"/>
      <c r="T24" s="66"/>
      <c r="U24" s="74"/>
      <c r="V24" s="74"/>
      <c r="W24" s="66"/>
      <c r="X24" s="65"/>
      <c r="Y24" s="65"/>
      <c r="Z24" s="65"/>
      <c r="AA24" s="75"/>
      <c r="AB24" s="76"/>
      <c r="AC24" s="77"/>
      <c r="AD24" s="78"/>
      <c r="AE24" s="79"/>
      <c r="AF24" s="78"/>
      <c r="AG24" s="78"/>
    </row>
    <row r="25" spans="1:33" ht="15.75" customHeight="1">
      <c r="A25" s="13"/>
      <c r="B25" s="13"/>
      <c r="C25" s="13"/>
      <c r="D25" s="42" t="s">
        <v>63</v>
      </c>
      <c r="E25" s="42"/>
      <c r="F25" s="42"/>
      <c r="G25" s="42"/>
      <c r="H25" s="16"/>
      <c r="I25" s="16"/>
      <c r="J25" s="18"/>
      <c r="K25" s="18"/>
      <c r="L25" s="14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"/>
    </row>
    <row r="26" spans="1:33" ht="15" customHeight="1">
      <c r="A26" s="170" t="s">
        <v>69</v>
      </c>
      <c r="B26" s="170"/>
      <c r="C26" s="170"/>
      <c r="D26" s="170"/>
      <c r="E26" s="170"/>
      <c r="F26" s="170"/>
      <c r="G26" s="94">
        <f>G27+G28+G29+G30+G31+G32+G33</f>
        <v>48951200</v>
      </c>
      <c r="H26" s="94">
        <f>H27+H28+H29+H30+H31+H32+H33</f>
        <v>46224093.580000006</v>
      </c>
      <c r="I26" s="94">
        <f>I27+I28+I29+I30+I31+I32+I33</f>
        <v>51532218.769999996</v>
      </c>
      <c r="J26" s="93">
        <f>I26/H26*100</f>
        <v>111.483459769337</v>
      </c>
      <c r="K26" s="93">
        <f>I26/G26*100</f>
        <v>105.27263636029352</v>
      </c>
      <c r="L26" s="14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"/>
    </row>
    <row r="27" spans="1:11" ht="15.75" customHeight="1">
      <c r="A27" s="136" t="s">
        <v>34</v>
      </c>
      <c r="B27" s="137"/>
      <c r="C27" s="137"/>
      <c r="D27" s="137"/>
      <c r="E27" s="137"/>
      <c r="F27" s="138"/>
      <c r="G27" s="38">
        <v>41241900</v>
      </c>
      <c r="H27" s="38">
        <v>37385231.42</v>
      </c>
      <c r="I27" s="38">
        <v>43510233.85</v>
      </c>
      <c r="J27" s="49">
        <f>I27/H27*100</f>
        <v>116.38348138383678</v>
      </c>
      <c r="K27" s="49">
        <f>I27/G27*100</f>
        <v>105.50007116548947</v>
      </c>
    </row>
    <row r="28" spans="1:11" ht="24.75" customHeight="1">
      <c r="A28" s="175" t="s">
        <v>78</v>
      </c>
      <c r="B28" s="176"/>
      <c r="C28" s="176"/>
      <c r="D28" s="176"/>
      <c r="E28" s="176"/>
      <c r="F28" s="177"/>
      <c r="G28" s="38">
        <v>72900</v>
      </c>
      <c r="H28" s="90"/>
      <c r="I28" s="38">
        <v>72955.35</v>
      </c>
      <c r="J28" s="49">
        <v>0</v>
      </c>
      <c r="K28" s="49">
        <f>I28/G28*100</f>
        <v>100.07592592592593</v>
      </c>
    </row>
    <row r="29" spans="1:11" ht="12.75">
      <c r="A29" s="136" t="s">
        <v>35</v>
      </c>
      <c r="B29" s="137"/>
      <c r="C29" s="137"/>
      <c r="D29" s="137"/>
      <c r="E29" s="137"/>
      <c r="F29" s="138"/>
      <c r="G29" s="38">
        <v>6010100</v>
      </c>
      <c r="H29" s="38">
        <v>7135935.67</v>
      </c>
      <c r="I29" s="38">
        <v>6106173.41</v>
      </c>
      <c r="J29" s="49">
        <f aca="true" t="shared" si="10" ref="J29:J36">I29/H29*100</f>
        <v>85.5693449658018</v>
      </c>
      <c r="K29" s="49">
        <f aca="true" t="shared" si="11" ref="K29:K47">I29/G29*100</f>
        <v>101.59853263672818</v>
      </c>
    </row>
    <row r="30" spans="1:11" ht="12.75">
      <c r="A30" s="136" t="s">
        <v>13</v>
      </c>
      <c r="B30" s="137"/>
      <c r="C30" s="137"/>
      <c r="D30" s="137"/>
      <c r="E30" s="137"/>
      <c r="F30" s="138"/>
      <c r="G30" s="38">
        <v>335000</v>
      </c>
      <c r="H30" s="38">
        <v>622011.88</v>
      </c>
      <c r="I30" s="38">
        <v>345864.91</v>
      </c>
      <c r="J30" s="49">
        <f t="shared" si="10"/>
        <v>55.604228973890336</v>
      </c>
      <c r="K30" s="49">
        <f t="shared" si="11"/>
        <v>103.2432567164179</v>
      </c>
    </row>
    <row r="31" spans="1:11" ht="12.75">
      <c r="A31" s="165" t="s">
        <v>36</v>
      </c>
      <c r="B31" s="168"/>
      <c r="C31" s="168"/>
      <c r="D31" s="168"/>
      <c r="E31" s="168"/>
      <c r="F31" s="169"/>
      <c r="G31" s="38">
        <v>450000</v>
      </c>
      <c r="H31" s="38">
        <v>348911</v>
      </c>
      <c r="I31" s="38">
        <v>598553</v>
      </c>
      <c r="J31" s="49">
        <f t="shared" si="10"/>
        <v>171.54890502162442</v>
      </c>
      <c r="K31" s="49">
        <f t="shared" si="11"/>
        <v>133.01177777777778</v>
      </c>
    </row>
    <row r="32" spans="1:11" ht="12.75">
      <c r="A32" s="165" t="s">
        <v>37</v>
      </c>
      <c r="B32" s="168"/>
      <c r="C32" s="168"/>
      <c r="D32" s="168"/>
      <c r="E32" s="168"/>
      <c r="F32" s="169"/>
      <c r="G32" s="38">
        <v>841300</v>
      </c>
      <c r="H32" s="38">
        <v>721767.41</v>
      </c>
      <c r="I32" s="38">
        <v>890913.98</v>
      </c>
      <c r="J32" s="49">
        <f t="shared" si="10"/>
        <v>123.43505229752614</v>
      </c>
      <c r="K32" s="49">
        <f t="shared" si="11"/>
        <v>105.89729941756805</v>
      </c>
    </row>
    <row r="33" spans="1:11" ht="12.75">
      <c r="A33" s="165" t="s">
        <v>41</v>
      </c>
      <c r="B33" s="166"/>
      <c r="C33" s="166"/>
      <c r="D33" s="166"/>
      <c r="E33" s="166"/>
      <c r="F33" s="167"/>
      <c r="G33" s="38">
        <v>0</v>
      </c>
      <c r="H33" s="38">
        <v>10236.2</v>
      </c>
      <c r="I33" s="38">
        <v>7524.27</v>
      </c>
      <c r="J33" s="49">
        <f t="shared" si="10"/>
        <v>73.50647701295404</v>
      </c>
      <c r="K33" s="49">
        <v>0</v>
      </c>
    </row>
    <row r="34" spans="1:11" ht="13.5" customHeight="1">
      <c r="A34" s="170" t="s">
        <v>70</v>
      </c>
      <c r="B34" s="170"/>
      <c r="C34" s="170"/>
      <c r="D34" s="170"/>
      <c r="E34" s="170"/>
      <c r="F34" s="170"/>
      <c r="G34" s="39">
        <f>G35+G36+G37+G38+G39+G40+G41+G42+G43+G44+G45+G46</f>
        <v>10062400</v>
      </c>
      <c r="H34" s="39">
        <f>H35+H36+H37+H38+H39+H40+H41+H42+H43+H44+H45+H46</f>
        <v>5577782.35</v>
      </c>
      <c r="I34" s="39">
        <f>I35+I36+I37+I38+I39+I40+I41+I42+I43+I44+I45+I46</f>
        <v>13370191.309999999</v>
      </c>
      <c r="J34" s="41">
        <f t="shared" si="10"/>
        <v>239.70442858889967</v>
      </c>
      <c r="K34" s="41">
        <f>I34/G34*100</f>
        <v>132.87278690968355</v>
      </c>
    </row>
    <row r="35" spans="1:11" ht="12.75">
      <c r="A35" s="165" t="s">
        <v>48</v>
      </c>
      <c r="B35" s="168"/>
      <c r="C35" s="168"/>
      <c r="D35" s="168"/>
      <c r="E35" s="168"/>
      <c r="F35" s="169"/>
      <c r="G35" s="38">
        <v>1230000</v>
      </c>
      <c r="H35" s="38">
        <v>1023887.3</v>
      </c>
      <c r="I35" s="38">
        <v>1394682.78</v>
      </c>
      <c r="J35" s="49">
        <f t="shared" si="10"/>
        <v>136.21448180869123</v>
      </c>
      <c r="K35" s="49">
        <f t="shared" si="11"/>
        <v>113.38884390243902</v>
      </c>
    </row>
    <row r="36" spans="1:11" ht="12.75">
      <c r="A36" s="165" t="s">
        <v>47</v>
      </c>
      <c r="B36" s="168"/>
      <c r="C36" s="168"/>
      <c r="D36" s="168"/>
      <c r="E36" s="168"/>
      <c r="F36" s="169"/>
      <c r="G36" s="38">
        <v>115000</v>
      </c>
      <c r="H36" s="38">
        <v>173134.96</v>
      </c>
      <c r="I36" s="38">
        <v>131576.71</v>
      </c>
      <c r="J36" s="49">
        <f t="shared" si="10"/>
        <v>75.99661558820934</v>
      </c>
      <c r="K36" s="49">
        <f t="shared" si="11"/>
        <v>114.4145304347826</v>
      </c>
    </row>
    <row r="37" spans="1:11" ht="22.5" customHeight="1">
      <c r="A37" s="159" t="s">
        <v>61</v>
      </c>
      <c r="B37" s="160"/>
      <c r="C37" s="160"/>
      <c r="D37" s="160"/>
      <c r="E37" s="160"/>
      <c r="F37" s="161"/>
      <c r="G37" s="38">
        <v>60519</v>
      </c>
      <c r="H37" s="38">
        <v>46461</v>
      </c>
      <c r="I37" s="38">
        <v>60519</v>
      </c>
      <c r="J37" s="49">
        <f aca="true" t="shared" si="12" ref="J37:J47">I37/H37*100</f>
        <v>130.25763543617228</v>
      </c>
      <c r="K37" s="49">
        <f>I37/G37*100</f>
        <v>100</v>
      </c>
    </row>
    <row r="38" spans="1:11" ht="12.75">
      <c r="A38" s="165" t="s">
        <v>38</v>
      </c>
      <c r="B38" s="168"/>
      <c r="C38" s="168"/>
      <c r="D38" s="168"/>
      <c r="E38" s="168"/>
      <c r="F38" s="169"/>
      <c r="G38" s="38">
        <v>603200</v>
      </c>
      <c r="H38" s="38">
        <v>587019.29</v>
      </c>
      <c r="I38" s="38">
        <v>672025.98</v>
      </c>
      <c r="J38" s="49">
        <f t="shared" si="12"/>
        <v>114.48107267480086</v>
      </c>
      <c r="K38" s="49">
        <f t="shared" si="11"/>
        <v>111.41014257294431</v>
      </c>
    </row>
    <row r="39" spans="1:11" ht="12.75">
      <c r="A39" s="165" t="s">
        <v>53</v>
      </c>
      <c r="B39" s="166"/>
      <c r="C39" s="166"/>
      <c r="D39" s="166"/>
      <c r="E39" s="166"/>
      <c r="F39" s="167"/>
      <c r="G39" s="38">
        <v>0</v>
      </c>
      <c r="H39" s="38">
        <v>600</v>
      </c>
      <c r="I39" s="38"/>
      <c r="J39" s="49">
        <f t="shared" si="12"/>
        <v>0</v>
      </c>
      <c r="K39" s="49">
        <v>0</v>
      </c>
    </row>
    <row r="40" spans="1:11" ht="23.25" customHeight="1">
      <c r="A40" s="162" t="s">
        <v>76</v>
      </c>
      <c r="B40" s="163"/>
      <c r="C40" s="163"/>
      <c r="D40" s="163"/>
      <c r="E40" s="163"/>
      <c r="F40" s="164"/>
      <c r="G40" s="38">
        <v>80481</v>
      </c>
      <c r="H40" s="38">
        <v>50427.58</v>
      </c>
      <c r="I40" s="38">
        <v>89170.87</v>
      </c>
      <c r="J40" s="49">
        <f>I40/H40*100</f>
        <v>176.82956429794964</v>
      </c>
      <c r="K40" s="49">
        <f>I40/G40*100</f>
        <v>110.79741802412993</v>
      </c>
    </row>
    <row r="41" spans="1:11" ht="24" customHeight="1">
      <c r="A41" s="159" t="s">
        <v>65</v>
      </c>
      <c r="B41" s="160"/>
      <c r="C41" s="160"/>
      <c r="D41" s="160"/>
      <c r="E41" s="160"/>
      <c r="F41" s="161"/>
      <c r="G41" s="38">
        <v>113600</v>
      </c>
      <c r="H41" s="38">
        <v>45705.57</v>
      </c>
      <c r="I41" s="38">
        <v>122322.68</v>
      </c>
      <c r="J41" s="49">
        <f t="shared" si="12"/>
        <v>267.6318881921831</v>
      </c>
      <c r="K41" s="49">
        <f>I41/G41*100</f>
        <v>107.67841549295774</v>
      </c>
    </row>
    <row r="42" spans="1:11" ht="12.75">
      <c r="A42" s="165" t="s">
        <v>39</v>
      </c>
      <c r="B42" s="168"/>
      <c r="C42" s="168"/>
      <c r="D42" s="168"/>
      <c r="E42" s="168"/>
      <c r="F42" s="169"/>
      <c r="G42" s="38">
        <v>5005000</v>
      </c>
      <c r="H42" s="38">
        <v>1274665</v>
      </c>
      <c r="I42" s="38">
        <v>7545157.1</v>
      </c>
      <c r="J42" s="49">
        <f>I42/H42*100</f>
        <v>591.9325548281313</v>
      </c>
      <c r="K42" s="49">
        <f>I42/G42*100</f>
        <v>150.7523896103896</v>
      </c>
    </row>
    <row r="43" spans="1:11" ht="12.75">
      <c r="A43" s="165" t="s">
        <v>49</v>
      </c>
      <c r="B43" s="168"/>
      <c r="C43" s="168"/>
      <c r="D43" s="168"/>
      <c r="E43" s="168"/>
      <c r="F43" s="169"/>
      <c r="G43" s="38">
        <v>1665000</v>
      </c>
      <c r="H43" s="38">
        <v>1111834.9</v>
      </c>
      <c r="I43" s="38">
        <v>2108743.52</v>
      </c>
      <c r="J43" s="49">
        <f t="shared" si="12"/>
        <v>189.6633681853304</v>
      </c>
      <c r="K43" s="49">
        <f>I43/G43*100</f>
        <v>126.65126246246246</v>
      </c>
    </row>
    <row r="44" spans="1:11" ht="12.75">
      <c r="A44" s="165" t="s">
        <v>40</v>
      </c>
      <c r="B44" s="168"/>
      <c r="C44" s="168"/>
      <c r="D44" s="168"/>
      <c r="E44" s="168"/>
      <c r="F44" s="169"/>
      <c r="G44" s="38">
        <v>1189600</v>
      </c>
      <c r="H44" s="38">
        <v>1263546.75</v>
      </c>
      <c r="I44" s="38">
        <v>1245992.67</v>
      </c>
      <c r="J44" s="49">
        <f t="shared" si="12"/>
        <v>98.61072967818562</v>
      </c>
      <c r="K44" s="49">
        <f t="shared" si="11"/>
        <v>104.74047326832547</v>
      </c>
    </row>
    <row r="45" spans="1:11" ht="12.75">
      <c r="A45" s="165" t="s">
        <v>54</v>
      </c>
      <c r="B45" s="168"/>
      <c r="C45" s="168"/>
      <c r="D45" s="168"/>
      <c r="E45" s="168"/>
      <c r="F45" s="169"/>
      <c r="G45" s="38"/>
      <c r="H45" s="91"/>
      <c r="I45" s="38">
        <v>0</v>
      </c>
      <c r="J45" s="49">
        <v>0</v>
      </c>
      <c r="K45" s="49"/>
    </row>
    <row r="46" spans="1:11" ht="11.25" customHeight="1">
      <c r="A46" s="159" t="s">
        <v>73</v>
      </c>
      <c r="B46" s="184"/>
      <c r="C46" s="184"/>
      <c r="D46" s="184"/>
      <c r="E46" s="184"/>
      <c r="F46" s="185"/>
      <c r="G46" s="38"/>
      <c r="H46" s="38">
        <v>500</v>
      </c>
      <c r="I46" s="38"/>
      <c r="J46" s="49">
        <v>0</v>
      </c>
      <c r="K46" s="49"/>
    </row>
    <row r="47" spans="1:11" ht="14.25" customHeight="1">
      <c r="A47" s="181" t="s">
        <v>72</v>
      </c>
      <c r="B47" s="182"/>
      <c r="C47" s="182"/>
      <c r="D47" s="182"/>
      <c r="E47" s="182"/>
      <c r="F47" s="183"/>
      <c r="G47" s="39">
        <f>G26+G34</f>
        <v>59013600</v>
      </c>
      <c r="H47" s="92">
        <f>H26+H34</f>
        <v>51801875.93000001</v>
      </c>
      <c r="I47" s="39">
        <f>I26+I34</f>
        <v>64902410.08</v>
      </c>
      <c r="J47" s="41">
        <f t="shared" si="12"/>
        <v>125.28969060445374</v>
      </c>
      <c r="K47" s="41">
        <f t="shared" si="11"/>
        <v>109.97873385118007</v>
      </c>
    </row>
  </sheetData>
  <sheetProtection/>
  <mergeCells count="53">
    <mergeCell ref="AD6:AE10"/>
    <mergeCell ref="AF6:AG10"/>
    <mergeCell ref="B3:AB3"/>
    <mergeCell ref="AB5:AC5"/>
    <mergeCell ref="O8:Q10"/>
    <mergeCell ref="J10:K10"/>
    <mergeCell ref="D6:F10"/>
    <mergeCell ref="H10:I10"/>
    <mergeCell ref="AA6:AC10"/>
    <mergeCell ref="X7:Y10"/>
    <mergeCell ref="A45:F45"/>
    <mergeCell ref="A47:F47"/>
    <mergeCell ref="A32:F32"/>
    <mergeCell ref="A44:F44"/>
    <mergeCell ref="A35:F35"/>
    <mergeCell ref="A46:F46"/>
    <mergeCell ref="A43:F43"/>
    <mergeCell ref="A38:F38"/>
    <mergeCell ref="A42:F42"/>
    <mergeCell ref="A33:F33"/>
    <mergeCell ref="A21:C21"/>
    <mergeCell ref="A15:C15"/>
    <mergeCell ref="A31:F31"/>
    <mergeCell ref="A16:C16"/>
    <mergeCell ref="A18:C18"/>
    <mergeCell ref="A28:F28"/>
    <mergeCell ref="A23:C23"/>
    <mergeCell ref="A19:C19"/>
    <mergeCell ref="A26:F26"/>
    <mergeCell ref="L7:N10"/>
    <mergeCell ref="O7:T7"/>
    <mergeCell ref="R8:T10"/>
    <mergeCell ref="A20:C20"/>
    <mergeCell ref="A13:C13"/>
    <mergeCell ref="A14:C14"/>
    <mergeCell ref="A41:F41"/>
    <mergeCell ref="A37:F37"/>
    <mergeCell ref="A40:F40"/>
    <mergeCell ref="A22:C22"/>
    <mergeCell ref="A39:F39"/>
    <mergeCell ref="A30:F30"/>
    <mergeCell ref="A36:F36"/>
    <mergeCell ref="A34:F34"/>
    <mergeCell ref="Z7:Z10"/>
    <mergeCell ref="G6:Z6"/>
    <mergeCell ref="A17:C17"/>
    <mergeCell ref="A29:F29"/>
    <mergeCell ref="A6:C11"/>
    <mergeCell ref="A27:F27"/>
    <mergeCell ref="A12:C12"/>
    <mergeCell ref="U7:W10"/>
    <mergeCell ref="G10:G11"/>
    <mergeCell ref="G7:K9"/>
  </mergeCells>
  <printOptions/>
  <pageMargins left="0" right="0" top="0.7874015748031497" bottom="0.3937007874015748" header="0.5118110236220472" footer="0.5118110236220472"/>
  <pageSetup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X20"/>
  <sheetViews>
    <sheetView zoomScalePageLayoutView="0" workbookViewId="0" topLeftCell="A5">
      <pane xSplit="5" topLeftCell="V1" activePane="topRight" state="frozen"/>
      <selection pane="topLeft" activeCell="A4" sqref="A4"/>
      <selection pane="topRight" activeCell="X17" sqref="X17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0.625" style="0" customWidth="1"/>
    <col min="5" max="5" width="11.125" style="0" customWidth="1"/>
    <col min="6" max="6" width="5.75390625" style="0" customWidth="1"/>
    <col min="7" max="7" width="8.25390625" style="0" customWidth="1"/>
    <col min="8" max="8" width="10.875" style="0" customWidth="1"/>
    <col min="9" max="9" width="11.00390625" style="0" customWidth="1"/>
    <col min="10" max="10" width="6.875" style="0" customWidth="1"/>
    <col min="11" max="11" width="6.125" style="0" customWidth="1"/>
    <col min="12" max="12" width="8.00390625" style="0" customWidth="1"/>
    <col min="13" max="13" width="9.875" style="0" bestFit="1" customWidth="1"/>
    <col min="14" max="14" width="9.75390625" style="0" customWidth="1"/>
    <col min="15" max="15" width="6.375" style="0" customWidth="1"/>
    <col min="16" max="16" width="6.125" style="0" customWidth="1"/>
    <col min="17" max="17" width="8.25390625" style="0" customWidth="1"/>
    <col min="18" max="18" width="9.375" style="0" customWidth="1"/>
    <col min="19" max="19" width="10.00390625" style="0" customWidth="1"/>
    <col min="20" max="20" width="7.00390625" style="0" customWidth="1"/>
    <col min="21" max="21" width="7.25390625" style="0" customWidth="1"/>
    <col min="22" max="22" width="8.25390625" style="0" customWidth="1"/>
    <col min="23" max="23" width="10.125" style="0" customWidth="1"/>
    <col min="24" max="24" width="10.375" style="0" customWidth="1"/>
    <col min="25" max="25" width="6.875" style="0" customWidth="1"/>
    <col min="26" max="26" width="5.875" style="0" customWidth="1"/>
    <col min="27" max="27" width="8.875" style="0" customWidth="1"/>
    <col min="28" max="29" width="7.625" style="0" customWidth="1"/>
    <col min="30" max="30" width="6.375" style="0" customWidth="1"/>
    <col min="31" max="31" width="6.875" style="0" customWidth="1"/>
    <col min="32" max="32" width="5.125" style="0" customWidth="1"/>
    <col min="33" max="33" width="7.375" style="0" customWidth="1"/>
    <col min="34" max="34" width="6.125" style="0" customWidth="1"/>
    <col min="35" max="35" width="5.25390625" style="0" customWidth="1"/>
    <col min="36" max="36" width="5.625" style="0" customWidth="1"/>
    <col min="37" max="37" width="8.00390625" style="0" customWidth="1"/>
    <col min="38" max="38" width="9.75390625" style="0" customWidth="1"/>
    <col min="39" max="39" width="10.25390625" style="0" customWidth="1"/>
    <col min="40" max="40" width="6.875" style="0" customWidth="1"/>
    <col min="41" max="41" width="6.125" style="0" customWidth="1"/>
    <col min="42" max="42" width="7.125" style="0" customWidth="1"/>
    <col min="43" max="43" width="10.00390625" style="0" customWidth="1"/>
    <col min="44" max="44" width="8.75390625" style="0" customWidth="1"/>
    <col min="45" max="46" width="6.25390625" style="0" customWidth="1"/>
    <col min="47" max="48" width="8.375" style="0" customWidth="1"/>
    <col min="49" max="49" width="8.75390625" style="0" customWidth="1"/>
    <col min="50" max="51" width="6.125" style="0" customWidth="1"/>
    <col min="52" max="54" width="8.625" style="0" customWidth="1"/>
    <col min="55" max="55" width="6.875" style="0" customWidth="1"/>
    <col min="56" max="56" width="7.25390625" style="0" customWidth="1"/>
    <col min="58" max="58" width="8.25390625" style="0" customWidth="1"/>
    <col min="59" max="59" width="6.75390625" style="0" customWidth="1"/>
    <col min="60" max="60" width="6.875" style="0" customWidth="1"/>
    <col min="61" max="61" width="6.125" style="0" customWidth="1"/>
    <col min="62" max="62" width="5.125" style="0" customWidth="1"/>
    <col min="63" max="63" width="7.125" style="0" customWidth="1"/>
    <col min="64" max="64" width="6.25390625" style="0" customWidth="1"/>
    <col min="65" max="65" width="5.875" style="0" customWidth="1"/>
    <col min="66" max="66" width="5.00390625" style="0" customWidth="1"/>
    <col min="67" max="67" width="4.875" style="0" customWidth="1"/>
    <col min="68" max="68" width="6.625" style="0" customWidth="1"/>
    <col min="69" max="69" width="7.75390625" style="0" customWidth="1"/>
    <col min="70" max="70" width="5.625" style="0" customWidth="1"/>
    <col min="71" max="71" width="4.75390625" style="0" customWidth="1"/>
    <col min="72" max="72" width="4.00390625" style="0" customWidth="1"/>
    <col min="73" max="76" width="5.75390625" style="0" customWidth="1"/>
  </cols>
  <sheetData>
    <row r="1" ht="3" customHeight="1"/>
    <row r="2" ht="12.75" customHeight="1" hidden="1"/>
    <row r="3" spans="2:47" ht="56.25" customHeight="1">
      <c r="B3" s="120"/>
      <c r="C3" s="120"/>
      <c r="D3" s="244" t="s">
        <v>83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120"/>
      <c r="AM3" s="120"/>
      <c r="AN3" s="120"/>
      <c r="AO3" s="120"/>
      <c r="AP3" s="43"/>
      <c r="AQ3" s="2"/>
      <c r="AR3" s="2"/>
      <c r="AS3" s="2"/>
      <c r="AT3" s="2"/>
      <c r="AU3" s="2"/>
    </row>
    <row r="6" spans="1:76" ht="12.75">
      <c r="A6" s="227" t="s">
        <v>2</v>
      </c>
      <c r="B6" s="227"/>
      <c r="C6" s="227"/>
      <c r="D6" s="228" t="s">
        <v>0</v>
      </c>
      <c r="E6" s="228"/>
      <c r="F6" s="229"/>
      <c r="G6" s="234" t="s">
        <v>16</v>
      </c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1"/>
    </row>
    <row r="7" spans="1:76" ht="43.5" customHeight="1">
      <c r="A7" s="227"/>
      <c r="B7" s="227"/>
      <c r="C7" s="227"/>
      <c r="D7" s="230"/>
      <c r="E7" s="230"/>
      <c r="F7" s="231"/>
      <c r="G7" s="215" t="s">
        <v>1</v>
      </c>
      <c r="H7" s="223"/>
      <c r="I7" s="223"/>
      <c r="J7" s="223"/>
      <c r="K7" s="224"/>
      <c r="L7" s="215" t="s">
        <v>13</v>
      </c>
      <c r="M7" s="223"/>
      <c r="N7" s="223"/>
      <c r="O7" s="223"/>
      <c r="P7" s="224"/>
      <c r="Q7" s="222" t="s">
        <v>51</v>
      </c>
      <c r="R7" s="216"/>
      <c r="S7" s="216"/>
      <c r="T7" s="216"/>
      <c r="U7" s="217"/>
      <c r="V7" s="222" t="s">
        <v>14</v>
      </c>
      <c r="W7" s="216"/>
      <c r="X7" s="216"/>
      <c r="Y7" s="216"/>
      <c r="Z7" s="217"/>
      <c r="AA7" s="215" t="s">
        <v>33</v>
      </c>
      <c r="AB7" s="216"/>
      <c r="AC7" s="216"/>
      <c r="AD7" s="216"/>
      <c r="AE7" s="217"/>
      <c r="AF7" s="215" t="s">
        <v>44</v>
      </c>
      <c r="AG7" s="216"/>
      <c r="AH7" s="216"/>
      <c r="AI7" s="216"/>
      <c r="AJ7" s="217"/>
      <c r="AK7" s="215" t="s">
        <v>52</v>
      </c>
      <c r="AL7" s="216"/>
      <c r="AM7" s="216"/>
      <c r="AN7" s="216"/>
      <c r="AO7" s="217"/>
      <c r="AP7" s="215" t="s">
        <v>42</v>
      </c>
      <c r="AQ7" s="216"/>
      <c r="AR7" s="216"/>
      <c r="AS7" s="216"/>
      <c r="AT7" s="217"/>
      <c r="AU7" s="215" t="s">
        <v>32</v>
      </c>
      <c r="AV7" s="216"/>
      <c r="AW7" s="216"/>
      <c r="AX7" s="216"/>
      <c r="AY7" s="217"/>
      <c r="AZ7" s="215" t="s">
        <v>31</v>
      </c>
      <c r="BA7" s="220"/>
      <c r="BB7" s="220"/>
      <c r="BC7" s="220"/>
      <c r="BD7" s="221"/>
      <c r="BE7" s="215" t="s">
        <v>62</v>
      </c>
      <c r="BF7" s="218"/>
      <c r="BG7" s="218"/>
      <c r="BH7" s="218"/>
      <c r="BI7" s="219"/>
      <c r="BJ7" s="215" t="s">
        <v>75</v>
      </c>
      <c r="BK7" s="218"/>
      <c r="BL7" s="218"/>
      <c r="BM7" s="218"/>
      <c r="BN7" s="218"/>
      <c r="BO7" s="215" t="s">
        <v>74</v>
      </c>
      <c r="BP7" s="218"/>
      <c r="BQ7" s="218"/>
      <c r="BR7" s="218"/>
      <c r="BS7" s="219"/>
      <c r="BT7" s="215" t="s">
        <v>54</v>
      </c>
      <c r="BU7" s="220"/>
      <c r="BV7" s="220"/>
      <c r="BW7" s="220"/>
      <c r="BX7" s="221"/>
    </row>
    <row r="8" spans="1:76" ht="27.75" customHeight="1">
      <c r="A8" s="227"/>
      <c r="B8" s="227"/>
      <c r="C8" s="227"/>
      <c r="D8" s="212" t="s">
        <v>50</v>
      </c>
      <c r="E8" s="238" t="s">
        <v>20</v>
      </c>
      <c r="F8" s="50"/>
      <c r="G8" s="232" t="s">
        <v>50</v>
      </c>
      <c r="H8" s="214" t="s">
        <v>20</v>
      </c>
      <c r="I8" s="214"/>
      <c r="J8" s="235" t="s">
        <v>59</v>
      </c>
      <c r="K8" s="224"/>
      <c r="L8" s="232" t="s">
        <v>50</v>
      </c>
      <c r="M8" s="214" t="s">
        <v>20</v>
      </c>
      <c r="N8" s="214"/>
      <c r="O8" s="235" t="s">
        <v>59</v>
      </c>
      <c r="P8" s="224"/>
      <c r="Q8" s="232" t="s">
        <v>50</v>
      </c>
      <c r="R8" s="214" t="s">
        <v>20</v>
      </c>
      <c r="S8" s="214"/>
      <c r="T8" s="235" t="s">
        <v>59</v>
      </c>
      <c r="U8" s="224"/>
      <c r="V8" s="212" t="s">
        <v>50</v>
      </c>
      <c r="W8" s="214" t="s">
        <v>20</v>
      </c>
      <c r="X8" s="214"/>
      <c r="Y8" s="213" t="s">
        <v>59</v>
      </c>
      <c r="Z8" s="213"/>
      <c r="AA8" s="212" t="s">
        <v>50</v>
      </c>
      <c r="AB8" s="214" t="s">
        <v>20</v>
      </c>
      <c r="AC8" s="214"/>
      <c r="AD8" s="213" t="s">
        <v>59</v>
      </c>
      <c r="AE8" s="213"/>
      <c r="AF8" s="212" t="s">
        <v>50</v>
      </c>
      <c r="AG8" s="214" t="s">
        <v>20</v>
      </c>
      <c r="AH8" s="214"/>
      <c r="AI8" s="213" t="s">
        <v>59</v>
      </c>
      <c r="AJ8" s="213"/>
      <c r="AK8" s="212" t="s">
        <v>50</v>
      </c>
      <c r="AL8" s="214" t="s">
        <v>20</v>
      </c>
      <c r="AM8" s="214"/>
      <c r="AN8" s="213" t="s">
        <v>59</v>
      </c>
      <c r="AO8" s="213"/>
      <c r="AP8" s="212" t="s">
        <v>50</v>
      </c>
      <c r="AQ8" s="214" t="s">
        <v>20</v>
      </c>
      <c r="AR8" s="214"/>
      <c r="AS8" s="213" t="s">
        <v>59</v>
      </c>
      <c r="AT8" s="213"/>
      <c r="AU8" s="212" t="s">
        <v>50</v>
      </c>
      <c r="AV8" s="214" t="s">
        <v>20</v>
      </c>
      <c r="AW8" s="214"/>
      <c r="AX8" s="213" t="s">
        <v>59</v>
      </c>
      <c r="AY8" s="213"/>
      <c r="AZ8" s="212" t="s">
        <v>50</v>
      </c>
      <c r="BA8" s="214" t="s">
        <v>20</v>
      </c>
      <c r="BB8" s="214"/>
      <c r="BC8" s="213" t="s">
        <v>59</v>
      </c>
      <c r="BD8" s="213"/>
      <c r="BE8" s="212" t="s">
        <v>50</v>
      </c>
      <c r="BF8" s="214" t="s">
        <v>20</v>
      </c>
      <c r="BG8" s="214"/>
      <c r="BH8" s="213" t="s">
        <v>59</v>
      </c>
      <c r="BI8" s="213"/>
      <c r="BJ8" s="212" t="s">
        <v>50</v>
      </c>
      <c r="BK8" s="214" t="s">
        <v>20</v>
      </c>
      <c r="BL8" s="214"/>
      <c r="BM8" s="213" t="s">
        <v>59</v>
      </c>
      <c r="BN8" s="213"/>
      <c r="BO8" s="212" t="s">
        <v>50</v>
      </c>
      <c r="BP8" s="214" t="s">
        <v>20</v>
      </c>
      <c r="BQ8" s="214"/>
      <c r="BR8" s="213" t="s">
        <v>59</v>
      </c>
      <c r="BS8" s="213"/>
      <c r="BT8" s="212" t="s">
        <v>50</v>
      </c>
      <c r="BU8" s="214" t="s">
        <v>20</v>
      </c>
      <c r="BV8" s="214"/>
      <c r="BW8" s="213" t="s">
        <v>59</v>
      </c>
      <c r="BX8" s="213"/>
    </row>
    <row r="9" spans="1:76" ht="75.75" customHeight="1">
      <c r="A9" s="227"/>
      <c r="B9" s="227"/>
      <c r="C9" s="227"/>
      <c r="D9" s="214"/>
      <c r="E9" s="239"/>
      <c r="F9" s="51" t="s">
        <v>15</v>
      </c>
      <c r="G9" s="233"/>
      <c r="H9" s="84" t="s">
        <v>85</v>
      </c>
      <c r="I9" s="48" t="s">
        <v>86</v>
      </c>
      <c r="J9" s="48" t="s">
        <v>87</v>
      </c>
      <c r="K9" s="48" t="s">
        <v>88</v>
      </c>
      <c r="L9" s="233"/>
      <c r="M9" s="84" t="s">
        <v>85</v>
      </c>
      <c r="N9" s="48" t="s">
        <v>86</v>
      </c>
      <c r="O9" s="48" t="s">
        <v>87</v>
      </c>
      <c r="P9" s="48" t="s">
        <v>88</v>
      </c>
      <c r="Q9" s="233"/>
      <c r="R9" s="84" t="s">
        <v>85</v>
      </c>
      <c r="S9" s="48" t="s">
        <v>86</v>
      </c>
      <c r="T9" s="48" t="s">
        <v>87</v>
      </c>
      <c r="U9" s="48" t="s">
        <v>88</v>
      </c>
      <c r="V9" s="213"/>
      <c r="W9" s="84" t="s">
        <v>85</v>
      </c>
      <c r="X9" s="48" t="s">
        <v>86</v>
      </c>
      <c r="Y9" s="48" t="s">
        <v>87</v>
      </c>
      <c r="Z9" s="48" t="s">
        <v>88</v>
      </c>
      <c r="AA9" s="213"/>
      <c r="AB9" s="84" t="s">
        <v>85</v>
      </c>
      <c r="AC9" s="48" t="s">
        <v>86</v>
      </c>
      <c r="AD9" s="48" t="s">
        <v>87</v>
      </c>
      <c r="AE9" s="48" t="s">
        <v>88</v>
      </c>
      <c r="AF9" s="213"/>
      <c r="AG9" s="84" t="s">
        <v>85</v>
      </c>
      <c r="AH9" s="48" t="s">
        <v>86</v>
      </c>
      <c r="AI9" s="48" t="s">
        <v>87</v>
      </c>
      <c r="AJ9" s="48" t="s">
        <v>88</v>
      </c>
      <c r="AK9" s="213"/>
      <c r="AL9" s="84" t="s">
        <v>85</v>
      </c>
      <c r="AM9" s="48" t="s">
        <v>86</v>
      </c>
      <c r="AN9" s="48" t="s">
        <v>87</v>
      </c>
      <c r="AO9" s="48" t="s">
        <v>88</v>
      </c>
      <c r="AP9" s="213"/>
      <c r="AQ9" s="84" t="s">
        <v>85</v>
      </c>
      <c r="AR9" s="48" t="s">
        <v>86</v>
      </c>
      <c r="AS9" s="48" t="s">
        <v>87</v>
      </c>
      <c r="AT9" s="48" t="s">
        <v>88</v>
      </c>
      <c r="AU9" s="213"/>
      <c r="AV9" s="84" t="s">
        <v>85</v>
      </c>
      <c r="AW9" s="48" t="s">
        <v>86</v>
      </c>
      <c r="AX9" s="48" t="s">
        <v>87</v>
      </c>
      <c r="AY9" s="48" t="s">
        <v>88</v>
      </c>
      <c r="AZ9" s="213"/>
      <c r="BA9" s="84" t="s">
        <v>85</v>
      </c>
      <c r="BB9" s="48" t="s">
        <v>86</v>
      </c>
      <c r="BC9" s="48" t="s">
        <v>87</v>
      </c>
      <c r="BD9" s="48" t="s">
        <v>88</v>
      </c>
      <c r="BE9" s="213"/>
      <c r="BF9" s="84" t="s">
        <v>85</v>
      </c>
      <c r="BG9" s="48" t="s">
        <v>86</v>
      </c>
      <c r="BH9" s="48" t="s">
        <v>87</v>
      </c>
      <c r="BI9" s="48" t="s">
        <v>88</v>
      </c>
      <c r="BJ9" s="213"/>
      <c r="BK9" s="84" t="s">
        <v>85</v>
      </c>
      <c r="BL9" s="48" t="s">
        <v>86</v>
      </c>
      <c r="BM9" s="48" t="s">
        <v>87</v>
      </c>
      <c r="BN9" s="48" t="s">
        <v>88</v>
      </c>
      <c r="BO9" s="213"/>
      <c r="BP9" s="84" t="s">
        <v>85</v>
      </c>
      <c r="BQ9" s="48" t="s">
        <v>86</v>
      </c>
      <c r="BR9" s="48" t="s">
        <v>87</v>
      </c>
      <c r="BS9" s="48" t="s">
        <v>88</v>
      </c>
      <c r="BT9" s="213"/>
      <c r="BU9" s="84" t="s">
        <v>85</v>
      </c>
      <c r="BV9" s="48" t="s">
        <v>86</v>
      </c>
      <c r="BW9" s="48" t="s">
        <v>87</v>
      </c>
      <c r="BX9" s="48" t="s">
        <v>88</v>
      </c>
    </row>
    <row r="10" spans="1:76" s="19" customFormat="1" ht="27.75" customHeight="1">
      <c r="A10" s="236" t="s">
        <v>4</v>
      </c>
      <c r="B10" s="236"/>
      <c r="C10" s="237"/>
      <c r="D10" s="85">
        <f>G10+L10+Q10+V10+AA10+AF10+AK10+AP10+AU10+AZ10+BT10</f>
        <v>572550</v>
      </c>
      <c r="E10" s="85">
        <f>I10+N10+S10+X10+AC10+AH10+AM10+AR10+AW10+BB10+BG10+BL10+BQ10+BV10</f>
        <v>586344.39</v>
      </c>
      <c r="F10" s="95">
        <f>E10/D10*100</f>
        <v>102.40929001833901</v>
      </c>
      <c r="G10" s="108">
        <v>116200</v>
      </c>
      <c r="H10" s="38">
        <v>112256.62</v>
      </c>
      <c r="I10" s="38">
        <v>120190.73</v>
      </c>
      <c r="J10" s="115">
        <f>I10/H10*100</f>
        <v>107.06783261423692</v>
      </c>
      <c r="K10" s="116">
        <f>I10/G10*100</f>
        <v>103.43436316695353</v>
      </c>
      <c r="L10" s="47">
        <v>8500</v>
      </c>
      <c r="M10" s="98">
        <v>23732.28</v>
      </c>
      <c r="N10" s="98">
        <v>10948.14</v>
      </c>
      <c r="O10" s="118">
        <f aca="true" t="shared" si="0" ref="O10:O19">N10/M10*100</f>
        <v>46.1318507956252</v>
      </c>
      <c r="P10" s="116">
        <f>N10/L10*100</f>
        <v>128.80164705882353</v>
      </c>
      <c r="Q10" s="47">
        <v>51350</v>
      </c>
      <c r="R10" s="38">
        <v>48657.86</v>
      </c>
      <c r="S10" s="38">
        <v>53992.38</v>
      </c>
      <c r="T10" s="116">
        <f>S10/R10*100</f>
        <v>110.96332637728004</v>
      </c>
      <c r="U10" s="116">
        <f>S10/Q10*100</f>
        <v>105.14582278481012</v>
      </c>
      <c r="V10" s="47">
        <v>321000</v>
      </c>
      <c r="W10" s="38">
        <v>260847.96</v>
      </c>
      <c r="X10" s="38">
        <v>323268.96</v>
      </c>
      <c r="Y10" s="116">
        <f>X10/W10*100</f>
        <v>123.93003188524074</v>
      </c>
      <c r="Z10" s="116">
        <f>X10/V10*100</f>
        <v>100.70684112149533</v>
      </c>
      <c r="AA10" s="38">
        <v>14000</v>
      </c>
      <c r="AB10" s="47">
        <v>15500</v>
      </c>
      <c r="AC10" s="47">
        <v>14600</v>
      </c>
      <c r="AD10" s="116">
        <f>AC10/AB10*100</f>
        <v>94.19354838709677</v>
      </c>
      <c r="AE10" s="116">
        <f>AC10/AA10*100</f>
        <v>104.28571428571429</v>
      </c>
      <c r="AF10" s="38"/>
      <c r="AG10" s="121"/>
      <c r="AH10" s="39"/>
      <c r="AI10" s="38"/>
      <c r="AJ10" s="38"/>
      <c r="AK10" s="47">
        <v>44000</v>
      </c>
      <c r="AL10" s="38">
        <v>52003.39</v>
      </c>
      <c r="AM10" s="107">
        <v>45462.78</v>
      </c>
      <c r="AN10" s="116">
        <f>AM10/AL10*100</f>
        <v>87.4227237878146</v>
      </c>
      <c r="AO10" s="116">
        <f>AM10/AK10*100</f>
        <v>103.3245</v>
      </c>
      <c r="AP10" s="47">
        <v>10000</v>
      </c>
      <c r="AQ10" s="38">
        <v>15359.09</v>
      </c>
      <c r="AR10" s="38">
        <v>10300.4</v>
      </c>
      <c r="AS10" s="116">
        <f>AR10/AQ10*100</f>
        <v>67.06386901828168</v>
      </c>
      <c r="AT10" s="116">
        <f>AR10/AP10*100</f>
        <v>103.004</v>
      </c>
      <c r="AU10" s="38"/>
      <c r="AV10" s="39"/>
      <c r="AW10" s="39"/>
      <c r="AX10" s="38"/>
      <c r="AY10" s="38"/>
      <c r="AZ10" s="38">
        <v>7500</v>
      </c>
      <c r="BA10" s="38">
        <v>51380</v>
      </c>
      <c r="BB10" s="38">
        <v>7581</v>
      </c>
      <c r="BC10" s="116">
        <f aca="true" t="shared" si="1" ref="BC10:BC19">BB10/BA10*100</f>
        <v>14.754768392370574</v>
      </c>
      <c r="BD10" s="116">
        <f>BB10/AZ10*100</f>
        <v>101.08</v>
      </c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9"/>
      <c r="BU10" s="38"/>
      <c r="BV10" s="38"/>
      <c r="BW10" s="38"/>
      <c r="BX10" s="38"/>
    </row>
    <row r="11" spans="1:76" s="20" customFormat="1" ht="24.75" customHeight="1">
      <c r="A11" s="225" t="s">
        <v>5</v>
      </c>
      <c r="B11" s="225"/>
      <c r="C11" s="226"/>
      <c r="D11" s="85">
        <f>G11+L11+Q11+V11+AA11+AF11+AK11+AP11+AU11+AZ11+BT11+BE11</f>
        <v>606700</v>
      </c>
      <c r="E11" s="85">
        <f aca="true" t="shared" si="2" ref="E11:E19">I11+N11+S11+X11+AC11+AH11+AM11+AR11+AW11+BB11+BG11+BL11+BQ11+BV11</f>
        <v>628381.83</v>
      </c>
      <c r="F11" s="95">
        <f aca="true" t="shared" si="3" ref="F11:F19">E11/D11*100</f>
        <v>103.57373166309543</v>
      </c>
      <c r="G11" s="108">
        <v>152200</v>
      </c>
      <c r="H11" s="38">
        <v>151742.42</v>
      </c>
      <c r="I11" s="38">
        <v>154749.23</v>
      </c>
      <c r="J11" s="115">
        <f aca="true" t="shared" si="4" ref="J11:J19">I11/H11*100</f>
        <v>101.98152237192473</v>
      </c>
      <c r="K11" s="116">
        <f aca="true" t="shared" si="5" ref="K11:K19">I11/G11*100</f>
        <v>101.6749211563732</v>
      </c>
      <c r="L11" s="47">
        <v>10000</v>
      </c>
      <c r="M11" s="61">
        <v>10497.74</v>
      </c>
      <c r="N11" s="61">
        <v>10745.58</v>
      </c>
      <c r="O11" s="118">
        <f t="shared" si="0"/>
        <v>102.36088910565513</v>
      </c>
      <c r="P11" s="116">
        <f aca="true" t="shared" si="6" ref="P11:P18">N11/L11*100</f>
        <v>107.4558</v>
      </c>
      <c r="Q11" s="47">
        <v>87000</v>
      </c>
      <c r="R11" s="38">
        <v>87018.01</v>
      </c>
      <c r="S11" s="38">
        <v>87923.04</v>
      </c>
      <c r="T11" s="116">
        <f aca="true" t="shared" si="7" ref="T11:T19">S11/R11*100</f>
        <v>101.04004906570489</v>
      </c>
      <c r="U11" s="116">
        <f aca="true" t="shared" si="8" ref="U11:U19">S11/Q11*100</f>
        <v>101.06096551724137</v>
      </c>
      <c r="V11" s="47">
        <v>245000</v>
      </c>
      <c r="W11" s="97">
        <v>274594.2</v>
      </c>
      <c r="X11" s="97">
        <v>245961.24</v>
      </c>
      <c r="Y11" s="116">
        <f aca="true" t="shared" si="9" ref="Y11:Y19">X11/W11*100</f>
        <v>89.5726275354687</v>
      </c>
      <c r="Z11" s="116">
        <f aca="true" t="shared" si="10" ref="Z11:Z19">X11/V11*100</f>
        <v>100.39234285714285</v>
      </c>
      <c r="AA11" s="38">
        <v>9000</v>
      </c>
      <c r="AB11" s="47">
        <v>14700</v>
      </c>
      <c r="AC11" s="47">
        <v>9100</v>
      </c>
      <c r="AD11" s="116">
        <f aca="true" t="shared" si="11" ref="AD11:AD18">AC11/AB11*100</f>
        <v>61.904761904761905</v>
      </c>
      <c r="AE11" s="116">
        <f aca="true" t="shared" si="12" ref="AE11:AE19">AC11/AA11*100</f>
        <v>101.11111111111111</v>
      </c>
      <c r="AF11" s="38"/>
      <c r="AG11" s="126"/>
      <c r="AH11" s="39"/>
      <c r="AI11" s="38"/>
      <c r="AJ11" s="38"/>
      <c r="AK11" s="47">
        <v>94000</v>
      </c>
      <c r="AL11" s="38">
        <v>70417.04</v>
      </c>
      <c r="AM11" s="96">
        <v>107520.24</v>
      </c>
      <c r="AN11" s="116">
        <f aca="true" t="shared" si="13" ref="AN11:AN19">AM11/AL11*100</f>
        <v>152.69065555723446</v>
      </c>
      <c r="AO11" s="116">
        <f aca="true" t="shared" si="14" ref="AO11:AO18">AM11/AK11*100</f>
        <v>114.3832340425532</v>
      </c>
      <c r="AP11" s="47"/>
      <c r="AQ11" s="38"/>
      <c r="AR11" s="38"/>
      <c r="AS11" s="116"/>
      <c r="AT11" s="116"/>
      <c r="AU11" s="38"/>
      <c r="AV11" s="38">
        <v>5965.91</v>
      </c>
      <c r="AW11" s="38"/>
      <c r="AX11" s="38"/>
      <c r="AY11" s="38"/>
      <c r="AZ11" s="38">
        <v>9500</v>
      </c>
      <c r="BA11" s="38">
        <v>20497.5</v>
      </c>
      <c r="BB11" s="38">
        <v>12382.5</v>
      </c>
      <c r="BC11" s="116">
        <f t="shared" si="1"/>
        <v>60.409806073911454</v>
      </c>
      <c r="BD11" s="116">
        <f>BB11/AZ11*100</f>
        <v>130.3421052631579</v>
      </c>
      <c r="BE11" s="38"/>
      <c r="BF11" s="47">
        <v>3720</v>
      </c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9"/>
      <c r="BU11" s="38"/>
      <c r="BV11" s="38"/>
      <c r="BW11" s="38"/>
      <c r="BX11" s="38"/>
    </row>
    <row r="12" spans="1:76" s="20" customFormat="1" ht="24.75" customHeight="1">
      <c r="A12" s="225" t="s">
        <v>6</v>
      </c>
      <c r="B12" s="225"/>
      <c r="C12" s="226"/>
      <c r="D12" s="85">
        <f>G12+L12+Q12+V12+AA12+AF12+AK12+AP12+AU12+AZ12+BT12</f>
        <v>1196850</v>
      </c>
      <c r="E12" s="85">
        <f t="shared" si="2"/>
        <v>1333564.67</v>
      </c>
      <c r="F12" s="95">
        <f t="shared" si="3"/>
        <v>111.42287421147176</v>
      </c>
      <c r="G12" s="109">
        <v>373950</v>
      </c>
      <c r="H12" s="38">
        <v>379375.49</v>
      </c>
      <c r="I12" s="38">
        <v>402858.36</v>
      </c>
      <c r="J12" s="115">
        <f t="shared" si="4"/>
        <v>106.18987536595998</v>
      </c>
      <c r="K12" s="116">
        <f t="shared" si="5"/>
        <v>107.73054151624548</v>
      </c>
      <c r="L12" s="47">
        <v>20450</v>
      </c>
      <c r="M12" s="61">
        <v>107389.27</v>
      </c>
      <c r="N12" s="61">
        <v>-33969.26</v>
      </c>
      <c r="O12" s="118">
        <f t="shared" si="0"/>
        <v>-31.631893949926283</v>
      </c>
      <c r="P12" s="116">
        <f t="shared" si="6"/>
        <v>-166.10885085574574</v>
      </c>
      <c r="Q12" s="47">
        <v>63600</v>
      </c>
      <c r="R12" s="61">
        <v>85987.5</v>
      </c>
      <c r="S12" s="61">
        <v>91005.79</v>
      </c>
      <c r="T12" s="116">
        <f t="shared" si="7"/>
        <v>105.83606919610409</v>
      </c>
      <c r="U12" s="116">
        <f t="shared" si="8"/>
        <v>143.0908647798742</v>
      </c>
      <c r="V12" s="47">
        <v>475800</v>
      </c>
      <c r="W12" s="38">
        <v>391681.77</v>
      </c>
      <c r="X12" s="38">
        <v>561974.77</v>
      </c>
      <c r="Y12" s="116">
        <f t="shared" si="9"/>
        <v>143.4773872677301</v>
      </c>
      <c r="Z12" s="116">
        <f t="shared" si="10"/>
        <v>118.11155317360236</v>
      </c>
      <c r="AA12" s="38">
        <v>15300</v>
      </c>
      <c r="AB12" s="47">
        <v>20900</v>
      </c>
      <c r="AC12" s="47">
        <v>17420</v>
      </c>
      <c r="AD12" s="116">
        <f t="shared" si="11"/>
        <v>83.34928229665071</v>
      </c>
      <c r="AE12" s="116">
        <f t="shared" si="12"/>
        <v>113.85620915032679</v>
      </c>
      <c r="AF12" s="38"/>
      <c r="AG12" s="121"/>
      <c r="AH12" s="39"/>
      <c r="AI12" s="38"/>
      <c r="AJ12" s="38"/>
      <c r="AK12" s="47">
        <v>146000</v>
      </c>
      <c r="AL12" s="38">
        <v>157384.01</v>
      </c>
      <c r="AM12" s="38">
        <v>185279.67</v>
      </c>
      <c r="AN12" s="116">
        <f t="shared" si="13"/>
        <v>117.72458332965337</v>
      </c>
      <c r="AO12" s="116">
        <f t="shared" si="14"/>
        <v>126.90388356164384</v>
      </c>
      <c r="AP12" s="47">
        <v>15750</v>
      </c>
      <c r="AQ12" s="38">
        <v>10583.3</v>
      </c>
      <c r="AR12" s="38">
        <v>20737.5</v>
      </c>
      <c r="AS12" s="116">
        <f aca="true" t="shared" si="15" ref="AS12:AS19">AR12/AQ12*100</f>
        <v>195.94549904094188</v>
      </c>
      <c r="AT12" s="116">
        <f aca="true" t="shared" si="16" ref="AT12:AT17">AR12/AP12*100</f>
        <v>131.66666666666666</v>
      </c>
      <c r="AU12" s="38"/>
      <c r="AV12" s="38">
        <v>26422.26</v>
      </c>
      <c r="AW12" s="38"/>
      <c r="AX12" s="38"/>
      <c r="AY12" s="38"/>
      <c r="AZ12" s="38">
        <v>86000</v>
      </c>
      <c r="BA12" s="38">
        <v>28862.5</v>
      </c>
      <c r="BB12" s="38">
        <v>88257.84</v>
      </c>
      <c r="BC12" s="116"/>
      <c r="BD12" s="116"/>
      <c r="BE12" s="38"/>
      <c r="BF12" s="47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9"/>
      <c r="BU12" s="38"/>
      <c r="BV12" s="38"/>
      <c r="BW12" s="38"/>
      <c r="BX12" s="38"/>
    </row>
    <row r="13" spans="1:76" s="21" customFormat="1" ht="24.75" customHeight="1">
      <c r="A13" s="242" t="s">
        <v>7</v>
      </c>
      <c r="B13" s="242"/>
      <c r="C13" s="243"/>
      <c r="D13" s="85">
        <f>G13+L13+Q13+V13+AA13+AF13+AK13+AP13+AU13+AZ13+BT13</f>
        <v>1115810</v>
      </c>
      <c r="E13" s="85">
        <f t="shared" si="2"/>
        <v>1265030.19</v>
      </c>
      <c r="F13" s="95">
        <f t="shared" si="3"/>
        <v>113.37326157679175</v>
      </c>
      <c r="G13" s="47">
        <v>393830</v>
      </c>
      <c r="H13" s="100">
        <v>402826.81</v>
      </c>
      <c r="I13" s="100">
        <v>412868.34</v>
      </c>
      <c r="J13" s="115">
        <f t="shared" si="4"/>
        <v>102.49276605993529</v>
      </c>
      <c r="K13" s="116">
        <f t="shared" si="5"/>
        <v>104.83415179138207</v>
      </c>
      <c r="L13" s="47">
        <v>13250</v>
      </c>
      <c r="M13" s="98">
        <v>10400.57</v>
      </c>
      <c r="N13" s="98">
        <v>18944.33</v>
      </c>
      <c r="O13" s="118">
        <f t="shared" si="0"/>
        <v>182.14703617205598</v>
      </c>
      <c r="P13" s="116">
        <f t="shared" si="6"/>
        <v>142.97607547169812</v>
      </c>
      <c r="Q13" s="47">
        <v>90000</v>
      </c>
      <c r="R13" s="38">
        <v>96263.89</v>
      </c>
      <c r="S13" s="38">
        <v>102476.89</v>
      </c>
      <c r="T13" s="116">
        <f t="shared" si="7"/>
        <v>106.45413352815889</v>
      </c>
      <c r="U13" s="116">
        <f t="shared" si="8"/>
        <v>113.86321111111111</v>
      </c>
      <c r="V13" s="47">
        <v>492015</v>
      </c>
      <c r="W13" s="38">
        <v>551231.24</v>
      </c>
      <c r="X13" s="38">
        <v>582381.21</v>
      </c>
      <c r="Y13" s="116">
        <f t="shared" si="9"/>
        <v>105.65098052135072</v>
      </c>
      <c r="Z13" s="116">
        <f t="shared" si="10"/>
        <v>118.36655589768603</v>
      </c>
      <c r="AA13" s="38">
        <v>20500</v>
      </c>
      <c r="AB13" s="47">
        <v>23940</v>
      </c>
      <c r="AC13" s="47">
        <v>20600</v>
      </c>
      <c r="AD13" s="116">
        <f t="shared" si="11"/>
        <v>86.04845446950709</v>
      </c>
      <c r="AE13" s="116">
        <f t="shared" si="12"/>
        <v>100.48780487804878</v>
      </c>
      <c r="AF13" s="38"/>
      <c r="AG13" s="23">
        <v>289.7</v>
      </c>
      <c r="AH13" s="38">
        <v>286.51</v>
      </c>
      <c r="AI13" s="38"/>
      <c r="AJ13" s="38"/>
      <c r="AK13" s="47">
        <v>106000</v>
      </c>
      <c r="AL13" s="38">
        <v>80904.35</v>
      </c>
      <c r="AM13" s="38">
        <v>126949.55</v>
      </c>
      <c r="AN13" s="116">
        <f t="shared" si="13"/>
        <v>156.91313260659035</v>
      </c>
      <c r="AO13" s="116">
        <f t="shared" si="14"/>
        <v>119.76372641509434</v>
      </c>
      <c r="AP13" s="47">
        <v>215</v>
      </c>
      <c r="AQ13" s="38">
        <v>215.88</v>
      </c>
      <c r="AR13" s="38">
        <v>215.88</v>
      </c>
      <c r="AS13" s="116">
        <f t="shared" si="15"/>
        <v>100</v>
      </c>
      <c r="AT13" s="116">
        <f t="shared" si="16"/>
        <v>100.40930232558138</v>
      </c>
      <c r="AU13" s="38"/>
      <c r="AV13" s="39"/>
      <c r="AW13" s="39"/>
      <c r="AX13" s="38"/>
      <c r="AY13" s="38"/>
      <c r="AZ13" s="38"/>
      <c r="BA13" s="38">
        <v>11779.02</v>
      </c>
      <c r="BB13" s="38">
        <v>307.48</v>
      </c>
      <c r="BC13" s="116">
        <f t="shared" si="1"/>
        <v>2.610403921548652</v>
      </c>
      <c r="BD13" s="116"/>
      <c r="BE13" s="38"/>
      <c r="BF13" s="47"/>
      <c r="BG13" s="38"/>
      <c r="BH13" s="38"/>
      <c r="BI13" s="38"/>
      <c r="BJ13" s="38"/>
      <c r="BK13" s="47">
        <v>3000</v>
      </c>
      <c r="BL13" s="38"/>
      <c r="BM13" s="38"/>
      <c r="BN13" s="38"/>
      <c r="BO13" s="38"/>
      <c r="BP13" s="38"/>
      <c r="BQ13" s="38"/>
      <c r="BR13" s="38"/>
      <c r="BS13" s="38"/>
      <c r="BT13" s="39"/>
      <c r="BU13" s="38"/>
      <c r="BV13" s="38"/>
      <c r="BW13" s="38"/>
      <c r="BX13" s="38"/>
    </row>
    <row r="14" spans="1:76" s="20" customFormat="1" ht="24.75" customHeight="1">
      <c r="A14" s="225" t="s">
        <v>8</v>
      </c>
      <c r="B14" s="225"/>
      <c r="C14" s="226"/>
      <c r="D14" s="85">
        <f>G14+L14+Q14+V14+AA14+AF14+AK14+AP14+AU14+AZ14+BT14</f>
        <v>924463</v>
      </c>
      <c r="E14" s="85">
        <f t="shared" si="2"/>
        <v>943450.4300000002</v>
      </c>
      <c r="F14" s="95">
        <f t="shared" si="3"/>
        <v>102.05388750009467</v>
      </c>
      <c r="G14" s="110">
        <v>102500</v>
      </c>
      <c r="H14" s="38">
        <v>94832.33</v>
      </c>
      <c r="I14" s="38">
        <v>104812.06</v>
      </c>
      <c r="J14" s="115">
        <f t="shared" si="4"/>
        <v>110.5235524635955</v>
      </c>
      <c r="K14" s="116">
        <f t="shared" si="5"/>
        <v>102.25566829268293</v>
      </c>
      <c r="L14" s="47">
        <v>38700</v>
      </c>
      <c r="M14" s="61">
        <v>27607.04</v>
      </c>
      <c r="N14" s="61">
        <v>49718.51</v>
      </c>
      <c r="O14" s="118">
        <f t="shared" si="0"/>
        <v>180.0935920692693</v>
      </c>
      <c r="P14" s="116">
        <f t="shared" si="6"/>
        <v>128.47160206718345</v>
      </c>
      <c r="Q14" s="47">
        <v>60000</v>
      </c>
      <c r="R14" s="38">
        <v>64932.13</v>
      </c>
      <c r="S14" s="38">
        <v>60988.07</v>
      </c>
      <c r="T14" s="116">
        <f t="shared" si="7"/>
        <v>93.92587306161064</v>
      </c>
      <c r="U14" s="116">
        <f t="shared" si="8"/>
        <v>101.64678333333332</v>
      </c>
      <c r="V14" s="47">
        <v>527750</v>
      </c>
      <c r="W14" s="97">
        <v>301290.6</v>
      </c>
      <c r="X14" s="97">
        <v>531799.41</v>
      </c>
      <c r="Y14" s="116">
        <f t="shared" si="9"/>
        <v>176.50713629963897</v>
      </c>
      <c r="Z14" s="116">
        <f t="shared" si="10"/>
        <v>100.76729701563241</v>
      </c>
      <c r="AA14" s="38">
        <v>10000</v>
      </c>
      <c r="AB14" s="103">
        <v>10350</v>
      </c>
      <c r="AC14" s="103">
        <v>10010</v>
      </c>
      <c r="AD14" s="116">
        <f t="shared" si="11"/>
        <v>96.71497584541063</v>
      </c>
      <c r="AE14" s="116">
        <f t="shared" si="12"/>
        <v>100.1</v>
      </c>
      <c r="AF14" s="38"/>
      <c r="AG14" s="95"/>
      <c r="AH14" s="38"/>
      <c r="AI14" s="38"/>
      <c r="AJ14" s="38"/>
      <c r="AK14" s="47">
        <v>183000</v>
      </c>
      <c r="AL14" s="38">
        <v>166334.38</v>
      </c>
      <c r="AM14" s="38">
        <v>183603.32</v>
      </c>
      <c r="AN14" s="116">
        <f t="shared" si="13"/>
        <v>110.38206292649781</v>
      </c>
      <c r="AO14" s="116">
        <f t="shared" si="14"/>
        <v>100.3296830601093</v>
      </c>
      <c r="AP14" s="47">
        <v>613</v>
      </c>
      <c r="AQ14" s="38">
        <v>613.56</v>
      </c>
      <c r="AR14" s="38">
        <v>613.56</v>
      </c>
      <c r="AS14" s="116">
        <f t="shared" si="15"/>
        <v>100</v>
      </c>
      <c r="AT14" s="116">
        <f t="shared" si="16"/>
        <v>100.09135399673734</v>
      </c>
      <c r="AU14" s="38"/>
      <c r="AV14" s="38">
        <v>22418.31</v>
      </c>
      <c r="AW14" s="38"/>
      <c r="AX14" s="38"/>
      <c r="AY14" s="38"/>
      <c r="AZ14" s="38">
        <v>1900</v>
      </c>
      <c r="BA14" s="38">
        <v>25450.6</v>
      </c>
      <c r="BB14" s="38">
        <v>1905.5</v>
      </c>
      <c r="BC14" s="116">
        <f t="shared" si="1"/>
        <v>7.487053350412172</v>
      </c>
      <c r="BD14" s="116">
        <f aca="true" t="shared" si="17" ref="BD14:BD19">BB14/AZ14*100</f>
        <v>100.28947368421053</v>
      </c>
      <c r="BE14" s="38"/>
      <c r="BF14" s="47"/>
      <c r="BG14" s="38"/>
      <c r="BH14" s="38"/>
      <c r="BI14" s="38"/>
      <c r="BJ14" s="38"/>
      <c r="BK14" s="47"/>
      <c r="BL14" s="38"/>
      <c r="BM14" s="38"/>
      <c r="BN14" s="38"/>
      <c r="BO14" s="38"/>
      <c r="BP14" s="38"/>
      <c r="BQ14" s="38"/>
      <c r="BR14" s="38"/>
      <c r="BS14" s="38"/>
      <c r="BT14" s="39"/>
      <c r="BU14" s="38"/>
      <c r="BV14" s="38"/>
      <c r="BW14" s="38"/>
      <c r="BX14" s="38"/>
    </row>
    <row r="15" spans="1:76" s="20" customFormat="1" ht="24.75" customHeight="1">
      <c r="A15" s="225" t="s">
        <v>9</v>
      </c>
      <c r="B15" s="225"/>
      <c r="C15" s="226"/>
      <c r="D15" s="85">
        <f>G15+L15+Q15+V15+AA15+AF15+AK15+AP15+AU15+AZ15+BT15</f>
        <v>1149138</v>
      </c>
      <c r="E15" s="85">
        <f t="shared" si="2"/>
        <v>1257785.0599999998</v>
      </c>
      <c r="F15" s="95">
        <f t="shared" si="3"/>
        <v>109.4546573170498</v>
      </c>
      <c r="G15" s="108">
        <v>366120</v>
      </c>
      <c r="H15" s="38">
        <v>346395.84</v>
      </c>
      <c r="I15" s="38">
        <v>383489.45</v>
      </c>
      <c r="J15" s="115">
        <f t="shared" si="4"/>
        <v>110.70844557486603</v>
      </c>
      <c r="K15" s="116">
        <f t="shared" si="5"/>
        <v>104.74419589205726</v>
      </c>
      <c r="L15" s="47">
        <v>44100</v>
      </c>
      <c r="M15" s="61">
        <v>78800.65</v>
      </c>
      <c r="N15" s="61">
        <v>54129.31</v>
      </c>
      <c r="O15" s="118">
        <f t="shared" si="0"/>
        <v>68.69145114919738</v>
      </c>
      <c r="P15" s="116">
        <f t="shared" si="6"/>
        <v>122.74219954648527</v>
      </c>
      <c r="Q15" s="47">
        <v>95000</v>
      </c>
      <c r="R15" s="38">
        <v>109907.76</v>
      </c>
      <c r="S15" s="38">
        <v>101722.98</v>
      </c>
      <c r="T15" s="116">
        <f t="shared" si="7"/>
        <v>92.5530462999155</v>
      </c>
      <c r="U15" s="116">
        <f t="shared" si="8"/>
        <v>107.07682105263157</v>
      </c>
      <c r="V15" s="47">
        <v>518719</v>
      </c>
      <c r="W15" s="38">
        <v>464637.11</v>
      </c>
      <c r="X15" s="38">
        <v>579009.33</v>
      </c>
      <c r="Y15" s="116">
        <f t="shared" si="9"/>
        <v>124.61538640338048</v>
      </c>
      <c r="Z15" s="116">
        <f t="shared" si="10"/>
        <v>111.62292686406319</v>
      </c>
      <c r="AA15" s="38">
        <v>8000</v>
      </c>
      <c r="AB15" s="47">
        <v>21580</v>
      </c>
      <c r="AC15" s="47">
        <v>9000</v>
      </c>
      <c r="AD15" s="116">
        <f t="shared" si="11"/>
        <v>41.705282669138086</v>
      </c>
      <c r="AE15" s="116">
        <f t="shared" si="12"/>
        <v>112.5</v>
      </c>
      <c r="AF15" s="38"/>
      <c r="AG15" s="23">
        <v>0</v>
      </c>
      <c r="AH15" s="38"/>
      <c r="AI15" s="38"/>
      <c r="AJ15" s="38"/>
      <c r="AK15" s="47">
        <v>100000</v>
      </c>
      <c r="AL15" s="38">
        <v>65495.17</v>
      </c>
      <c r="AM15" s="38">
        <v>113017.09</v>
      </c>
      <c r="AN15" s="116">
        <f t="shared" si="13"/>
        <v>172.55790007110448</v>
      </c>
      <c r="AO15" s="116">
        <f t="shared" si="14"/>
        <v>113.01709</v>
      </c>
      <c r="AP15" s="47">
        <v>1199</v>
      </c>
      <c r="AQ15" s="38">
        <v>5856.36</v>
      </c>
      <c r="AR15" s="38">
        <v>1199.4</v>
      </c>
      <c r="AS15" s="116">
        <f t="shared" si="15"/>
        <v>20.480298342315024</v>
      </c>
      <c r="AT15" s="116">
        <f t="shared" si="16"/>
        <v>100.03336113427856</v>
      </c>
      <c r="AU15" s="38"/>
      <c r="AV15" s="39"/>
      <c r="AW15" s="39"/>
      <c r="AX15" s="38"/>
      <c r="AY15" s="38"/>
      <c r="AZ15" s="38">
        <v>16000</v>
      </c>
      <c r="BA15" s="38">
        <v>17768</v>
      </c>
      <c r="BB15" s="38">
        <v>16217.5</v>
      </c>
      <c r="BC15" s="116">
        <f t="shared" si="1"/>
        <v>91.27363800090049</v>
      </c>
      <c r="BD15" s="116">
        <f t="shared" si="17"/>
        <v>101.359375</v>
      </c>
      <c r="BE15" s="38"/>
      <c r="BF15" s="47"/>
      <c r="BG15" s="38"/>
      <c r="BH15" s="38"/>
      <c r="BI15" s="38"/>
      <c r="BJ15" s="38"/>
      <c r="BK15" s="47"/>
      <c r="BL15" s="38"/>
      <c r="BM15" s="38"/>
      <c r="BN15" s="38"/>
      <c r="BO15" s="38"/>
      <c r="BP15" s="38"/>
      <c r="BQ15" s="38"/>
      <c r="BR15" s="38"/>
      <c r="BS15" s="38"/>
      <c r="BT15" s="39"/>
      <c r="BU15" s="38"/>
      <c r="BV15" s="38"/>
      <c r="BW15" s="38"/>
      <c r="BX15" s="38"/>
    </row>
    <row r="16" spans="1:76" s="20" customFormat="1" ht="26.25" customHeight="1">
      <c r="A16" s="225" t="s">
        <v>10</v>
      </c>
      <c r="B16" s="225"/>
      <c r="C16" s="226"/>
      <c r="D16" s="85">
        <f>G16+L16+Q16+V16+AA16+AF16+AK16+AP16+AU16+AZ16+BT16</f>
        <v>843184</v>
      </c>
      <c r="E16" s="85">
        <f t="shared" si="2"/>
        <v>891615.17</v>
      </c>
      <c r="F16" s="95">
        <f t="shared" si="3"/>
        <v>105.74384357388186</v>
      </c>
      <c r="G16" s="108">
        <v>146500</v>
      </c>
      <c r="H16" s="38">
        <v>139821.32</v>
      </c>
      <c r="I16" s="38">
        <v>153244.46</v>
      </c>
      <c r="J16" s="115">
        <f t="shared" si="4"/>
        <v>109.60020975341958</v>
      </c>
      <c r="K16" s="116">
        <f t="shared" si="5"/>
        <v>104.60372696245732</v>
      </c>
      <c r="L16" s="47">
        <v>15000</v>
      </c>
      <c r="M16" s="61">
        <v>77948.44</v>
      </c>
      <c r="N16" s="61">
        <v>23253</v>
      </c>
      <c r="O16" s="118">
        <f t="shared" si="0"/>
        <v>29.83125768777412</v>
      </c>
      <c r="P16" s="116">
        <f t="shared" si="6"/>
        <v>155.02</v>
      </c>
      <c r="Q16" s="47">
        <v>70000</v>
      </c>
      <c r="R16" s="38">
        <v>75516.17</v>
      </c>
      <c r="S16" s="38">
        <v>73583.73</v>
      </c>
      <c r="T16" s="116">
        <f t="shared" si="7"/>
        <v>97.44102488248542</v>
      </c>
      <c r="U16" s="116">
        <f t="shared" si="8"/>
        <v>105.11961428571428</v>
      </c>
      <c r="V16" s="47">
        <v>425585</v>
      </c>
      <c r="W16" s="97">
        <v>383519.82</v>
      </c>
      <c r="X16" s="97">
        <v>430242.88</v>
      </c>
      <c r="Y16" s="116">
        <f t="shared" si="9"/>
        <v>112.1826976243366</v>
      </c>
      <c r="Z16" s="116">
        <f t="shared" si="10"/>
        <v>101.09446526545813</v>
      </c>
      <c r="AA16" s="38">
        <v>7500</v>
      </c>
      <c r="AB16" s="47">
        <v>10450</v>
      </c>
      <c r="AC16" s="47">
        <v>8180</v>
      </c>
      <c r="AD16" s="116">
        <f t="shared" si="11"/>
        <v>78.2775119617225</v>
      </c>
      <c r="AE16" s="116">
        <f t="shared" si="12"/>
        <v>109.06666666666666</v>
      </c>
      <c r="AF16" s="38"/>
      <c r="AG16" s="127"/>
      <c r="AH16" s="38">
        <v>377.37</v>
      </c>
      <c r="AI16" s="38"/>
      <c r="AJ16" s="38"/>
      <c r="AK16" s="47">
        <v>125000</v>
      </c>
      <c r="AL16" s="38">
        <v>79347.09</v>
      </c>
      <c r="AM16" s="38">
        <v>137608.2</v>
      </c>
      <c r="AN16" s="116">
        <f t="shared" si="13"/>
        <v>173.4256416965008</v>
      </c>
      <c r="AO16" s="116">
        <f t="shared" si="14"/>
        <v>110.08656</v>
      </c>
      <c r="AP16" s="47">
        <v>8799</v>
      </c>
      <c r="AQ16" s="38">
        <v>8066.63</v>
      </c>
      <c r="AR16" s="38">
        <v>8799.96</v>
      </c>
      <c r="AS16" s="116">
        <f t="shared" si="15"/>
        <v>109.09090909090908</v>
      </c>
      <c r="AT16" s="116">
        <f t="shared" si="16"/>
        <v>100.01091033071938</v>
      </c>
      <c r="AU16" s="38">
        <v>41300</v>
      </c>
      <c r="AV16" s="39"/>
      <c r="AW16" s="38">
        <v>52456.32</v>
      </c>
      <c r="AX16" s="116"/>
      <c r="AY16" s="116">
        <f>AW16/AU16*100</f>
        <v>127.01288135593221</v>
      </c>
      <c r="AZ16" s="38">
        <v>3500</v>
      </c>
      <c r="BA16" s="38">
        <v>10422.97</v>
      </c>
      <c r="BB16" s="38">
        <v>3869.25</v>
      </c>
      <c r="BC16" s="116">
        <f t="shared" si="1"/>
        <v>37.122336531717934</v>
      </c>
      <c r="BD16" s="116">
        <f t="shared" si="17"/>
        <v>110.55</v>
      </c>
      <c r="BE16" s="38"/>
      <c r="BF16" s="47"/>
      <c r="BG16" s="38"/>
      <c r="BH16" s="38"/>
      <c r="BI16" s="38"/>
      <c r="BJ16" s="38"/>
      <c r="BK16" s="47">
        <v>15000</v>
      </c>
      <c r="BL16" s="38"/>
      <c r="BM16" s="38"/>
      <c r="BN16" s="38"/>
      <c r="BO16" s="38"/>
      <c r="BP16" s="38"/>
      <c r="BQ16" s="38"/>
      <c r="BR16" s="38"/>
      <c r="BS16" s="38"/>
      <c r="BT16" s="39"/>
      <c r="BU16" s="38"/>
      <c r="BV16" s="38"/>
      <c r="BW16" s="38"/>
      <c r="BX16" s="38"/>
    </row>
    <row r="17" spans="1:76" s="20" customFormat="1" ht="24.75" customHeight="1">
      <c r="A17" s="225" t="s">
        <v>11</v>
      </c>
      <c r="B17" s="225"/>
      <c r="C17" s="226"/>
      <c r="D17" s="85">
        <f>G17+L17+Q17+V17+AA17+AF17+AK17+AP17+AU17+AZ17+BT17+BE17</f>
        <v>6695422</v>
      </c>
      <c r="E17" s="85">
        <f t="shared" si="2"/>
        <v>7306785.09</v>
      </c>
      <c r="F17" s="95">
        <f t="shared" si="3"/>
        <v>109.13106134310877</v>
      </c>
      <c r="G17" s="108">
        <v>3971817</v>
      </c>
      <c r="H17" s="38">
        <v>3494621.01</v>
      </c>
      <c r="I17" s="38">
        <v>4198710.34</v>
      </c>
      <c r="J17" s="115">
        <f t="shared" si="4"/>
        <v>120.14780223621446</v>
      </c>
      <c r="K17" s="116">
        <f t="shared" si="5"/>
        <v>105.71258293118741</v>
      </c>
      <c r="L17" s="47">
        <v>9000</v>
      </c>
      <c r="M17" s="61">
        <v>16296.19</v>
      </c>
      <c r="N17" s="61">
        <v>13014.57</v>
      </c>
      <c r="O17" s="118">
        <f t="shared" si="0"/>
        <v>79.86265501322701</v>
      </c>
      <c r="P17" s="116">
        <f t="shared" si="6"/>
        <v>144.60633333333334</v>
      </c>
      <c r="Q17" s="47">
        <v>153500</v>
      </c>
      <c r="R17" s="38">
        <v>229969.62</v>
      </c>
      <c r="S17" s="38">
        <v>240549.61</v>
      </c>
      <c r="T17" s="116">
        <f t="shared" si="7"/>
        <v>104.60060333186618</v>
      </c>
      <c r="U17" s="116">
        <f t="shared" si="8"/>
        <v>156.70984364820845</v>
      </c>
      <c r="V17" s="47">
        <v>1291533</v>
      </c>
      <c r="W17" s="38">
        <v>1930485.39</v>
      </c>
      <c r="X17" s="38">
        <v>1487474.72</v>
      </c>
      <c r="Y17" s="116">
        <f t="shared" si="9"/>
        <v>77.05185067471555</v>
      </c>
      <c r="Z17" s="116">
        <f t="shared" si="10"/>
        <v>115.17125152822265</v>
      </c>
      <c r="AA17" s="38"/>
      <c r="AB17" s="47"/>
      <c r="AC17" s="47"/>
      <c r="AD17" s="116"/>
      <c r="AE17" s="116"/>
      <c r="AF17" s="38"/>
      <c r="AG17" s="127"/>
      <c r="AH17" s="105"/>
      <c r="AI17" s="38"/>
      <c r="AJ17" s="38"/>
      <c r="AK17" s="47">
        <v>310000</v>
      </c>
      <c r="AL17" s="38">
        <v>213463.49</v>
      </c>
      <c r="AM17" s="38">
        <v>327207.29</v>
      </c>
      <c r="AN17" s="116">
        <f t="shared" si="13"/>
        <v>153.28489663501708</v>
      </c>
      <c r="AO17" s="116">
        <f t="shared" si="14"/>
        <v>105.55073870967742</v>
      </c>
      <c r="AP17" s="47">
        <v>236972</v>
      </c>
      <c r="AQ17" s="38">
        <v>351972.28</v>
      </c>
      <c r="AR17" s="38">
        <v>265672</v>
      </c>
      <c r="AS17" s="116">
        <f t="shared" si="15"/>
        <v>75.48094412434979</v>
      </c>
      <c r="AT17" s="116">
        <f t="shared" si="16"/>
        <v>112.11113549280083</v>
      </c>
      <c r="AU17" s="38"/>
      <c r="AV17" s="39"/>
      <c r="AW17" s="39"/>
      <c r="AX17" s="116"/>
      <c r="AY17" s="116"/>
      <c r="AZ17" s="38">
        <v>722600</v>
      </c>
      <c r="BA17" s="38">
        <v>785690.95</v>
      </c>
      <c r="BB17" s="38">
        <v>740856.56</v>
      </c>
      <c r="BC17" s="116">
        <f t="shared" si="1"/>
        <v>94.29363543006319</v>
      </c>
      <c r="BD17" s="116">
        <f t="shared" si="17"/>
        <v>102.52650982562967</v>
      </c>
      <c r="BE17" s="38"/>
      <c r="BF17" s="47">
        <v>695000</v>
      </c>
      <c r="BG17" s="38"/>
      <c r="BH17" s="38"/>
      <c r="BI17" s="116"/>
      <c r="BJ17" s="38"/>
      <c r="BK17" s="47">
        <v>500</v>
      </c>
      <c r="BL17" s="38"/>
      <c r="BM17" s="38"/>
      <c r="BN17" s="38"/>
      <c r="BO17" s="38"/>
      <c r="BP17" s="47">
        <v>13900</v>
      </c>
      <c r="BQ17" s="47">
        <v>33300</v>
      </c>
      <c r="BR17" s="116">
        <f>BQ17/BP17*100</f>
        <v>239.56834532374103</v>
      </c>
      <c r="BS17" s="38"/>
      <c r="BT17" s="39"/>
      <c r="BU17" s="38"/>
      <c r="BV17" s="38"/>
      <c r="BW17" s="38"/>
      <c r="BX17" s="38"/>
    </row>
    <row r="18" spans="1:76" s="20" customFormat="1" ht="27.75" customHeight="1">
      <c r="A18" s="225" t="s">
        <v>12</v>
      </c>
      <c r="B18" s="225"/>
      <c r="C18" s="226"/>
      <c r="D18" s="85">
        <f>G18+L18+Q18+V18+AA18+AF18+AK18+AP18+AU18+AZ18+BT18</f>
        <v>1865904</v>
      </c>
      <c r="E18" s="85">
        <f t="shared" si="2"/>
        <v>2054474.06</v>
      </c>
      <c r="F18" s="95">
        <f t="shared" si="3"/>
        <v>110.10609656230974</v>
      </c>
      <c r="G18" s="108">
        <v>680500</v>
      </c>
      <c r="H18" s="38">
        <v>606012.72</v>
      </c>
      <c r="I18" s="38">
        <v>719391.31</v>
      </c>
      <c r="J18" s="115">
        <f t="shared" si="4"/>
        <v>118.70894558120828</v>
      </c>
      <c r="K18" s="116">
        <f t="shared" si="5"/>
        <v>105.71510800881705</v>
      </c>
      <c r="L18" s="47">
        <v>176000</v>
      </c>
      <c r="M18" s="61">
        <v>269339.9</v>
      </c>
      <c r="N18" s="61">
        <v>199080.81</v>
      </c>
      <c r="O18" s="118">
        <f t="shared" si="0"/>
        <v>73.91434020729939</v>
      </c>
      <c r="P18" s="116">
        <f t="shared" si="6"/>
        <v>113.1140965909091</v>
      </c>
      <c r="Q18" s="47">
        <v>138700</v>
      </c>
      <c r="R18" s="38">
        <v>132433.48</v>
      </c>
      <c r="S18" s="38">
        <v>155301.45</v>
      </c>
      <c r="T18" s="116">
        <f t="shared" si="7"/>
        <v>117.26751422676503</v>
      </c>
      <c r="U18" s="116">
        <f t="shared" si="8"/>
        <v>111.9693222782985</v>
      </c>
      <c r="V18" s="47">
        <v>632904</v>
      </c>
      <c r="W18" s="38">
        <v>728948.56</v>
      </c>
      <c r="X18" s="38">
        <v>684909.92</v>
      </c>
      <c r="Y18" s="116">
        <f t="shared" si="9"/>
        <v>93.95860799834765</v>
      </c>
      <c r="Z18" s="116">
        <f t="shared" si="10"/>
        <v>108.21703133492599</v>
      </c>
      <c r="AA18" s="38">
        <v>17800</v>
      </c>
      <c r="AB18" s="47">
        <v>25930</v>
      </c>
      <c r="AC18" s="47">
        <v>19300</v>
      </c>
      <c r="AD18" s="116">
        <f t="shared" si="11"/>
        <v>74.4311608175858</v>
      </c>
      <c r="AE18" s="116">
        <f t="shared" si="12"/>
        <v>108.42696629213484</v>
      </c>
      <c r="AF18" s="38"/>
      <c r="AG18" s="23">
        <v>-436.84</v>
      </c>
      <c r="AH18" s="38"/>
      <c r="AI18" s="38"/>
      <c r="AJ18" s="38"/>
      <c r="AK18" s="47">
        <v>122000</v>
      </c>
      <c r="AL18" s="38">
        <v>138539.05</v>
      </c>
      <c r="AM18" s="38">
        <v>168035.61</v>
      </c>
      <c r="AN18" s="116">
        <f t="shared" si="13"/>
        <v>121.29115220582212</v>
      </c>
      <c r="AO18" s="116">
        <f t="shared" si="14"/>
        <v>137.73410655737703</v>
      </c>
      <c r="AP18" s="47"/>
      <c r="AQ18" s="105"/>
      <c r="AR18" s="105"/>
      <c r="AS18" s="116"/>
      <c r="AT18" s="116"/>
      <c r="AU18" s="38"/>
      <c r="AV18" s="38"/>
      <c r="AW18" s="38"/>
      <c r="AX18" s="116"/>
      <c r="AY18" s="116"/>
      <c r="AZ18" s="38">
        <v>98000</v>
      </c>
      <c r="BA18" s="38">
        <v>28873.39</v>
      </c>
      <c r="BB18" s="38">
        <v>108454.96</v>
      </c>
      <c r="BC18" s="116">
        <f t="shared" si="1"/>
        <v>375.6225368756492</v>
      </c>
      <c r="BD18" s="116">
        <f t="shared" si="17"/>
        <v>110.66832653061225</v>
      </c>
      <c r="BE18" s="38"/>
      <c r="BF18" s="47"/>
      <c r="BG18" s="38"/>
      <c r="BH18" s="38"/>
      <c r="BI18" s="38"/>
      <c r="BJ18" s="38"/>
      <c r="BK18" s="47"/>
      <c r="BL18" s="38"/>
      <c r="BM18" s="38"/>
      <c r="BN18" s="38"/>
      <c r="BO18" s="38"/>
      <c r="BP18" s="47"/>
      <c r="BQ18" s="47"/>
      <c r="BR18" s="38"/>
      <c r="BS18" s="38"/>
      <c r="BT18" s="39"/>
      <c r="BU18" s="38"/>
      <c r="BV18" s="38"/>
      <c r="BW18" s="38"/>
      <c r="BX18" s="38"/>
    </row>
    <row r="19" spans="1:76" s="22" customFormat="1" ht="24.75" customHeight="1">
      <c r="A19" s="240" t="s">
        <v>3</v>
      </c>
      <c r="B19" s="240"/>
      <c r="C19" s="241"/>
      <c r="D19" s="86">
        <f>SUM(D10:D18)</f>
        <v>14970021</v>
      </c>
      <c r="E19" s="86">
        <f t="shared" si="2"/>
        <v>16267430.889999999</v>
      </c>
      <c r="F19" s="121">
        <f t="shared" si="3"/>
        <v>108.66672057440667</v>
      </c>
      <c r="G19" s="104">
        <f>SUM(G10:G18)</f>
        <v>6303617</v>
      </c>
      <c r="H19" s="125">
        <f>H10+H11+H12+H13+H14+H15+H16+H17+H18</f>
        <v>5727884.56</v>
      </c>
      <c r="I19" s="102">
        <f>SUM(I10:I18)</f>
        <v>6650314.279999999</v>
      </c>
      <c r="J19" s="123">
        <f t="shared" si="4"/>
        <v>116.10419536807146</v>
      </c>
      <c r="K19" s="119">
        <f t="shared" si="5"/>
        <v>105.4999737452323</v>
      </c>
      <c r="L19" s="104">
        <f>SUM(L10:L18)</f>
        <v>335000</v>
      </c>
      <c r="M19" s="99">
        <f>M18+M17+M16+M15+M14+M12+M11+M13+M10</f>
        <v>622012.08</v>
      </c>
      <c r="N19" s="99">
        <f>N18+N17+N16+N15+N14+N12+N11+N13+N10</f>
        <v>345864.99000000005</v>
      </c>
      <c r="O19" s="122">
        <f t="shared" si="0"/>
        <v>55.604223956550825</v>
      </c>
      <c r="P19" s="117">
        <f>N19/L19*100</f>
        <v>103.24328059701493</v>
      </c>
      <c r="Q19" s="104">
        <f>SUM(Q10:Q18)</f>
        <v>809150</v>
      </c>
      <c r="R19" s="101">
        <f>SUM(R10:R18)</f>
        <v>930686.42</v>
      </c>
      <c r="S19" s="102">
        <f>SUM(S10:S18)</f>
        <v>967543.94</v>
      </c>
      <c r="T19" s="119">
        <f t="shared" si="7"/>
        <v>103.96025118750522</v>
      </c>
      <c r="U19" s="119">
        <f t="shared" si="8"/>
        <v>119.57534944077118</v>
      </c>
      <c r="V19" s="104">
        <f>SUM(V10:V18)</f>
        <v>4930306</v>
      </c>
      <c r="W19" s="102">
        <f>SUM(W10:W18)</f>
        <v>5287236.65</v>
      </c>
      <c r="X19" s="102">
        <f>SUM(X10:X18)</f>
        <v>5427022.4399999995</v>
      </c>
      <c r="Y19" s="119">
        <f t="shared" si="9"/>
        <v>102.64383456337252</v>
      </c>
      <c r="Z19" s="119">
        <f t="shared" si="10"/>
        <v>110.07475884863939</v>
      </c>
      <c r="AA19" s="102">
        <f>SUM(AA10:AA18)</f>
        <v>102100</v>
      </c>
      <c r="AB19" s="104">
        <f>AB10+AB11+AB12+AB13+AB14+AB15+AB16+AB17+AB18</f>
        <v>143350</v>
      </c>
      <c r="AC19" s="104">
        <f>SUM(AC10:AC18)</f>
        <v>108210</v>
      </c>
      <c r="AD19" s="117">
        <f>AC19/AB19*100</f>
        <v>75.48657132891525</v>
      </c>
      <c r="AE19" s="119">
        <f t="shared" si="12"/>
        <v>105.98432908912831</v>
      </c>
      <c r="AF19" s="102">
        <f>SUM(AF10:AF18)</f>
        <v>0</v>
      </c>
      <c r="AG19" s="126">
        <f>SUM(AG10:AG18)</f>
        <v>-147.14</v>
      </c>
      <c r="AH19" s="102">
        <f>SUM(AH10:AH18)</f>
        <v>663.88</v>
      </c>
      <c r="AI19" s="102"/>
      <c r="AJ19" s="102"/>
      <c r="AK19" s="104">
        <f>SUM(AK10:AK18)</f>
        <v>1230000</v>
      </c>
      <c r="AL19" s="102">
        <f>SUM(AL10:AL18)</f>
        <v>1023887.97</v>
      </c>
      <c r="AM19" s="102">
        <f>SUM(AM10:AM18)</f>
        <v>1394683.75</v>
      </c>
      <c r="AN19" s="119">
        <f t="shared" si="13"/>
        <v>136.2144874111569</v>
      </c>
      <c r="AO19" s="117">
        <f>AM19/AK19*100</f>
        <v>113.38892276422766</v>
      </c>
      <c r="AP19" s="104">
        <f>SUM(AP10:AP18)</f>
        <v>273548</v>
      </c>
      <c r="AQ19" s="124">
        <f>AQ10+AQ11+AQ12+AQ13+AQ14+AQ15+AQ16+AQ17+AQ18</f>
        <v>392667.10000000003</v>
      </c>
      <c r="AR19" s="102">
        <f>SUM(AR10:AR18)</f>
        <v>307538.7</v>
      </c>
      <c r="AS19" s="119">
        <f t="shared" si="15"/>
        <v>78.32046535092958</v>
      </c>
      <c r="AT19" s="117">
        <f>AR19/AP19*100</f>
        <v>112.42586310263647</v>
      </c>
      <c r="AU19" s="102">
        <f>SUM(AU10:AU18)</f>
        <v>41300</v>
      </c>
      <c r="AV19" s="102">
        <f>SUM(AV10:AV18)</f>
        <v>54806.479999999996</v>
      </c>
      <c r="AW19" s="102">
        <f>SUM(AW10:AW18)</f>
        <v>52456.32</v>
      </c>
      <c r="AX19" s="117">
        <f>AW19/AV19*100</f>
        <v>95.71189392203259</v>
      </c>
      <c r="AY19" s="117">
        <f>AW19/AU19*100</f>
        <v>127.01288135593221</v>
      </c>
      <c r="AZ19" s="102">
        <f>SUM(AZ10:AZ18)</f>
        <v>945000</v>
      </c>
      <c r="BA19" s="102">
        <f>BA10+BA11+BA12+BA13+BA14+BA15+BA16+BA17+BA18</f>
        <v>980724.9299999999</v>
      </c>
      <c r="BB19" s="102">
        <f>SUM(BB10:BB18)</f>
        <v>979832.59</v>
      </c>
      <c r="BC19" s="119">
        <f t="shared" si="1"/>
        <v>99.90901220386026</v>
      </c>
      <c r="BD19" s="119">
        <f t="shared" si="17"/>
        <v>103.68598835978835</v>
      </c>
      <c r="BE19" s="101">
        <f>BE11+BE17</f>
        <v>0</v>
      </c>
      <c r="BF19" s="106">
        <f>BF11+BF17</f>
        <v>698720</v>
      </c>
      <c r="BG19" s="101"/>
      <c r="BH19" s="101"/>
      <c r="BI19" s="119"/>
      <c r="BJ19" s="102"/>
      <c r="BK19" s="106">
        <f>SUM(BK10:BK18)</f>
        <v>18500</v>
      </c>
      <c r="BL19" s="102"/>
      <c r="BM19" s="102"/>
      <c r="BN19" s="102"/>
      <c r="BO19" s="102"/>
      <c r="BP19" s="106">
        <f>BP17</f>
        <v>13900</v>
      </c>
      <c r="BQ19" s="106">
        <f>BQ17</f>
        <v>33300</v>
      </c>
      <c r="BR19" s="119">
        <f>BQ19/BP19*100</f>
        <v>239.56834532374103</v>
      </c>
      <c r="BS19" s="102"/>
      <c r="BT19" s="102"/>
      <c r="BU19" s="102"/>
      <c r="BV19" s="102">
        <f>SUM(BV10:BV18)</f>
        <v>0</v>
      </c>
      <c r="BW19" s="117"/>
      <c r="BX19" s="102"/>
    </row>
    <row r="20" spans="1:76" s="22" customFormat="1" ht="24.75" customHeight="1">
      <c r="A20" s="25"/>
      <c r="B20" s="25"/>
      <c r="C20" s="25"/>
      <c r="D20" s="26"/>
      <c r="E20" s="27"/>
      <c r="F20" s="28"/>
      <c r="G20" s="28"/>
      <c r="H20" s="29"/>
      <c r="I20" s="30"/>
      <c r="J20" s="30"/>
      <c r="K20" s="31"/>
      <c r="L20" s="31"/>
      <c r="M20" s="29"/>
      <c r="N20" s="32"/>
      <c r="O20" s="32"/>
      <c r="P20" s="31"/>
      <c r="Q20" s="31"/>
      <c r="R20" s="29"/>
      <c r="S20" s="30"/>
      <c r="T20" s="30"/>
      <c r="U20" s="31"/>
      <c r="V20" s="31"/>
      <c r="W20" s="29"/>
      <c r="X20" s="30"/>
      <c r="Y20" s="30"/>
      <c r="Z20" s="31"/>
      <c r="AA20" s="31"/>
      <c r="AB20" s="29"/>
      <c r="AC20" s="29"/>
      <c r="AD20" s="29"/>
      <c r="AE20" s="31"/>
      <c r="AF20" s="31"/>
      <c r="AG20" s="31"/>
      <c r="AH20" s="31"/>
      <c r="AI20" s="31"/>
      <c r="AJ20" s="31"/>
      <c r="AK20" s="31"/>
      <c r="AL20" s="29"/>
      <c r="AM20" s="30"/>
      <c r="AN20" s="30"/>
      <c r="AO20" s="31"/>
      <c r="AP20" s="31"/>
      <c r="AQ20" s="33"/>
      <c r="AR20" s="33"/>
      <c r="AS20" s="34"/>
      <c r="AT20" s="31"/>
      <c r="AU20" s="31"/>
      <c r="AV20" s="29"/>
      <c r="AW20" s="29"/>
      <c r="AX20" s="30"/>
      <c r="AY20" s="31"/>
      <c r="AZ20" s="31"/>
      <c r="BA20" s="29"/>
      <c r="BB20" s="29"/>
      <c r="BC20" s="30"/>
      <c r="BD20" s="31"/>
      <c r="BE20" s="31"/>
      <c r="BF20" s="31"/>
      <c r="BG20" s="55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29"/>
      <c r="BV20" s="29"/>
      <c r="BW20" s="30"/>
      <c r="BX20" s="31"/>
    </row>
  </sheetData>
  <sheetProtection/>
  <mergeCells count="72">
    <mergeCell ref="D3:AK3"/>
    <mergeCell ref="BJ7:BN7"/>
    <mergeCell ref="BK8:BL8"/>
    <mergeCell ref="BM8:BN8"/>
    <mergeCell ref="BJ8:BJ9"/>
    <mergeCell ref="AI8:AJ8"/>
    <mergeCell ref="AD8:AE8"/>
    <mergeCell ref="AB8:AC8"/>
    <mergeCell ref="J8:K8"/>
    <mergeCell ref="Y8:Z8"/>
    <mergeCell ref="A19:C19"/>
    <mergeCell ref="A16:C16"/>
    <mergeCell ref="A12:C12"/>
    <mergeCell ref="A13:C13"/>
    <mergeCell ref="A14:C14"/>
    <mergeCell ref="A17:C17"/>
    <mergeCell ref="A18:C18"/>
    <mergeCell ref="A15:C15"/>
    <mergeCell ref="A10:C10"/>
    <mergeCell ref="AA8:AA9"/>
    <mergeCell ref="Q8:Q9"/>
    <mergeCell ref="L8:L9"/>
    <mergeCell ref="M8:N8"/>
    <mergeCell ref="W8:X8"/>
    <mergeCell ref="V8:V9"/>
    <mergeCell ref="O8:P8"/>
    <mergeCell ref="R8:S8"/>
    <mergeCell ref="E8:E9"/>
    <mergeCell ref="A11:C11"/>
    <mergeCell ref="A6:C9"/>
    <mergeCell ref="D6:F7"/>
    <mergeCell ref="G8:G9"/>
    <mergeCell ref="D8:D9"/>
    <mergeCell ref="G6:BX6"/>
    <mergeCell ref="AZ7:BD7"/>
    <mergeCell ref="BW8:BX8"/>
    <mergeCell ref="T8:U8"/>
    <mergeCell ref="BA8:BB8"/>
    <mergeCell ref="H8:I8"/>
    <mergeCell ref="AL8:AM8"/>
    <mergeCell ref="V7:Z7"/>
    <mergeCell ref="AA7:AE7"/>
    <mergeCell ref="G7:K7"/>
    <mergeCell ref="L7:P7"/>
    <mergeCell ref="Q7:U7"/>
    <mergeCell ref="AF8:AF9"/>
    <mergeCell ref="AG8:AH8"/>
    <mergeCell ref="AK7:AO7"/>
    <mergeCell ref="BC8:BD8"/>
    <mergeCell ref="BT7:BX7"/>
    <mergeCell ref="AU7:AY7"/>
    <mergeCell ref="AQ8:AR8"/>
    <mergeCell ref="AZ8:AZ9"/>
    <mergeCell ref="AP7:AT7"/>
    <mergeCell ref="BF8:BG8"/>
    <mergeCell ref="BE7:BI7"/>
    <mergeCell ref="BE8:BE9"/>
    <mergeCell ref="AP8:AP9"/>
    <mergeCell ref="AF7:AJ7"/>
    <mergeCell ref="BO7:BS7"/>
    <mergeCell ref="BU8:BV8"/>
    <mergeCell ref="BO8:BO9"/>
    <mergeCell ref="BP8:BQ8"/>
    <mergeCell ref="BR8:BS8"/>
    <mergeCell ref="BT8:BT9"/>
    <mergeCell ref="BH8:BI8"/>
    <mergeCell ref="AK8:AK9"/>
    <mergeCell ref="AN8:AO8"/>
    <mergeCell ref="AU8:AU9"/>
    <mergeCell ref="AV8:AW8"/>
    <mergeCell ref="AX8:AY8"/>
    <mergeCell ref="AS8:AT8"/>
  </mergeCells>
  <printOptions/>
  <pageMargins left="0" right="0" top="0.7874015748031497" bottom="0.7874015748031497" header="0.5118110236220472" footer="0.5118110236220472"/>
  <pageSetup horizontalDpi="600" verticalDpi="600" orientation="landscape" paperSize="9" scale="46" r:id="rId1"/>
  <colBreaks count="1" manualBreakCount="1">
    <brk id="4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3">
      <selection activeCell="G28" sqref="G28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0.25390625" style="0" customWidth="1"/>
    <col min="5" max="5" width="10.875" style="0" customWidth="1"/>
    <col min="6" max="6" width="25.125" style="0" customWidth="1"/>
    <col min="7" max="7" width="14.875" style="0" customWidth="1"/>
    <col min="8" max="8" width="12.625" style="0" customWidth="1"/>
    <col min="9" max="9" width="12.25390625" style="0" customWidth="1"/>
    <col min="10" max="10" width="12.875" style="0" customWidth="1"/>
    <col min="11" max="11" width="9.25390625" style="0" customWidth="1"/>
    <col min="12" max="12" width="10.75390625" style="0" customWidth="1"/>
  </cols>
  <sheetData>
    <row r="1" spans="4:12" ht="12.75">
      <c r="D1" s="4"/>
      <c r="E1" s="3"/>
      <c r="F1" s="4"/>
      <c r="G1" s="4"/>
      <c r="H1" s="4"/>
      <c r="I1" s="5"/>
      <c r="J1" s="5"/>
      <c r="K1" s="4"/>
      <c r="L1" s="4"/>
    </row>
    <row r="2" spans="1:12" ht="27.75" customHeight="1">
      <c r="A2" s="249" t="s">
        <v>84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2" ht="12.75">
      <c r="A3" s="1"/>
      <c r="B3" s="1"/>
      <c r="C3" s="1"/>
      <c r="D3" s="6"/>
      <c r="E3" s="7"/>
      <c r="F3" s="6"/>
      <c r="G3" s="6"/>
      <c r="H3" s="6"/>
      <c r="I3" s="8"/>
      <c r="J3" s="8"/>
      <c r="K3" s="6"/>
      <c r="L3" s="6"/>
    </row>
    <row r="4" spans="1:12" ht="14.25" customHeight="1">
      <c r="A4" s="253"/>
      <c r="B4" s="253"/>
      <c r="C4" s="253"/>
      <c r="D4" s="253"/>
      <c r="E4" s="253"/>
      <c r="F4" s="253"/>
      <c r="G4" s="251" t="s">
        <v>90</v>
      </c>
      <c r="H4" s="251" t="s">
        <v>91</v>
      </c>
      <c r="I4" s="174" t="s">
        <v>20</v>
      </c>
      <c r="J4" s="174"/>
      <c r="K4" s="174" t="s">
        <v>21</v>
      </c>
      <c r="L4" s="174"/>
    </row>
    <row r="5" spans="1:12" ht="36.75" customHeight="1">
      <c r="A5" s="253"/>
      <c r="B5" s="253"/>
      <c r="C5" s="253"/>
      <c r="D5" s="253"/>
      <c r="E5" s="253"/>
      <c r="F5" s="253"/>
      <c r="G5" s="174"/>
      <c r="H5" s="174"/>
      <c r="I5" s="84" t="s">
        <v>85</v>
      </c>
      <c r="J5" s="48" t="s">
        <v>86</v>
      </c>
      <c r="K5" s="48" t="s">
        <v>87</v>
      </c>
      <c r="L5" s="48" t="s">
        <v>88</v>
      </c>
    </row>
    <row r="6" spans="1:12" ht="18" customHeight="1">
      <c r="A6" s="170" t="s">
        <v>69</v>
      </c>
      <c r="B6" s="170"/>
      <c r="C6" s="170"/>
      <c r="D6" s="170"/>
      <c r="E6" s="170"/>
      <c r="F6" s="170"/>
      <c r="G6" s="89">
        <f>SUM(G7:G15)</f>
        <v>57362900</v>
      </c>
      <c r="H6" s="89">
        <f>SUM(H7:H15)</f>
        <v>61431373</v>
      </c>
      <c r="I6" s="89">
        <f>I7+I9+I10+I11+I12+I13+I14+I15</f>
        <v>58935116.15</v>
      </c>
      <c r="J6" s="89">
        <f>J7+J8+J9+J10+J11+J12+J13+J14+J15</f>
        <v>65031838.29999999</v>
      </c>
      <c r="K6" s="62">
        <f aca="true" t="shared" si="0" ref="K6:K27">J6/I6*100</f>
        <v>110.34480382541842</v>
      </c>
      <c r="L6" s="62">
        <f aca="true" t="shared" si="1" ref="L6:L14">J6/H6*100</f>
        <v>105.86095528094413</v>
      </c>
    </row>
    <row r="7" spans="1:12" ht="15" customHeight="1">
      <c r="A7" s="245" t="s">
        <v>34</v>
      </c>
      <c r="B7" s="245"/>
      <c r="C7" s="245"/>
      <c r="D7" s="245"/>
      <c r="E7" s="245"/>
      <c r="F7" s="245"/>
      <c r="G7" s="47">
        <v>41944700</v>
      </c>
      <c r="H7" s="47">
        <v>47545517</v>
      </c>
      <c r="I7" s="97">
        <v>43113115.98</v>
      </c>
      <c r="J7" s="38">
        <f>Лист1!I27+Лист2!I19</f>
        <v>50160548.13</v>
      </c>
      <c r="K7" s="49">
        <f t="shared" si="0"/>
        <v>116.34637624724058</v>
      </c>
      <c r="L7" s="49">
        <f t="shared" si="1"/>
        <v>105.50005824944549</v>
      </c>
    </row>
    <row r="8" spans="1:12" ht="22.5" customHeight="1">
      <c r="A8" s="247" t="s">
        <v>78</v>
      </c>
      <c r="B8" s="247"/>
      <c r="C8" s="247"/>
      <c r="D8" s="247"/>
      <c r="E8" s="247"/>
      <c r="F8" s="247"/>
      <c r="G8" s="47">
        <v>22900</v>
      </c>
      <c r="H8" s="47">
        <v>72900</v>
      </c>
      <c r="I8" s="98"/>
      <c r="J8" s="38">
        <f>Лист1!I28</f>
        <v>72955.35</v>
      </c>
      <c r="K8" s="49">
        <v>0</v>
      </c>
      <c r="L8" s="49">
        <f>J8/H8*100</f>
        <v>100.07592592592593</v>
      </c>
    </row>
    <row r="9" spans="1:12" ht="15.75" customHeight="1">
      <c r="A9" s="245" t="s">
        <v>35</v>
      </c>
      <c r="B9" s="245"/>
      <c r="C9" s="245"/>
      <c r="D9" s="245"/>
      <c r="E9" s="245"/>
      <c r="F9" s="245"/>
      <c r="G9" s="47">
        <v>7749200</v>
      </c>
      <c r="H9" s="47">
        <v>6010100</v>
      </c>
      <c r="I9" s="97">
        <v>7135935.67</v>
      </c>
      <c r="J9" s="38">
        <f>Лист1!I29</f>
        <v>6106173.41</v>
      </c>
      <c r="K9" s="49">
        <f t="shared" si="0"/>
        <v>85.5693449658018</v>
      </c>
      <c r="L9" s="49">
        <f t="shared" si="1"/>
        <v>101.59853263672818</v>
      </c>
    </row>
    <row r="10" spans="1:12" ht="15.75" customHeight="1">
      <c r="A10" s="245" t="s">
        <v>13</v>
      </c>
      <c r="B10" s="245"/>
      <c r="C10" s="245"/>
      <c r="D10" s="245"/>
      <c r="E10" s="245"/>
      <c r="F10" s="245"/>
      <c r="G10" s="47">
        <v>1534400</v>
      </c>
      <c r="H10" s="47">
        <v>670000</v>
      </c>
      <c r="I10" s="97">
        <v>1244023.96</v>
      </c>
      <c r="J10" s="38">
        <f>Лист1!I30+Лист2!N19</f>
        <v>691729.9</v>
      </c>
      <c r="K10" s="49">
        <f t="shared" si="0"/>
        <v>55.60422646522017</v>
      </c>
      <c r="L10" s="49">
        <f t="shared" si="1"/>
        <v>103.24326865671642</v>
      </c>
    </row>
    <row r="11" spans="1:12" ht="14.25" customHeight="1">
      <c r="A11" s="245" t="s">
        <v>67</v>
      </c>
      <c r="B11" s="245"/>
      <c r="C11" s="245"/>
      <c r="D11" s="245"/>
      <c r="E11" s="245"/>
      <c r="F11" s="245"/>
      <c r="G11" s="47">
        <v>1047600</v>
      </c>
      <c r="H11" s="47">
        <v>809150</v>
      </c>
      <c r="I11" s="97">
        <v>930686.42</v>
      </c>
      <c r="J11" s="111">
        <f>Лист2!S19</f>
        <v>967543.94</v>
      </c>
      <c r="K11" s="49">
        <f t="shared" si="0"/>
        <v>103.96025118750522</v>
      </c>
      <c r="L11" s="49">
        <f t="shared" si="1"/>
        <v>119.57534944077118</v>
      </c>
    </row>
    <row r="12" spans="1:12" ht="15" customHeight="1">
      <c r="A12" s="245" t="s">
        <v>66</v>
      </c>
      <c r="B12" s="245"/>
      <c r="C12" s="245"/>
      <c r="D12" s="245"/>
      <c r="E12" s="245"/>
      <c r="F12" s="245"/>
      <c r="G12" s="47">
        <v>4152800</v>
      </c>
      <c r="H12" s="47">
        <v>4930306</v>
      </c>
      <c r="I12" s="97">
        <v>5287236.65</v>
      </c>
      <c r="J12" s="38">
        <f>Лист2!X19</f>
        <v>5427022.4399999995</v>
      </c>
      <c r="K12" s="49">
        <f t="shared" si="0"/>
        <v>102.64383456337252</v>
      </c>
      <c r="L12" s="49">
        <f t="shared" si="1"/>
        <v>110.07475884863939</v>
      </c>
    </row>
    <row r="13" spans="1:12" ht="15" customHeight="1">
      <c r="A13" s="245" t="s">
        <v>36</v>
      </c>
      <c r="B13" s="245"/>
      <c r="C13" s="245"/>
      <c r="D13" s="245"/>
      <c r="E13" s="245"/>
      <c r="F13" s="245"/>
      <c r="G13" s="47">
        <v>250000</v>
      </c>
      <c r="H13" s="47">
        <v>450000</v>
      </c>
      <c r="I13" s="97">
        <v>348911</v>
      </c>
      <c r="J13" s="38">
        <f>Лист1!I31</f>
        <v>598553</v>
      </c>
      <c r="K13" s="49">
        <f>J13/I13*100</f>
        <v>171.54890502162442</v>
      </c>
      <c r="L13" s="49">
        <f t="shared" si="1"/>
        <v>133.01177777777778</v>
      </c>
    </row>
    <row r="14" spans="1:12" ht="15.75" customHeight="1">
      <c r="A14" s="245" t="s">
        <v>37</v>
      </c>
      <c r="B14" s="245"/>
      <c r="C14" s="245"/>
      <c r="D14" s="245"/>
      <c r="E14" s="245"/>
      <c r="F14" s="245"/>
      <c r="G14" s="47">
        <v>661300</v>
      </c>
      <c r="H14" s="47">
        <v>943400</v>
      </c>
      <c r="I14" s="97">
        <v>865117.41</v>
      </c>
      <c r="J14" s="38">
        <f>Лист1!I32+Лист2!AC19</f>
        <v>999123.98</v>
      </c>
      <c r="K14" s="49">
        <f t="shared" si="0"/>
        <v>115.48998649790205</v>
      </c>
      <c r="L14" s="49">
        <f t="shared" si="1"/>
        <v>105.90671825312698</v>
      </c>
    </row>
    <row r="15" spans="1:12" ht="16.5" customHeight="1">
      <c r="A15" s="245" t="s">
        <v>41</v>
      </c>
      <c r="B15" s="246"/>
      <c r="C15" s="246"/>
      <c r="D15" s="246"/>
      <c r="E15" s="246"/>
      <c r="F15" s="246"/>
      <c r="G15" s="47">
        <v>0</v>
      </c>
      <c r="H15" s="47">
        <v>0</v>
      </c>
      <c r="I15" s="97">
        <v>10089.06</v>
      </c>
      <c r="J15" s="38">
        <f>Лист1!I33+Лист2!AH19</f>
        <v>8188.150000000001</v>
      </c>
      <c r="K15" s="49">
        <f t="shared" si="0"/>
        <v>81.15870061234645</v>
      </c>
      <c r="L15" s="49">
        <v>0</v>
      </c>
    </row>
    <row r="16" spans="1:12" ht="16.5" customHeight="1">
      <c r="A16" s="170" t="s">
        <v>70</v>
      </c>
      <c r="B16" s="170"/>
      <c r="C16" s="170"/>
      <c r="D16" s="170"/>
      <c r="E16" s="170"/>
      <c r="F16" s="170"/>
      <c r="G16" s="89">
        <f>SUM(G17:G29)</f>
        <v>4973408</v>
      </c>
      <c r="H16" s="89">
        <f>SUM(H17:H29)</f>
        <v>12552248</v>
      </c>
      <c r="I16" s="89">
        <f>I17+I18+I19+I20+I21+I22+I23+I24+I25+I26+I27+I28+I29</f>
        <v>8763988.83</v>
      </c>
      <c r="J16" s="89">
        <f>J17+J18+J19+J20+J21+J23+J24+J25+J26+J27+J29</f>
        <v>16138002.67</v>
      </c>
      <c r="K16" s="62">
        <f t="shared" si="0"/>
        <v>184.13992741248165</v>
      </c>
      <c r="L16" s="62">
        <f>J16/H16*100</f>
        <v>128.56663340303663</v>
      </c>
    </row>
    <row r="17" spans="1:12" ht="18.75" customHeight="1">
      <c r="A17" s="245" t="s">
        <v>48</v>
      </c>
      <c r="B17" s="245"/>
      <c r="C17" s="245"/>
      <c r="D17" s="245"/>
      <c r="E17" s="245"/>
      <c r="F17" s="245"/>
      <c r="G17" s="47">
        <v>2041560</v>
      </c>
      <c r="H17" s="47">
        <v>2460000</v>
      </c>
      <c r="I17" s="97">
        <v>2047775.27</v>
      </c>
      <c r="J17" s="38">
        <f>Лист1!I35+Лист2!AM19</f>
        <v>2789366.5300000003</v>
      </c>
      <c r="K17" s="49">
        <f t="shared" si="0"/>
        <v>136.214484609925</v>
      </c>
      <c r="L17" s="49">
        <f>J17/H17*100</f>
        <v>113.38888333333334</v>
      </c>
    </row>
    <row r="18" spans="1:12" ht="18.75" customHeight="1">
      <c r="A18" s="245" t="s">
        <v>47</v>
      </c>
      <c r="B18" s="245"/>
      <c r="C18" s="245"/>
      <c r="D18" s="245"/>
      <c r="E18" s="245"/>
      <c r="F18" s="245"/>
      <c r="G18" s="47">
        <v>269148</v>
      </c>
      <c r="H18" s="47">
        <v>216548</v>
      </c>
      <c r="I18" s="97">
        <v>262302.06</v>
      </c>
      <c r="J18" s="38">
        <v>267115.41</v>
      </c>
      <c r="K18" s="49">
        <f t="shared" si="0"/>
        <v>101.83504086853148</v>
      </c>
      <c r="L18" s="49">
        <f>J18/H18*100</f>
        <v>123.35159410384765</v>
      </c>
    </row>
    <row r="19" spans="1:12" ht="27.75" customHeight="1">
      <c r="A19" s="247" t="s">
        <v>61</v>
      </c>
      <c r="B19" s="248"/>
      <c r="C19" s="248"/>
      <c r="D19" s="248"/>
      <c r="E19" s="248"/>
      <c r="F19" s="248"/>
      <c r="G19" s="47">
        <v>50000</v>
      </c>
      <c r="H19" s="47">
        <v>60519</v>
      </c>
      <c r="I19" s="98">
        <v>46461</v>
      </c>
      <c r="J19" s="38">
        <f>Лист1!I37</f>
        <v>60519</v>
      </c>
      <c r="K19" s="49">
        <f>J19/I19*100</f>
        <v>130.25763543617228</v>
      </c>
      <c r="L19" s="49">
        <f>J19/H19*100</f>
        <v>100</v>
      </c>
    </row>
    <row r="20" spans="1:12" ht="18.75" customHeight="1">
      <c r="A20" s="247" t="s">
        <v>81</v>
      </c>
      <c r="B20" s="247"/>
      <c r="C20" s="247"/>
      <c r="D20" s="247"/>
      <c r="E20" s="247"/>
      <c r="F20" s="247"/>
      <c r="G20" s="47">
        <v>0</v>
      </c>
      <c r="H20" s="47">
        <v>172000</v>
      </c>
      <c r="I20" s="98">
        <v>303500</v>
      </c>
      <c r="J20" s="38">
        <v>172000</v>
      </c>
      <c r="K20" s="49"/>
      <c r="L20" s="49"/>
    </row>
    <row r="21" spans="1:12" ht="16.5" customHeight="1">
      <c r="A21" s="245" t="s">
        <v>38</v>
      </c>
      <c r="B21" s="245"/>
      <c r="C21" s="245"/>
      <c r="D21" s="245"/>
      <c r="E21" s="245"/>
      <c r="F21" s="245"/>
      <c r="G21" s="47">
        <v>422100</v>
      </c>
      <c r="H21" s="47">
        <v>603200</v>
      </c>
      <c r="I21" s="97">
        <v>587019.29</v>
      </c>
      <c r="J21" s="38">
        <f>Лист1!I38</f>
        <v>672025.98</v>
      </c>
      <c r="K21" s="49">
        <f t="shared" si="0"/>
        <v>114.48107267480086</v>
      </c>
      <c r="L21" s="49">
        <f aca="true" t="shared" si="2" ref="L21:L27">J21/H21*100</f>
        <v>111.41014257294431</v>
      </c>
    </row>
    <row r="22" spans="1:12" ht="15.75" customHeight="1">
      <c r="A22" s="245" t="s">
        <v>53</v>
      </c>
      <c r="B22" s="246"/>
      <c r="C22" s="246"/>
      <c r="D22" s="246"/>
      <c r="E22" s="246"/>
      <c r="F22" s="246"/>
      <c r="G22" s="47"/>
      <c r="H22" s="47"/>
      <c r="I22" s="97">
        <v>600</v>
      </c>
      <c r="J22" s="38"/>
      <c r="K22" s="49"/>
      <c r="L22" s="49"/>
    </row>
    <row r="23" spans="1:12" ht="24.75" customHeight="1">
      <c r="A23" s="247" t="s">
        <v>76</v>
      </c>
      <c r="B23" s="248"/>
      <c r="C23" s="248"/>
      <c r="D23" s="248"/>
      <c r="E23" s="248"/>
      <c r="F23" s="248"/>
      <c r="G23" s="38">
        <v>25000</v>
      </c>
      <c r="H23" s="38">
        <v>121781</v>
      </c>
      <c r="I23" s="98">
        <v>50427.58</v>
      </c>
      <c r="J23" s="56">
        <f>Лист1!I40+Лист2!AW16</f>
        <v>141627.19</v>
      </c>
      <c r="K23" s="49">
        <f>J23/I23*100</f>
        <v>280.8526405589957</v>
      </c>
      <c r="L23" s="49">
        <f>J23/H23*100</f>
        <v>116.29662262586118</v>
      </c>
    </row>
    <row r="24" spans="1:12" ht="15" customHeight="1">
      <c r="A24" s="247" t="s">
        <v>65</v>
      </c>
      <c r="B24" s="248"/>
      <c r="C24" s="248"/>
      <c r="D24" s="248"/>
      <c r="E24" s="248"/>
      <c r="F24" s="248"/>
      <c r="G24" s="38">
        <v>30000</v>
      </c>
      <c r="H24" s="38">
        <v>113600</v>
      </c>
      <c r="I24" s="98">
        <v>100512.05</v>
      </c>
      <c r="J24" s="38">
        <f>Лист1!I41</f>
        <v>122322.68</v>
      </c>
      <c r="K24" s="49">
        <f t="shared" si="0"/>
        <v>121.69951762002664</v>
      </c>
      <c r="L24" s="49">
        <f t="shared" si="2"/>
        <v>107.67841549295774</v>
      </c>
    </row>
    <row r="25" spans="1:12" ht="14.25" customHeight="1">
      <c r="A25" s="245" t="s">
        <v>39</v>
      </c>
      <c r="B25" s="245"/>
      <c r="C25" s="245"/>
      <c r="D25" s="245"/>
      <c r="E25" s="245"/>
      <c r="F25" s="245"/>
      <c r="G25" s="47">
        <v>905500</v>
      </c>
      <c r="H25" s="47">
        <v>5005000</v>
      </c>
      <c r="I25" s="97">
        <v>1973385</v>
      </c>
      <c r="J25" s="38">
        <f>Лист1!I42</f>
        <v>7545157.1</v>
      </c>
      <c r="K25" s="49">
        <f t="shared" si="0"/>
        <v>382.34592337531706</v>
      </c>
      <c r="L25" s="49">
        <f t="shared" si="2"/>
        <v>150.7523896103896</v>
      </c>
    </row>
    <row r="26" spans="1:12" ht="14.25" customHeight="1">
      <c r="A26" s="245" t="s">
        <v>49</v>
      </c>
      <c r="B26" s="245"/>
      <c r="C26" s="245"/>
      <c r="D26" s="245"/>
      <c r="E26" s="245"/>
      <c r="F26" s="245"/>
      <c r="G26" s="47">
        <v>50000</v>
      </c>
      <c r="H26" s="47">
        <v>2610000</v>
      </c>
      <c r="I26" s="97">
        <v>2095559.83</v>
      </c>
      <c r="J26" s="38">
        <f>Лист1!I43+Лист2!BB19</f>
        <v>3088576.11</v>
      </c>
      <c r="K26" s="49">
        <f t="shared" si="0"/>
        <v>147.38668234540455</v>
      </c>
      <c r="L26" s="49">
        <f t="shared" si="2"/>
        <v>118.33624942528735</v>
      </c>
    </row>
    <row r="27" spans="1:12" ht="15" customHeight="1">
      <c r="A27" s="245" t="s">
        <v>40</v>
      </c>
      <c r="B27" s="245"/>
      <c r="C27" s="245"/>
      <c r="D27" s="245"/>
      <c r="E27" s="245"/>
      <c r="F27" s="245"/>
      <c r="G27" s="47">
        <v>1180100</v>
      </c>
      <c r="H27" s="47">
        <v>1189600</v>
      </c>
      <c r="I27" s="97">
        <v>1282046.75</v>
      </c>
      <c r="J27" s="38">
        <f>Лист1!I44+Лист2!BL19</f>
        <v>1245992.67</v>
      </c>
      <c r="K27" s="49">
        <f t="shared" si="0"/>
        <v>97.18777181877337</v>
      </c>
      <c r="L27" s="49">
        <f t="shared" si="2"/>
        <v>104.74047326832547</v>
      </c>
    </row>
    <row r="28" spans="1:12" ht="15" customHeight="1">
      <c r="A28" s="247" t="s">
        <v>54</v>
      </c>
      <c r="B28" s="247"/>
      <c r="C28" s="247"/>
      <c r="D28" s="247"/>
      <c r="E28" s="247"/>
      <c r="F28" s="247"/>
      <c r="G28" s="47">
        <v>0</v>
      </c>
      <c r="H28" s="47">
        <v>0</v>
      </c>
      <c r="I28" s="98">
        <v>0</v>
      </c>
      <c r="J28" s="38">
        <f>Лист2!BV19</f>
        <v>0</v>
      </c>
      <c r="K28" s="49">
        <v>0</v>
      </c>
      <c r="L28" s="49">
        <v>0</v>
      </c>
    </row>
    <row r="29" spans="1:12" ht="15.75" customHeight="1">
      <c r="A29" s="247" t="s">
        <v>73</v>
      </c>
      <c r="B29" s="247"/>
      <c r="C29" s="247"/>
      <c r="D29" s="247"/>
      <c r="E29" s="247"/>
      <c r="F29" s="247"/>
      <c r="G29" s="47">
        <v>0</v>
      </c>
      <c r="H29" s="47">
        <v>0</v>
      </c>
      <c r="I29" s="98">
        <v>14400</v>
      </c>
      <c r="J29" s="38">
        <f>Лист1!I46+Лист2!BQ19</f>
        <v>33300</v>
      </c>
      <c r="K29" s="49">
        <f>J29/I29*100</f>
        <v>231.25</v>
      </c>
      <c r="L29" s="49">
        <v>0</v>
      </c>
    </row>
    <row r="30" spans="1:12" ht="16.5" customHeight="1">
      <c r="A30" s="252" t="s">
        <v>72</v>
      </c>
      <c r="B30" s="252"/>
      <c r="C30" s="252"/>
      <c r="D30" s="252"/>
      <c r="E30" s="252"/>
      <c r="F30" s="252"/>
      <c r="G30" s="39">
        <f>G6+G16</f>
        <v>62336308</v>
      </c>
      <c r="H30" s="39">
        <f>H6+H16</f>
        <v>73983621</v>
      </c>
      <c r="I30" s="89">
        <f>I6+I16</f>
        <v>67699104.98</v>
      </c>
      <c r="J30" s="39">
        <f>J6+J16</f>
        <v>81169840.96999998</v>
      </c>
      <c r="K30" s="24">
        <f>J30/I30*100</f>
        <v>119.89795285178376</v>
      </c>
      <c r="L30" s="24">
        <f>J30/H30*100</f>
        <v>109.713257979087</v>
      </c>
    </row>
  </sheetData>
  <sheetProtection/>
  <mergeCells count="31">
    <mergeCell ref="A29:F29"/>
    <mergeCell ref="A30:F30"/>
    <mergeCell ref="A4:F5"/>
    <mergeCell ref="A12:F12"/>
    <mergeCell ref="A11:F11"/>
    <mergeCell ref="A22:F22"/>
    <mergeCell ref="A24:F24"/>
    <mergeCell ref="A28:F28"/>
    <mergeCell ref="A6:F6"/>
    <mergeCell ref="A27:F27"/>
    <mergeCell ref="A2:L2"/>
    <mergeCell ref="H4:H5"/>
    <mergeCell ref="I4:J4"/>
    <mergeCell ref="K4:L4"/>
    <mergeCell ref="G4:G5"/>
    <mergeCell ref="A25:F25"/>
    <mergeCell ref="A26:F26"/>
    <mergeCell ref="A18:F18"/>
    <mergeCell ref="A19:F19"/>
    <mergeCell ref="A20:F20"/>
    <mergeCell ref="A23:F23"/>
    <mergeCell ref="A10:F10"/>
    <mergeCell ref="A7:F7"/>
    <mergeCell ref="A21:F21"/>
    <mergeCell ref="A17:F17"/>
    <mergeCell ref="A9:F9"/>
    <mergeCell ref="A13:F13"/>
    <mergeCell ref="A16:F16"/>
    <mergeCell ref="A14:F14"/>
    <mergeCell ref="A15:F15"/>
    <mergeCell ref="A8:F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1</cp:lastModifiedBy>
  <cp:lastPrinted>2014-01-09T12:27:56Z</cp:lastPrinted>
  <dcterms:created xsi:type="dcterms:W3CDTF">2006-06-07T06:53:09Z</dcterms:created>
  <dcterms:modified xsi:type="dcterms:W3CDTF">2014-01-14T14:56:23Z</dcterms:modified>
  <cp:category/>
  <cp:version/>
  <cp:contentType/>
  <cp:contentStatus/>
</cp:coreProperties>
</file>