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<sst xmlns="http://schemas.openxmlformats.org/spreadsheetml/2006/main" count="272" uniqueCount="104">
  <si>
    <t xml:space="preserve">Исполнение бюджета Яльчикского района по состоянию на 01.01.2016 год </t>
  </si>
  <si>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</si>
  <si>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</si>
  <si>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</si>
  <si>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</si>
  <si>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</si>
  <si>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</si>
  <si>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</si>
  <si>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</si>
  <si>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</si>
  <si>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</si>
  <si>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</si>
  <si>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БУ, АУ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</si>
  <si>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</si>
  <si>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</si>
  <si>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</si>
  <si>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</si>
  <si>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</si>
  <si>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01.01.2015</t>
  </si>
  <si>
    <t>На 01.01.2016</t>
  </si>
  <si>
    <t>01.01.2016/01.01.2015</t>
  </si>
  <si>
    <t>01.01.206 к плановым назначениям</t>
  </si>
  <si>
    <t>На 01.01.2015 г.</t>
  </si>
  <si>
    <t>01.01.2016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</si>
  <si>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</si>
  <si>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</si>
  <si>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</si>
  <si>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</si>
  <si>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</si>
  <si>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</si>
  <si>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</si>
  <si>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</si>
  <si>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</si>
  <si>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</si>
  <si>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</si>
  <si>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</si>
  <si>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</si>
  <si>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Факт 2014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</si>
  <si>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</si>
  <si>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</si>
  <si>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</si>
  <si>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</si>
  <si>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</si>
  <si>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</si>
  <si>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</si>
  <si>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</si>
  <si>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</si>
  <si>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</si>
  <si>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</si>
  <si>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</si>
  <si>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</si>
  <si>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</si>
  <si>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</si>
  <si>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</si>
  <si>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</si>
  <si>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</si>
  <si>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</si>
  <si>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</si>
  <si>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</si>
  <si>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</si>
  <si>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</si>
  <si>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</si>
  <si>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Исполнение налоговых и неналоговых доходов бюджетов сельских поселений Яльчикского района на 01.12.2015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</si>
  <si>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</si>
  <si>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</si>
  <si>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</si>
  <si>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</si>
  <si>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</si>
  <si>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</si>
  <si>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</si>
  <si>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</si>
  <si>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</si>
  <si>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</si>
  <si>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</si>
  <si>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</si>
  <si>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</si>
  <si>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</si>
  <si>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</si>
  <si>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</si>
  <si>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</si>
  <si>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</si>
  <si>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</si>
  <si>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>01.01.2016/01.01.2014</t>
  </si>
  <si>
    <t>01.01.2015 к плановым назначениям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</si>
  <si>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</si>
  <si>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</si>
  <si>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</si>
  <si>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</si>
  <si>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</si>
  <si>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</si>
  <si>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</si>
  <si>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</si>
  <si>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</si>
  <si>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</si>
  <si>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>Исполнение консолидированного бюджета Яльчикского района на 01.01.2016 год</t>
  </si>
  <si>
    <t xml:space="preserve">Факт 2014 год </t>
  </si>
  <si>
    <t>назначено     
на 2015 год</t>
  </si>
  <si>
    <t>01.01.2016 к плановым назначениям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</si>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</sst>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8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" borderId="3" applyNumberFormat="0" applyAlignment="0" applyProtection="0"/>
    <xf numFmtId="0" fontId="7" fillId="2" borderId="4" applyNumberFormat="0" applyAlignment="0" applyProtection="0"/>
    <xf numFmtId="0" fontId="8" fillId="2" borderId="5" applyNumberFormat="0" applyAlignment="0" applyProtection="0"/>
    <xf numFmtId="0" fontId="8" fillId="2" borderId="0" applyNumberFormat="0" applyBorder="0" applyAlignment="0" applyProtection="0"/>
    <xf numFmtId="0" fontId="9" fillId="2" borderId="6" applyNumberFormat="0" applyAlignment="0" applyProtection="0"/>
    <xf numFmtId="0" fontId="10" fillId="22" borderId="7" applyNumberFormat="0" applyAlignment="0" applyProtection="0"/>
    <xf numFmtId="0" fontId="11" fillId="2" borderId="0" applyNumberFormat="0" applyBorder="0" applyAlignment="0" applyProtection="0"/>
    <xf numFmtId="0" fontId="12" fillId="23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24" borderId="8" applyNumberFormat="0" applyAlignment="0" applyProtection="0"/>
    <xf numFmtId="9" fontId="0" fillId="0" borderId="0" applyFill="0" applyBorder="0" applyAlignment="0" applyProtection="0"/>
    <xf numFmtId="0" fontId="16" fillId="2" borderId="9" applyNumberFormat="0" applyAlignment="0" applyProtection="0"/>
    <xf numFmtId="0" fontId="17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5" borderId="0" applyNumberFormat="0" applyBorder="0" applyAlignment="0" applyProtection="0"/>
  </cellStyleXfs>
  <cellXfs count="145">
    <xf numFmtId="0" fontId="0" fillId="2" borderId="0" xfId="0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5" fillId="2" borderId="0" xfId="0" applyFont="1" applyBorder="1" applyAlignment="1">
      <alignment horizontal="center"/>
    </xf>
    <xf numFmtId="0" fontId="23" fillId="2" borderId="10" xfId="0" applyFont="1" applyBorder="1" applyAlignment="1">
      <alignment horizontal="center"/>
    </xf>
    <xf numFmtId="0" fontId="23" fillId="2" borderId="0" xfId="0" applyFont="1" applyBorder="1" applyAlignment="1">
      <alignment horizontal="center"/>
    </xf>
    <xf numFmtId="0" fontId="27" fillId="2" borderId="11" xfId="0" applyFont="1" applyBorder="1" applyAlignment="1">
      <alignment horizontal="center" vertical="center" wrapText="1"/>
    </xf>
    <xf numFmtId="0" fontId="22" fillId="2" borderId="12" xfId="0" applyFont="1" applyBorder="1" applyAlignment="1">
      <alignment horizontal="center" vertical="center" wrapText="1"/>
    </xf>
    <xf numFmtId="0" fontId="27" fillId="2" borderId="12" xfId="0" applyFont="1" applyBorder="1" applyAlignment="1">
      <alignment horizontal="center" vertical="center" wrapText="1"/>
    </xf>
    <xf numFmtId="0" fontId="27" fillId="2" borderId="13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2" borderId="11" xfId="0" applyFont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wrapText="1"/>
    </xf>
    <xf numFmtId="164" fontId="27" fillId="0" borderId="11" xfId="0" applyNumberFormat="1" applyFont="1" applyFill="1" applyBorder="1" applyAlignment="1">
      <alignment wrapText="1"/>
    </xf>
    <xf numFmtId="4" fontId="22" fillId="2" borderId="11" xfId="0" applyNumberFormat="1" applyFont="1" applyBorder="1" applyAlignment="1">
      <alignment/>
    </xf>
    <xf numFmtId="164" fontId="22" fillId="0" borderId="11" xfId="0" applyNumberFormat="1" applyFont="1" applyFill="1" applyBorder="1" applyAlignment="1">
      <alignment wrapText="1"/>
    </xf>
    <xf numFmtId="3" fontId="22" fillId="0" borderId="11" xfId="0" applyNumberFormat="1" applyFont="1" applyFill="1" applyBorder="1" applyAlignment="1">
      <alignment wrapText="1"/>
    </xf>
    <xf numFmtId="3" fontId="22" fillId="2" borderId="12" xfId="0" applyNumberFormat="1" applyFont="1" applyBorder="1" applyAlignment="1">
      <alignment horizontal="right" wrapText="1"/>
    </xf>
    <xf numFmtId="4" fontId="22" fillId="2" borderId="11" xfId="0" applyNumberFormat="1" applyFont="1" applyBorder="1" applyAlignment="1">
      <alignment wrapText="1"/>
    </xf>
    <xf numFmtId="164" fontId="27" fillId="2" borderId="11" xfId="0" applyNumberFormat="1" applyFont="1" applyBorder="1" applyAlignment="1">
      <alignment wrapText="1"/>
    </xf>
    <xf numFmtId="4" fontId="22" fillId="2" borderId="11" xfId="0" applyNumberFormat="1" applyFont="1" applyBorder="1" applyAlignment="1">
      <alignment/>
    </xf>
    <xf numFmtId="4" fontId="29" fillId="0" borderId="11" xfId="0" applyNumberFormat="1" applyFont="1" applyFill="1" applyBorder="1" applyAlignment="1">
      <alignment horizontal="right" wrapText="1"/>
    </xf>
    <xf numFmtId="1" fontId="22" fillId="0" borderId="11" xfId="0" applyNumberFormat="1" applyFont="1" applyFill="1" applyBorder="1" applyAlignment="1">
      <alignment wrapText="1"/>
    </xf>
    <xf numFmtId="4" fontId="29" fillId="2" borderId="11" xfId="0" applyNumberFormat="1" applyFont="1" applyBorder="1" applyAlignment="1">
      <alignment/>
    </xf>
    <xf numFmtId="1" fontId="27" fillId="0" borderId="11" xfId="0" applyNumberFormat="1" applyFont="1" applyFill="1" applyBorder="1" applyAlignment="1">
      <alignment wrapText="1"/>
    </xf>
    <xf numFmtId="4" fontId="27" fillId="0" borderId="11" xfId="0" applyNumberFormat="1" applyFont="1" applyFill="1" applyBorder="1" applyAlignment="1">
      <alignment wrapText="1"/>
    </xf>
    <xf numFmtId="4" fontId="27" fillId="2" borderId="11" xfId="0" applyNumberFormat="1" applyFont="1" applyBorder="1" applyAlignment="1">
      <alignment/>
    </xf>
    <xf numFmtId="3" fontId="27" fillId="0" borderId="11" xfId="0" applyNumberFormat="1" applyFont="1" applyFill="1" applyBorder="1" applyAlignment="1">
      <alignment wrapText="1"/>
    </xf>
    <xf numFmtId="3" fontId="30" fillId="0" borderId="11" xfId="0" applyNumberFormat="1" applyFont="1" applyFill="1" applyBorder="1" applyAlignment="1">
      <alignment wrapText="1"/>
    </xf>
    <xf numFmtId="4" fontId="27" fillId="2" borderId="11" xfId="0" applyNumberFormat="1" applyFont="1" applyBorder="1" applyAlignment="1">
      <alignment wrapText="1"/>
    </xf>
    <xf numFmtId="4" fontId="27" fillId="2" borderId="11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 wrapText="1"/>
    </xf>
    <xf numFmtId="2" fontId="22" fillId="0" borderId="11" xfId="0" applyNumberFormat="1" applyFont="1" applyFill="1" applyBorder="1" applyAlignment="1">
      <alignment wrapText="1"/>
    </xf>
    <xf numFmtId="164" fontId="22" fillId="2" borderId="11" xfId="0" applyNumberFormat="1" applyFont="1" applyBorder="1" applyAlignment="1">
      <alignment wrapText="1"/>
    </xf>
    <xf numFmtId="4" fontId="27" fillId="0" borderId="11" xfId="0" applyNumberFormat="1" applyFont="1" applyFill="1" applyBorder="1" applyAlignment="1">
      <alignment horizontal="right" wrapText="1"/>
    </xf>
    <xf numFmtId="2" fontId="27" fillId="0" borderId="11" xfId="0" applyNumberFormat="1" applyFont="1" applyFill="1" applyBorder="1" applyAlignment="1">
      <alignment wrapText="1"/>
    </xf>
    <xf numFmtId="0" fontId="28" fillId="2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2" borderId="0" xfId="0" applyNumberFormat="1" applyFont="1" applyBorder="1" applyAlignment="1">
      <alignment wrapText="1"/>
    </xf>
    <xf numFmtId="2" fontId="27" fillId="2" borderId="0" xfId="0" applyNumberFormat="1" applyFont="1" applyBorder="1" applyAlignment="1">
      <alignment wrapText="1"/>
    </xf>
    <xf numFmtId="164" fontId="27" fillId="2" borderId="0" xfId="0" applyNumberFormat="1" applyFont="1" applyBorder="1" applyAlignment="1">
      <alignment wrapText="1"/>
    </xf>
    <xf numFmtId="4" fontId="27" fillId="2" borderId="0" xfId="0" applyNumberFormat="1" applyFont="1" applyBorder="1" applyAlignment="1">
      <alignment/>
    </xf>
    <xf numFmtId="2" fontId="27" fillId="2" borderId="0" xfId="0" applyNumberFormat="1" applyFont="1" applyBorder="1" applyAlignment="1">
      <alignment/>
    </xf>
    <xf numFmtId="0" fontId="22" fillId="2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164" fontId="30" fillId="0" borderId="14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wrapText="1"/>
    </xf>
    <xf numFmtId="4" fontId="22" fillId="2" borderId="15" xfId="0" applyNumberFormat="1" applyFont="1" applyBorder="1" applyAlignment="1">
      <alignment horizontal="right" wrapText="1"/>
    </xf>
    <xf numFmtId="164" fontId="27" fillId="0" borderId="14" xfId="0" applyNumberFormat="1" applyFont="1" applyFill="1" applyBorder="1" applyAlignment="1">
      <alignment wrapText="1"/>
    </xf>
    <xf numFmtId="4" fontId="22" fillId="2" borderId="15" xfId="0" applyNumberFormat="1" applyFont="1" applyBorder="1" applyAlignment="1">
      <alignment horizontal="left"/>
    </xf>
    <xf numFmtId="4" fontId="27" fillId="2" borderId="15" xfId="0" applyNumberFormat="1" applyFont="1" applyBorder="1" applyAlignment="1">
      <alignment horizontal="left"/>
    </xf>
    <xf numFmtId="4" fontId="27" fillId="2" borderId="15" xfId="0" applyNumberFormat="1" applyFont="1" applyBorder="1" applyAlignment="1">
      <alignment horizontal="right"/>
    </xf>
    <xf numFmtId="0" fontId="33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34" fillId="2" borderId="0" xfId="0" applyFont="1" applyAlignment="1">
      <alignment horizontal="center" wrapText="1"/>
    </xf>
    <xf numFmtId="0" fontId="15" fillId="2" borderId="16" xfId="0" applyFont="1" applyBorder="1" applyAlignment="1">
      <alignment horizontal="center"/>
    </xf>
    <xf numFmtId="0" fontId="15" fillId="2" borderId="17" xfId="0" applyFont="1" applyBorder="1" applyAlignment="1">
      <alignment horizontal="center" wrapText="1"/>
    </xf>
    <xf numFmtId="164" fontId="22" fillId="2" borderId="11" xfId="0" applyNumberFormat="1" applyFont="1" applyBorder="1" applyAlignment="1">
      <alignment/>
    </xf>
    <xf numFmtId="3" fontId="22" fillId="2" borderId="15" xfId="0" applyNumberFormat="1" applyFont="1" applyBorder="1" applyAlignment="1">
      <alignment/>
    </xf>
    <xf numFmtId="165" fontId="22" fillId="2" borderId="15" xfId="0" applyNumberFormat="1" applyFont="1" applyBorder="1" applyAlignment="1">
      <alignment/>
    </xf>
    <xf numFmtId="165" fontId="22" fillId="2" borderId="11" xfId="0" applyNumberFormat="1" applyFont="1" applyBorder="1" applyAlignment="1">
      <alignment/>
    </xf>
    <xf numFmtId="3" fontId="22" fillId="2" borderId="11" xfId="0" applyNumberFormat="1" applyFont="1" applyBorder="1" applyAlignment="1">
      <alignment/>
    </xf>
    <xf numFmtId="4" fontId="22" fillId="2" borderId="11" xfId="0" applyNumberFormat="1" applyFont="1" applyBorder="1" applyAlignment="1">
      <alignment horizontal="right" wrapText="1"/>
    </xf>
    <xf numFmtId="165" fontId="22" fillId="2" borderId="11" xfId="0" applyNumberFormat="1" applyFont="1" applyBorder="1" applyAlignment="1">
      <alignment horizontal="right"/>
    </xf>
    <xf numFmtId="2" fontId="35" fillId="2" borderId="0" xfId="0" applyNumberFormat="1" applyFont="1" applyAlignment="1">
      <alignment/>
    </xf>
    <xf numFmtId="4" fontId="22" fillId="2" borderId="11" xfId="0" applyNumberFormat="1" applyFont="1" applyBorder="1" applyAlignment="1">
      <alignment horizontal="right"/>
    </xf>
    <xf numFmtId="4" fontId="29" fillId="2" borderId="11" xfId="0" applyNumberFormat="1" applyFont="1" applyFill="1" applyBorder="1" applyAlignment="1">
      <alignment horizontal="right" shrinkToFit="1"/>
    </xf>
    <xf numFmtId="0" fontId="35" fillId="2" borderId="0" xfId="0" applyFont="1" applyAlignment="1">
      <alignment/>
    </xf>
    <xf numFmtId="3" fontId="22" fillId="2" borderId="17" xfId="0" applyNumberFormat="1" applyFont="1" applyBorder="1" applyAlignment="1">
      <alignment/>
    </xf>
    <xf numFmtId="4" fontId="22" fillId="2" borderId="11" xfId="0" applyNumberFormat="1" applyFont="1" applyFill="1" applyBorder="1" applyAlignment="1">
      <alignment/>
    </xf>
    <xf numFmtId="4" fontId="22" fillId="2" borderId="15" xfId="0" applyNumberFormat="1" applyFont="1" applyBorder="1" applyAlignment="1">
      <alignment/>
    </xf>
    <xf numFmtId="164" fontId="35" fillId="2" borderId="0" xfId="0" applyNumberFormat="1" applyFont="1" applyAlignment="1">
      <alignment/>
    </xf>
    <xf numFmtId="3" fontId="22" fillId="2" borderId="18" xfId="0" applyNumberFormat="1" applyFont="1" applyBorder="1" applyAlignment="1">
      <alignment/>
    </xf>
    <xf numFmtId="3" fontId="22" fillId="2" borderId="11" xfId="0" applyNumberFormat="1" applyFont="1" applyBorder="1" applyAlignment="1">
      <alignment horizontal="right"/>
    </xf>
    <xf numFmtId="4" fontId="36" fillId="2" borderId="11" xfId="0" applyNumberFormat="1" applyFont="1" applyBorder="1" applyAlignment="1">
      <alignment/>
    </xf>
    <xf numFmtId="164" fontId="27" fillId="2" borderId="11" xfId="0" applyNumberFormat="1" applyFont="1" applyBorder="1" applyAlignment="1">
      <alignment/>
    </xf>
    <xf numFmtId="3" fontId="27" fillId="0" borderId="15" xfId="0" applyNumberFormat="1" applyFont="1" applyFill="1" applyBorder="1" applyAlignment="1">
      <alignment/>
    </xf>
    <xf numFmtId="4" fontId="27" fillId="0" borderId="15" xfId="0" applyNumberFormat="1" applyFont="1" applyFill="1" applyBorder="1" applyAlignment="1">
      <alignment/>
    </xf>
    <xf numFmtId="165" fontId="27" fillId="2" borderId="15" xfId="0" applyNumberFormat="1" applyFont="1" applyBorder="1" applyAlignment="1">
      <alignment/>
    </xf>
    <xf numFmtId="165" fontId="27" fillId="2" borderId="11" xfId="0" applyNumberFormat="1" applyFont="1" applyBorder="1" applyAlignment="1">
      <alignment/>
    </xf>
    <xf numFmtId="4" fontId="27" fillId="2" borderId="11" xfId="0" applyNumberFormat="1" applyFont="1" applyBorder="1" applyAlignment="1">
      <alignment horizontal="right" wrapText="1"/>
    </xf>
    <xf numFmtId="165" fontId="27" fillId="2" borderId="11" xfId="0" applyNumberFormat="1" applyFont="1" applyBorder="1" applyAlignment="1">
      <alignment horizontal="right"/>
    </xf>
    <xf numFmtId="165" fontId="27" fillId="0" borderId="15" xfId="0" applyNumberFormat="1" applyFont="1" applyFill="1" applyBorder="1" applyAlignment="1">
      <alignment/>
    </xf>
    <xf numFmtId="4" fontId="27" fillId="2" borderId="15" xfId="0" applyNumberFormat="1" applyFont="1" applyBorder="1" applyAlignment="1">
      <alignment/>
    </xf>
    <xf numFmtId="3" fontId="27" fillId="2" borderId="15" xfId="0" applyNumberFormat="1" applyFont="1" applyBorder="1" applyAlignment="1">
      <alignment/>
    </xf>
    <xf numFmtId="0" fontId="35" fillId="0" borderId="0" xfId="0" applyFont="1" applyFill="1" applyAlignment="1">
      <alignment/>
    </xf>
    <xf numFmtId="4" fontId="25" fillId="2" borderId="0" xfId="0" applyNumberFormat="1" applyFont="1" applyAlignment="1">
      <alignment/>
    </xf>
    <xf numFmtId="4" fontId="27" fillId="2" borderId="0" xfId="0" applyNumberFormat="1" applyFont="1" applyAlignment="1">
      <alignment/>
    </xf>
    <xf numFmtId="4" fontId="27" fillId="2" borderId="11" xfId="0" applyNumberFormat="1" applyFont="1" applyBorder="1" applyAlignment="1">
      <alignment horizontal="right"/>
    </xf>
    <xf numFmtId="164" fontId="27" fillId="2" borderId="11" xfId="0" applyNumberFormat="1" applyFont="1" applyBorder="1" applyAlignment="1">
      <alignment horizontal="right"/>
    </xf>
    <xf numFmtId="4" fontId="22" fillId="0" borderId="11" xfId="0" applyNumberFormat="1" applyFont="1" applyFill="1" applyBorder="1" applyAlignment="1">
      <alignment/>
    </xf>
    <xf numFmtId="4" fontId="27" fillId="2" borderId="11" xfId="0" applyNumberFormat="1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7" fillId="2" borderId="19" xfId="0" applyFont="1" applyBorder="1" applyAlignment="1">
      <alignment horizontal="center"/>
    </xf>
    <xf numFmtId="0" fontId="0" fillId="2" borderId="11" xfId="0" applyBorder="1" applyAlignment="1">
      <alignment/>
    </xf>
    <xf numFmtId="0" fontId="23" fillId="2" borderId="11" xfId="0" applyFont="1" applyBorder="1" applyAlignment="1">
      <alignment horizontal="center"/>
    </xf>
    <xf numFmtId="0" fontId="23" fillId="2" borderId="12" xfId="0" applyFont="1" applyBorder="1" applyAlignment="1">
      <alignment horizontal="center"/>
    </xf>
    <xf numFmtId="0" fontId="28" fillId="2" borderId="11" xfId="0" applyFont="1" applyBorder="1" applyAlignment="1">
      <alignment horizontal="center" vertical="center" wrapText="1"/>
    </xf>
    <xf numFmtId="0" fontId="22" fillId="2" borderId="14" xfId="0" applyFont="1" applyBorder="1" applyAlignment="1">
      <alignment horizontal="center" vertical="center" wrapText="1"/>
    </xf>
    <xf numFmtId="0" fontId="15" fillId="2" borderId="11" xfId="0" applyFont="1" applyBorder="1" applyAlignment="1">
      <alignment horizontal="center" vertical="center" wrapText="1"/>
    </xf>
    <xf numFmtId="0" fontId="15" fillId="2" borderId="14" xfId="0" applyFont="1" applyBorder="1" applyAlignment="1">
      <alignment horizontal="center" vertical="center" wrapText="1"/>
    </xf>
    <xf numFmtId="0" fontId="23" fillId="2" borderId="14" xfId="0" applyFont="1" applyBorder="1" applyAlignment="1">
      <alignment horizontal="center" vertical="center" wrapText="1"/>
    </xf>
    <xf numFmtId="0" fontId="27" fillId="2" borderId="11" xfId="0" applyFont="1" applyBorder="1" applyAlignment="1">
      <alignment horizontal="center" vertical="center" wrapText="1"/>
    </xf>
    <xf numFmtId="0" fontId="27" fillId="2" borderId="20" xfId="0" applyFont="1" applyBorder="1" applyAlignment="1">
      <alignment horizontal="center" vertical="center" wrapText="1"/>
    </xf>
    <xf numFmtId="0" fontId="22" fillId="2" borderId="11" xfId="0" applyFont="1" applyBorder="1" applyAlignment="1">
      <alignment horizontal="left" wrapText="1"/>
    </xf>
    <xf numFmtId="0" fontId="27" fillId="2" borderId="11" xfId="0" applyFont="1" applyBorder="1" applyAlignment="1">
      <alignment horizontal="left" wrapText="1"/>
    </xf>
    <xf numFmtId="0" fontId="28" fillId="2" borderId="11" xfId="0" applyFont="1" applyBorder="1" applyAlignment="1">
      <alignment horizontal="left" wrapText="1"/>
    </xf>
    <xf numFmtId="0" fontId="23" fillId="2" borderId="11" xfId="0" applyFont="1" applyBorder="1" applyAlignment="1">
      <alignment horizontal="left"/>
    </xf>
    <xf numFmtId="0" fontId="22" fillId="2" borderId="11" xfId="0" applyFont="1" applyBorder="1" applyAlignment="1">
      <alignment horizontal="left"/>
    </xf>
    <xf numFmtId="0" fontId="22" fillId="2" borderId="11" xfId="0" applyFont="1" applyBorder="1" applyAlignment="1">
      <alignment horizontal="left" vertical="center" wrapText="1"/>
    </xf>
    <xf numFmtId="0" fontId="27" fillId="2" borderId="11" xfId="0" applyFont="1" applyBorder="1" applyAlignment="1">
      <alignment horizontal="left"/>
    </xf>
    <xf numFmtId="0" fontId="33" fillId="2" borderId="0" xfId="0" applyFont="1" applyBorder="1" applyAlignment="1">
      <alignment horizontal="center" wrapText="1"/>
    </xf>
    <xf numFmtId="0" fontId="15" fillId="2" borderId="11" xfId="0" applyFont="1" applyBorder="1" applyAlignment="1">
      <alignment horizontal="center"/>
    </xf>
    <xf numFmtId="0" fontId="15" fillId="2" borderId="15" xfId="0" applyFont="1" applyBorder="1" applyAlignment="1">
      <alignment horizontal="center"/>
    </xf>
    <xf numFmtId="0" fontId="15" fillId="2" borderId="11" xfId="0" applyFont="1" applyBorder="1" applyAlignment="1">
      <alignment/>
    </xf>
    <xf numFmtId="0" fontId="15" fillId="2" borderId="11" xfId="0" applyFont="1" applyBorder="1" applyAlignment="1">
      <alignment horizontal="center" wrapText="1"/>
    </xf>
    <xf numFmtId="0" fontId="15" fillId="2" borderId="14" xfId="0" applyFont="1" applyBorder="1" applyAlignment="1">
      <alignment horizontal="center" wrapText="1"/>
    </xf>
    <xf numFmtId="2" fontId="23" fillId="2" borderId="14" xfId="0" applyNumberFormat="1" applyFont="1" applyBorder="1" applyAlignment="1">
      <alignment horizontal="left"/>
    </xf>
    <xf numFmtId="0" fontId="23" fillId="2" borderId="14" xfId="0" applyFont="1" applyBorder="1" applyAlignment="1">
      <alignment horizontal="left"/>
    </xf>
    <xf numFmtId="164" fontId="23" fillId="2" borderId="14" xfId="0" applyNumberFormat="1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3" fillId="2" borderId="0" xfId="0" applyFont="1" applyBorder="1" applyAlignment="1">
      <alignment horizontal="center" wrapText="1"/>
    </xf>
    <xf numFmtId="0" fontId="23" fillId="2" borderId="11" xfId="0" applyFont="1" applyBorder="1" applyAlignment="1">
      <alignment horizontal="center" vertical="center"/>
    </xf>
    <xf numFmtId="0" fontId="23" fillId="2" borderId="11" xfId="0" applyFont="1" applyBorder="1" applyAlignment="1">
      <alignment horizontal="center" vertical="center" wrapText="1"/>
    </xf>
    <xf numFmtId="0" fontId="22" fillId="2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44;&#1086;&#1082;&#1091;&#1084;&#1077;&#1085;&#1090;&#1099;\sqr_70np72_f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а бюджета (1)"/>
      <sheetName val="без учета счета бюджета (2)"/>
      <sheetName val="без учета счета бюджета (3)"/>
      <sheetName val="без учета счета бюджета (4)"/>
      <sheetName val="без учета счета бюджета (5)"/>
      <sheetName val="без учета счета бюджета (6)"/>
      <sheetName val="без учета счета бюджета (7)"/>
      <sheetName val="без учета счета бюджета (8)"/>
      <sheetName val="без учета счета бюджета (9)"/>
      <sheetName val="без учета счета бюджета (10)"/>
    </sheetNames>
    <sheetDataSet>
      <sheetData sheetId="1">
        <row r="101">
          <cell r="L101">
            <v>1694.7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105" zoomScaleNormal="105" workbookViewId="0" topLeftCell="Q4">
      <selection activeCell="AB23" sqref="AB23"/>
    </sheetView>
  </sheetViews>
  <sheetFormatPr defaultColWidth="9.140625" defaultRowHeight="12.75"/>
  <cols>
    <col min="2" max="2" width="4.57421875" style="0" customWidth="1"/>
    <col min="3" max="3" width="0" style="0" hidden="1" customWidth="1"/>
    <col min="4" max="5" width="11.57421875" style="0" customWidth="1"/>
    <col min="6" max="6" width="4.8515625" style="0" customWidth="1"/>
    <col min="7" max="7" width="10.57421875" style="0" customWidth="1"/>
    <col min="8" max="8" width="11.140625" style="0" customWidth="1"/>
    <col min="9" max="9" width="10.7109375" style="0" customWidth="1"/>
    <col min="10" max="10" width="11.140625" style="0" customWidth="1"/>
    <col min="11" max="11" width="8.140625" style="0" customWidth="1"/>
    <col min="12" max="12" width="7.421875" style="0" customWidth="1"/>
    <col min="13" max="13" width="11.57421875" style="0" customWidth="1"/>
    <col min="14" max="14" width="11.8515625" style="0" customWidth="1"/>
    <col min="15" max="15" width="5.00390625" style="0" customWidth="1"/>
    <col min="16" max="16" width="8.7109375" style="0" customWidth="1"/>
    <col min="17" max="17" width="9.7109375" style="0" customWidth="1"/>
    <col min="18" max="18" width="5.7109375" style="0" customWidth="1"/>
    <col min="20" max="20" width="8.8515625" style="0" customWidth="1"/>
    <col min="21" max="21" width="4.7109375" style="0" customWidth="1"/>
    <col min="22" max="22" width="6.7109375" style="0" customWidth="1"/>
    <col min="23" max="23" width="8.8515625" style="0" customWidth="1"/>
    <col min="24" max="24" width="5.28125" style="0" customWidth="1"/>
    <col min="25" max="25" width="8.7109375" style="0" customWidth="1"/>
    <col min="26" max="26" width="8.57421875" style="0" customWidth="1"/>
    <col min="27" max="27" width="6.00390625" style="0" customWidth="1"/>
    <col min="28" max="28" width="12.00390625" style="0" customWidth="1"/>
    <col min="29" max="29" width="11.57421875" style="0" customWidth="1"/>
    <col min="30" max="30" width="4.8515625" style="0" customWidth="1"/>
    <col min="31" max="31" width="10.421875" style="0" customWidth="1"/>
    <col min="32" max="32" width="9.7109375" style="0" customWidth="1"/>
    <col min="33" max="33" width="10.140625" style="0" customWidth="1"/>
    <col min="34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13" t="s">
        <v>1</v>
      </c>
      <c r="AD5" s="113"/>
    </row>
    <row r="6" spans="1:34" ht="14.25" customHeight="1">
      <c r="A6" s="114"/>
      <c r="B6" s="114"/>
      <c r="C6" s="114"/>
      <c r="D6" s="115" t="s">
        <v>2</v>
      </c>
      <c r="E6" s="115"/>
      <c r="F6" s="115"/>
      <c r="G6" s="9"/>
      <c r="H6" s="116" t="s">
        <v>3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7" t="s">
        <v>4</v>
      </c>
      <c r="AC6" s="117"/>
      <c r="AD6" s="117"/>
      <c r="AE6" s="117" t="s">
        <v>5</v>
      </c>
      <c r="AF6" s="117"/>
      <c r="AG6" s="117" t="s">
        <v>6</v>
      </c>
      <c r="AH6" s="117"/>
    </row>
    <row r="7" spans="1:34" ht="15" customHeight="1">
      <c r="A7" s="114"/>
      <c r="B7" s="114"/>
      <c r="C7" s="114"/>
      <c r="D7" s="115"/>
      <c r="E7" s="115"/>
      <c r="F7" s="115"/>
      <c r="G7" s="10"/>
      <c r="H7" s="121" t="s">
        <v>7</v>
      </c>
      <c r="I7" s="121"/>
      <c r="J7" s="121"/>
      <c r="K7" s="121"/>
      <c r="L7" s="121"/>
      <c r="M7" s="117" t="s">
        <v>8</v>
      </c>
      <c r="N7" s="117"/>
      <c r="O7" s="117"/>
      <c r="P7" s="115" t="s">
        <v>9</v>
      </c>
      <c r="Q7" s="115"/>
      <c r="R7" s="115"/>
      <c r="S7" s="115"/>
      <c r="T7" s="115"/>
      <c r="U7" s="115"/>
      <c r="V7" s="122" t="s">
        <v>10</v>
      </c>
      <c r="W7" s="122"/>
      <c r="X7" s="122"/>
      <c r="Y7" s="122" t="s">
        <v>11</v>
      </c>
      <c r="Z7" s="122"/>
      <c r="AA7" s="123" t="s">
        <v>12</v>
      </c>
      <c r="AB7" s="117"/>
      <c r="AC7" s="117"/>
      <c r="AD7" s="117"/>
      <c r="AE7" s="117"/>
      <c r="AF7" s="117"/>
      <c r="AG7" s="117"/>
      <c r="AH7" s="117"/>
    </row>
    <row r="8" spans="1:34" ht="6" customHeight="1">
      <c r="A8" s="114"/>
      <c r="B8" s="114"/>
      <c r="C8" s="114"/>
      <c r="D8" s="115"/>
      <c r="E8" s="115"/>
      <c r="F8" s="115"/>
      <c r="G8" s="10"/>
      <c r="H8" s="121"/>
      <c r="I8" s="121"/>
      <c r="J8" s="121"/>
      <c r="K8" s="121"/>
      <c r="L8" s="121"/>
      <c r="M8" s="117"/>
      <c r="N8" s="117"/>
      <c r="O8" s="117"/>
      <c r="P8" s="122" t="s">
        <v>13</v>
      </c>
      <c r="Q8" s="122"/>
      <c r="R8" s="122"/>
      <c r="S8" s="122" t="s">
        <v>14</v>
      </c>
      <c r="T8" s="122"/>
      <c r="U8" s="122"/>
      <c r="V8" s="122"/>
      <c r="W8" s="122"/>
      <c r="X8" s="122"/>
      <c r="Y8" s="122"/>
      <c r="Z8" s="122"/>
      <c r="AA8" s="123"/>
      <c r="AB8" s="117"/>
      <c r="AC8" s="117"/>
      <c r="AD8" s="117"/>
      <c r="AE8" s="117"/>
      <c r="AF8" s="117"/>
      <c r="AG8" s="117"/>
      <c r="AH8" s="117"/>
    </row>
    <row r="9" spans="1:34" ht="7.5" customHeight="1">
      <c r="A9" s="114"/>
      <c r="B9" s="114"/>
      <c r="C9" s="114"/>
      <c r="D9" s="115"/>
      <c r="E9" s="115"/>
      <c r="F9" s="115"/>
      <c r="G9" s="10"/>
      <c r="H9" s="121"/>
      <c r="I9" s="121"/>
      <c r="J9" s="121"/>
      <c r="K9" s="121"/>
      <c r="L9" s="121"/>
      <c r="M9" s="117"/>
      <c r="N9" s="117"/>
      <c r="O9" s="117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  <c r="AB9" s="117"/>
      <c r="AC9" s="117"/>
      <c r="AD9" s="117"/>
      <c r="AE9" s="117"/>
      <c r="AF9" s="117"/>
      <c r="AG9" s="117"/>
      <c r="AH9" s="117"/>
    </row>
    <row r="10" spans="1:34" ht="36.75" customHeight="1">
      <c r="A10" s="114"/>
      <c r="B10" s="114"/>
      <c r="C10" s="114"/>
      <c r="D10" s="115"/>
      <c r="E10" s="115"/>
      <c r="F10" s="115"/>
      <c r="G10" s="10"/>
      <c r="H10" s="118" t="s">
        <v>15</v>
      </c>
      <c r="I10" s="119" t="s">
        <v>16</v>
      </c>
      <c r="J10" s="119"/>
      <c r="K10" s="120" t="s">
        <v>17</v>
      </c>
      <c r="L10" s="120"/>
      <c r="M10" s="117"/>
      <c r="N10" s="117"/>
      <c r="O10" s="117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17"/>
      <c r="AC10" s="117"/>
      <c r="AD10" s="117"/>
      <c r="AE10" s="117"/>
      <c r="AF10" s="117"/>
      <c r="AG10" s="117"/>
      <c r="AH10" s="117"/>
    </row>
    <row r="11" spans="1:34" ht="54.75" customHeight="1">
      <c r="A11" s="114"/>
      <c r="B11" s="114"/>
      <c r="C11" s="114"/>
      <c r="D11" s="12" t="s">
        <v>15</v>
      </c>
      <c r="E11" s="12" t="s">
        <v>16</v>
      </c>
      <c r="F11" s="13" t="s">
        <v>17</v>
      </c>
      <c r="G11" s="14"/>
      <c r="H11" s="118"/>
      <c r="I11" s="15" t="s">
        <v>18</v>
      </c>
      <c r="J11" s="12" t="s">
        <v>19</v>
      </c>
      <c r="K11" s="12" t="s">
        <v>20</v>
      </c>
      <c r="L11" s="12" t="s">
        <v>21</v>
      </c>
      <c r="M11" s="12" t="s">
        <v>15</v>
      </c>
      <c r="N11" s="16" t="s">
        <v>16</v>
      </c>
      <c r="O11" s="13" t="s">
        <v>17</v>
      </c>
      <c r="P11" s="12" t="s">
        <v>15</v>
      </c>
      <c r="Q11" s="16" t="s">
        <v>16</v>
      </c>
      <c r="R11" s="13" t="s">
        <v>17</v>
      </c>
      <c r="S11" s="12" t="s">
        <v>15</v>
      </c>
      <c r="T11" s="16" t="s">
        <v>16</v>
      </c>
      <c r="U11" s="13" t="s">
        <v>17</v>
      </c>
      <c r="V11" s="12" t="s">
        <v>15</v>
      </c>
      <c r="W11" s="16" t="s">
        <v>16</v>
      </c>
      <c r="X11" s="13" t="s">
        <v>17</v>
      </c>
      <c r="Y11" s="12" t="s">
        <v>15</v>
      </c>
      <c r="Z11" s="16" t="s">
        <v>16</v>
      </c>
      <c r="AA11" s="16"/>
      <c r="AB11" s="17" t="s">
        <v>15</v>
      </c>
      <c r="AC11" s="17" t="s">
        <v>16</v>
      </c>
      <c r="AD11" s="11" t="s">
        <v>17</v>
      </c>
      <c r="AE11" s="17" t="s">
        <v>15</v>
      </c>
      <c r="AF11" s="17" t="s">
        <v>16</v>
      </c>
      <c r="AG11" s="17" t="s">
        <v>22</v>
      </c>
      <c r="AH11" s="17" t="s">
        <v>23</v>
      </c>
    </row>
    <row r="12" spans="1:34" ht="15.75" customHeight="1">
      <c r="A12" s="124" t="s">
        <v>24</v>
      </c>
      <c r="B12" s="124"/>
      <c r="C12" s="124"/>
      <c r="D12" s="18">
        <f aca="true" t="shared" si="0" ref="D12:D20">H12+M12+V12</f>
        <v>2779573</v>
      </c>
      <c r="E12" s="18">
        <f aca="true" t="shared" si="1" ref="E12:E21">J12+N12+W12+Z12</f>
        <v>2806719.11</v>
      </c>
      <c r="F12" s="19">
        <f aca="true" t="shared" si="2" ref="F12:F23">E12/D12*100</f>
        <v>100.97662878434926</v>
      </c>
      <c r="G12" s="19"/>
      <c r="H12" s="18">
        <f>Лист2!D10</f>
        <v>937020</v>
      </c>
      <c r="I12" s="18">
        <f>Лист2!H10+Лист2!M10+Лист2!R10+Лист2!W10+Лист2!AB10+Лист2!AG10+Лист2!AL10+Лист2!AQ10+Лист2!AV10+Лист2!BA10+Лист2!BF10+Лист2!BP10+Лист2!BU10+Лист2!BZ10+Лист2!CE10+Лист2!CJ10</f>
        <v>787508.6699999999</v>
      </c>
      <c r="J12" s="20">
        <f>Лист2!E10</f>
        <v>964166.11</v>
      </c>
      <c r="K12" s="21">
        <f aca="true" t="shared" si="3" ref="K12:K23">J12/I12*100</f>
        <v>122.43244382312643</v>
      </c>
      <c r="L12" s="21">
        <f aca="true" t="shared" si="4" ref="L12:L23">J12/H12*100</f>
        <v>102.8970683656699</v>
      </c>
      <c r="M12" s="18">
        <v>1807553</v>
      </c>
      <c r="N12" s="22">
        <v>1807553</v>
      </c>
      <c r="O12" s="19">
        <f aca="true" t="shared" si="5" ref="O12:O23">N12/M12*100</f>
        <v>100</v>
      </c>
      <c r="P12" s="22">
        <v>939400</v>
      </c>
      <c r="Q12" s="22">
        <v>939400</v>
      </c>
      <c r="R12" s="21">
        <f aca="true" t="shared" si="6" ref="R12:R23">Q12/P12*100</f>
        <v>100</v>
      </c>
      <c r="S12" s="22">
        <v>641750</v>
      </c>
      <c r="T12" s="22">
        <v>641750</v>
      </c>
      <c r="U12" s="21">
        <f aca="true" t="shared" si="7" ref="U12:U23">T12/S12*100</f>
        <v>100</v>
      </c>
      <c r="V12" s="23">
        <v>35000</v>
      </c>
      <c r="W12" s="18">
        <v>35000</v>
      </c>
      <c r="X12" s="21">
        <f aca="true" t="shared" si="8" ref="X12:X21">W12/V12*100</f>
        <v>100</v>
      </c>
      <c r="Y12" s="19"/>
      <c r="Z12" s="19"/>
      <c r="AA12" s="19"/>
      <c r="AB12" s="24">
        <v>2794970</v>
      </c>
      <c r="AC12" s="24">
        <v>2794668.16</v>
      </c>
      <c r="AD12" s="25">
        <f aca="true" t="shared" si="9" ref="AD12:AD23">AC12/AB12*100</f>
        <v>99.98920059964867</v>
      </c>
      <c r="AE12" s="26">
        <f aca="true" t="shared" si="10" ref="AE12:AE23">D12-AB12</f>
        <v>-15397</v>
      </c>
      <c r="AF12" s="26">
        <f aca="true" t="shared" si="11" ref="AF12:AF23">E12-AC12</f>
        <v>12050.94999999972</v>
      </c>
      <c r="AG12" s="26">
        <v>15410.35</v>
      </c>
      <c r="AH12" s="27">
        <v>27461.3</v>
      </c>
    </row>
    <row r="13" spans="1:34" ht="15" customHeight="1">
      <c r="A13" s="124" t="s">
        <v>25</v>
      </c>
      <c r="B13" s="124"/>
      <c r="C13" s="124"/>
      <c r="D13" s="18">
        <f t="shared" si="0"/>
        <v>15154080</v>
      </c>
      <c r="E13" s="18">
        <f t="shared" si="1"/>
        <v>10099200.92</v>
      </c>
      <c r="F13" s="19">
        <f t="shared" si="2"/>
        <v>66.64344466968632</v>
      </c>
      <c r="G13" s="19"/>
      <c r="H13" s="18">
        <f>Лист2!D11</f>
        <v>915350</v>
      </c>
      <c r="I13" s="18">
        <f>Лист2!H11+Лист2!M11+Лист2!R11+Лист2!W11+Лист2!AB11+Лист2!AG11+Лист2!AL11+Лист2!AQ11+Лист2!AV11+Лист2!BA11+Лист2!BF11+Лист2!BP11+Лист2!BU11+Лист2!BZ11+Лист2!CE11+Лист2!CJ11</f>
        <v>1051235.57</v>
      </c>
      <c r="J13" s="20">
        <f>Лист2!E11</f>
        <v>930237.1</v>
      </c>
      <c r="K13" s="21">
        <f t="shared" si="3"/>
        <v>88.48988053172515</v>
      </c>
      <c r="L13" s="21">
        <f t="shared" si="4"/>
        <v>101.6263833506309</v>
      </c>
      <c r="M13" s="18">
        <v>14131160</v>
      </c>
      <c r="N13" s="22">
        <v>9061391</v>
      </c>
      <c r="O13" s="19">
        <f t="shared" si="5"/>
        <v>64.12347606282853</v>
      </c>
      <c r="P13" s="22">
        <v>1916400</v>
      </c>
      <c r="Q13" s="22">
        <v>1916400</v>
      </c>
      <c r="R13" s="21">
        <f t="shared" si="6"/>
        <v>100</v>
      </c>
      <c r="S13" s="22">
        <v>46700</v>
      </c>
      <c r="T13" s="22">
        <v>46700</v>
      </c>
      <c r="U13" s="21">
        <f t="shared" si="7"/>
        <v>100</v>
      </c>
      <c r="V13" s="22">
        <v>107570</v>
      </c>
      <c r="W13" s="18">
        <v>107572.82</v>
      </c>
      <c r="X13" s="21">
        <f t="shared" si="8"/>
        <v>100.00262154875897</v>
      </c>
      <c r="Y13" s="19"/>
      <c r="Z13" s="19"/>
      <c r="AA13" s="28"/>
      <c r="AB13" s="24">
        <v>15313925</v>
      </c>
      <c r="AC13" s="24">
        <v>10167060.17</v>
      </c>
      <c r="AD13" s="25">
        <f t="shared" si="9"/>
        <v>66.39094921778708</v>
      </c>
      <c r="AE13" s="26">
        <f t="shared" si="10"/>
        <v>-159845</v>
      </c>
      <c r="AF13" s="26">
        <f t="shared" si="11"/>
        <v>-67859.25</v>
      </c>
      <c r="AG13" s="26">
        <v>241165.03</v>
      </c>
      <c r="AH13" s="29">
        <v>173305.78</v>
      </c>
    </row>
    <row r="14" spans="1:34" ht="15" customHeight="1">
      <c r="A14" s="124" t="s">
        <v>26</v>
      </c>
      <c r="B14" s="124"/>
      <c r="C14" s="124"/>
      <c r="D14" s="18">
        <f t="shared" si="0"/>
        <v>9375229</v>
      </c>
      <c r="E14" s="18">
        <f t="shared" si="1"/>
        <v>7782104.62</v>
      </c>
      <c r="F14" s="19">
        <f t="shared" si="2"/>
        <v>83.00708836018832</v>
      </c>
      <c r="G14" s="19"/>
      <c r="H14" s="18">
        <f>Лист2!D12</f>
        <v>1645040</v>
      </c>
      <c r="I14" s="18">
        <f>Лист2!H12+Лист2!M12+Лист2!R12+Лист2!W12+Лист2!AB12+Лист2!AG12+Лист2!AL12+Лист2!AQ12+Лист2!AV12+Лист2!BA12+Лист2!BF12+Лист2!BP12+Лист2!BU12+Лист2!BZ12+Лист2!CE12+Лист2!CJ12</f>
        <v>3558777.49</v>
      </c>
      <c r="J14" s="20">
        <f>Лист2!E12</f>
        <v>1699950.6600000001</v>
      </c>
      <c r="K14" s="21">
        <f t="shared" si="3"/>
        <v>47.76782658586502</v>
      </c>
      <c r="L14" s="21">
        <f t="shared" si="4"/>
        <v>103.3379528765258</v>
      </c>
      <c r="M14" s="18">
        <v>7624159</v>
      </c>
      <c r="N14" s="22">
        <v>5976123</v>
      </c>
      <c r="O14" s="19">
        <f t="shared" si="5"/>
        <v>78.38402897945859</v>
      </c>
      <c r="P14" s="22">
        <v>1641200</v>
      </c>
      <c r="Q14" s="22">
        <v>1641200</v>
      </c>
      <c r="R14" s="21">
        <f t="shared" si="6"/>
        <v>100</v>
      </c>
      <c r="S14" s="22">
        <v>268940</v>
      </c>
      <c r="T14" s="22">
        <v>268940</v>
      </c>
      <c r="U14" s="21">
        <f t="shared" si="7"/>
        <v>100</v>
      </c>
      <c r="V14" s="22">
        <v>106030</v>
      </c>
      <c r="W14" s="18">
        <v>106030.96</v>
      </c>
      <c r="X14" s="21">
        <f t="shared" si="8"/>
        <v>100.00090540413092</v>
      </c>
      <c r="Y14" s="19"/>
      <c r="Z14" s="21"/>
      <c r="AA14" s="28"/>
      <c r="AB14" s="24">
        <v>9615290</v>
      </c>
      <c r="AC14" s="24">
        <v>7967129.29</v>
      </c>
      <c r="AD14" s="25">
        <f t="shared" si="9"/>
        <v>82.85895994816589</v>
      </c>
      <c r="AE14" s="26">
        <f t="shared" si="10"/>
        <v>-240061</v>
      </c>
      <c r="AF14" s="26">
        <f t="shared" si="11"/>
        <v>-185024.66999999993</v>
      </c>
      <c r="AG14" s="26">
        <v>397427.54</v>
      </c>
      <c r="AH14" s="29">
        <v>212402.87</v>
      </c>
    </row>
    <row r="15" spans="1:34" ht="15.75" customHeight="1">
      <c r="A15" s="124" t="s">
        <v>27</v>
      </c>
      <c r="B15" s="124"/>
      <c r="C15" s="124"/>
      <c r="D15" s="18">
        <f t="shared" si="0"/>
        <v>23281458</v>
      </c>
      <c r="E15" s="18">
        <f t="shared" si="1"/>
        <v>23031933.81</v>
      </c>
      <c r="F15" s="19">
        <f t="shared" si="2"/>
        <v>98.92822781975252</v>
      </c>
      <c r="G15" s="19"/>
      <c r="H15" s="18">
        <f>Лист2!D13</f>
        <v>1617610</v>
      </c>
      <c r="I15" s="18">
        <f>Лист2!H13+Лист2!M13+Лист2!R13+Лист2!W13+Лист2!AB13+Лист2!AG13+Лист2!AL13+Лист2!AQ13+Лист2!AV13+Лист2!BA13+Лист2!BF13+Лист2!BP13+Лист2!BU13+Лист2!BZ13+Лист2!CE13+Лист2!CJ13</f>
        <v>1917860.9900000002</v>
      </c>
      <c r="J15" s="20">
        <f>Лист2!E13</f>
        <v>1630449.8099999998</v>
      </c>
      <c r="K15" s="21">
        <f t="shared" si="3"/>
        <v>85.0139722587506</v>
      </c>
      <c r="L15" s="21">
        <f t="shared" si="4"/>
        <v>100.79375189322516</v>
      </c>
      <c r="M15" s="18">
        <v>21623848</v>
      </c>
      <c r="N15" s="18">
        <v>21361484</v>
      </c>
      <c r="O15" s="19">
        <f t="shared" si="5"/>
        <v>98.786691434383</v>
      </c>
      <c r="P15" s="22">
        <v>2350900</v>
      </c>
      <c r="Q15" s="22">
        <v>2350900</v>
      </c>
      <c r="R15" s="21">
        <f t="shared" si="6"/>
        <v>100</v>
      </c>
      <c r="S15" s="22">
        <v>811330</v>
      </c>
      <c r="T15" s="22">
        <v>811330</v>
      </c>
      <c r="U15" s="21">
        <f t="shared" si="7"/>
        <v>100</v>
      </c>
      <c r="V15" s="22">
        <v>40000</v>
      </c>
      <c r="W15" s="18">
        <v>40000</v>
      </c>
      <c r="X15" s="21">
        <f t="shared" si="8"/>
        <v>100</v>
      </c>
      <c r="Y15" s="19"/>
      <c r="Z15" s="21"/>
      <c r="AA15" s="28"/>
      <c r="AB15" s="24">
        <v>23362130</v>
      </c>
      <c r="AC15" s="24">
        <v>23099680.6</v>
      </c>
      <c r="AD15" s="25">
        <f t="shared" si="9"/>
        <v>98.87660328916927</v>
      </c>
      <c r="AE15" s="26">
        <f t="shared" si="10"/>
        <v>-80672</v>
      </c>
      <c r="AF15" s="26">
        <f t="shared" si="11"/>
        <v>-67746.79000000283</v>
      </c>
      <c r="AG15" s="26">
        <v>117604.91</v>
      </c>
      <c r="AH15" s="29">
        <v>49858.12</v>
      </c>
    </row>
    <row r="16" spans="1:34" ht="15.75" customHeight="1">
      <c r="A16" s="124" t="s">
        <v>28</v>
      </c>
      <c r="B16" s="124"/>
      <c r="C16" s="124"/>
      <c r="D16" s="18">
        <f t="shared" si="0"/>
        <v>2787098</v>
      </c>
      <c r="E16" s="18">
        <f t="shared" si="1"/>
        <v>2791036.7199999997</v>
      </c>
      <c r="F16" s="19">
        <f t="shared" si="2"/>
        <v>100.14131975266028</v>
      </c>
      <c r="G16" s="19"/>
      <c r="H16" s="18">
        <f>Лист2!D14</f>
        <v>1139780</v>
      </c>
      <c r="I16" s="18">
        <f>Лист2!H14+Лист2!M14+Лист2!R14+Лист2!W14+Лист2!AB14+Лист2!AG14+Лист2!AL14+Лист2!AQ14+Лист2!AV14+Лист2!BA14+Лист2!BF14+Лист2!BP14+Лист2!BU14+Лист2!BZ14+Лист2!CE14+Лист2!CJ14</f>
        <v>1060536.75</v>
      </c>
      <c r="J16" s="20">
        <f>Лист2!E14</f>
        <v>1143716.2399999998</v>
      </c>
      <c r="K16" s="21">
        <f t="shared" si="3"/>
        <v>107.84315017843558</v>
      </c>
      <c r="L16" s="21">
        <f t="shared" si="4"/>
        <v>100.34535085718295</v>
      </c>
      <c r="M16" s="18">
        <v>1608488</v>
      </c>
      <c r="N16" s="22">
        <v>1608488</v>
      </c>
      <c r="O16" s="19">
        <f t="shared" si="5"/>
        <v>100</v>
      </c>
      <c r="P16" s="22">
        <v>1051500</v>
      </c>
      <c r="Q16" s="22">
        <v>1051500</v>
      </c>
      <c r="R16" s="21">
        <f t="shared" si="6"/>
        <v>100</v>
      </c>
      <c r="S16" s="22">
        <v>261790</v>
      </c>
      <c r="T16" s="22">
        <v>261790</v>
      </c>
      <c r="U16" s="21">
        <f t="shared" si="7"/>
        <v>100</v>
      </c>
      <c r="V16" s="22">
        <v>38830</v>
      </c>
      <c r="W16" s="18">
        <v>38832.48</v>
      </c>
      <c r="X16" s="21">
        <f t="shared" si="8"/>
        <v>100.00638681431883</v>
      </c>
      <c r="Y16" s="19"/>
      <c r="Z16" s="19"/>
      <c r="AA16" s="28"/>
      <c r="AB16" s="24">
        <v>2847330</v>
      </c>
      <c r="AC16" s="24">
        <v>2847309.8</v>
      </c>
      <c r="AD16" s="25">
        <f t="shared" si="9"/>
        <v>99.99929056344013</v>
      </c>
      <c r="AE16" s="26">
        <f t="shared" si="10"/>
        <v>-60232</v>
      </c>
      <c r="AF16" s="26">
        <f t="shared" si="11"/>
        <v>-56273.080000000075</v>
      </c>
      <c r="AG16" s="26">
        <v>60236.29</v>
      </c>
      <c r="AH16" s="29">
        <v>3963.21</v>
      </c>
    </row>
    <row r="17" spans="1:34" ht="15" customHeight="1">
      <c r="A17" s="124" t="s">
        <v>29</v>
      </c>
      <c r="B17" s="124"/>
      <c r="C17" s="124"/>
      <c r="D17" s="18">
        <f t="shared" si="0"/>
        <v>15552291</v>
      </c>
      <c r="E17" s="18">
        <f t="shared" si="1"/>
        <v>13180578.4</v>
      </c>
      <c r="F17" s="19">
        <f t="shared" si="2"/>
        <v>84.75007572839269</v>
      </c>
      <c r="G17" s="19"/>
      <c r="H17" s="18">
        <f>Лист2!D15</f>
        <v>2760000</v>
      </c>
      <c r="I17" s="18">
        <f>Лист2!H15+Лист2!M15+Лист2!R15+Лист2!W15+Лист2!AB15+Лист2!AG15+Лист2!AL15+Лист2!AQ15+Лист2!AV15+Лист2!BA15+Лист2!BF15+Лист2!BP15+Лист2!BU15+Лист2!BZ15+Лист2!CE15+Лист2!CJ15</f>
        <v>1823749.4099999997</v>
      </c>
      <c r="J17" s="20">
        <f>Лист2!E15</f>
        <v>2797589.2100000004</v>
      </c>
      <c r="K17" s="21">
        <f t="shared" si="3"/>
        <v>153.39767594496445</v>
      </c>
      <c r="L17" s="21">
        <f t="shared" si="4"/>
        <v>101.36192789855075</v>
      </c>
      <c r="M17" s="18">
        <v>12697631</v>
      </c>
      <c r="N17" s="22">
        <v>10288329</v>
      </c>
      <c r="O17" s="19">
        <f t="shared" si="5"/>
        <v>81.02557870834332</v>
      </c>
      <c r="P17" s="22">
        <v>1705100</v>
      </c>
      <c r="Q17" s="22">
        <v>1705100</v>
      </c>
      <c r="R17" s="21">
        <f t="shared" si="6"/>
        <v>100</v>
      </c>
      <c r="S17" s="22">
        <v>182230</v>
      </c>
      <c r="T17" s="22">
        <v>182230</v>
      </c>
      <c r="U17" s="21">
        <f t="shared" si="7"/>
        <v>100</v>
      </c>
      <c r="V17" s="22">
        <v>94660</v>
      </c>
      <c r="W17" s="18">
        <v>94660.19</v>
      </c>
      <c r="X17" s="21">
        <f t="shared" si="8"/>
        <v>100.00020071836045</v>
      </c>
      <c r="Y17" s="19"/>
      <c r="Z17" s="19"/>
      <c r="AA17" s="28"/>
      <c r="AB17" s="24">
        <v>14473510</v>
      </c>
      <c r="AC17" s="24">
        <v>12064156.44</v>
      </c>
      <c r="AD17" s="25">
        <f t="shared" si="9"/>
        <v>83.35335685676797</v>
      </c>
      <c r="AE17" s="26">
        <f t="shared" si="10"/>
        <v>1078781</v>
      </c>
      <c r="AF17" s="26">
        <f t="shared" si="11"/>
        <v>1116421.960000001</v>
      </c>
      <c r="AG17" s="26">
        <v>283837.42</v>
      </c>
      <c r="AH17" s="29">
        <v>1400259.38</v>
      </c>
    </row>
    <row r="18" spans="1:34" ht="15" customHeight="1">
      <c r="A18" s="124" t="s">
        <v>30</v>
      </c>
      <c r="B18" s="124"/>
      <c r="C18" s="124"/>
      <c r="D18" s="18">
        <f t="shared" si="0"/>
        <v>6205416</v>
      </c>
      <c r="E18" s="18">
        <f t="shared" si="1"/>
        <v>5716121.59</v>
      </c>
      <c r="F18" s="19">
        <f t="shared" si="2"/>
        <v>92.1150425692653</v>
      </c>
      <c r="G18" s="19"/>
      <c r="H18" s="18">
        <f>Лист2!D16</f>
        <v>951180</v>
      </c>
      <c r="I18" s="18">
        <f>Лист2!H16+Лист2!M16+Лист2!R16+Лист2!W16+Лист2!AB16+Лист2!AG16+Лист2!AL16+Лист2!AQ16+Лист2!AV16+Лист2!BA16+Лист2!BF16+Лист2!BP16+Лист2!BU16+Лист2!BZ16+Лист2!CE16+Лист2!CJ16</f>
        <v>1075242.49</v>
      </c>
      <c r="J18" s="20">
        <f>Лист2!E16</f>
        <v>952278.2100000001</v>
      </c>
      <c r="K18" s="21">
        <f t="shared" si="3"/>
        <v>88.56404195857253</v>
      </c>
      <c r="L18" s="21">
        <f t="shared" si="4"/>
        <v>100.11545764208667</v>
      </c>
      <c r="M18" s="18">
        <v>5227149</v>
      </c>
      <c r="N18" s="22">
        <v>4736756</v>
      </c>
      <c r="O18" s="19">
        <f t="shared" si="5"/>
        <v>90.61834663599603</v>
      </c>
      <c r="P18" s="22">
        <v>819600</v>
      </c>
      <c r="Q18" s="22">
        <v>819600</v>
      </c>
      <c r="R18" s="21">
        <f t="shared" si="6"/>
        <v>100</v>
      </c>
      <c r="S18" s="22">
        <v>608980</v>
      </c>
      <c r="T18" s="22">
        <v>608980</v>
      </c>
      <c r="U18" s="21">
        <f t="shared" si="7"/>
        <v>100</v>
      </c>
      <c r="V18" s="22">
        <v>27087</v>
      </c>
      <c r="W18" s="18">
        <v>27087.38</v>
      </c>
      <c r="X18" s="21">
        <f t="shared" si="8"/>
        <v>100.00140288699377</v>
      </c>
      <c r="Y18" s="19"/>
      <c r="Z18" s="19"/>
      <c r="AA18" s="30"/>
      <c r="AB18" s="24">
        <v>6253286</v>
      </c>
      <c r="AC18" s="24">
        <v>5762003.22</v>
      </c>
      <c r="AD18" s="25">
        <f t="shared" si="9"/>
        <v>92.1436060976581</v>
      </c>
      <c r="AE18" s="26">
        <f t="shared" si="10"/>
        <v>-47870</v>
      </c>
      <c r="AF18" s="26">
        <f t="shared" si="11"/>
        <v>-45881.62999999989</v>
      </c>
      <c r="AG18" s="26">
        <v>47870.67</v>
      </c>
      <c r="AH18" s="29">
        <v>1989.04</v>
      </c>
    </row>
    <row r="19" spans="1:34" ht="13.5" customHeight="1">
      <c r="A19" s="124" t="s">
        <v>31</v>
      </c>
      <c r="B19" s="124"/>
      <c r="C19" s="124"/>
      <c r="D19" s="18">
        <f t="shared" si="0"/>
        <v>13221432</v>
      </c>
      <c r="E19" s="18">
        <f t="shared" si="1"/>
        <v>13312566.23</v>
      </c>
      <c r="F19" s="19">
        <f t="shared" si="2"/>
        <v>100.68929167430578</v>
      </c>
      <c r="G19" s="19"/>
      <c r="H19" s="18">
        <f>Лист2!D17</f>
        <v>4442600</v>
      </c>
      <c r="I19" s="18">
        <f>Лист2!H17+Лист2!M17+Лист2!R17+Лист2!W17+Лист2!AB17+Лист2!AG17+Лист2!AL17+Лист2!AQ17+Лист2!AV17+Лист2!BA17+Лист2!BF17+Лист2!BP17+Лист2!BU17+Лист2!BZ17+Лист2!CE17+Лист2!CJ17</f>
        <v>7854973.7</v>
      </c>
      <c r="J19" s="20">
        <f>Лист2!E17</f>
        <v>4533733.67</v>
      </c>
      <c r="K19" s="21">
        <f t="shared" si="3"/>
        <v>57.71799936134732</v>
      </c>
      <c r="L19" s="21">
        <f t="shared" si="4"/>
        <v>102.0513588889389</v>
      </c>
      <c r="M19" s="18">
        <v>8748718</v>
      </c>
      <c r="N19" s="22">
        <v>8748718</v>
      </c>
      <c r="O19" s="19">
        <f t="shared" si="5"/>
        <v>100</v>
      </c>
      <c r="P19" s="22">
        <v>2508700</v>
      </c>
      <c r="Q19" s="22">
        <v>2508700</v>
      </c>
      <c r="R19" s="21">
        <f t="shared" si="6"/>
        <v>100</v>
      </c>
      <c r="S19" s="22">
        <v>924120</v>
      </c>
      <c r="T19" s="22">
        <v>924120</v>
      </c>
      <c r="U19" s="21">
        <f t="shared" si="7"/>
        <v>100</v>
      </c>
      <c r="V19" s="22">
        <v>30114</v>
      </c>
      <c r="W19" s="18">
        <v>30114.56</v>
      </c>
      <c r="X19" s="21">
        <f t="shared" si="8"/>
        <v>100.00185960018597</v>
      </c>
      <c r="Y19" s="19"/>
      <c r="Z19" s="19"/>
      <c r="AA19" s="28"/>
      <c r="AB19" s="24">
        <v>13356738</v>
      </c>
      <c r="AC19" s="24">
        <v>13356700.95</v>
      </c>
      <c r="AD19" s="25">
        <f t="shared" si="9"/>
        <v>99.99972261191317</v>
      </c>
      <c r="AE19" s="26">
        <f t="shared" si="10"/>
        <v>-135306</v>
      </c>
      <c r="AF19" s="26">
        <f t="shared" si="11"/>
        <v>-44134.71999999881</v>
      </c>
      <c r="AG19" s="26">
        <v>497084.14</v>
      </c>
      <c r="AH19" s="29">
        <v>452949.42</v>
      </c>
    </row>
    <row r="20" spans="1:34" ht="14.25" customHeight="1">
      <c r="A20" s="124" t="s">
        <v>32</v>
      </c>
      <c r="B20" s="124"/>
      <c r="C20" s="124"/>
      <c r="D20" s="18">
        <f t="shared" si="0"/>
        <v>5668580</v>
      </c>
      <c r="E20" s="18">
        <f t="shared" si="1"/>
        <v>5784329.850000001</v>
      </c>
      <c r="F20" s="19">
        <f t="shared" si="2"/>
        <v>102.04195495168102</v>
      </c>
      <c r="G20" s="19"/>
      <c r="H20" s="18">
        <f>Лист2!D18</f>
        <v>2309420</v>
      </c>
      <c r="I20" s="18">
        <f>Лист2!H18+Лист2!M18+Лист2!R18+Лист2!W18+Лист2!AB18+Лист2!AG18+Лист2!AL18+Лист2!AQ18+Лист2!AV18+Лист2!BA18+Лист2!BF18+Лист2!BP18+Лист2!BU18+Лист2!BZ18+Лист2!CE18+Лист2!CJ18</f>
        <v>2675566.91</v>
      </c>
      <c r="J20" s="20">
        <f>Лист2!E18</f>
        <v>2425167.5300000003</v>
      </c>
      <c r="K20" s="21">
        <f t="shared" si="3"/>
        <v>90.64125890239838</v>
      </c>
      <c r="L20" s="21">
        <f t="shared" si="4"/>
        <v>105.01197400213043</v>
      </c>
      <c r="M20" s="18">
        <v>3335473</v>
      </c>
      <c r="N20" s="22">
        <v>3335473</v>
      </c>
      <c r="O20" s="19">
        <f t="shared" si="5"/>
        <v>100</v>
      </c>
      <c r="P20" s="22">
        <v>2604800</v>
      </c>
      <c r="Q20" s="22">
        <v>2604800</v>
      </c>
      <c r="R20" s="21">
        <f t="shared" si="6"/>
        <v>100</v>
      </c>
      <c r="S20" s="22">
        <v>324880</v>
      </c>
      <c r="T20" s="22">
        <v>324880</v>
      </c>
      <c r="U20" s="21">
        <f t="shared" si="7"/>
        <v>100</v>
      </c>
      <c r="V20" s="22">
        <v>23687</v>
      </c>
      <c r="W20" s="18">
        <v>23689.32</v>
      </c>
      <c r="X20" s="21">
        <f t="shared" si="8"/>
        <v>100.00979440199265</v>
      </c>
      <c r="Y20" s="19"/>
      <c r="Z20" s="19"/>
      <c r="AA20" s="30"/>
      <c r="AB20" s="24">
        <v>5513600</v>
      </c>
      <c r="AC20" s="24">
        <v>5513581.95</v>
      </c>
      <c r="AD20" s="25">
        <f t="shared" si="9"/>
        <v>99.99967262768428</v>
      </c>
      <c r="AE20" s="26">
        <f t="shared" si="10"/>
        <v>154980</v>
      </c>
      <c r="AF20" s="26">
        <f t="shared" si="11"/>
        <v>270747.9000000004</v>
      </c>
      <c r="AG20" s="26">
        <v>380945.13</v>
      </c>
      <c r="AH20" s="29">
        <v>651693.03</v>
      </c>
    </row>
    <row r="21" spans="1:34" ht="15.75" customHeight="1">
      <c r="A21" s="125" t="s">
        <v>33</v>
      </c>
      <c r="B21" s="125"/>
      <c r="C21" s="125"/>
      <c r="D21" s="31">
        <f>SUM(D12:D20)</f>
        <v>94025157</v>
      </c>
      <c r="E21" s="31">
        <f t="shared" si="1"/>
        <v>84504591.25</v>
      </c>
      <c r="F21" s="19">
        <f t="shared" si="2"/>
        <v>89.87444844149529</v>
      </c>
      <c r="G21" s="19"/>
      <c r="H21" s="31">
        <f>SUM(H12:H20)</f>
        <v>16718000</v>
      </c>
      <c r="I21" s="31">
        <f>SUM(I12:I20)</f>
        <v>21805451.98</v>
      </c>
      <c r="J21" s="32">
        <f>SUM(J12:J20)</f>
        <v>17077288.540000003</v>
      </c>
      <c r="K21" s="19">
        <f t="shared" si="3"/>
        <v>78.31659970021866</v>
      </c>
      <c r="L21" s="19">
        <f t="shared" si="4"/>
        <v>102.14911197511667</v>
      </c>
      <c r="M21" s="31">
        <f>SUM(M12:M20)</f>
        <v>76804179</v>
      </c>
      <c r="N21" s="31">
        <f>SUM(N12:N20)</f>
        <v>66924315</v>
      </c>
      <c r="O21" s="19">
        <f t="shared" si="5"/>
        <v>87.13629371651768</v>
      </c>
      <c r="P21" s="33">
        <f>SUM(P12:P20)</f>
        <v>15537600</v>
      </c>
      <c r="Q21" s="34">
        <f>SUM(Q12:Q20)</f>
        <v>15537600</v>
      </c>
      <c r="R21" s="19">
        <f t="shared" si="6"/>
        <v>100</v>
      </c>
      <c r="S21" s="34">
        <f>SUM(S12:S20)</f>
        <v>4070720</v>
      </c>
      <c r="T21" s="34">
        <f>SUM(T12:T20)</f>
        <v>4070720</v>
      </c>
      <c r="U21" s="19">
        <f t="shared" si="7"/>
        <v>100</v>
      </c>
      <c r="V21" s="33">
        <f>SUM(V12:V20)</f>
        <v>502978</v>
      </c>
      <c r="W21" s="31">
        <f>SUM(W12:W20)</f>
        <v>502987.71</v>
      </c>
      <c r="X21" s="19">
        <f t="shared" si="8"/>
        <v>100.00193050193052</v>
      </c>
      <c r="Y21" s="19"/>
      <c r="Z21" s="19"/>
      <c r="AA21" s="30"/>
      <c r="AB21" s="35">
        <f>AB12+AB13+AB14+AB15+AB16+AB17+AB18+AB19+AB20</f>
        <v>93530779</v>
      </c>
      <c r="AC21" s="35">
        <f>SUM(AC12:AC20)</f>
        <v>83572290.58</v>
      </c>
      <c r="AD21" s="25">
        <f t="shared" si="9"/>
        <v>89.3527151954973</v>
      </c>
      <c r="AE21" s="36">
        <f t="shared" si="10"/>
        <v>494378</v>
      </c>
      <c r="AF21" s="36">
        <f t="shared" si="11"/>
        <v>932300.6700000018</v>
      </c>
      <c r="AG21" s="36">
        <f>SUM(AG12:AG20)</f>
        <v>2041581.48</v>
      </c>
      <c r="AH21" s="36">
        <f>SUM(AH12:AH20)</f>
        <v>2973882.1500000004</v>
      </c>
    </row>
    <row r="22" spans="1:34" ht="20.25" customHeight="1">
      <c r="A22" s="124" t="s">
        <v>34</v>
      </c>
      <c r="B22" s="124"/>
      <c r="C22" s="124"/>
      <c r="D22" s="18">
        <f>H22+M22+Y22</f>
        <v>356240265.17</v>
      </c>
      <c r="E22" s="18">
        <f>J22+N22+Z22</f>
        <v>349467630.96000004</v>
      </c>
      <c r="F22" s="21">
        <f t="shared" si="2"/>
        <v>98.0988577451322</v>
      </c>
      <c r="G22" s="21"/>
      <c r="H22" s="18">
        <f>H49</f>
        <v>58730100</v>
      </c>
      <c r="I22" s="18">
        <f>I49</f>
        <v>55782583.84</v>
      </c>
      <c r="J22" s="18">
        <f>J49</f>
        <v>59469403.79</v>
      </c>
      <c r="K22" s="21">
        <f t="shared" si="3"/>
        <v>106.60926707980187</v>
      </c>
      <c r="L22" s="21">
        <f t="shared" si="4"/>
        <v>101.25881582016719</v>
      </c>
      <c r="M22" s="18">
        <v>297607554.47</v>
      </c>
      <c r="N22" s="18">
        <v>290095616.47</v>
      </c>
      <c r="O22" s="21">
        <f t="shared" si="5"/>
        <v>97.47589135854506</v>
      </c>
      <c r="P22" s="22">
        <v>3095100</v>
      </c>
      <c r="Q22" s="37">
        <v>3095100</v>
      </c>
      <c r="R22" s="21">
        <f t="shared" si="6"/>
        <v>100</v>
      </c>
      <c r="S22" s="22">
        <v>26757200</v>
      </c>
      <c r="T22" s="37">
        <v>26757200</v>
      </c>
      <c r="U22" s="21">
        <f t="shared" si="7"/>
        <v>100</v>
      </c>
      <c r="V22" s="22"/>
      <c r="W22" s="22"/>
      <c r="X22" s="19"/>
      <c r="Y22" s="18">
        <v>-97389.3</v>
      </c>
      <c r="Z22" s="18">
        <v>-97389.3</v>
      </c>
      <c r="AA22" s="38"/>
      <c r="AB22" s="24">
        <v>357814495</v>
      </c>
      <c r="AC22" s="24">
        <v>346834174.82</v>
      </c>
      <c r="AD22" s="39">
        <f t="shared" si="9"/>
        <v>96.9312813389519</v>
      </c>
      <c r="AE22" s="26">
        <f t="shared" si="10"/>
        <v>-1574229.8299999833</v>
      </c>
      <c r="AF22" s="26">
        <f t="shared" si="11"/>
        <v>2633456.1400000453</v>
      </c>
      <c r="AG22" s="26">
        <v>1969858.38</v>
      </c>
      <c r="AH22" s="26">
        <v>4603314.52</v>
      </c>
    </row>
    <row r="23" spans="1:34" ht="28.5" customHeight="1">
      <c r="A23" s="126" t="s">
        <v>35</v>
      </c>
      <c r="B23" s="126"/>
      <c r="C23" s="126"/>
      <c r="D23" s="31">
        <f>H23+M23+V23+Y23</f>
        <v>365404972.54</v>
      </c>
      <c r="E23" s="31">
        <f>J23+N23+W23+Z23</f>
        <v>358991636.58</v>
      </c>
      <c r="F23" s="19">
        <f t="shared" si="2"/>
        <v>98.24486899687771</v>
      </c>
      <c r="G23" s="19"/>
      <c r="H23" s="31">
        <f>H21+H22</f>
        <v>75448100</v>
      </c>
      <c r="I23" s="31">
        <f>SUM(I21:I22)</f>
        <v>77588035.82000001</v>
      </c>
      <c r="J23" s="31">
        <f>SUM(J21:J22)</f>
        <v>76546692.33</v>
      </c>
      <c r="K23" s="19">
        <f t="shared" si="3"/>
        <v>98.65785558431216</v>
      </c>
      <c r="L23" s="19">
        <f t="shared" si="4"/>
        <v>101.45609012022834</v>
      </c>
      <c r="M23" s="31">
        <f>M22-8056270.63</f>
        <v>289551283.84000003</v>
      </c>
      <c r="N23" s="40">
        <f>N22-8056270.63</f>
        <v>282039345.84000003</v>
      </c>
      <c r="O23" s="19">
        <f t="shared" si="5"/>
        <v>97.40566234057835</v>
      </c>
      <c r="P23" s="33">
        <f>P22</f>
        <v>3095100</v>
      </c>
      <c r="Q23" s="34">
        <f>Q22</f>
        <v>3095100</v>
      </c>
      <c r="R23" s="21">
        <f t="shared" si="6"/>
        <v>100</v>
      </c>
      <c r="S23" s="33">
        <f>S22</f>
        <v>26757200</v>
      </c>
      <c r="T23" s="34">
        <f>T22</f>
        <v>26757200</v>
      </c>
      <c r="U23" s="19">
        <f t="shared" si="7"/>
        <v>100</v>
      </c>
      <c r="V23" s="33">
        <f>V21</f>
        <v>502978</v>
      </c>
      <c r="W23" s="31">
        <f>W21+W22</f>
        <v>502987.71</v>
      </c>
      <c r="X23" s="19">
        <f>W23/V23*100</f>
        <v>100.00193050193052</v>
      </c>
      <c r="Y23" s="31">
        <f>Y22</f>
        <v>-97389.3</v>
      </c>
      <c r="Z23" s="31">
        <f>Z22</f>
        <v>-97389.3</v>
      </c>
      <c r="AA23" s="41">
        <f>SUM(AA21:AA22)</f>
        <v>0</v>
      </c>
      <c r="AB23" s="35">
        <f>AB21+AB22-M21-8056270.63</f>
        <v>366484824.37</v>
      </c>
      <c r="AC23" s="35">
        <f>AC21+AC22-N21-8056270.63</f>
        <v>355425879.77</v>
      </c>
      <c r="AD23" s="25">
        <f t="shared" si="9"/>
        <v>96.98242768469044</v>
      </c>
      <c r="AE23" s="36">
        <f t="shared" si="10"/>
        <v>-1079851.8299999833</v>
      </c>
      <c r="AF23" s="36">
        <f t="shared" si="11"/>
        <v>3565756.8100000024</v>
      </c>
      <c r="AG23" s="36">
        <f>SUM(AG21:AG22)</f>
        <v>4011439.86</v>
      </c>
      <c r="AH23" s="36">
        <f>SUM(AH21:AH22)</f>
        <v>7577196.67</v>
      </c>
    </row>
    <row r="24" spans="1:34" ht="18" customHeight="1">
      <c r="A24" s="42"/>
      <c r="B24" s="42"/>
      <c r="C24" s="42"/>
      <c r="D24" s="43"/>
      <c r="E24" s="44"/>
      <c r="F24" s="45"/>
      <c r="G24" s="45"/>
      <c r="H24" s="43"/>
      <c r="I24" s="44"/>
      <c r="J24" s="44"/>
      <c r="K24" s="45"/>
      <c r="L24" s="46"/>
      <c r="M24" s="47"/>
      <c r="N24" s="48"/>
      <c r="O24" s="45"/>
      <c r="P24" s="47"/>
      <c r="Q24" s="49"/>
      <c r="R24" s="45"/>
      <c r="S24" s="47"/>
      <c r="T24" s="49"/>
      <c r="U24" s="45"/>
      <c r="V24" s="50"/>
      <c r="W24" s="50"/>
      <c r="X24" s="45"/>
      <c r="Y24" s="44"/>
      <c r="Z24" s="44"/>
      <c r="AA24" s="44"/>
      <c r="AB24" s="51"/>
      <c r="AC24" s="52"/>
      <c r="AD24" s="53"/>
      <c r="AE24" s="54"/>
      <c r="AF24" s="55"/>
      <c r="AG24" s="54"/>
      <c r="AH24" s="54"/>
    </row>
    <row r="25" spans="1:34" ht="21.75" customHeight="1">
      <c r="A25" s="56"/>
      <c r="B25" s="56"/>
      <c r="C25" s="56"/>
      <c r="D25" s="57" t="s">
        <v>36</v>
      </c>
      <c r="E25" s="57"/>
      <c r="F25" s="57"/>
      <c r="G25" s="57" t="s">
        <v>37</v>
      </c>
      <c r="H25" s="57"/>
      <c r="I25" s="58"/>
      <c r="J25" s="58"/>
      <c r="K25" s="59"/>
      <c r="L25" s="59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4"/>
    </row>
    <row r="26" spans="1:34" ht="16.5" customHeight="1">
      <c r="A26" s="127" t="s">
        <v>38</v>
      </c>
      <c r="B26" s="127"/>
      <c r="C26" s="127"/>
      <c r="D26" s="127"/>
      <c r="E26" s="127"/>
      <c r="F26" s="127"/>
      <c r="G26" s="62">
        <f>G27+G31+G29+G30+G33+G34+G35+G28+G32</f>
        <v>50126096.2</v>
      </c>
      <c r="H26" s="62">
        <f>SUM(H27:H35)</f>
        <v>51034275</v>
      </c>
      <c r="I26" s="62">
        <f>I27+I31+I29+I30+I33+I34+I35+I28+I32</f>
        <v>50126096.2</v>
      </c>
      <c r="J26" s="62">
        <f>J27+J28+J29+J30+J31+J32+J34+J33+J35</f>
        <v>51637256.79</v>
      </c>
      <c r="K26" s="63">
        <f aca="true" t="shared" si="12" ref="K26:K34">J26/I26*100</f>
        <v>103.01471828959224</v>
      </c>
      <c r="L26" s="64">
        <f aca="true" t="shared" si="13" ref="L26:L34">J26/H26*100</f>
        <v>101.18152318221429</v>
      </c>
      <c r="M26" s="65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4"/>
    </row>
    <row r="27" spans="1:13" ht="14.25" customHeight="1">
      <c r="A27" s="128" t="s">
        <v>39</v>
      </c>
      <c r="B27" s="128"/>
      <c r="C27" s="128"/>
      <c r="D27" s="128"/>
      <c r="E27" s="128"/>
      <c r="F27" s="128"/>
      <c r="G27" s="26">
        <v>38050418.1</v>
      </c>
      <c r="H27" s="26">
        <v>36740200</v>
      </c>
      <c r="I27" s="26">
        <v>38050418.1</v>
      </c>
      <c r="J27" s="26">
        <v>36995776.96</v>
      </c>
      <c r="K27" s="66">
        <f t="shared" si="12"/>
        <v>97.22830604061089</v>
      </c>
      <c r="L27" s="21">
        <f t="shared" si="13"/>
        <v>100.6956330123407</v>
      </c>
      <c r="M27" s="65"/>
    </row>
    <row r="28" spans="1:13" ht="24.75" customHeight="1">
      <c r="A28" s="129" t="s">
        <v>40</v>
      </c>
      <c r="B28" s="129"/>
      <c r="C28" s="129"/>
      <c r="D28" s="129"/>
      <c r="E28" s="129"/>
      <c r="F28" s="129"/>
      <c r="G28" s="67">
        <v>2008286.53</v>
      </c>
      <c r="H28" s="26">
        <v>2332775</v>
      </c>
      <c r="I28" s="67">
        <v>2008286.53</v>
      </c>
      <c r="J28" s="26">
        <v>2432582.46</v>
      </c>
      <c r="K28" s="66">
        <f t="shared" si="12"/>
        <v>121.12726066036007</v>
      </c>
      <c r="L28" s="21">
        <f t="shared" si="13"/>
        <v>104.27848635209138</v>
      </c>
      <c r="M28" s="65"/>
    </row>
    <row r="29" spans="1:13" ht="12.75">
      <c r="A29" s="128" t="s">
        <v>41</v>
      </c>
      <c r="B29" s="128"/>
      <c r="C29" s="128"/>
      <c r="D29" s="128"/>
      <c r="E29" s="128"/>
      <c r="F29" s="128"/>
      <c r="G29" s="26">
        <v>7502858.7</v>
      </c>
      <c r="H29" s="26">
        <v>8183000</v>
      </c>
      <c r="I29" s="26">
        <v>7502858.7</v>
      </c>
      <c r="J29" s="26">
        <v>8191877.06</v>
      </c>
      <c r="K29" s="66">
        <f t="shared" si="12"/>
        <v>109.18341111768504</v>
      </c>
      <c r="L29" s="21">
        <f t="shared" si="13"/>
        <v>100.10848173041671</v>
      </c>
      <c r="M29" s="65"/>
    </row>
    <row r="30" spans="1:13" ht="12.75">
      <c r="A30" s="128" t="s">
        <v>42</v>
      </c>
      <c r="B30" s="128"/>
      <c r="C30" s="128"/>
      <c r="D30" s="128"/>
      <c r="E30" s="128"/>
      <c r="F30" s="128"/>
      <c r="G30" s="26">
        <v>177025.33</v>
      </c>
      <c r="H30" s="26">
        <v>856200</v>
      </c>
      <c r="I30" s="26">
        <v>177025.33</v>
      </c>
      <c r="J30" s="26">
        <v>861714.12</v>
      </c>
      <c r="K30" s="66">
        <f t="shared" si="12"/>
        <v>486.77447459072664</v>
      </c>
      <c r="L30" s="21">
        <f t="shared" si="13"/>
        <v>100.64402242466713</v>
      </c>
      <c r="M30" s="65"/>
    </row>
    <row r="31" spans="1:13" ht="24.75" customHeight="1">
      <c r="A31" s="129" t="s">
        <v>43</v>
      </c>
      <c r="B31" s="129"/>
      <c r="C31" s="129"/>
      <c r="D31" s="129"/>
      <c r="E31" s="129"/>
      <c r="F31" s="129"/>
      <c r="G31" s="26">
        <v>31139.22</v>
      </c>
      <c r="H31" s="26">
        <v>2400</v>
      </c>
      <c r="I31" s="26">
        <v>31139.22</v>
      </c>
      <c r="J31" s="26">
        <v>2411.39</v>
      </c>
      <c r="K31" s="66">
        <f t="shared" si="12"/>
        <v>7.743899815088495</v>
      </c>
      <c r="L31" s="21">
        <f t="shared" si="13"/>
        <v>100.47458333333333</v>
      </c>
      <c r="M31" s="65"/>
    </row>
    <row r="32" spans="1:13" ht="12.75">
      <c r="A32" s="128" t="s">
        <v>44</v>
      </c>
      <c r="B32" s="128"/>
      <c r="C32" s="128"/>
      <c r="D32" s="128"/>
      <c r="E32" s="128"/>
      <c r="F32" s="128"/>
      <c r="G32" s="26">
        <v>891959.04</v>
      </c>
      <c r="H32" s="26">
        <v>949700</v>
      </c>
      <c r="I32" s="26">
        <v>891959.04</v>
      </c>
      <c r="J32" s="26">
        <v>1071969.75</v>
      </c>
      <c r="K32" s="66">
        <f t="shared" si="12"/>
        <v>120.18149958993631</v>
      </c>
      <c r="L32" s="21">
        <f t="shared" si="13"/>
        <v>112.87456565231126</v>
      </c>
      <c r="M32" s="65"/>
    </row>
    <row r="33" spans="1:13" ht="12.75">
      <c r="A33" s="128" t="s">
        <v>45</v>
      </c>
      <c r="B33" s="128"/>
      <c r="C33" s="128"/>
      <c r="D33" s="128"/>
      <c r="E33" s="128"/>
      <c r="F33" s="128"/>
      <c r="G33" s="26">
        <v>409992</v>
      </c>
      <c r="H33" s="26">
        <v>700000</v>
      </c>
      <c r="I33" s="26">
        <v>409992</v>
      </c>
      <c r="J33" s="26">
        <v>805737.94</v>
      </c>
      <c r="K33" s="66">
        <f t="shared" si="12"/>
        <v>196.5252834201643</v>
      </c>
      <c r="L33" s="21">
        <f t="shared" si="13"/>
        <v>115.10542</v>
      </c>
      <c r="M33" s="65"/>
    </row>
    <row r="34" spans="1:13" ht="12.75">
      <c r="A34" s="128" t="s">
        <v>46</v>
      </c>
      <c r="B34" s="128"/>
      <c r="C34" s="128"/>
      <c r="D34" s="128"/>
      <c r="E34" s="128"/>
      <c r="F34" s="128"/>
      <c r="G34" s="26">
        <v>1054591.63</v>
      </c>
      <c r="H34" s="26">
        <v>1270000</v>
      </c>
      <c r="I34" s="26">
        <v>1054591.63</v>
      </c>
      <c r="J34" s="26">
        <v>1275187.11</v>
      </c>
      <c r="K34" s="66">
        <f t="shared" si="12"/>
        <v>120.9176209752395</v>
      </c>
      <c r="L34" s="21">
        <f t="shared" si="13"/>
        <v>100.40843385826773</v>
      </c>
      <c r="M34" s="65"/>
    </row>
    <row r="35" spans="1:13" ht="12.75">
      <c r="A35" s="128" t="s">
        <v>47</v>
      </c>
      <c r="B35" s="128"/>
      <c r="C35" s="128"/>
      <c r="D35" s="128"/>
      <c r="E35" s="128"/>
      <c r="F35" s="128"/>
      <c r="G35" s="26">
        <v>-174.35</v>
      </c>
      <c r="H35" s="26">
        <v>0</v>
      </c>
      <c r="I35" s="26">
        <v>-174.35</v>
      </c>
      <c r="J35" s="26"/>
      <c r="K35" s="66"/>
      <c r="L35" s="21"/>
      <c r="M35" s="65"/>
    </row>
    <row r="36" spans="1:13" ht="16.5" customHeight="1">
      <c r="A36" s="127" t="s">
        <v>48</v>
      </c>
      <c r="B36" s="127"/>
      <c r="C36" s="127"/>
      <c r="D36" s="127"/>
      <c r="E36" s="127"/>
      <c r="F36" s="127"/>
      <c r="G36" s="36">
        <f>G37+G38+G39+G40+G41+G42+G43+G44+G45+G46+G47+G48</f>
        <v>5656487.640000001</v>
      </c>
      <c r="H36" s="36">
        <f>H37+H38+H39+H40+H41+H42+H43+H44+H45+H46+H47+H48</f>
        <v>7695825</v>
      </c>
      <c r="I36" s="36">
        <f>I37+I38+I39+I40+I41+I42+I43+I44+I45+I46+I47+I48</f>
        <v>5656487.640000001</v>
      </c>
      <c r="J36" s="36">
        <f>J37+J38+J39+J40+J41+J42+J43+J44+J45+J46+J47+J48</f>
        <v>7832147.000000001</v>
      </c>
      <c r="K36" s="68">
        <f>J36/I36*100</f>
        <v>138.46307989103994</v>
      </c>
      <c r="L36" s="19">
        <f>J36/H36*100</f>
        <v>101.7713760383065</v>
      </c>
      <c r="M36" s="65"/>
    </row>
    <row r="37" spans="1:13" ht="12.75">
      <c r="A37" s="128" t="s">
        <v>49</v>
      </c>
      <c r="B37" s="128"/>
      <c r="C37" s="128"/>
      <c r="D37" s="128"/>
      <c r="E37" s="128"/>
      <c r="F37" s="128"/>
      <c r="G37" s="26">
        <v>2061758.59</v>
      </c>
      <c r="H37" s="26">
        <v>3891225</v>
      </c>
      <c r="I37" s="26">
        <v>2061758.59</v>
      </c>
      <c r="J37" s="26">
        <v>3980010.22</v>
      </c>
      <c r="K37" s="66">
        <f>J37/I37*100</f>
        <v>193.03958471685087</v>
      </c>
      <c r="L37" s="21">
        <f>J37/H37*100</f>
        <v>102.28167787778912</v>
      </c>
      <c r="M37" s="65"/>
    </row>
    <row r="38" spans="1:13" ht="12.75">
      <c r="A38" s="128" t="s">
        <v>50</v>
      </c>
      <c r="B38" s="128"/>
      <c r="C38" s="128"/>
      <c r="D38" s="128"/>
      <c r="E38" s="128"/>
      <c r="F38" s="128"/>
      <c r="G38" s="26">
        <v>125127.77</v>
      </c>
      <c r="H38" s="26">
        <v>124000</v>
      </c>
      <c r="I38" s="26">
        <v>125127.77</v>
      </c>
      <c r="J38" s="26">
        <v>128563.68</v>
      </c>
      <c r="K38" s="66">
        <f>J38/I38*100</f>
        <v>102.7459212291564</v>
      </c>
      <c r="L38" s="21">
        <f>J38/H38*100</f>
        <v>103.68038709677418</v>
      </c>
      <c r="M38" s="65"/>
    </row>
    <row r="39" spans="1:13" ht="34.5" customHeight="1">
      <c r="A39" s="124" t="s">
        <v>51</v>
      </c>
      <c r="B39" s="124"/>
      <c r="C39" s="124"/>
      <c r="D39" s="124"/>
      <c r="E39" s="124"/>
      <c r="F39" s="124"/>
      <c r="G39" s="26">
        <v>68411</v>
      </c>
      <c r="H39" s="26">
        <v>195600</v>
      </c>
      <c r="I39" s="26">
        <v>68411</v>
      </c>
      <c r="J39" s="26">
        <v>195621.89</v>
      </c>
      <c r="K39" s="66">
        <f>J39/I39*100</f>
        <v>285.9509289441757</v>
      </c>
      <c r="L39" s="21">
        <f>J39/H39*100</f>
        <v>100.01119120654398</v>
      </c>
      <c r="M39" s="65"/>
    </row>
    <row r="40" spans="1:13" ht="12.75">
      <c r="A40" s="128" t="s">
        <v>52</v>
      </c>
      <c r="B40" s="128"/>
      <c r="C40" s="128"/>
      <c r="D40" s="128"/>
      <c r="E40" s="128"/>
      <c r="F40" s="128"/>
      <c r="G40" s="26">
        <v>497525.79</v>
      </c>
      <c r="H40" s="26">
        <v>635000</v>
      </c>
      <c r="I40" s="26">
        <v>497525.79</v>
      </c>
      <c r="J40" s="26">
        <v>642030.05</v>
      </c>
      <c r="K40" s="66">
        <f>J40/I40*100</f>
        <v>129.04457676455328</v>
      </c>
      <c r="L40" s="21">
        <f>J40/H40*100</f>
        <v>101.10709448818898</v>
      </c>
      <c r="M40" s="65"/>
    </row>
    <row r="41" spans="1:13" ht="12.75">
      <c r="A41" s="128" t="s">
        <v>53</v>
      </c>
      <c r="B41" s="128"/>
      <c r="C41" s="128"/>
      <c r="D41" s="128"/>
      <c r="E41" s="128"/>
      <c r="F41" s="128"/>
      <c r="G41" s="26"/>
      <c r="H41" s="26"/>
      <c r="I41" s="26"/>
      <c r="J41" s="26"/>
      <c r="K41" s="66"/>
      <c r="L41" s="21">
        <v>0</v>
      </c>
      <c r="M41" s="65"/>
    </row>
    <row r="42" spans="1:13" ht="33" customHeight="1">
      <c r="A42" s="124" t="s">
        <v>54</v>
      </c>
      <c r="B42" s="124"/>
      <c r="C42" s="124"/>
      <c r="D42" s="124"/>
      <c r="E42" s="124"/>
      <c r="F42" s="124"/>
      <c r="G42" s="26">
        <v>88131.88</v>
      </c>
      <c r="H42" s="26">
        <v>112000</v>
      </c>
      <c r="I42" s="26">
        <v>88131.88</v>
      </c>
      <c r="J42" s="26">
        <v>117802.25</v>
      </c>
      <c r="K42" s="66">
        <f>J42/I42*100</f>
        <v>133.66587663851038</v>
      </c>
      <c r="L42" s="21">
        <f>J42/H42*100</f>
        <v>105.18058035714286</v>
      </c>
      <c r="M42" s="65"/>
    </row>
    <row r="43" spans="1:13" ht="24" customHeight="1">
      <c r="A43" s="124" t="s">
        <v>55</v>
      </c>
      <c r="B43" s="124"/>
      <c r="C43" s="124"/>
      <c r="D43" s="124"/>
      <c r="E43" s="124"/>
      <c r="F43" s="124"/>
      <c r="G43" s="26">
        <v>45362.49</v>
      </c>
      <c r="H43" s="26">
        <v>0</v>
      </c>
      <c r="I43" s="26">
        <v>45362.49</v>
      </c>
      <c r="J43" s="26">
        <v>0</v>
      </c>
      <c r="K43" s="66"/>
      <c r="L43" s="21" t="e">
        <f>J43/H43*100</f>
        <v>#DIV/0!</v>
      </c>
      <c r="M43" s="65"/>
    </row>
    <row r="44" spans="1:13" ht="12.75">
      <c r="A44" s="128" t="s">
        <v>56</v>
      </c>
      <c r="B44" s="128"/>
      <c r="C44" s="128"/>
      <c r="D44" s="128"/>
      <c r="E44" s="128"/>
      <c r="F44" s="128"/>
      <c r="G44" s="26">
        <v>1051272.66</v>
      </c>
      <c r="H44" s="26">
        <v>437000</v>
      </c>
      <c r="I44" s="26">
        <v>1051272.66</v>
      </c>
      <c r="J44" s="26">
        <v>443339.4</v>
      </c>
      <c r="K44" s="66">
        <f>J44/I44*100</f>
        <v>42.17168550735449</v>
      </c>
      <c r="L44" s="21">
        <f>J44/H44*100</f>
        <v>101.45066361556066</v>
      </c>
      <c r="M44" s="65"/>
    </row>
    <row r="45" spans="1:13" ht="12.75">
      <c r="A45" s="128" t="s">
        <v>57</v>
      </c>
      <c r="B45" s="128"/>
      <c r="C45" s="128"/>
      <c r="D45" s="128"/>
      <c r="E45" s="128"/>
      <c r="F45" s="128"/>
      <c r="G45" s="26">
        <v>886772.4</v>
      </c>
      <c r="H45" s="26">
        <v>769000</v>
      </c>
      <c r="I45" s="26">
        <v>886772.4</v>
      </c>
      <c r="J45" s="26">
        <v>771393.4</v>
      </c>
      <c r="K45" s="66">
        <f>J45/I45*100</f>
        <v>86.98888237838706</v>
      </c>
      <c r="L45" s="21">
        <f>J45/H45*100</f>
        <v>100.3112353706112</v>
      </c>
      <c r="M45" s="65"/>
    </row>
    <row r="46" spans="1:13" ht="12.75">
      <c r="A46" s="128" t="s">
        <v>58</v>
      </c>
      <c r="B46" s="128"/>
      <c r="C46" s="128"/>
      <c r="D46" s="128"/>
      <c r="E46" s="128"/>
      <c r="F46" s="128"/>
      <c r="G46" s="26">
        <v>832125.06</v>
      </c>
      <c r="H46" s="26">
        <v>1532000</v>
      </c>
      <c r="I46" s="26">
        <v>832125.06</v>
      </c>
      <c r="J46" s="26">
        <v>1553386.11</v>
      </c>
      <c r="K46" s="66">
        <f>J46/I46*100</f>
        <v>186.67700141130229</v>
      </c>
      <c r="L46" s="21">
        <f>J46/H46*100</f>
        <v>101.39596018276764</v>
      </c>
      <c r="M46" s="65"/>
    </row>
    <row r="47" spans="1:13" ht="12.75">
      <c r="A47" s="128" t="s">
        <v>59</v>
      </c>
      <c r="B47" s="128"/>
      <c r="C47" s="128"/>
      <c r="D47" s="128"/>
      <c r="E47" s="128"/>
      <c r="F47" s="128"/>
      <c r="G47" s="69"/>
      <c r="H47" s="26"/>
      <c r="I47" s="69"/>
      <c r="J47" s="26"/>
      <c r="K47" s="66"/>
      <c r="L47" s="21"/>
      <c r="M47" s="65"/>
    </row>
    <row r="48" spans="1:13" ht="11.25" customHeight="1">
      <c r="A48" s="124" t="s">
        <v>60</v>
      </c>
      <c r="B48" s="124"/>
      <c r="C48" s="124"/>
      <c r="D48" s="124"/>
      <c r="E48" s="124"/>
      <c r="F48" s="124"/>
      <c r="G48" s="26"/>
      <c r="H48" s="26"/>
      <c r="I48" s="26"/>
      <c r="J48" s="26"/>
      <c r="K48" s="66"/>
      <c r="L48" s="21"/>
      <c r="M48" s="65"/>
    </row>
    <row r="49" spans="1:13" ht="14.25" customHeight="1">
      <c r="A49" s="130" t="s">
        <v>61</v>
      </c>
      <c r="B49" s="130"/>
      <c r="C49" s="130"/>
      <c r="D49" s="130"/>
      <c r="E49" s="130"/>
      <c r="F49" s="130"/>
      <c r="G49" s="70">
        <f>G26+G36</f>
        <v>55782583.84</v>
      </c>
      <c r="H49" s="36">
        <f>H26+H36</f>
        <v>58730100</v>
      </c>
      <c r="I49" s="71">
        <f>I26+I36</f>
        <v>55782583.84</v>
      </c>
      <c r="J49" s="36">
        <f>J26+J36</f>
        <v>59469403.79</v>
      </c>
      <c r="K49" s="68">
        <f>J49/I49*100</f>
        <v>106.60926707980187</v>
      </c>
      <c r="L49" s="19">
        <f>J49/H49*100</f>
        <v>101.25881582016719</v>
      </c>
      <c r="M49" s="65"/>
    </row>
  </sheetData>
  <sheetProtection selectLockedCells="1" selectUnlockedCells="1"/>
  <mergeCells count="55">
    <mergeCell ref="A46:F46"/>
    <mergeCell ref="A47:F47"/>
    <mergeCell ref="A48:F48"/>
    <mergeCell ref="A49:F49"/>
    <mergeCell ref="A42:F42"/>
    <mergeCell ref="A43:F43"/>
    <mergeCell ref="A44:F44"/>
    <mergeCell ref="A45:F45"/>
    <mergeCell ref="A38:F38"/>
    <mergeCell ref="A39:F39"/>
    <mergeCell ref="A40:F40"/>
    <mergeCell ref="A41:F41"/>
    <mergeCell ref="A34:F34"/>
    <mergeCell ref="A35:F35"/>
    <mergeCell ref="A36:F36"/>
    <mergeCell ref="A37:F37"/>
    <mergeCell ref="A30:F30"/>
    <mergeCell ref="A31:F31"/>
    <mergeCell ref="A32:F32"/>
    <mergeCell ref="A33:F33"/>
    <mergeCell ref="A26:F26"/>
    <mergeCell ref="A27:F27"/>
    <mergeCell ref="A28:F28"/>
    <mergeCell ref="A29:F29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E6:AF10"/>
    <mergeCell ref="AG6:AH10"/>
    <mergeCell ref="H7:L9"/>
    <mergeCell ref="M7:O10"/>
    <mergeCell ref="P7:U7"/>
    <mergeCell ref="V7:X10"/>
    <mergeCell ref="Y7:Z10"/>
    <mergeCell ref="AA7:AA10"/>
    <mergeCell ref="P8:R10"/>
    <mergeCell ref="S8:U10"/>
    <mergeCell ref="B3:AC3"/>
    <mergeCell ref="AC5:AD5"/>
    <mergeCell ref="A6:C11"/>
    <mergeCell ref="D6:F10"/>
    <mergeCell ref="H6:AA6"/>
    <mergeCell ref="AB6:AD10"/>
    <mergeCell ref="H10:H11"/>
    <mergeCell ref="I10:J10"/>
    <mergeCell ref="K10:L10"/>
  </mergeCells>
  <printOptions/>
  <pageMargins left="0.07847222222222222" right="0" top="0.7875" bottom="0.39375" header="0.5118055555555555" footer="0.511805555555555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workbookViewId="0" topLeftCell="A1">
      <pane xSplit="5" topLeftCell="X1" activePane="topRight" state="frozen"/>
      <selection pane="topLeft" activeCell="A1" sqref="A1"/>
      <selection pane="topRight" activeCell="AD18" sqref="AD18"/>
    </sheetView>
  </sheetViews>
  <sheetFormatPr defaultColWidth="9.140625" defaultRowHeight="12.75"/>
  <cols>
    <col min="2" max="2" width="5.7109375" style="0" customWidth="1"/>
    <col min="3" max="3" width="6.421875" style="0" customWidth="1"/>
    <col min="4" max="4" width="11.140625" style="0" customWidth="1"/>
    <col min="5" max="5" width="12.57421875" style="0" customWidth="1"/>
    <col min="6" max="6" width="5.7109375" style="0" customWidth="1"/>
    <col min="7" max="7" width="10.00390625" style="0" customWidth="1"/>
    <col min="8" max="8" width="12.421875" style="0" customWidth="1"/>
    <col min="9" max="9" width="11.28125" style="0" customWidth="1"/>
    <col min="10" max="10" width="8.2812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10.00390625" style="0" customWidth="1"/>
    <col min="18" max="19" width="10.140625" style="0" customWidth="1"/>
    <col min="21" max="21" width="6.140625" style="0" customWidth="1"/>
    <col min="22" max="22" width="10.003906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1" max="51" width="7.57421875" style="0" customWidth="1"/>
    <col min="52" max="52" width="7.28125" style="0" customWidth="1"/>
    <col min="53" max="53" width="8.42187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6.5742187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9" width="10.28125" style="0" customWidth="1"/>
    <col min="71" max="71" width="7.28125" style="0" customWidth="1"/>
    <col min="73" max="73" width="10.00390625" style="0" customWidth="1"/>
    <col min="74" max="74" width="8.2812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00390625" style="0" customWidth="1"/>
    <col min="79" max="79" width="4.7109375" style="0" customWidth="1"/>
    <col min="80" max="81" width="4.421875" style="0" customWidth="1"/>
    <col min="82" max="82" width="5.42187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00390625" style="0" customWidth="1"/>
  </cols>
  <sheetData>
    <row r="1" ht="3" customHeight="1"/>
    <row r="2" ht="12.75" customHeight="1" hidden="1"/>
    <row r="3" spans="2:57" ht="56.25" customHeight="1">
      <c r="B3" s="72"/>
      <c r="C3" s="72"/>
      <c r="D3" s="131" t="s">
        <v>62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72"/>
      <c r="AR3" s="72"/>
      <c r="AS3" s="72"/>
      <c r="AT3" s="72"/>
      <c r="AU3" s="73"/>
      <c r="AV3" s="74"/>
      <c r="AW3" s="74"/>
      <c r="AX3" s="74"/>
      <c r="AY3" s="74"/>
      <c r="AZ3" s="74"/>
      <c r="BA3" s="74"/>
      <c r="BB3" s="74"/>
      <c r="BC3" s="74"/>
      <c r="BD3" s="74"/>
      <c r="BE3" s="74"/>
    </row>
    <row r="6" spans="1:91" ht="12.75">
      <c r="A6" s="132" t="s">
        <v>63</v>
      </c>
      <c r="B6" s="132"/>
      <c r="C6" s="132"/>
      <c r="D6" s="133" t="s">
        <v>2</v>
      </c>
      <c r="E6" s="133"/>
      <c r="F6" s="133"/>
      <c r="G6" s="134" t="s">
        <v>3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</row>
    <row r="7" spans="1:91" ht="73.5" customHeight="1">
      <c r="A7" s="132"/>
      <c r="B7" s="132"/>
      <c r="C7" s="132"/>
      <c r="D7" s="133"/>
      <c r="E7" s="133"/>
      <c r="F7" s="133"/>
      <c r="G7" s="135" t="s">
        <v>64</v>
      </c>
      <c r="H7" s="135"/>
      <c r="I7" s="135"/>
      <c r="J7" s="135"/>
      <c r="K7" s="135"/>
      <c r="L7" s="135" t="s">
        <v>65</v>
      </c>
      <c r="M7" s="135"/>
      <c r="N7" s="135"/>
      <c r="O7" s="135"/>
      <c r="P7" s="135"/>
      <c r="Q7" s="135" t="s">
        <v>42</v>
      </c>
      <c r="R7" s="135"/>
      <c r="S7" s="135"/>
      <c r="T7" s="135"/>
      <c r="U7" s="135"/>
      <c r="V7" s="132" t="s">
        <v>66</v>
      </c>
      <c r="W7" s="132"/>
      <c r="X7" s="132"/>
      <c r="Y7" s="132"/>
      <c r="Z7" s="132"/>
      <c r="AA7" s="132" t="s">
        <v>67</v>
      </c>
      <c r="AB7" s="132"/>
      <c r="AC7" s="132"/>
      <c r="AD7" s="132"/>
      <c r="AE7" s="132"/>
      <c r="AF7" s="135" t="s">
        <v>68</v>
      </c>
      <c r="AG7" s="135"/>
      <c r="AH7" s="135"/>
      <c r="AI7" s="135"/>
      <c r="AJ7" s="135"/>
      <c r="AK7" s="135" t="s">
        <v>69</v>
      </c>
      <c r="AL7" s="135"/>
      <c r="AM7" s="135"/>
      <c r="AN7" s="135"/>
      <c r="AO7" s="135"/>
      <c r="AP7" s="135" t="s">
        <v>70</v>
      </c>
      <c r="AQ7" s="135"/>
      <c r="AR7" s="135"/>
      <c r="AS7" s="135"/>
      <c r="AT7" s="135"/>
      <c r="AU7" s="135" t="s">
        <v>71</v>
      </c>
      <c r="AV7" s="135"/>
      <c r="AW7" s="135"/>
      <c r="AX7" s="135"/>
      <c r="AY7" s="135"/>
      <c r="AZ7" s="135" t="s">
        <v>72</v>
      </c>
      <c r="BA7" s="135"/>
      <c r="BB7" s="135"/>
      <c r="BC7" s="135"/>
      <c r="BD7" s="135"/>
      <c r="BE7" s="135" t="s">
        <v>73</v>
      </c>
      <c r="BF7" s="135"/>
      <c r="BG7" s="135"/>
      <c r="BH7" s="135"/>
      <c r="BI7" s="135"/>
      <c r="BJ7" s="135" t="s">
        <v>74</v>
      </c>
      <c r="BK7" s="135"/>
      <c r="BL7" s="135"/>
      <c r="BM7" s="135"/>
      <c r="BN7" s="135"/>
      <c r="BO7" s="135" t="s">
        <v>75</v>
      </c>
      <c r="BP7" s="135"/>
      <c r="BQ7" s="135"/>
      <c r="BR7" s="135"/>
      <c r="BS7" s="135"/>
      <c r="BT7" s="135" t="s">
        <v>76</v>
      </c>
      <c r="BU7" s="135"/>
      <c r="BV7" s="135"/>
      <c r="BW7" s="135"/>
      <c r="BX7" s="135"/>
      <c r="BY7" s="136" t="s">
        <v>77</v>
      </c>
      <c r="BZ7" s="136"/>
      <c r="CA7" s="136"/>
      <c r="CB7" s="136"/>
      <c r="CC7" s="136"/>
      <c r="CD7" s="135" t="s">
        <v>78</v>
      </c>
      <c r="CE7" s="135"/>
      <c r="CF7" s="135"/>
      <c r="CG7" s="135"/>
      <c r="CH7" s="135"/>
      <c r="CI7" s="135" t="s">
        <v>59</v>
      </c>
      <c r="CJ7" s="135"/>
      <c r="CK7" s="135"/>
      <c r="CL7" s="135"/>
      <c r="CM7" s="135"/>
    </row>
    <row r="8" spans="1:91" ht="26.25" customHeight="1">
      <c r="A8" s="132"/>
      <c r="B8" s="132"/>
      <c r="C8" s="132"/>
      <c r="D8" s="135" t="s">
        <v>79</v>
      </c>
      <c r="E8" s="135" t="s">
        <v>16</v>
      </c>
      <c r="F8" s="75"/>
      <c r="G8" s="136" t="s">
        <v>79</v>
      </c>
      <c r="H8" s="135" t="s">
        <v>16</v>
      </c>
      <c r="I8" s="135"/>
      <c r="J8" s="135" t="s">
        <v>80</v>
      </c>
      <c r="K8" s="135"/>
      <c r="L8" s="136" t="s">
        <v>79</v>
      </c>
      <c r="M8" s="135" t="s">
        <v>16</v>
      </c>
      <c r="N8" s="135"/>
      <c r="O8" s="135" t="s">
        <v>80</v>
      </c>
      <c r="P8" s="135"/>
      <c r="Q8" s="136" t="s">
        <v>79</v>
      </c>
      <c r="R8" s="135" t="s">
        <v>16</v>
      </c>
      <c r="S8" s="135"/>
      <c r="T8" s="135" t="s">
        <v>80</v>
      </c>
      <c r="U8" s="135"/>
      <c r="V8" s="136" t="s">
        <v>79</v>
      </c>
      <c r="W8" s="135" t="s">
        <v>16</v>
      </c>
      <c r="X8" s="135"/>
      <c r="Y8" s="135" t="s">
        <v>80</v>
      </c>
      <c r="Z8" s="135"/>
      <c r="AA8" s="135" t="s">
        <v>79</v>
      </c>
      <c r="AB8" s="135" t="s">
        <v>16</v>
      </c>
      <c r="AC8" s="135"/>
      <c r="AD8" s="132" t="s">
        <v>80</v>
      </c>
      <c r="AE8" s="132"/>
      <c r="AF8" s="135" t="s">
        <v>79</v>
      </c>
      <c r="AG8" s="135" t="s">
        <v>16</v>
      </c>
      <c r="AH8" s="135"/>
      <c r="AI8" s="132" t="s">
        <v>80</v>
      </c>
      <c r="AJ8" s="132"/>
      <c r="AK8" s="135" t="s">
        <v>79</v>
      </c>
      <c r="AL8" s="135" t="s">
        <v>16</v>
      </c>
      <c r="AM8" s="135"/>
      <c r="AN8" s="132" t="s">
        <v>80</v>
      </c>
      <c r="AO8" s="132"/>
      <c r="AP8" s="135" t="s">
        <v>79</v>
      </c>
      <c r="AQ8" s="135" t="s">
        <v>16</v>
      </c>
      <c r="AR8" s="135"/>
      <c r="AS8" s="132" t="s">
        <v>80</v>
      </c>
      <c r="AT8" s="132"/>
      <c r="AU8" s="135" t="s">
        <v>79</v>
      </c>
      <c r="AV8" s="135" t="s">
        <v>16</v>
      </c>
      <c r="AW8" s="135"/>
      <c r="AX8" s="132" t="s">
        <v>80</v>
      </c>
      <c r="AY8" s="132"/>
      <c r="AZ8" s="135" t="s">
        <v>79</v>
      </c>
      <c r="BA8" s="135" t="s">
        <v>16</v>
      </c>
      <c r="BB8" s="135"/>
      <c r="BC8" s="132" t="s">
        <v>80</v>
      </c>
      <c r="BD8" s="132"/>
      <c r="BE8" s="135" t="s">
        <v>79</v>
      </c>
      <c r="BF8" s="135" t="s">
        <v>16</v>
      </c>
      <c r="BG8" s="135"/>
      <c r="BH8" s="132" t="s">
        <v>80</v>
      </c>
      <c r="BI8" s="132"/>
      <c r="BJ8" s="135" t="s">
        <v>79</v>
      </c>
      <c r="BK8" s="135" t="s">
        <v>16</v>
      </c>
      <c r="BL8" s="135"/>
      <c r="BM8" s="132" t="s">
        <v>80</v>
      </c>
      <c r="BN8" s="132"/>
      <c r="BO8" s="135" t="s">
        <v>79</v>
      </c>
      <c r="BP8" s="135" t="s">
        <v>16</v>
      </c>
      <c r="BQ8" s="135"/>
      <c r="BR8" s="132" t="s">
        <v>80</v>
      </c>
      <c r="BS8" s="132"/>
      <c r="BT8" s="135" t="s">
        <v>79</v>
      </c>
      <c r="BU8" s="135" t="s">
        <v>16</v>
      </c>
      <c r="BV8" s="135"/>
      <c r="BW8" s="132" t="s">
        <v>80</v>
      </c>
      <c r="BX8" s="132"/>
      <c r="BY8" s="135" t="s">
        <v>79</v>
      </c>
      <c r="BZ8" s="135" t="s">
        <v>16</v>
      </c>
      <c r="CA8" s="135"/>
      <c r="CB8" s="132" t="s">
        <v>80</v>
      </c>
      <c r="CC8" s="132"/>
      <c r="CD8" s="135" t="s">
        <v>79</v>
      </c>
      <c r="CE8" s="135" t="s">
        <v>16</v>
      </c>
      <c r="CF8" s="135"/>
      <c r="CG8" s="132" t="s">
        <v>80</v>
      </c>
      <c r="CH8" s="132"/>
      <c r="CI8" s="135" t="s">
        <v>79</v>
      </c>
      <c r="CJ8" s="135" t="s">
        <v>16</v>
      </c>
      <c r="CK8" s="135"/>
      <c r="CL8" s="132" t="s">
        <v>80</v>
      </c>
      <c r="CM8" s="132"/>
    </row>
    <row r="9" spans="1:91" ht="75.75" customHeight="1">
      <c r="A9" s="132"/>
      <c r="B9" s="132"/>
      <c r="C9" s="132"/>
      <c r="D9" s="135"/>
      <c r="E9" s="135"/>
      <c r="F9" s="76" t="s">
        <v>81</v>
      </c>
      <c r="G9" s="136"/>
      <c r="H9" s="15" t="s">
        <v>18</v>
      </c>
      <c r="I9" s="12" t="s">
        <v>19</v>
      </c>
      <c r="J9" s="12" t="s">
        <v>82</v>
      </c>
      <c r="K9" s="12" t="s">
        <v>83</v>
      </c>
      <c r="L9" s="136"/>
      <c r="M9" s="15" t="s">
        <v>18</v>
      </c>
      <c r="N9" s="12" t="s">
        <v>19</v>
      </c>
      <c r="O9" s="12" t="s">
        <v>82</v>
      </c>
      <c r="P9" s="12" t="s">
        <v>83</v>
      </c>
      <c r="Q9" s="136"/>
      <c r="R9" s="15" t="s">
        <v>18</v>
      </c>
      <c r="S9" s="12" t="s">
        <v>19</v>
      </c>
      <c r="T9" s="12" t="s">
        <v>82</v>
      </c>
      <c r="U9" s="12" t="s">
        <v>83</v>
      </c>
      <c r="V9" s="136"/>
      <c r="W9" s="15" t="s">
        <v>18</v>
      </c>
      <c r="X9" s="12" t="s">
        <v>19</v>
      </c>
      <c r="Y9" s="12" t="s">
        <v>82</v>
      </c>
      <c r="Z9" s="12" t="s">
        <v>83</v>
      </c>
      <c r="AA9" s="135"/>
      <c r="AB9" s="15" t="s">
        <v>18</v>
      </c>
      <c r="AC9" s="12" t="s">
        <v>19</v>
      </c>
      <c r="AD9" s="12" t="s">
        <v>82</v>
      </c>
      <c r="AE9" s="12" t="s">
        <v>83</v>
      </c>
      <c r="AF9" s="135"/>
      <c r="AG9" s="15" t="s">
        <v>18</v>
      </c>
      <c r="AH9" s="12" t="s">
        <v>19</v>
      </c>
      <c r="AI9" s="12" t="s">
        <v>82</v>
      </c>
      <c r="AJ9" s="12" t="s">
        <v>83</v>
      </c>
      <c r="AK9" s="135"/>
      <c r="AL9" s="15" t="s">
        <v>18</v>
      </c>
      <c r="AM9" s="12" t="s">
        <v>19</v>
      </c>
      <c r="AN9" s="12" t="s">
        <v>82</v>
      </c>
      <c r="AO9" s="12" t="s">
        <v>83</v>
      </c>
      <c r="AP9" s="135"/>
      <c r="AQ9" s="15" t="s">
        <v>18</v>
      </c>
      <c r="AR9" s="12" t="s">
        <v>19</v>
      </c>
      <c r="AS9" s="12" t="s">
        <v>82</v>
      </c>
      <c r="AT9" s="12" t="s">
        <v>83</v>
      </c>
      <c r="AU9" s="135"/>
      <c r="AV9" s="15" t="s">
        <v>18</v>
      </c>
      <c r="AW9" s="12" t="s">
        <v>19</v>
      </c>
      <c r="AX9" s="12" t="s">
        <v>82</v>
      </c>
      <c r="AY9" s="12" t="s">
        <v>83</v>
      </c>
      <c r="AZ9" s="135"/>
      <c r="BA9" s="15" t="s">
        <v>18</v>
      </c>
      <c r="BB9" s="12" t="s">
        <v>19</v>
      </c>
      <c r="BC9" s="12" t="s">
        <v>82</v>
      </c>
      <c r="BD9" s="12" t="s">
        <v>83</v>
      </c>
      <c r="BE9" s="135"/>
      <c r="BF9" s="15" t="s">
        <v>18</v>
      </c>
      <c r="BG9" s="12" t="s">
        <v>19</v>
      </c>
      <c r="BH9" s="12" t="s">
        <v>82</v>
      </c>
      <c r="BI9" s="12" t="s">
        <v>83</v>
      </c>
      <c r="BJ9" s="135"/>
      <c r="BK9" s="15" t="s">
        <v>18</v>
      </c>
      <c r="BL9" s="12" t="s">
        <v>19</v>
      </c>
      <c r="BM9" s="12" t="s">
        <v>82</v>
      </c>
      <c r="BN9" s="12" t="s">
        <v>83</v>
      </c>
      <c r="BO9" s="135"/>
      <c r="BP9" s="15" t="s">
        <v>18</v>
      </c>
      <c r="BQ9" s="12" t="s">
        <v>19</v>
      </c>
      <c r="BR9" s="12" t="s">
        <v>82</v>
      </c>
      <c r="BS9" s="12" t="s">
        <v>83</v>
      </c>
      <c r="BT9" s="135"/>
      <c r="BU9" s="15" t="s">
        <v>18</v>
      </c>
      <c r="BV9" s="12" t="s">
        <v>19</v>
      </c>
      <c r="BW9" s="12" t="s">
        <v>82</v>
      </c>
      <c r="BX9" s="12" t="s">
        <v>83</v>
      </c>
      <c r="BY9" s="135"/>
      <c r="BZ9" s="15" t="s">
        <v>18</v>
      </c>
      <c r="CA9" s="12" t="s">
        <v>19</v>
      </c>
      <c r="CB9" s="12" t="s">
        <v>82</v>
      </c>
      <c r="CC9" s="12" t="s">
        <v>83</v>
      </c>
      <c r="CD9" s="135"/>
      <c r="CE9" s="15" t="s">
        <v>18</v>
      </c>
      <c r="CF9" s="12" t="s">
        <v>19</v>
      </c>
      <c r="CG9" s="12" t="s">
        <v>82</v>
      </c>
      <c r="CH9" s="12" t="s">
        <v>83</v>
      </c>
      <c r="CI9" s="135"/>
      <c r="CJ9" s="15" t="s">
        <v>18</v>
      </c>
      <c r="CK9" s="12" t="s">
        <v>19</v>
      </c>
      <c r="CL9" s="12" t="s">
        <v>82</v>
      </c>
      <c r="CM9" s="12" t="s">
        <v>83</v>
      </c>
    </row>
    <row r="10" spans="1:91" s="84" customFormat="1" ht="27.75" customHeight="1">
      <c r="A10" s="137" t="s">
        <v>84</v>
      </c>
      <c r="B10" s="137"/>
      <c r="C10" s="137"/>
      <c r="D10" s="20">
        <f>G10+Q10+V10+AA10+AF10+AK10+AP10+AU10+BE10+BO10+CI10+L10+AZ10+BT10+BY10+CD10+BJ10</f>
        <v>937020</v>
      </c>
      <c r="E10" s="20">
        <f>I10+N10+S10+X10+AC10+AM10+AR10+AW10+BG10+BQ10+BV10+CA10+CF10+CK10+AH10</f>
        <v>964166.11</v>
      </c>
      <c r="F10" s="77">
        <f aca="true" t="shared" si="0" ref="F10:F19">E10/D10*100</f>
        <v>102.8970683656699</v>
      </c>
      <c r="G10" s="78">
        <v>31200</v>
      </c>
      <c r="H10" s="26">
        <v>102379.8</v>
      </c>
      <c r="I10" s="26">
        <v>31314.19</v>
      </c>
      <c r="J10" s="79">
        <f aca="true" t="shared" si="1" ref="J10:J19">I10/H10*100</f>
        <v>30.58629729692771</v>
      </c>
      <c r="K10" s="80">
        <f aca="true" t="shared" si="2" ref="K10:K19">I10/G10*100</f>
        <v>100.36599358974358</v>
      </c>
      <c r="L10" s="81">
        <v>263020</v>
      </c>
      <c r="M10" s="82">
        <v>239186.07</v>
      </c>
      <c r="N10" s="82">
        <v>288983.52</v>
      </c>
      <c r="O10" s="83">
        <f aca="true" t="shared" si="3" ref="O10:O19">N10/M10*100</f>
        <v>120.81954438232962</v>
      </c>
      <c r="P10" s="80">
        <f aca="true" t="shared" si="4" ref="P10:P19">N10/L10*100</f>
        <v>109.87131016652727</v>
      </c>
      <c r="Q10" s="81">
        <v>52300</v>
      </c>
      <c r="R10" s="82">
        <v>4837.76</v>
      </c>
      <c r="S10" s="82">
        <v>52501.5</v>
      </c>
      <c r="T10" s="83">
        <f aca="true" t="shared" si="5" ref="T10:T19">S10/R10*100</f>
        <v>1085.2439972218547</v>
      </c>
      <c r="U10" s="80">
        <f aca="true" t="shared" si="6" ref="U10:U19">S10/Q10*100</f>
        <v>100.38527724665391</v>
      </c>
      <c r="V10" s="81">
        <v>43400</v>
      </c>
      <c r="W10" s="26">
        <v>51735.14</v>
      </c>
      <c r="X10" s="26">
        <v>43525.19</v>
      </c>
      <c r="Y10" s="80">
        <f aca="true" t="shared" si="7" ref="Y10:Y19">X10/W10*100</f>
        <v>84.13080548346831</v>
      </c>
      <c r="Z10" s="80">
        <f aca="true" t="shared" si="8" ref="Z10:Z19">X10/V10*100</f>
        <v>100.28845622119815</v>
      </c>
      <c r="AA10" s="81">
        <v>455300</v>
      </c>
      <c r="AB10" s="26">
        <v>310311.16</v>
      </c>
      <c r="AC10" s="26">
        <v>455771.08</v>
      </c>
      <c r="AD10" s="26">
        <f aca="true" t="shared" si="9" ref="AD10:AD19">AC10/AB10*100</f>
        <v>146.87550392966855</v>
      </c>
      <c r="AE10" s="80">
        <f aca="true" t="shared" si="10" ref="AE10:AE19">AC10/AA10*100</f>
        <v>100.10346584669449</v>
      </c>
      <c r="AF10" s="81">
        <v>16750</v>
      </c>
      <c r="AG10" s="81">
        <v>12330</v>
      </c>
      <c r="AH10" s="81">
        <v>16960</v>
      </c>
      <c r="AI10" s="80">
        <f aca="true" t="shared" si="11" ref="AI10:AI16">AH10/AG10*100</f>
        <v>137.5506893755069</v>
      </c>
      <c r="AJ10" s="80">
        <f aca="true" t="shared" si="12" ref="AJ10:AJ16">AH10/AF10*100</f>
        <v>101.25373134328359</v>
      </c>
      <c r="AK10" s="26"/>
      <c r="AL10" s="36"/>
      <c r="AM10" s="36"/>
      <c r="AN10" s="26"/>
      <c r="AO10" s="26"/>
      <c r="AP10" s="26">
        <v>56850</v>
      </c>
      <c r="AQ10" s="29">
        <v>58917.7</v>
      </c>
      <c r="AR10" s="29">
        <v>56897.43</v>
      </c>
      <c r="AS10" s="80">
        <f>AR10/AQ10*100</f>
        <v>96.57103043737281</v>
      </c>
      <c r="AT10" s="80">
        <f>AR10/AP10*100</f>
        <v>100.08343007915568</v>
      </c>
      <c r="AU10" s="81">
        <v>18200</v>
      </c>
      <c r="AV10" s="26">
        <v>7811.04</v>
      </c>
      <c r="AW10" s="26">
        <v>18213.2</v>
      </c>
      <c r="AX10" s="80">
        <f>AW10/AV10*100</f>
        <v>233.17253528339376</v>
      </c>
      <c r="AY10" s="80">
        <f>AW10/AU10*100</f>
        <v>100.07252747252748</v>
      </c>
      <c r="AZ10" s="80"/>
      <c r="BA10" s="80"/>
      <c r="BB10" s="80"/>
      <c r="BC10" s="80"/>
      <c r="BD10" s="80"/>
      <c r="BE10" s="26"/>
      <c r="BF10" s="36"/>
      <c r="BG10" s="36"/>
      <c r="BH10" s="26"/>
      <c r="BI10" s="26"/>
      <c r="BJ10" s="26"/>
      <c r="BK10" s="26"/>
      <c r="BL10" s="36"/>
      <c r="BM10" s="26"/>
      <c r="BN10" s="26"/>
      <c r="BO10" s="81"/>
      <c r="BP10" s="26"/>
      <c r="BQ10" s="26"/>
      <c r="BR10" s="80"/>
      <c r="BS10" s="80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36"/>
      <c r="CJ10" s="26"/>
      <c r="CK10" s="26"/>
      <c r="CL10" s="26"/>
      <c r="CM10" s="26"/>
    </row>
    <row r="11" spans="1:91" s="87" customFormat="1" ht="24.75" customHeight="1">
      <c r="A11" s="138" t="s">
        <v>85</v>
      </c>
      <c r="B11" s="138"/>
      <c r="C11" s="138"/>
      <c r="D11" s="20">
        <f aca="true" t="shared" si="13" ref="D11:D18">G11+Q11+V11+AA11+AF11+AK11+AP11+AU11+BE11+BO11+CI11+L11+AZ11+BT11+BY11+CD11+BJ11</f>
        <v>915350</v>
      </c>
      <c r="E11" s="20">
        <f aca="true" t="shared" si="14" ref="E11:E16">I11+N11+S11+X11+AC11+AM11+AR11+AW11+BG11+BQ11+BV11+CA11+CF11+CK11+AH11+BL11</f>
        <v>930237.1</v>
      </c>
      <c r="F11" s="77">
        <f t="shared" si="0"/>
        <v>101.6263833506309</v>
      </c>
      <c r="G11" s="78">
        <v>50600</v>
      </c>
      <c r="H11" s="26">
        <v>226270.23</v>
      </c>
      <c r="I11" s="26">
        <v>51277.95</v>
      </c>
      <c r="J11" s="79">
        <f t="shared" si="1"/>
        <v>22.662260961152512</v>
      </c>
      <c r="K11" s="80">
        <f t="shared" si="2"/>
        <v>101.33982213438735</v>
      </c>
      <c r="L11" s="81">
        <v>249450</v>
      </c>
      <c r="M11" s="82">
        <v>207100.17</v>
      </c>
      <c r="N11" s="82">
        <v>250574.34</v>
      </c>
      <c r="O11" s="83">
        <f t="shared" si="3"/>
        <v>120.99185625970273</v>
      </c>
      <c r="P11" s="80">
        <f t="shared" si="4"/>
        <v>100.45072760072158</v>
      </c>
      <c r="Q11" s="81">
        <v>5800</v>
      </c>
      <c r="R11" s="24">
        <f>'[1]без учета счета бюджета (2)'!$L$101</f>
        <v>1694.7</v>
      </c>
      <c r="S11" s="24">
        <v>5804.23</v>
      </c>
      <c r="T11" s="83">
        <f t="shared" si="5"/>
        <v>342.49306661946065</v>
      </c>
      <c r="U11" s="80">
        <f t="shared" si="6"/>
        <v>100.07293103448276</v>
      </c>
      <c r="V11" s="81">
        <v>79700</v>
      </c>
      <c r="W11" s="26">
        <v>83066.3</v>
      </c>
      <c r="X11" s="26">
        <v>81389.35</v>
      </c>
      <c r="Y11" s="80">
        <f t="shared" si="7"/>
        <v>97.98119092821037</v>
      </c>
      <c r="Z11" s="80">
        <f t="shared" si="8"/>
        <v>102.11963613550816</v>
      </c>
      <c r="AA11" s="81">
        <v>521300</v>
      </c>
      <c r="AB11" s="85">
        <v>336643.36</v>
      </c>
      <c r="AC11" s="85">
        <v>532153.13</v>
      </c>
      <c r="AD11" s="80">
        <f t="shared" si="9"/>
        <v>158.07622939599938</v>
      </c>
      <c r="AE11" s="80">
        <f t="shared" si="10"/>
        <v>102.08193554575101</v>
      </c>
      <c r="AF11" s="81">
        <v>7000</v>
      </c>
      <c r="AG11" s="81">
        <v>10200</v>
      </c>
      <c r="AH11" s="81">
        <v>7400</v>
      </c>
      <c r="AI11" s="80">
        <f t="shared" si="11"/>
        <v>72.54901960784314</v>
      </c>
      <c r="AJ11" s="80">
        <f t="shared" si="12"/>
        <v>105.71428571428572</v>
      </c>
      <c r="AK11" s="26"/>
      <c r="AL11" s="36"/>
      <c r="AM11" s="36"/>
      <c r="AN11" s="26"/>
      <c r="AO11" s="26"/>
      <c r="AP11" s="26"/>
      <c r="AQ11" s="86">
        <v>165352.75</v>
      </c>
      <c r="AR11" s="86"/>
      <c r="AS11" s="81"/>
      <c r="AT11" s="80"/>
      <c r="AU11" s="81"/>
      <c r="AV11" s="26"/>
      <c r="AW11" s="26"/>
      <c r="AX11" s="80"/>
      <c r="AY11" s="80"/>
      <c r="AZ11" s="80"/>
      <c r="BA11" s="80"/>
      <c r="BB11" s="80"/>
      <c r="BC11" s="80"/>
      <c r="BD11" s="80"/>
      <c r="BE11" s="26"/>
      <c r="BF11" s="26"/>
      <c r="BG11" s="26"/>
      <c r="BH11" s="26"/>
      <c r="BI11" s="26"/>
      <c r="BJ11" s="26">
        <v>1500</v>
      </c>
      <c r="BK11" s="26"/>
      <c r="BL11" s="26">
        <v>1638.1</v>
      </c>
      <c r="BM11" s="26"/>
      <c r="BN11" s="26">
        <f>BL11/BJ11*100</f>
        <v>109.20666666666665</v>
      </c>
      <c r="BO11" s="81"/>
      <c r="BP11" s="26">
        <v>20908.06</v>
      </c>
      <c r="BQ11" s="80"/>
      <c r="BR11" s="80"/>
      <c r="BS11" s="80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36"/>
      <c r="CJ11" s="26"/>
      <c r="CK11" s="26"/>
      <c r="CL11" s="26"/>
      <c r="CM11" s="26"/>
    </row>
    <row r="12" spans="1:91" s="87" customFormat="1" ht="24.75" customHeight="1">
      <c r="A12" s="138" t="s">
        <v>86</v>
      </c>
      <c r="B12" s="138"/>
      <c r="C12" s="138"/>
      <c r="D12" s="20">
        <f t="shared" si="13"/>
        <v>1645040</v>
      </c>
      <c r="E12" s="20">
        <f t="shared" si="14"/>
        <v>1699950.6600000001</v>
      </c>
      <c r="F12" s="77">
        <f t="shared" si="0"/>
        <v>103.3379528765258</v>
      </c>
      <c r="G12" s="88">
        <v>119720</v>
      </c>
      <c r="H12" s="26">
        <v>427365.94</v>
      </c>
      <c r="I12" s="26">
        <v>120363.56</v>
      </c>
      <c r="J12" s="79">
        <f t="shared" si="1"/>
        <v>28.164050696225345</v>
      </c>
      <c r="K12" s="80">
        <f t="shared" si="2"/>
        <v>100.53755429335116</v>
      </c>
      <c r="L12" s="81">
        <v>327151</v>
      </c>
      <c r="M12" s="82">
        <v>297524.29</v>
      </c>
      <c r="N12" s="82">
        <v>360315.04</v>
      </c>
      <c r="O12" s="83">
        <f t="shared" si="3"/>
        <v>121.10441134066734</v>
      </c>
      <c r="P12" s="80">
        <f t="shared" si="4"/>
        <v>110.1372271519879</v>
      </c>
      <c r="Q12" s="81">
        <v>27500</v>
      </c>
      <c r="R12" s="24">
        <v>7063.17</v>
      </c>
      <c r="S12" s="24">
        <v>27826.75</v>
      </c>
      <c r="T12" s="83">
        <f t="shared" si="5"/>
        <v>393.9697048209232</v>
      </c>
      <c r="U12" s="80">
        <f t="shared" si="6"/>
        <v>101.18818181818182</v>
      </c>
      <c r="V12" s="81">
        <v>94480</v>
      </c>
      <c r="W12" s="24">
        <v>92386.67</v>
      </c>
      <c r="X12" s="24">
        <v>98811.77</v>
      </c>
      <c r="Y12" s="80">
        <f t="shared" si="7"/>
        <v>106.95457472382111</v>
      </c>
      <c r="Z12" s="80">
        <f t="shared" si="8"/>
        <v>104.58485393734125</v>
      </c>
      <c r="AA12" s="81">
        <v>919289</v>
      </c>
      <c r="AB12" s="26">
        <v>707047.55</v>
      </c>
      <c r="AC12" s="26">
        <v>930004.73</v>
      </c>
      <c r="AD12" s="80">
        <f t="shared" si="9"/>
        <v>131.53354820337046</v>
      </c>
      <c r="AE12" s="80">
        <f t="shared" si="10"/>
        <v>101.16565410877318</v>
      </c>
      <c r="AF12" s="81">
        <v>14500</v>
      </c>
      <c r="AG12" s="81">
        <v>18210</v>
      </c>
      <c r="AH12" s="81">
        <v>15670</v>
      </c>
      <c r="AI12" s="80">
        <f t="shared" si="11"/>
        <v>86.05161998901703</v>
      </c>
      <c r="AJ12" s="80">
        <f t="shared" si="12"/>
        <v>108.0689655172414</v>
      </c>
      <c r="AK12" s="26"/>
      <c r="AL12" s="36"/>
      <c r="AM12" s="36"/>
      <c r="AN12" s="26"/>
      <c r="AO12" s="26"/>
      <c r="AP12" s="26">
        <v>118200</v>
      </c>
      <c r="AQ12" s="26">
        <v>247271.2</v>
      </c>
      <c r="AR12" s="89">
        <v>120840.31</v>
      </c>
      <c r="AS12" s="80">
        <f>AR12/AQ12*100</f>
        <v>48.86954485601234</v>
      </c>
      <c r="AT12" s="80">
        <f aca="true" t="shared" si="15" ref="AT12:AT19">AR12/AP12*100</f>
        <v>102.23376480541455</v>
      </c>
      <c r="AU12" s="81">
        <v>15700</v>
      </c>
      <c r="AV12" s="26">
        <v>14437.5</v>
      </c>
      <c r="AW12" s="26">
        <v>17062.5</v>
      </c>
      <c r="AX12" s="80">
        <f aca="true" t="shared" si="16" ref="AX12:AX17">AW12/AV12*100</f>
        <v>118.18181818181819</v>
      </c>
      <c r="AY12" s="80">
        <f aca="true" t="shared" si="17" ref="AY12:AY17">AW12/AU12*100</f>
        <v>108.67834394904459</v>
      </c>
      <c r="AZ12" s="80"/>
      <c r="BA12" s="80"/>
      <c r="BB12" s="80"/>
      <c r="BC12" s="80"/>
      <c r="BD12" s="80"/>
      <c r="BE12" s="26"/>
      <c r="BF12" s="26"/>
      <c r="BG12" s="26"/>
      <c r="BH12" s="26"/>
      <c r="BI12" s="26"/>
      <c r="BJ12" s="26"/>
      <c r="BK12" s="26"/>
      <c r="BL12" s="26"/>
      <c r="BM12" s="26"/>
      <c r="BN12" s="26" t="e">
        <f aca="true" t="shared" si="18" ref="BN12:BN19">BL12/BJ12*100</f>
        <v>#DIV/0!</v>
      </c>
      <c r="BO12" s="81"/>
      <c r="BP12" s="26">
        <v>176641.51</v>
      </c>
      <c r="BQ12" s="80"/>
      <c r="BR12" s="80"/>
      <c r="BS12" s="80"/>
      <c r="BT12" s="26">
        <v>8500</v>
      </c>
      <c r="BU12" s="26">
        <v>1570829.66</v>
      </c>
      <c r="BV12" s="26">
        <v>9056</v>
      </c>
      <c r="BW12" s="26"/>
      <c r="BX12" s="26">
        <f>BV12/BT12*100</f>
        <v>106.54117647058823</v>
      </c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36"/>
      <c r="CJ12" s="26"/>
      <c r="CK12" s="26"/>
      <c r="CL12" s="26"/>
      <c r="CM12" s="26"/>
    </row>
    <row r="13" spans="1:91" s="91" customFormat="1" ht="24.75" customHeight="1">
      <c r="A13" s="139" t="s">
        <v>87</v>
      </c>
      <c r="B13" s="139"/>
      <c r="C13" s="139"/>
      <c r="D13" s="20">
        <f t="shared" si="13"/>
        <v>1617610</v>
      </c>
      <c r="E13" s="20">
        <f t="shared" si="14"/>
        <v>1630449.8099999998</v>
      </c>
      <c r="F13" s="77">
        <f t="shared" si="0"/>
        <v>100.79375189322516</v>
      </c>
      <c r="G13" s="81">
        <v>99200</v>
      </c>
      <c r="H13" s="90">
        <v>412494.46</v>
      </c>
      <c r="I13" s="90">
        <v>99297.84</v>
      </c>
      <c r="J13" s="79">
        <f t="shared" si="1"/>
        <v>24.072526937695113</v>
      </c>
      <c r="K13" s="80">
        <f t="shared" si="2"/>
        <v>100.09862903225806</v>
      </c>
      <c r="L13" s="81">
        <v>433500</v>
      </c>
      <c r="M13" s="82">
        <v>358778.6</v>
      </c>
      <c r="N13" s="82">
        <v>435304.35</v>
      </c>
      <c r="O13" s="83">
        <f t="shared" si="3"/>
        <v>121.32951909617798</v>
      </c>
      <c r="P13" s="80">
        <f t="shared" si="4"/>
        <v>100.41622837370241</v>
      </c>
      <c r="Q13" s="81">
        <v>17200</v>
      </c>
      <c r="R13" s="82">
        <v>19605.29</v>
      </c>
      <c r="S13" s="82">
        <v>17709.86</v>
      </c>
      <c r="T13" s="83">
        <f t="shared" si="5"/>
        <v>90.33204813598779</v>
      </c>
      <c r="U13" s="80">
        <f t="shared" si="6"/>
        <v>102.9643023255814</v>
      </c>
      <c r="V13" s="81">
        <v>86400</v>
      </c>
      <c r="W13" s="82">
        <v>95120.22</v>
      </c>
      <c r="X13" s="82">
        <v>86765.92</v>
      </c>
      <c r="Y13" s="80">
        <f t="shared" si="7"/>
        <v>91.21711451045844</v>
      </c>
      <c r="Z13" s="80">
        <f t="shared" si="8"/>
        <v>100.42351851851852</v>
      </c>
      <c r="AA13" s="81">
        <v>942010</v>
      </c>
      <c r="AB13" s="26">
        <v>798983.65</v>
      </c>
      <c r="AC13" s="26">
        <v>948850.28</v>
      </c>
      <c r="AD13" s="80">
        <f t="shared" si="9"/>
        <v>118.75715854761233</v>
      </c>
      <c r="AE13" s="80">
        <f t="shared" si="10"/>
        <v>100.72613666521588</v>
      </c>
      <c r="AF13" s="81">
        <v>13700</v>
      </c>
      <c r="AG13" s="81">
        <v>25950</v>
      </c>
      <c r="AH13" s="81">
        <v>15840</v>
      </c>
      <c r="AI13" s="80">
        <f t="shared" si="11"/>
        <v>61.040462427745666</v>
      </c>
      <c r="AJ13" s="80">
        <f t="shared" si="12"/>
        <v>115.62043795620438</v>
      </c>
      <c r="AK13" s="26"/>
      <c r="AL13" s="26">
        <v>190.35</v>
      </c>
      <c r="AM13" s="26"/>
      <c r="AN13" s="26"/>
      <c r="AO13" s="26"/>
      <c r="AP13" s="26">
        <v>16400</v>
      </c>
      <c r="AQ13" s="26">
        <v>148141.17</v>
      </c>
      <c r="AR13" s="26">
        <v>16791.68</v>
      </c>
      <c r="AS13" s="80"/>
      <c r="AT13" s="80">
        <f t="shared" si="15"/>
        <v>102.38829268292685</v>
      </c>
      <c r="AU13" s="81">
        <v>200</v>
      </c>
      <c r="AV13" s="26">
        <v>215.88</v>
      </c>
      <c r="AW13" s="26">
        <v>215.88</v>
      </c>
      <c r="AX13" s="80">
        <f t="shared" si="16"/>
        <v>100</v>
      </c>
      <c r="AY13" s="80">
        <f t="shared" si="17"/>
        <v>107.94</v>
      </c>
      <c r="AZ13" s="80"/>
      <c r="BA13" s="80"/>
      <c r="BB13" s="80"/>
      <c r="BC13" s="80"/>
      <c r="BD13" s="80"/>
      <c r="BE13" s="26"/>
      <c r="BF13" s="36"/>
      <c r="BG13" s="26"/>
      <c r="BH13" s="26"/>
      <c r="BI13" s="26"/>
      <c r="BJ13" s="26">
        <v>9000</v>
      </c>
      <c r="BK13" s="26"/>
      <c r="BL13" s="26">
        <v>9674</v>
      </c>
      <c r="BM13" s="26"/>
      <c r="BN13" s="26">
        <f t="shared" si="18"/>
        <v>107.48888888888888</v>
      </c>
      <c r="BO13" s="81"/>
      <c r="BP13" s="26">
        <v>58381.37</v>
      </c>
      <c r="BQ13" s="80"/>
      <c r="BR13" s="80"/>
      <c r="BS13" s="80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36"/>
      <c r="CJ13" s="26"/>
      <c r="CK13" s="26"/>
      <c r="CL13" s="26"/>
      <c r="CM13" s="26"/>
    </row>
    <row r="14" spans="1:91" s="87" customFormat="1" ht="24.75" customHeight="1">
      <c r="A14" s="138" t="s">
        <v>88</v>
      </c>
      <c r="B14" s="138"/>
      <c r="C14" s="138"/>
      <c r="D14" s="20">
        <f t="shared" si="13"/>
        <v>1139780</v>
      </c>
      <c r="E14" s="20">
        <f t="shared" si="14"/>
        <v>1143716.2399999998</v>
      </c>
      <c r="F14" s="77">
        <f t="shared" si="0"/>
        <v>100.34535085718295</v>
      </c>
      <c r="G14" s="92">
        <v>34500</v>
      </c>
      <c r="H14" s="26">
        <v>118062.61</v>
      </c>
      <c r="I14" s="26">
        <v>34991.43</v>
      </c>
      <c r="J14" s="79">
        <f t="shared" si="1"/>
        <v>29.63802850030166</v>
      </c>
      <c r="K14" s="80">
        <f t="shared" si="2"/>
        <v>101.4244347826087</v>
      </c>
      <c r="L14" s="81">
        <v>283700</v>
      </c>
      <c r="M14" s="82">
        <v>236269.1</v>
      </c>
      <c r="N14" s="82">
        <v>285325.52</v>
      </c>
      <c r="O14" s="83">
        <f t="shared" si="3"/>
        <v>120.76294360963833</v>
      </c>
      <c r="P14" s="80">
        <f t="shared" si="4"/>
        <v>100.57297144871345</v>
      </c>
      <c r="Q14" s="81">
        <v>20000</v>
      </c>
      <c r="R14" s="24">
        <v>23297.5</v>
      </c>
      <c r="S14" s="24">
        <v>20089.04</v>
      </c>
      <c r="T14" s="83">
        <f t="shared" si="5"/>
        <v>86.22830775834316</v>
      </c>
      <c r="U14" s="80">
        <f t="shared" si="6"/>
        <v>100.44520000000001</v>
      </c>
      <c r="V14" s="81">
        <v>69300</v>
      </c>
      <c r="W14" s="26">
        <v>66214.74</v>
      </c>
      <c r="X14" s="26">
        <v>69470.35</v>
      </c>
      <c r="Y14" s="80">
        <f t="shared" si="7"/>
        <v>104.91674512351781</v>
      </c>
      <c r="Z14" s="80">
        <f t="shared" si="8"/>
        <v>100.2458152958153</v>
      </c>
      <c r="AA14" s="81">
        <v>559873</v>
      </c>
      <c r="AB14" s="85">
        <v>368186.8</v>
      </c>
      <c r="AC14" s="85">
        <v>561141.32</v>
      </c>
      <c r="AD14" s="80">
        <f t="shared" si="9"/>
        <v>152.40669138600296</v>
      </c>
      <c r="AE14" s="80">
        <f t="shared" si="10"/>
        <v>100.2265370896614</v>
      </c>
      <c r="AF14" s="81">
        <v>10330</v>
      </c>
      <c r="AG14" s="93">
        <v>16800</v>
      </c>
      <c r="AH14" s="93">
        <v>10500</v>
      </c>
      <c r="AI14" s="80">
        <f t="shared" si="11"/>
        <v>62.5</v>
      </c>
      <c r="AJ14" s="80">
        <f t="shared" si="12"/>
        <v>101.6456921587609</v>
      </c>
      <c r="AK14" s="26"/>
      <c r="AL14" s="26"/>
      <c r="AM14" s="26"/>
      <c r="AN14" s="26"/>
      <c r="AO14" s="26"/>
      <c r="AP14" s="26">
        <v>66362</v>
      </c>
      <c r="AQ14" s="26">
        <v>231092.44</v>
      </c>
      <c r="AR14" s="26">
        <v>66451.38</v>
      </c>
      <c r="AS14" s="80">
        <f aca="true" t="shared" si="19" ref="AS14:AS19">AR14/AQ14*100</f>
        <v>28.755324059930302</v>
      </c>
      <c r="AT14" s="80">
        <f t="shared" si="15"/>
        <v>100.13468551279348</v>
      </c>
      <c r="AU14" s="81">
        <v>600</v>
      </c>
      <c r="AV14" s="26">
        <v>613.56</v>
      </c>
      <c r="AW14" s="26">
        <v>613.56</v>
      </c>
      <c r="AX14" s="80">
        <f t="shared" si="16"/>
        <v>100</v>
      </c>
      <c r="AY14" s="80">
        <f t="shared" si="17"/>
        <v>102.25999999999999</v>
      </c>
      <c r="AZ14" s="80"/>
      <c r="BA14" s="80"/>
      <c r="BB14" s="80"/>
      <c r="BC14" s="80"/>
      <c r="BD14" s="80"/>
      <c r="BE14" s="26"/>
      <c r="BF14" s="26"/>
      <c r="BG14" s="26"/>
      <c r="BH14" s="26"/>
      <c r="BI14" s="26"/>
      <c r="BJ14" s="26">
        <v>9115</v>
      </c>
      <c r="BK14" s="26"/>
      <c r="BL14" s="26">
        <v>9118.88</v>
      </c>
      <c r="BM14" s="26"/>
      <c r="BN14" s="26">
        <f t="shared" si="18"/>
        <v>100.04256719692812</v>
      </c>
      <c r="BO14" s="81"/>
      <c r="BP14" s="26"/>
      <c r="BQ14" s="80"/>
      <c r="BR14" s="80"/>
      <c r="BS14" s="80"/>
      <c r="BT14" s="26">
        <v>86000</v>
      </c>
      <c r="BU14" s="26"/>
      <c r="BV14" s="26">
        <v>86014.76</v>
      </c>
      <c r="BW14" s="26"/>
      <c r="BX14" s="26">
        <f>BV14/BT14*100</f>
        <v>100.01716279069768</v>
      </c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36"/>
      <c r="CJ14" s="26"/>
      <c r="CK14" s="26"/>
      <c r="CL14" s="26"/>
      <c r="CM14" s="26"/>
    </row>
    <row r="15" spans="1:91" s="87" customFormat="1" ht="24.75" customHeight="1">
      <c r="A15" s="138" t="s">
        <v>89</v>
      </c>
      <c r="B15" s="138"/>
      <c r="C15" s="138"/>
      <c r="D15" s="20">
        <f t="shared" si="13"/>
        <v>2760000</v>
      </c>
      <c r="E15" s="20">
        <f t="shared" si="14"/>
        <v>2797589.2100000004</v>
      </c>
      <c r="F15" s="77">
        <f t="shared" si="0"/>
        <v>101.36192789855075</v>
      </c>
      <c r="G15" s="78">
        <v>101000</v>
      </c>
      <c r="H15" s="26">
        <v>436166.85</v>
      </c>
      <c r="I15" s="26">
        <v>101717.37</v>
      </c>
      <c r="J15" s="79">
        <f t="shared" si="1"/>
        <v>23.32074755337321</v>
      </c>
      <c r="K15" s="80">
        <f t="shared" si="2"/>
        <v>100.71026732673268</v>
      </c>
      <c r="L15" s="81">
        <v>297000</v>
      </c>
      <c r="M15" s="82">
        <v>247936.63</v>
      </c>
      <c r="N15" s="82">
        <v>299957.38</v>
      </c>
      <c r="O15" s="83">
        <f t="shared" si="3"/>
        <v>120.98147014420579</v>
      </c>
      <c r="P15" s="80">
        <f t="shared" si="4"/>
        <v>100.99575084175085</v>
      </c>
      <c r="Q15" s="81">
        <v>31900</v>
      </c>
      <c r="R15" s="24">
        <v>81908.46</v>
      </c>
      <c r="S15" s="24">
        <v>32079.39</v>
      </c>
      <c r="T15" s="83">
        <f t="shared" si="5"/>
        <v>39.16492875094953</v>
      </c>
      <c r="U15" s="80">
        <f t="shared" si="6"/>
        <v>100.56235109717868</v>
      </c>
      <c r="V15" s="81">
        <v>105000</v>
      </c>
      <c r="W15" s="26">
        <v>105381.13</v>
      </c>
      <c r="X15" s="26">
        <v>108596.2</v>
      </c>
      <c r="Y15" s="80">
        <f t="shared" si="7"/>
        <v>103.05089725266751</v>
      </c>
      <c r="Z15" s="80">
        <f t="shared" si="8"/>
        <v>103.42495238095238</v>
      </c>
      <c r="AA15" s="81">
        <v>1032600</v>
      </c>
      <c r="AB15" s="26">
        <v>811916.44</v>
      </c>
      <c r="AC15" s="26">
        <v>1049618.3</v>
      </c>
      <c r="AD15" s="80">
        <f t="shared" si="9"/>
        <v>129.27664083264528</v>
      </c>
      <c r="AE15" s="80">
        <f t="shared" si="10"/>
        <v>101.64810187875266</v>
      </c>
      <c r="AF15" s="81">
        <v>15000</v>
      </c>
      <c r="AG15" s="81">
        <v>11700</v>
      </c>
      <c r="AH15" s="81">
        <v>15750</v>
      </c>
      <c r="AI15" s="80">
        <f t="shared" si="11"/>
        <v>134.6153846153846</v>
      </c>
      <c r="AJ15" s="80">
        <f t="shared" si="12"/>
        <v>105</v>
      </c>
      <c r="AK15" s="26"/>
      <c r="AL15" s="26"/>
      <c r="AM15" s="26"/>
      <c r="AN15" s="26"/>
      <c r="AO15" s="26"/>
      <c r="AP15" s="26">
        <v>57400</v>
      </c>
      <c r="AQ15" s="26">
        <v>122646.13</v>
      </c>
      <c r="AR15" s="26">
        <v>60958.32</v>
      </c>
      <c r="AS15" s="80">
        <f t="shared" si="19"/>
        <v>49.7026037429799</v>
      </c>
      <c r="AT15" s="80">
        <f t="shared" si="15"/>
        <v>106.1991637630662</v>
      </c>
      <c r="AU15" s="81">
        <v>20100</v>
      </c>
      <c r="AV15" s="26">
        <v>1199.4</v>
      </c>
      <c r="AW15" s="26">
        <v>22757.69</v>
      </c>
      <c r="AX15" s="80">
        <f t="shared" si="16"/>
        <v>1897.4228781057193</v>
      </c>
      <c r="AY15" s="80">
        <f t="shared" si="17"/>
        <v>113.22233830845772</v>
      </c>
      <c r="AZ15" s="80"/>
      <c r="BA15" s="80"/>
      <c r="BB15" s="80"/>
      <c r="BC15" s="80"/>
      <c r="BD15" s="80"/>
      <c r="BE15" s="26"/>
      <c r="BF15" s="36"/>
      <c r="BG15" s="26"/>
      <c r="BH15" s="26"/>
      <c r="BI15" s="26"/>
      <c r="BJ15" s="26"/>
      <c r="BK15" s="26"/>
      <c r="BL15" s="26">
        <v>256.56</v>
      </c>
      <c r="BM15" s="26"/>
      <c r="BN15" s="26" t="e">
        <f t="shared" si="18"/>
        <v>#DIV/0!</v>
      </c>
      <c r="BO15" s="26">
        <v>1100000</v>
      </c>
      <c r="BP15" s="26">
        <v>4894.37</v>
      </c>
      <c r="BQ15" s="80">
        <v>1105898</v>
      </c>
      <c r="BR15" s="80">
        <f>BQ15/BP15*100</f>
        <v>22595.308487098442</v>
      </c>
      <c r="BS15" s="80">
        <f>BQ15/BO15*100</f>
        <v>100.53618181818183</v>
      </c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36"/>
      <c r="CJ15" s="26"/>
      <c r="CK15" s="26"/>
      <c r="CL15" s="26"/>
      <c r="CM15" s="26"/>
    </row>
    <row r="16" spans="1:91" s="87" customFormat="1" ht="26.25" customHeight="1">
      <c r="A16" s="138" t="s">
        <v>90</v>
      </c>
      <c r="B16" s="138"/>
      <c r="C16" s="138"/>
      <c r="D16" s="20">
        <f t="shared" si="13"/>
        <v>951180</v>
      </c>
      <c r="E16" s="20">
        <f t="shared" si="14"/>
        <v>952278.2100000001</v>
      </c>
      <c r="F16" s="77">
        <f t="shared" si="0"/>
        <v>100.11545764208667</v>
      </c>
      <c r="G16" s="78">
        <v>50400</v>
      </c>
      <c r="H16" s="26">
        <v>190197.27</v>
      </c>
      <c r="I16" s="26">
        <v>50580.01</v>
      </c>
      <c r="J16" s="79">
        <f t="shared" si="1"/>
        <v>26.59344689858062</v>
      </c>
      <c r="K16" s="80">
        <f t="shared" si="2"/>
        <v>100.35716269841271</v>
      </c>
      <c r="L16" s="81">
        <v>164000</v>
      </c>
      <c r="M16" s="82">
        <v>135636.23</v>
      </c>
      <c r="N16" s="82">
        <v>164610.71</v>
      </c>
      <c r="O16" s="83">
        <f t="shared" si="3"/>
        <v>121.36190308444874</v>
      </c>
      <c r="P16" s="80">
        <f t="shared" si="4"/>
        <v>100.37238414634146</v>
      </c>
      <c r="Q16" s="81">
        <v>18700</v>
      </c>
      <c r="R16" s="24">
        <v>24320</v>
      </c>
      <c r="S16" s="24">
        <v>18765.6</v>
      </c>
      <c r="T16" s="83">
        <f t="shared" si="5"/>
        <v>77.16118421052632</v>
      </c>
      <c r="U16" s="80">
        <f t="shared" si="6"/>
        <v>100.35080213903743</v>
      </c>
      <c r="V16" s="81">
        <v>68800</v>
      </c>
      <c r="W16" s="26">
        <v>106773.88</v>
      </c>
      <c r="X16" s="26">
        <v>68860.83</v>
      </c>
      <c r="Y16" s="80">
        <f t="shared" si="7"/>
        <v>64.49220539705028</v>
      </c>
      <c r="Z16" s="80">
        <f t="shared" si="8"/>
        <v>100.08841569767442</v>
      </c>
      <c r="AA16" s="81">
        <v>526400</v>
      </c>
      <c r="AB16" s="85">
        <v>372045.41</v>
      </c>
      <c r="AC16" s="85">
        <v>526522.4</v>
      </c>
      <c r="AD16" s="80">
        <f t="shared" si="9"/>
        <v>141.52100411613736</v>
      </c>
      <c r="AE16" s="80">
        <f t="shared" si="10"/>
        <v>100.02325227963527</v>
      </c>
      <c r="AF16" s="81">
        <v>4550</v>
      </c>
      <c r="AG16" s="81">
        <v>4690</v>
      </c>
      <c r="AH16" s="81">
        <v>4580</v>
      </c>
      <c r="AI16" s="80">
        <f t="shared" si="11"/>
        <v>97.6545842217484</v>
      </c>
      <c r="AJ16" s="80">
        <f t="shared" si="12"/>
        <v>100.65934065934066</v>
      </c>
      <c r="AK16" s="26"/>
      <c r="AL16" s="26"/>
      <c r="AM16" s="26"/>
      <c r="AN16" s="26"/>
      <c r="AO16" s="26"/>
      <c r="AP16" s="26">
        <v>43560</v>
      </c>
      <c r="AQ16" s="26">
        <v>128239.58</v>
      </c>
      <c r="AR16" s="26">
        <v>43565.8</v>
      </c>
      <c r="AS16" s="80">
        <f t="shared" si="19"/>
        <v>33.97219485590954</v>
      </c>
      <c r="AT16" s="80">
        <f t="shared" si="15"/>
        <v>100.01331496786044</v>
      </c>
      <c r="AU16" s="81">
        <v>40840</v>
      </c>
      <c r="AV16" s="26">
        <v>36400.13</v>
      </c>
      <c r="AW16" s="26">
        <v>40841.84</v>
      </c>
      <c r="AX16" s="80">
        <f t="shared" si="16"/>
        <v>112.2024564197985</v>
      </c>
      <c r="AY16" s="80">
        <f t="shared" si="17"/>
        <v>100.00450538687559</v>
      </c>
      <c r="AZ16" s="80"/>
      <c r="BA16" s="80"/>
      <c r="BB16" s="80"/>
      <c r="BC16" s="80"/>
      <c r="BD16" s="80"/>
      <c r="BE16" s="26">
        <v>28880</v>
      </c>
      <c r="BF16" s="26">
        <v>76939.99</v>
      </c>
      <c r="BG16" s="26">
        <v>28887.29</v>
      </c>
      <c r="BH16" s="80">
        <f>BG16/BF16*100</f>
        <v>37.5452219320538</v>
      </c>
      <c r="BI16" s="26"/>
      <c r="BJ16" s="26">
        <v>5050</v>
      </c>
      <c r="BK16" s="26"/>
      <c r="BL16" s="26">
        <v>5063.73</v>
      </c>
      <c r="BM16" s="26"/>
      <c r="BN16" s="26">
        <f t="shared" si="18"/>
        <v>100.27188118811881</v>
      </c>
      <c r="BO16" s="81"/>
      <c r="BP16" s="26"/>
      <c r="BQ16" s="26"/>
      <c r="BR16" s="80"/>
      <c r="BS16" s="80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36"/>
      <c r="CJ16" s="26"/>
      <c r="CK16" s="26"/>
      <c r="CL16" s="26"/>
      <c r="CM16" s="26"/>
    </row>
    <row r="17" spans="1:91" s="87" customFormat="1" ht="24.75" customHeight="1">
      <c r="A17" s="138" t="s">
        <v>91</v>
      </c>
      <c r="B17" s="138"/>
      <c r="C17" s="138"/>
      <c r="D17" s="20">
        <f t="shared" si="13"/>
        <v>4442600</v>
      </c>
      <c r="E17" s="20">
        <f>I17+N17+S17+X17+AC17+AM17+AR17+AW17+BG17+BQ17+BV17+CA17+CF17+CK17+AH17+BL17+BB17</f>
        <v>4533733.67</v>
      </c>
      <c r="F17" s="77">
        <f t="shared" si="0"/>
        <v>102.0513588889389</v>
      </c>
      <c r="G17" s="78">
        <v>1101000</v>
      </c>
      <c r="H17" s="26">
        <v>4336110.38</v>
      </c>
      <c r="I17" s="26">
        <v>1109287</v>
      </c>
      <c r="J17" s="79">
        <f t="shared" si="1"/>
        <v>25.58253602390998</v>
      </c>
      <c r="K17" s="80">
        <f t="shared" si="2"/>
        <v>100.75267938237967</v>
      </c>
      <c r="L17" s="81">
        <v>432000</v>
      </c>
      <c r="M17" s="82">
        <v>358778.58</v>
      </c>
      <c r="N17" s="82">
        <v>435304.13</v>
      </c>
      <c r="O17" s="83">
        <f t="shared" si="3"/>
        <v>121.32946454049738</v>
      </c>
      <c r="P17" s="80">
        <f t="shared" si="4"/>
        <v>100.76484490740741</v>
      </c>
      <c r="Q17" s="81">
        <v>1300</v>
      </c>
      <c r="R17" s="24">
        <v>4320.16</v>
      </c>
      <c r="S17" s="24">
        <v>1463.7</v>
      </c>
      <c r="T17" s="83">
        <f t="shared" si="5"/>
        <v>33.88068960408874</v>
      </c>
      <c r="U17" s="80">
        <f t="shared" si="6"/>
        <v>112.5923076923077</v>
      </c>
      <c r="V17" s="81">
        <v>279900</v>
      </c>
      <c r="W17" s="26">
        <v>278048.13</v>
      </c>
      <c r="X17" s="26">
        <v>283306.85</v>
      </c>
      <c r="Y17" s="80">
        <f t="shared" si="7"/>
        <v>101.89129845973068</v>
      </c>
      <c r="Z17" s="80">
        <f t="shared" si="8"/>
        <v>101.21716684530189</v>
      </c>
      <c r="AA17" s="81">
        <v>2178600</v>
      </c>
      <c r="AB17" s="26">
        <v>1629352.13</v>
      </c>
      <c r="AC17" s="26">
        <v>2193586.51</v>
      </c>
      <c r="AD17" s="80">
        <f t="shared" si="9"/>
        <v>134.62937014112475</v>
      </c>
      <c r="AE17" s="80">
        <f t="shared" si="10"/>
        <v>100.68789635545762</v>
      </c>
      <c r="AF17" s="81"/>
      <c r="AG17" s="81"/>
      <c r="AH17" s="81"/>
      <c r="AI17" s="80"/>
      <c r="AJ17" s="80"/>
      <c r="AK17" s="26"/>
      <c r="AL17" s="94"/>
      <c r="AM17" s="94"/>
      <c r="AN17" s="26"/>
      <c r="AO17" s="26"/>
      <c r="AP17" s="26">
        <v>64200</v>
      </c>
      <c r="AQ17" s="26">
        <v>349830.82</v>
      </c>
      <c r="AR17" s="26">
        <v>64805.06</v>
      </c>
      <c r="AS17" s="80">
        <f t="shared" si="19"/>
        <v>18.524685732377723</v>
      </c>
      <c r="AT17" s="80">
        <f t="shared" si="15"/>
        <v>100.94246105919002</v>
      </c>
      <c r="AU17" s="81">
        <v>63200</v>
      </c>
      <c r="AV17" s="26">
        <v>48472.28</v>
      </c>
      <c r="AW17" s="26">
        <v>63648.9</v>
      </c>
      <c r="AX17" s="80">
        <f t="shared" si="16"/>
        <v>131.3098950575463</v>
      </c>
      <c r="AY17" s="80">
        <f t="shared" si="17"/>
        <v>100.71028481012658</v>
      </c>
      <c r="AZ17" s="81">
        <v>322400</v>
      </c>
      <c r="BA17" s="26">
        <v>422470.55</v>
      </c>
      <c r="BB17" s="26">
        <v>356761.52</v>
      </c>
      <c r="BC17" s="80">
        <f>BB17/BA17*100</f>
        <v>84.44648271932802</v>
      </c>
      <c r="BD17" s="80">
        <f>BB17/AZ17*100</f>
        <v>110.65803970223325</v>
      </c>
      <c r="BE17" s="26"/>
      <c r="BF17" s="36"/>
      <c r="BG17" s="36"/>
      <c r="BH17" s="80"/>
      <c r="BI17" s="26"/>
      <c r="BJ17" s="26"/>
      <c r="BK17" s="26"/>
      <c r="BL17" s="26"/>
      <c r="BM17" s="26"/>
      <c r="BN17" s="26" t="e">
        <f t="shared" si="18"/>
        <v>#DIV/0!</v>
      </c>
      <c r="BO17" s="81"/>
      <c r="BP17" s="26">
        <v>399631.67</v>
      </c>
      <c r="BQ17" s="80"/>
      <c r="BR17" s="80"/>
      <c r="BS17" s="80"/>
      <c r="BT17" s="26"/>
      <c r="BU17" s="26"/>
      <c r="BV17" s="26"/>
      <c r="BW17" s="26"/>
      <c r="BX17" s="80"/>
      <c r="BY17" s="26"/>
      <c r="BZ17" s="81">
        <v>1000</v>
      </c>
      <c r="CA17" s="26"/>
      <c r="CB17" s="26"/>
      <c r="CC17" s="26"/>
      <c r="CD17" s="26"/>
      <c r="CE17" s="26">
        <v>26959</v>
      </c>
      <c r="CF17" s="81">
        <v>25570</v>
      </c>
      <c r="CG17" s="80">
        <f>CF17/CE17*100</f>
        <v>94.84773174079157</v>
      </c>
      <c r="CH17" s="26"/>
      <c r="CI17" s="36"/>
      <c r="CJ17" s="26"/>
      <c r="CK17" s="26"/>
      <c r="CL17" s="26"/>
      <c r="CM17" s="26"/>
    </row>
    <row r="18" spans="1:91" s="87" customFormat="1" ht="27.75" customHeight="1">
      <c r="A18" s="138" t="s">
        <v>92</v>
      </c>
      <c r="B18" s="138"/>
      <c r="C18" s="138"/>
      <c r="D18" s="20">
        <f t="shared" si="13"/>
        <v>2309420</v>
      </c>
      <c r="E18" s="20">
        <f>I18+N18+S18+X18+AC18+AM18+AR18+AW18+BG18+BQ18+BV18+CA18+CF18+CK18+AH18+BL18</f>
        <v>2425167.5300000003</v>
      </c>
      <c r="F18" s="77">
        <f t="shared" si="0"/>
        <v>105.01197400213043</v>
      </c>
      <c r="G18" s="78">
        <v>189100</v>
      </c>
      <c r="H18" s="26">
        <v>756568.34</v>
      </c>
      <c r="I18" s="26">
        <v>190207.11</v>
      </c>
      <c r="J18" s="79">
        <f t="shared" si="1"/>
        <v>25.140770495365956</v>
      </c>
      <c r="K18" s="80">
        <f t="shared" si="2"/>
        <v>100.58546271813856</v>
      </c>
      <c r="L18" s="81">
        <v>404000</v>
      </c>
      <c r="M18" s="82">
        <v>405449.41</v>
      </c>
      <c r="N18" s="82">
        <v>492003.47</v>
      </c>
      <c r="O18" s="83">
        <f t="shared" si="3"/>
        <v>121.34768428939138</v>
      </c>
      <c r="P18" s="80">
        <f t="shared" si="4"/>
        <v>121.78303712871286</v>
      </c>
      <c r="Q18" s="81">
        <v>192200</v>
      </c>
      <c r="R18" s="24">
        <v>9978.46</v>
      </c>
      <c r="S18" s="24">
        <v>193066.02</v>
      </c>
      <c r="T18" s="83">
        <f t="shared" si="5"/>
        <v>1934.8278191223899</v>
      </c>
      <c r="U18" s="80">
        <f t="shared" si="6"/>
        <v>100.45058272632674</v>
      </c>
      <c r="V18" s="81">
        <v>148500</v>
      </c>
      <c r="W18" s="26">
        <v>141544.96</v>
      </c>
      <c r="X18" s="26">
        <v>153645.43</v>
      </c>
      <c r="Y18" s="80">
        <f t="shared" si="7"/>
        <v>108.54885260485432</v>
      </c>
      <c r="Z18" s="80">
        <f t="shared" si="8"/>
        <v>103.46493602693603</v>
      </c>
      <c r="AA18" s="81">
        <v>1311920</v>
      </c>
      <c r="AB18" s="26">
        <v>1006014.41</v>
      </c>
      <c r="AC18" s="26">
        <v>1329339.79</v>
      </c>
      <c r="AD18" s="80">
        <f t="shared" si="9"/>
        <v>132.13923943693808</v>
      </c>
      <c r="AE18" s="80">
        <f t="shared" si="10"/>
        <v>101.32780886029636</v>
      </c>
      <c r="AF18" s="81">
        <v>7000</v>
      </c>
      <c r="AG18" s="81">
        <v>16670</v>
      </c>
      <c r="AH18" s="81">
        <v>7700</v>
      </c>
      <c r="AI18" s="80">
        <f>AH18/AG18*100</f>
        <v>46.190761847630476</v>
      </c>
      <c r="AJ18" s="80">
        <f>AH18/AF18*100</f>
        <v>110.00000000000001</v>
      </c>
      <c r="AK18" s="26"/>
      <c r="AL18" s="26"/>
      <c r="AM18" s="26"/>
      <c r="AN18" s="26"/>
      <c r="AO18" s="26"/>
      <c r="AP18" s="26">
        <v>45700</v>
      </c>
      <c r="AQ18" s="26">
        <v>307726.08</v>
      </c>
      <c r="AR18" s="26">
        <v>47691.71</v>
      </c>
      <c r="AS18" s="80">
        <f t="shared" si="19"/>
        <v>15.498104678030538</v>
      </c>
      <c r="AT18" s="80">
        <f t="shared" si="15"/>
        <v>104.35822757111598</v>
      </c>
      <c r="AU18" s="81"/>
      <c r="AV18" s="94"/>
      <c r="AW18" s="94"/>
      <c r="AX18" s="80"/>
      <c r="AY18" s="80"/>
      <c r="AZ18" s="81"/>
      <c r="BA18" s="80"/>
      <c r="BB18" s="80"/>
      <c r="BC18" s="80"/>
      <c r="BD18" s="80"/>
      <c r="BE18" s="26"/>
      <c r="BF18" s="26"/>
      <c r="BG18" s="26"/>
      <c r="BH18" s="80"/>
      <c r="BI18" s="26"/>
      <c r="BJ18" s="26"/>
      <c r="BK18" s="26"/>
      <c r="BL18" s="26"/>
      <c r="BM18" s="26"/>
      <c r="BN18" s="26" t="e">
        <f t="shared" si="18"/>
        <v>#DIV/0!</v>
      </c>
      <c r="BO18" s="81">
        <v>11000</v>
      </c>
      <c r="BP18" s="26">
        <v>31615.25</v>
      </c>
      <c r="BQ18" s="26">
        <v>11514</v>
      </c>
      <c r="BR18" s="80">
        <f>BQ18/BP18*100</f>
        <v>36.41913317149161</v>
      </c>
      <c r="BS18" s="80">
        <f>BQ18/BO18*100</f>
        <v>104.67272727272727</v>
      </c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81"/>
      <c r="CG18" s="26"/>
      <c r="CH18" s="26"/>
      <c r="CI18" s="36"/>
      <c r="CJ18" s="26"/>
      <c r="CK18" s="26"/>
      <c r="CL18" s="26"/>
      <c r="CM18" s="26"/>
    </row>
    <row r="19" spans="1:91" s="105" customFormat="1" ht="24.75" customHeight="1">
      <c r="A19" s="140" t="s">
        <v>93</v>
      </c>
      <c r="B19" s="140"/>
      <c r="C19" s="140"/>
      <c r="D19" s="32">
        <f>SUM(D10:D18)</f>
        <v>16718000</v>
      </c>
      <c r="E19" s="32">
        <f>SUM(E10:E18)</f>
        <v>17077288.540000003</v>
      </c>
      <c r="F19" s="95">
        <f t="shared" si="0"/>
        <v>102.14911197511667</v>
      </c>
      <c r="G19" s="96">
        <f>SUM(G10:G18)</f>
        <v>1776720</v>
      </c>
      <c r="H19" s="97">
        <f>SUM(H10:H18)</f>
        <v>7005615.88</v>
      </c>
      <c r="I19" s="97">
        <f>SUM(I10:I18)</f>
        <v>1789036.46</v>
      </c>
      <c r="J19" s="98">
        <f t="shared" si="1"/>
        <v>25.537176040545344</v>
      </c>
      <c r="K19" s="99">
        <f t="shared" si="2"/>
        <v>100.69321333693549</v>
      </c>
      <c r="L19" s="96">
        <f>SUM(L10:L18)</f>
        <v>2853821</v>
      </c>
      <c r="M19" s="100">
        <f>SUM(M10:M18)</f>
        <v>2486659.08</v>
      </c>
      <c r="N19" s="100">
        <f>SUM(N10:N18)</f>
        <v>3012378.46</v>
      </c>
      <c r="O19" s="101">
        <f t="shared" si="3"/>
        <v>121.14159452851092</v>
      </c>
      <c r="P19" s="102">
        <f t="shared" si="4"/>
        <v>105.55597074939178</v>
      </c>
      <c r="Q19" s="96">
        <f>SUM(Q10:Q18)</f>
        <v>366900</v>
      </c>
      <c r="R19" s="31">
        <f>R18+R17+R16+R15+R14+R12+R11+R13+R10</f>
        <v>177025.50000000006</v>
      </c>
      <c r="S19" s="31">
        <f>S18+S17+S16+S15+S14+S12+S11+S13+S10</f>
        <v>369306.08999999997</v>
      </c>
      <c r="T19" s="101">
        <f t="shared" si="5"/>
        <v>208.61745341772786</v>
      </c>
      <c r="U19" s="102">
        <f t="shared" si="6"/>
        <v>100.65578904333606</v>
      </c>
      <c r="V19" s="96">
        <f>SUM(V10:V18)</f>
        <v>975480</v>
      </c>
      <c r="W19" s="97">
        <f>SUM(W10:W18)</f>
        <v>1020271.1699999999</v>
      </c>
      <c r="X19" s="97">
        <f>SUM(X10:X18)</f>
        <v>994371.8899999999</v>
      </c>
      <c r="Y19" s="99">
        <f t="shared" si="7"/>
        <v>97.46152976173971</v>
      </c>
      <c r="Z19" s="99">
        <f t="shared" si="8"/>
        <v>101.93667630294829</v>
      </c>
      <c r="AA19" s="96">
        <f>SUM(AA10:AA18)</f>
        <v>8447292</v>
      </c>
      <c r="AB19" s="97">
        <f>SUM(AB10:AB18)</f>
        <v>6340500.91</v>
      </c>
      <c r="AC19" s="97">
        <f>SUM(AC10:AC18)</f>
        <v>8526987.54</v>
      </c>
      <c r="AD19" s="99">
        <f t="shared" si="9"/>
        <v>134.484446276974</v>
      </c>
      <c r="AE19" s="99">
        <f t="shared" si="10"/>
        <v>100.94344483415512</v>
      </c>
      <c r="AF19" s="96">
        <f>SUM(AF10:AF18)</f>
        <v>88830</v>
      </c>
      <c r="AG19" s="96">
        <f>SUM(AG10:AG18)</f>
        <v>116550</v>
      </c>
      <c r="AH19" s="96">
        <f>SUM(AH10:AH18)</f>
        <v>94400</v>
      </c>
      <c r="AI19" s="102">
        <f>AH19/AG19*100</f>
        <v>80.995280995281</v>
      </c>
      <c r="AJ19" s="99">
        <f>AH19/AF19*100</f>
        <v>106.27040414274458</v>
      </c>
      <c r="AK19" s="97"/>
      <c r="AL19" s="97">
        <f>SUM(AL10:AL18)</f>
        <v>190.35</v>
      </c>
      <c r="AM19" s="97"/>
      <c r="AN19" s="97"/>
      <c r="AO19" s="97"/>
      <c r="AP19" s="97">
        <f>SUM(AP10:AP18)</f>
        <v>468672</v>
      </c>
      <c r="AQ19" s="97">
        <f>SUM(AQ10:AQ18)</f>
        <v>1759217.87</v>
      </c>
      <c r="AR19" s="97">
        <f>SUM(AR10:AR18)</f>
        <v>478001.69</v>
      </c>
      <c r="AS19" s="99">
        <f t="shared" si="19"/>
        <v>27.171261624349007</v>
      </c>
      <c r="AT19" s="102">
        <f t="shared" si="15"/>
        <v>101.99066511334152</v>
      </c>
      <c r="AU19" s="96">
        <f>SUM(AU10:AU18)</f>
        <v>158840</v>
      </c>
      <c r="AV19" s="97">
        <f>SUM(AV10:AV18)</f>
        <v>109149.79000000001</v>
      </c>
      <c r="AW19" s="97">
        <f>SUM(AW10:AW18)</f>
        <v>163353.56999999998</v>
      </c>
      <c r="AX19" s="99">
        <f>AW19/AV19*100</f>
        <v>149.65999476499218</v>
      </c>
      <c r="AY19" s="102">
        <f>AW19/AU19*100</f>
        <v>102.84158272475446</v>
      </c>
      <c r="AZ19" s="96">
        <f>SUM(AZ10:AZ18)</f>
        <v>322400</v>
      </c>
      <c r="BA19" s="97">
        <f>SUM(BA10:BA18)</f>
        <v>422470.55</v>
      </c>
      <c r="BB19" s="97">
        <f>SUM(BB10:BB18)</f>
        <v>356761.52</v>
      </c>
      <c r="BC19" s="99">
        <v>0</v>
      </c>
      <c r="BD19" s="99">
        <f>BB19/AZ19*100</f>
        <v>110.65803970223325</v>
      </c>
      <c r="BE19" s="97">
        <f>SUM(BE10:BE18)</f>
        <v>28880</v>
      </c>
      <c r="BF19" s="97">
        <f>SUM(BF10:BF18)</f>
        <v>76939.99</v>
      </c>
      <c r="BG19" s="97">
        <f>SUM(BG10:BG18)</f>
        <v>28887.29</v>
      </c>
      <c r="BH19" s="102">
        <f>SUM(BH10:BH18)</f>
        <v>37.5452219320538</v>
      </c>
      <c r="BI19" s="36">
        <f>BG19/BE19*100</f>
        <v>100.02524238227146</v>
      </c>
      <c r="BJ19" s="97">
        <f>SUM(BJ10:BJ18)</f>
        <v>24665</v>
      </c>
      <c r="BK19" s="97">
        <f>SUM(BK10:BK18)</f>
        <v>0</v>
      </c>
      <c r="BL19" s="97">
        <f>SUM(BL10:BL18)</f>
        <v>25751.27</v>
      </c>
      <c r="BM19" s="102">
        <f>SUM(BM10:BM18)</f>
        <v>0</v>
      </c>
      <c r="BN19" s="111">
        <f t="shared" si="18"/>
        <v>104.40409487127509</v>
      </c>
      <c r="BO19" s="97">
        <f>SUM(BO10:BO18)</f>
        <v>1111000</v>
      </c>
      <c r="BP19" s="97">
        <f>SUM(BP10:BP18)</f>
        <v>692072.23</v>
      </c>
      <c r="BQ19" s="97">
        <f>SUM(BQ10:BQ18)</f>
        <v>1117412</v>
      </c>
      <c r="BR19" s="99">
        <f>SUM(BR10:BR18)</f>
        <v>22631.727620269932</v>
      </c>
      <c r="BS19" s="99">
        <f>BQ19/BO19*100</f>
        <v>100.57713771377136</v>
      </c>
      <c r="BT19" s="103">
        <f>SUM(BT10:BT18)</f>
        <v>94500</v>
      </c>
      <c r="BU19" s="103">
        <f>SUM(BU10:BU18)</f>
        <v>1570829.66</v>
      </c>
      <c r="BV19" s="103">
        <f>SUM(BV10:BV18)</f>
        <v>95070.76</v>
      </c>
      <c r="BW19" s="103"/>
      <c r="BX19" s="36">
        <f>BV19/BT19*100</f>
        <v>100.60397883597882</v>
      </c>
      <c r="BY19" s="97"/>
      <c r="BZ19" s="96">
        <f>SUM(BZ10:BZ18)</f>
        <v>1000</v>
      </c>
      <c r="CA19" s="97"/>
      <c r="CB19" s="97"/>
      <c r="CC19" s="97"/>
      <c r="CD19" s="97"/>
      <c r="CE19" s="97">
        <f>SUM(CE10:CE18)</f>
        <v>26959</v>
      </c>
      <c r="CF19" s="104">
        <f>SUM(CF10:CF18)</f>
        <v>25570</v>
      </c>
      <c r="CG19" s="99">
        <f>CF19/CE19*100</f>
        <v>94.84773174079157</v>
      </c>
      <c r="CH19" s="97"/>
      <c r="CI19" s="97"/>
      <c r="CJ19" s="97">
        <f>SUM(CJ10:CJ18)</f>
        <v>0</v>
      </c>
      <c r="CK19" s="97">
        <f>SUM(CK10:CK18)</f>
        <v>0</v>
      </c>
      <c r="CL19" s="102"/>
      <c r="CM19" s="97"/>
    </row>
  </sheetData>
  <sheetProtection selectLockedCells="1" selectUnlockedCells="1"/>
  <mergeCells count="84">
    <mergeCell ref="A16:C16"/>
    <mergeCell ref="A17:C17"/>
    <mergeCell ref="A18:C18"/>
    <mergeCell ref="A19:C19"/>
    <mergeCell ref="A12:C12"/>
    <mergeCell ref="A13:C13"/>
    <mergeCell ref="A14:C14"/>
    <mergeCell ref="A15:C15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BZ8:CA8"/>
    <mergeCell ref="CB8:CC8"/>
    <mergeCell ref="BP8:BQ8"/>
    <mergeCell ref="BR8:BS8"/>
    <mergeCell ref="BT8:BT9"/>
    <mergeCell ref="BU8:BV8"/>
    <mergeCell ref="BJ8:BJ9"/>
    <mergeCell ref="BK8:BL8"/>
    <mergeCell ref="BM8:BN8"/>
    <mergeCell ref="BO8:BO9"/>
    <mergeCell ref="BC8:BD8"/>
    <mergeCell ref="BE8:BE9"/>
    <mergeCell ref="BF8:BG8"/>
    <mergeCell ref="BH8:BI8"/>
    <mergeCell ref="AV8:AW8"/>
    <mergeCell ref="AX8:AY8"/>
    <mergeCell ref="AZ8:AZ9"/>
    <mergeCell ref="BA8:BB8"/>
    <mergeCell ref="AP8:AP9"/>
    <mergeCell ref="AQ8:AR8"/>
    <mergeCell ref="AS8:AT8"/>
    <mergeCell ref="AU8:AU9"/>
    <mergeCell ref="AI8:AJ8"/>
    <mergeCell ref="AK8:AK9"/>
    <mergeCell ref="AL8:AM8"/>
    <mergeCell ref="AN8:AO8"/>
    <mergeCell ref="AB8:AC8"/>
    <mergeCell ref="AD8:AE8"/>
    <mergeCell ref="AF8:AF9"/>
    <mergeCell ref="AG8:AH8"/>
    <mergeCell ref="V8:V9"/>
    <mergeCell ref="W8:X8"/>
    <mergeCell ref="Y8:Z8"/>
    <mergeCell ref="AA8:AA9"/>
    <mergeCell ref="O8:P8"/>
    <mergeCell ref="Q8:Q9"/>
    <mergeCell ref="R8:S8"/>
    <mergeCell ref="T8:U8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BE7:BI7"/>
    <mergeCell ref="BJ7:BN7"/>
    <mergeCell ref="BO7:BS7"/>
    <mergeCell ref="BT7:BX7"/>
    <mergeCell ref="AK7:AO7"/>
    <mergeCell ref="AP7:AT7"/>
    <mergeCell ref="AU7:AY7"/>
    <mergeCell ref="AZ7:BD7"/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26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4">
      <selection activeCell="H24" sqref="H24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3.00390625" style="0" customWidth="1"/>
    <col min="9" max="9" width="12.7109375" style="0" customWidth="1"/>
    <col min="10" max="10" width="12.8515625" style="0" customWidth="1"/>
    <col min="11" max="11" width="9.28125" style="0" customWidth="1"/>
    <col min="12" max="12" width="10.7109375" style="0" customWidth="1"/>
  </cols>
  <sheetData>
    <row r="1" spans="1:12" ht="27.75" customHeight="1">
      <c r="A1" s="141" t="s">
        <v>94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>
      <c r="A2" s="4"/>
      <c r="B2" s="4"/>
      <c r="C2" s="4"/>
      <c r="D2" s="5"/>
      <c r="E2" s="106"/>
      <c r="F2" s="5"/>
      <c r="G2" s="5"/>
      <c r="H2" s="5"/>
      <c r="I2" s="7"/>
      <c r="J2" s="7"/>
      <c r="K2" s="5"/>
      <c r="L2" s="5"/>
    </row>
    <row r="3" spans="1:12" ht="14.25" customHeight="1">
      <c r="A3" s="142"/>
      <c r="B3" s="142"/>
      <c r="C3" s="142"/>
      <c r="D3" s="142"/>
      <c r="E3" s="142"/>
      <c r="F3" s="142"/>
      <c r="G3" s="143" t="s">
        <v>95</v>
      </c>
      <c r="H3" s="144" t="s">
        <v>96</v>
      </c>
      <c r="I3" s="119" t="s">
        <v>16</v>
      </c>
      <c r="J3" s="119"/>
      <c r="K3" s="119" t="s">
        <v>17</v>
      </c>
      <c r="L3" s="119"/>
    </row>
    <row r="4" spans="1:12" ht="36.75" customHeight="1">
      <c r="A4" s="142"/>
      <c r="B4" s="142"/>
      <c r="C4" s="142"/>
      <c r="D4" s="142"/>
      <c r="E4" s="142"/>
      <c r="F4" s="142"/>
      <c r="G4" s="143"/>
      <c r="H4" s="144"/>
      <c r="I4" s="15" t="s">
        <v>18</v>
      </c>
      <c r="J4" s="12" t="s">
        <v>19</v>
      </c>
      <c r="K4" s="12" t="s">
        <v>20</v>
      </c>
      <c r="L4" s="12" t="s">
        <v>97</v>
      </c>
    </row>
    <row r="5" spans="1:12" ht="18" customHeight="1">
      <c r="A5" s="127" t="s">
        <v>38</v>
      </c>
      <c r="B5" s="127"/>
      <c r="C5" s="127"/>
      <c r="D5" s="127"/>
      <c r="E5" s="127"/>
      <c r="F5" s="127"/>
      <c r="G5" s="107">
        <f>G6+G8+G9+G10+G11+G12+G14+G15+G16+G7+G13</f>
        <v>67272909.09</v>
      </c>
      <c r="H5" s="108">
        <f>SUM(H6:H16)</f>
        <v>65543318</v>
      </c>
      <c r="I5" s="108">
        <f>I6+I7+I8+I9+I10+I11+I12+I13+I14+I15+I16</f>
        <v>67272909.09</v>
      </c>
      <c r="J5" s="108">
        <f>J6+J7+J8+J9+J11+J12+J13+J14+J10+J15+J16</f>
        <v>66423737.230000004</v>
      </c>
      <c r="K5" s="109">
        <f aca="true" t="shared" si="0" ref="K5:K15">J5/I5*100</f>
        <v>98.73772091695344</v>
      </c>
      <c r="L5" s="109">
        <f aca="true" t="shared" si="1" ref="L5:L15">J5/H5*100</f>
        <v>101.34326313782285</v>
      </c>
    </row>
    <row r="6" spans="1:12" ht="15" customHeight="1">
      <c r="A6" s="128" t="s">
        <v>39</v>
      </c>
      <c r="B6" s="128"/>
      <c r="C6" s="128"/>
      <c r="D6" s="128"/>
      <c r="E6" s="128"/>
      <c r="F6" s="128"/>
      <c r="G6" s="26">
        <v>45056033.98</v>
      </c>
      <c r="H6" s="26">
        <f>Лист1!H27+Лист2!G19</f>
        <v>38516920</v>
      </c>
      <c r="I6" s="26">
        <f>Лист2!H19+Лист1!I27</f>
        <v>45056033.980000004</v>
      </c>
      <c r="J6" s="26">
        <f>Лист1!J27+Лист2!I19</f>
        <v>38784813.42</v>
      </c>
      <c r="K6" s="21">
        <f t="shared" si="0"/>
        <v>86.08128588773761</v>
      </c>
      <c r="L6" s="21">
        <f t="shared" si="1"/>
        <v>100.69552139683029</v>
      </c>
    </row>
    <row r="7" spans="1:12" ht="26.25" customHeight="1">
      <c r="A7" s="124" t="s">
        <v>40</v>
      </c>
      <c r="B7" s="124"/>
      <c r="C7" s="124"/>
      <c r="D7" s="124"/>
      <c r="E7" s="124"/>
      <c r="F7" s="124"/>
      <c r="G7" s="85">
        <v>4494945.61</v>
      </c>
      <c r="H7" s="26">
        <f>Лист1!H28+Лист2!L19</f>
        <v>5186596</v>
      </c>
      <c r="I7" s="26">
        <f>Лист1!I28+Лист2!M19</f>
        <v>4494945.61</v>
      </c>
      <c r="J7" s="26">
        <f>Лист1!J28+Лист2!N19</f>
        <v>5444960.92</v>
      </c>
      <c r="K7" s="21">
        <f t="shared" si="0"/>
        <v>121.1351903321473</v>
      </c>
      <c r="L7" s="21">
        <f t="shared" si="1"/>
        <v>104.98139666170259</v>
      </c>
    </row>
    <row r="8" spans="1:12" ht="15.75" customHeight="1">
      <c r="A8" s="128" t="s">
        <v>41</v>
      </c>
      <c r="B8" s="128"/>
      <c r="C8" s="128"/>
      <c r="D8" s="128"/>
      <c r="E8" s="128"/>
      <c r="F8" s="128"/>
      <c r="G8" s="26">
        <v>7502858.7</v>
      </c>
      <c r="H8" s="26">
        <f>Лист1!H29</f>
        <v>8183000</v>
      </c>
      <c r="I8" s="26">
        <f>Лист2!H21+Лист1!I29</f>
        <v>7502858.7</v>
      </c>
      <c r="J8" s="26">
        <f>Лист1!J29</f>
        <v>8191877.06</v>
      </c>
      <c r="K8" s="21">
        <f t="shared" si="0"/>
        <v>109.18341111768504</v>
      </c>
      <c r="L8" s="21">
        <f t="shared" si="1"/>
        <v>100.10848173041671</v>
      </c>
    </row>
    <row r="9" spans="1:12" ht="15.75" customHeight="1">
      <c r="A9" s="128" t="s">
        <v>42</v>
      </c>
      <c r="B9" s="128"/>
      <c r="C9" s="128"/>
      <c r="D9" s="128"/>
      <c r="E9" s="128"/>
      <c r="F9" s="128"/>
      <c r="G9" s="26">
        <v>354050.83</v>
      </c>
      <c r="H9" s="26">
        <f>Лист1!H30+Лист2!Q19</f>
        <v>1223100</v>
      </c>
      <c r="I9" s="26">
        <f>Лист1!I30+Лист2!R19</f>
        <v>354050.8300000001</v>
      </c>
      <c r="J9" s="26">
        <f>Лист1!J30+Лист2!S19</f>
        <v>1231020.21</v>
      </c>
      <c r="K9" s="21">
        <f t="shared" si="0"/>
        <v>347.6958972247007</v>
      </c>
      <c r="L9" s="21">
        <f t="shared" si="1"/>
        <v>100.64755212165808</v>
      </c>
    </row>
    <row r="10" spans="1:12" ht="22.5" customHeight="1">
      <c r="A10" s="124" t="s">
        <v>43</v>
      </c>
      <c r="B10" s="124"/>
      <c r="C10" s="124"/>
      <c r="D10" s="124"/>
      <c r="E10" s="124"/>
      <c r="F10" s="124"/>
      <c r="G10" s="82">
        <v>31139.22</v>
      </c>
      <c r="H10" s="26">
        <f>Лист1!H31</f>
        <v>2400</v>
      </c>
      <c r="I10" s="26">
        <f>Лист2!H23+Лист1!I31</f>
        <v>31139.22</v>
      </c>
      <c r="J10" s="26">
        <f>Лист1!J31</f>
        <v>2411.39</v>
      </c>
      <c r="K10" s="21">
        <f t="shared" si="0"/>
        <v>7.743899815088495</v>
      </c>
      <c r="L10" s="21">
        <f t="shared" si="1"/>
        <v>100.47458333333333</v>
      </c>
    </row>
    <row r="11" spans="1:12" ht="14.25" customHeight="1">
      <c r="A11" s="128" t="s">
        <v>98</v>
      </c>
      <c r="B11" s="128"/>
      <c r="C11" s="128"/>
      <c r="D11" s="128"/>
      <c r="E11" s="128"/>
      <c r="F11" s="128"/>
      <c r="G11" s="85">
        <v>1020271.17</v>
      </c>
      <c r="H11" s="26">
        <f>Лист2!V19</f>
        <v>975480</v>
      </c>
      <c r="I11" s="26">
        <f>Лист2!W19</f>
        <v>1020271.1699999999</v>
      </c>
      <c r="J11" s="110">
        <f>Лист2!X19</f>
        <v>994371.8899999999</v>
      </c>
      <c r="K11" s="21">
        <f t="shared" si="0"/>
        <v>97.46152976173971</v>
      </c>
      <c r="L11" s="21">
        <f t="shared" si="1"/>
        <v>101.93667630294829</v>
      </c>
    </row>
    <row r="12" spans="1:12" ht="15" customHeight="1">
      <c r="A12" s="128" t="s">
        <v>99</v>
      </c>
      <c r="B12" s="128"/>
      <c r="C12" s="128"/>
      <c r="D12" s="128"/>
      <c r="E12" s="128"/>
      <c r="F12" s="128"/>
      <c r="G12" s="85">
        <v>6340500.91</v>
      </c>
      <c r="H12" s="26">
        <f>Лист2!AA19</f>
        <v>8447292</v>
      </c>
      <c r="I12" s="26">
        <f>Лист2!AB19+Лист2!AL19</f>
        <v>6340691.26</v>
      </c>
      <c r="J12" s="26">
        <f>Лист2!AC19</f>
        <v>8526987.54</v>
      </c>
      <c r="K12" s="21">
        <f t="shared" si="0"/>
        <v>134.4804090019674</v>
      </c>
      <c r="L12" s="21">
        <f t="shared" si="1"/>
        <v>100.94344483415512</v>
      </c>
    </row>
    <row r="13" spans="1:12" ht="15" customHeight="1">
      <c r="A13" s="128" t="s">
        <v>44</v>
      </c>
      <c r="B13" s="128"/>
      <c r="C13" s="128"/>
      <c r="D13" s="128"/>
      <c r="E13" s="128"/>
      <c r="F13" s="128"/>
      <c r="G13" s="85">
        <v>891959.04</v>
      </c>
      <c r="H13" s="26">
        <f>Лист1!H32</f>
        <v>949700</v>
      </c>
      <c r="I13" s="26">
        <f>Лист1!I32</f>
        <v>891959.04</v>
      </c>
      <c r="J13" s="26">
        <f>Лист1!J32</f>
        <v>1071969.75</v>
      </c>
      <c r="K13" s="21">
        <f t="shared" si="0"/>
        <v>120.18149958993631</v>
      </c>
      <c r="L13" s="21">
        <f t="shared" si="1"/>
        <v>112.87456565231126</v>
      </c>
    </row>
    <row r="14" spans="1:12" ht="15" customHeight="1">
      <c r="A14" s="128" t="s">
        <v>45</v>
      </c>
      <c r="B14" s="128"/>
      <c r="C14" s="128"/>
      <c r="D14" s="128"/>
      <c r="E14" s="128"/>
      <c r="F14" s="128"/>
      <c r="G14" s="85">
        <v>409992</v>
      </c>
      <c r="H14" s="26">
        <f>Лист1!H33</f>
        <v>700000</v>
      </c>
      <c r="I14" s="26">
        <f>Лист1!I33</f>
        <v>409992</v>
      </c>
      <c r="J14" s="26">
        <f>Лист1!J33</f>
        <v>805737.94</v>
      </c>
      <c r="K14" s="21">
        <f t="shared" si="0"/>
        <v>196.5252834201643</v>
      </c>
      <c r="L14" s="21">
        <f t="shared" si="1"/>
        <v>115.10542</v>
      </c>
    </row>
    <row r="15" spans="1:12" ht="15.75" customHeight="1">
      <c r="A15" s="128" t="s">
        <v>46</v>
      </c>
      <c r="B15" s="128"/>
      <c r="C15" s="128"/>
      <c r="D15" s="128"/>
      <c r="E15" s="128"/>
      <c r="F15" s="128"/>
      <c r="G15" s="85">
        <v>1171141.63</v>
      </c>
      <c r="H15" s="26">
        <f>Лист1!H34+Лист2!AF19</f>
        <v>1358830</v>
      </c>
      <c r="I15" s="26">
        <f>Лист1!I34+Лист2!AG19</f>
        <v>1171141.63</v>
      </c>
      <c r="J15" s="26">
        <f>Лист1!J34+Лист2!AH19</f>
        <v>1369587.11</v>
      </c>
      <c r="K15" s="21">
        <f t="shared" si="0"/>
        <v>116.94461838915248</v>
      </c>
      <c r="L15" s="21">
        <f t="shared" si="1"/>
        <v>100.79164501814061</v>
      </c>
    </row>
    <row r="16" spans="1:12" ht="16.5" customHeight="1">
      <c r="A16" s="128" t="s">
        <v>47</v>
      </c>
      <c r="B16" s="128"/>
      <c r="C16" s="128"/>
      <c r="D16" s="128"/>
      <c r="E16" s="128"/>
      <c r="F16" s="128"/>
      <c r="G16" s="85">
        <v>16</v>
      </c>
      <c r="H16" s="26"/>
      <c r="I16" s="26">
        <f>Лист1!I35</f>
        <v>-174.35</v>
      </c>
      <c r="J16" s="26"/>
      <c r="K16" s="21"/>
      <c r="L16" s="21"/>
    </row>
    <row r="17" spans="1:12" ht="16.5" customHeight="1">
      <c r="A17" s="127" t="s">
        <v>48</v>
      </c>
      <c r="B17" s="127"/>
      <c r="C17" s="127"/>
      <c r="D17" s="127"/>
      <c r="E17" s="127"/>
      <c r="F17" s="127"/>
      <c r="G17" s="108">
        <f>G18+G19+G20+G21+G22+G23+G24+G25+G26+G27+G29</f>
        <v>10315126.730000002</v>
      </c>
      <c r="H17" s="108">
        <f>SUM(H18:H29)</f>
        <v>9904782</v>
      </c>
      <c r="I17" s="36">
        <f>I18+I19+I22+I25+I26+I27+I28+I29+I20+I23+I24+I21</f>
        <v>10315126.729999999</v>
      </c>
      <c r="J17" s="108">
        <f>J18+J19+J22+J24+J25+J26+J27+J21+J28+J23+J20+J29</f>
        <v>10122955.099999998</v>
      </c>
      <c r="K17" s="109">
        <f aca="true" t="shared" si="2" ref="K17:K23">J17/I17*100</f>
        <v>98.13699206000932</v>
      </c>
      <c r="L17" s="109">
        <f aca="true" t="shared" si="3" ref="L17:L27">J17/H17*100</f>
        <v>102.20270471374332</v>
      </c>
    </row>
    <row r="18" spans="1:12" ht="18" customHeight="1">
      <c r="A18" s="128" t="s">
        <v>49</v>
      </c>
      <c r="B18" s="128"/>
      <c r="C18" s="128"/>
      <c r="D18" s="128"/>
      <c r="E18" s="128"/>
      <c r="F18" s="128"/>
      <c r="G18" s="85">
        <v>3820976.46</v>
      </c>
      <c r="H18" s="26">
        <f>Лист1!H37+Лист2!AP19</f>
        <v>4359897</v>
      </c>
      <c r="I18" s="26">
        <f>Лист1!I37+Лист2!AQ19</f>
        <v>3820976.46</v>
      </c>
      <c r="J18" s="26">
        <f>Лист1!J37+Лист2!AR19</f>
        <v>4458011.91</v>
      </c>
      <c r="K18" s="21">
        <f t="shared" si="2"/>
        <v>116.67205900556634</v>
      </c>
      <c r="L18" s="21">
        <f t="shared" si="3"/>
        <v>102.25039513548143</v>
      </c>
    </row>
    <row r="19" spans="1:12" ht="17.25" customHeight="1">
      <c r="A19" s="128" t="s">
        <v>50</v>
      </c>
      <c r="B19" s="128"/>
      <c r="C19" s="128"/>
      <c r="D19" s="128"/>
      <c r="E19" s="128"/>
      <c r="F19" s="128"/>
      <c r="G19" s="85">
        <v>234277.56</v>
      </c>
      <c r="H19" s="26">
        <f>Лист1!H38+Лист2!AU19</f>
        <v>282840</v>
      </c>
      <c r="I19" s="26">
        <f>Лист1!I38+Лист2!AV19</f>
        <v>234277.56</v>
      </c>
      <c r="J19" s="26">
        <f>Лист1!J38+Лист2!AW19</f>
        <v>291917.25</v>
      </c>
      <c r="K19" s="21">
        <f t="shared" si="2"/>
        <v>124.6031630174055</v>
      </c>
      <c r="L19" s="21">
        <f t="shared" si="3"/>
        <v>103.20932329232076</v>
      </c>
    </row>
    <row r="20" spans="1:12" ht="26.25" customHeight="1">
      <c r="A20" s="124" t="s">
        <v>51</v>
      </c>
      <c r="B20" s="124"/>
      <c r="C20" s="124"/>
      <c r="D20" s="124"/>
      <c r="E20" s="124"/>
      <c r="F20" s="124"/>
      <c r="G20" s="82">
        <v>68411</v>
      </c>
      <c r="H20" s="26">
        <f>Лист1!H39</f>
        <v>195600</v>
      </c>
      <c r="I20" s="26">
        <f>Лист1!I39</f>
        <v>68411</v>
      </c>
      <c r="J20" s="26">
        <f>Лист1!J39</f>
        <v>195621.89</v>
      </c>
      <c r="K20" s="21">
        <f t="shared" si="2"/>
        <v>285.9509289441757</v>
      </c>
      <c r="L20" s="21">
        <f t="shared" si="3"/>
        <v>100.01119120654398</v>
      </c>
    </row>
    <row r="21" spans="1:12" ht="18.75" customHeight="1">
      <c r="A21" s="124" t="s">
        <v>100</v>
      </c>
      <c r="B21" s="124"/>
      <c r="C21" s="124"/>
      <c r="D21" s="124"/>
      <c r="E21" s="124"/>
      <c r="F21" s="124"/>
      <c r="G21" s="82">
        <v>422470.55</v>
      </c>
      <c r="H21" s="26">
        <f>Лист2!AZ17</f>
        <v>322400</v>
      </c>
      <c r="I21" s="26">
        <f>Лист2!BA19</f>
        <v>422470.55</v>
      </c>
      <c r="J21" s="26">
        <f>Лист2!BB19</f>
        <v>356761.52</v>
      </c>
      <c r="K21" s="21">
        <f t="shared" si="2"/>
        <v>84.44648271932802</v>
      </c>
      <c r="L21" s="21">
        <f t="shared" si="3"/>
        <v>110.65803970223325</v>
      </c>
    </row>
    <row r="22" spans="1:12" ht="16.5" customHeight="1">
      <c r="A22" s="128" t="s">
        <v>52</v>
      </c>
      <c r="B22" s="128"/>
      <c r="C22" s="128"/>
      <c r="D22" s="128"/>
      <c r="E22" s="128"/>
      <c r="F22" s="128"/>
      <c r="G22" s="85">
        <v>497525.79</v>
      </c>
      <c r="H22" s="26">
        <f>Лист1!H40</f>
        <v>635000</v>
      </c>
      <c r="I22" s="26">
        <f>Лист1!I40</f>
        <v>497525.79</v>
      </c>
      <c r="J22" s="26">
        <f>Лист1!J40</f>
        <v>642030.05</v>
      </c>
      <c r="K22" s="21">
        <f t="shared" si="2"/>
        <v>129.04457676455328</v>
      </c>
      <c r="L22" s="21">
        <f t="shared" si="3"/>
        <v>101.10709448818898</v>
      </c>
    </row>
    <row r="23" spans="1:12" ht="24.75" customHeight="1">
      <c r="A23" s="124" t="s">
        <v>101</v>
      </c>
      <c r="B23" s="124"/>
      <c r="C23" s="124"/>
      <c r="D23" s="124"/>
      <c r="E23" s="124"/>
      <c r="F23" s="124"/>
      <c r="G23" s="82">
        <v>165071.87</v>
      </c>
      <c r="H23" s="18">
        <f>Лист1!H42+Лист2!BE19</f>
        <v>140880</v>
      </c>
      <c r="I23" s="26">
        <f>Лист1!I42+Лист2!BF19</f>
        <v>165071.87</v>
      </c>
      <c r="J23" s="18">
        <f>Лист1!J42+Лист2!BG19</f>
        <v>146689.54</v>
      </c>
      <c r="K23" s="21">
        <f t="shared" si="2"/>
        <v>88.86404449165083</v>
      </c>
      <c r="L23" s="21">
        <f t="shared" si="3"/>
        <v>104.12375070982395</v>
      </c>
    </row>
    <row r="24" spans="1:12" ht="15" customHeight="1">
      <c r="A24" s="124" t="s">
        <v>102</v>
      </c>
      <c r="B24" s="124"/>
      <c r="C24" s="124"/>
      <c r="D24" s="124"/>
      <c r="E24" s="124"/>
      <c r="F24" s="124"/>
      <c r="G24" s="82">
        <v>45362.49</v>
      </c>
      <c r="H24" s="18">
        <f>Лист1!H43+Лист2!BJ19</f>
        <v>24665</v>
      </c>
      <c r="I24" s="26">
        <f>Лист1!I43</f>
        <v>45362.49</v>
      </c>
      <c r="J24" s="26">
        <f>Лист2!BL19</f>
        <v>25751.27</v>
      </c>
      <c r="K24" s="21">
        <v>0</v>
      </c>
      <c r="L24" s="21">
        <f t="shared" si="3"/>
        <v>104.40409487127509</v>
      </c>
    </row>
    <row r="25" spans="1:12" ht="14.25" customHeight="1">
      <c r="A25" s="128" t="s">
        <v>103</v>
      </c>
      <c r="B25" s="128"/>
      <c r="C25" s="128"/>
      <c r="D25" s="128"/>
      <c r="E25" s="128"/>
      <c r="F25" s="128"/>
      <c r="G25" s="85">
        <v>2622102.32</v>
      </c>
      <c r="H25" s="18">
        <f>Лист1!H44+Лист2!BT19</f>
        <v>531500</v>
      </c>
      <c r="I25" s="26">
        <f>Лист1!I44+Лист2!BU19</f>
        <v>2622102.32</v>
      </c>
      <c r="J25" s="26">
        <f>Лист1!J44+Лист2!BV19</f>
        <v>538410.16</v>
      </c>
      <c r="K25" s="21">
        <f>J25/I25*100</f>
        <v>20.533529751806178</v>
      </c>
      <c r="L25" s="21">
        <f t="shared" si="3"/>
        <v>101.30012417685796</v>
      </c>
    </row>
    <row r="26" spans="1:12" ht="14.25" customHeight="1">
      <c r="A26" s="128" t="s">
        <v>57</v>
      </c>
      <c r="B26" s="128"/>
      <c r="C26" s="128"/>
      <c r="D26" s="128"/>
      <c r="E26" s="128"/>
      <c r="F26" s="128"/>
      <c r="G26" s="85">
        <v>1578844.63</v>
      </c>
      <c r="H26" s="18">
        <f>Лист1!H45+Лист2!BO19</f>
        <v>1880000</v>
      </c>
      <c r="I26" s="26">
        <f>Лист1!I45+Лист2!BP19</f>
        <v>1578844.63</v>
      </c>
      <c r="J26" s="26">
        <f>Лист1!J45+Лист2!BQ19</f>
        <v>1888805.4</v>
      </c>
      <c r="K26" s="21">
        <f>J26/I26*100</f>
        <v>119.63212618330911</v>
      </c>
      <c r="L26" s="21">
        <f t="shared" si="3"/>
        <v>100.46837234042553</v>
      </c>
    </row>
    <row r="27" spans="1:12" ht="15" customHeight="1">
      <c r="A27" s="128" t="s">
        <v>58</v>
      </c>
      <c r="B27" s="128"/>
      <c r="C27" s="128"/>
      <c r="D27" s="128"/>
      <c r="E27" s="128"/>
      <c r="F27" s="128"/>
      <c r="G27" s="85">
        <v>833125.06</v>
      </c>
      <c r="H27" s="18">
        <f>Лист1!H46</f>
        <v>1532000</v>
      </c>
      <c r="I27" s="26">
        <f>Лист1!I46+Лист2!BZ19</f>
        <v>833125.06</v>
      </c>
      <c r="J27" s="26">
        <f>Лист1!J46+Лист2!CA19</f>
        <v>1553386.11</v>
      </c>
      <c r="K27" s="21">
        <f>J27/I27*100</f>
        <v>186.452933008641</v>
      </c>
      <c r="L27" s="21">
        <f t="shared" si="3"/>
        <v>101.39596018276764</v>
      </c>
    </row>
    <row r="28" spans="1:12" ht="15" customHeight="1">
      <c r="A28" s="124" t="s">
        <v>59</v>
      </c>
      <c r="B28" s="124"/>
      <c r="C28" s="124"/>
      <c r="D28" s="124"/>
      <c r="E28" s="124"/>
      <c r="F28" s="124"/>
      <c r="G28" s="82"/>
      <c r="H28" s="26"/>
      <c r="I28" s="26">
        <f>Лист1!I47+Лист2!CJ19</f>
        <v>0</v>
      </c>
      <c r="J28" s="26">
        <f>Лист1!J47+Лист2!CK19</f>
        <v>0</v>
      </c>
      <c r="K28" s="21">
        <v>0</v>
      </c>
      <c r="L28" s="21">
        <v>0</v>
      </c>
    </row>
    <row r="29" spans="1:12" ht="15.75" customHeight="1">
      <c r="A29" s="124" t="s">
        <v>60</v>
      </c>
      <c r="B29" s="124"/>
      <c r="C29" s="124"/>
      <c r="D29" s="124"/>
      <c r="E29" s="124"/>
      <c r="F29" s="124"/>
      <c r="G29" s="82">
        <v>26959</v>
      </c>
      <c r="H29" s="26"/>
      <c r="I29" s="26">
        <f>Лист1!I48+Лист2!CE19</f>
        <v>26959</v>
      </c>
      <c r="J29" s="26">
        <f>Лист1!J48+Лист2!CF19</f>
        <v>25570</v>
      </c>
      <c r="K29" s="21">
        <f>J29/I29*100</f>
        <v>94.84773174079157</v>
      </c>
      <c r="L29" s="21">
        <v>0</v>
      </c>
    </row>
    <row r="30" spans="1:12" ht="16.5" customHeight="1">
      <c r="A30" s="130" t="s">
        <v>61</v>
      </c>
      <c r="B30" s="130"/>
      <c r="C30" s="130"/>
      <c r="D30" s="130"/>
      <c r="E30" s="130"/>
      <c r="F30" s="130"/>
      <c r="G30" s="108">
        <f>G5+G17</f>
        <v>77588035.82000001</v>
      </c>
      <c r="H30" s="36">
        <f>H5+H17</f>
        <v>75448100</v>
      </c>
      <c r="I30" s="36">
        <f>I5+I17</f>
        <v>77588035.82000001</v>
      </c>
      <c r="J30" s="36">
        <f>J5+J17</f>
        <v>76546692.33</v>
      </c>
      <c r="K30" s="19">
        <f>J30/I30*100</f>
        <v>98.65785558431216</v>
      </c>
      <c r="L30" s="19">
        <f>J30/H30*100</f>
        <v>101.45609012022834</v>
      </c>
    </row>
  </sheetData>
  <sheetProtection selectLockedCells="1" selectUnlockedCells="1"/>
  <mergeCells count="32">
    <mergeCell ref="A29:F29"/>
    <mergeCell ref="A30:F30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2016-01-05T10:00:52Z</cp:lastPrinted>
  <dcterms:created xsi:type="dcterms:W3CDTF">2016-01-04T11:24:13Z</dcterms:created>
  <dcterms:modified xsi:type="dcterms:W3CDTF">2016-01-18T10:03:05Z</dcterms:modified>
  <cp:category/>
  <cp:version/>
  <cp:contentType/>
  <cp:contentStatus/>
</cp:coreProperties>
</file>