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<sst xmlns="http://schemas.openxmlformats.org/spreadsheetml/2006/main" count="245" uniqueCount="93">
  <si>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</si>
  <si>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</si>
  <si>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</si>
  <si>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</si>
  <si>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</si>
  <si>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</si>
  <si>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</si>
  <si>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</si>
  <si>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</si>
  <si>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</si>
  <si>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</si>
  <si>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</si>
  <si>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</si>
  <si>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</si>
  <si>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</si>
  <si>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</si>
  <si>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</si>
  <si>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</si>
  <si>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</si>
  <si>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</si>
  <si>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</si>
  <si>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</si>
  <si>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</si>
  <si>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</si>
  <si>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</si>
  <si>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</si>
  <si>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</si>
  <si>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</si>
  <si>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</si>
  <si>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</si>
  <si>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</si>
  <si>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</si>
  <si>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</si>
  <si>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</si>
  <si>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</si>
  <si>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</si>
  <si>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</si>
  <si>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</si>
  <si>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</si>
  <si>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</si>
  <si>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</si>
  <si>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</si>
  <si>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</si>
  <si>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</si>
  <si>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</si>
  <si>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</si>
  <si>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</si>
  <si>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</si>
  <si>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</si>
  <si>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</si>
  <si>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</si>
  <si>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</si>
  <si>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</si>
  <si>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</si>
  <si>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</si>
  <si>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</si>
  <si>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</si>
  <si>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</si>
  <si>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</si>
  <si>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</si>
  <si>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</si>
  <si>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</si>
  <si>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</si>
  <si>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</si>
  <si>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</si>
  <si>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</si>
  <si>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</si>
  <si>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</si>
  <si>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</si>
  <si>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</si>
  <si>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</si>
  <si>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</si>
  <si>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</si>
  <si>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</si>
  <si>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</si>
  <si>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</si>
  <si>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</si>
  <si>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</si>
  <si>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</si>
  <si>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назначено     
на 2013 год</t>
  </si>
  <si>
    <t>Возврат остатков субсидий БУ, АУ</t>
  </si>
  <si>
    <t>На 01.01.2013 г.</t>
  </si>
  <si>
    <t xml:space="preserve">Факт 2012 год </t>
  </si>
  <si>
    <t>Факт 2012</t>
  </si>
  <si>
    <t>Прочие доходы от использования имущества (аренда техники)</t>
  </si>
  <si>
    <t>Исполнение консолидированного бюджета Яльчикского района 
по налоговым и неналоговым доходам на 01.11.2013 год</t>
  </si>
  <si>
    <t>Исполнение налоговых и неналоговых доходов бюджетов сельских поселений Яльчикского района по состоянию на 01.11.2013 год</t>
  </si>
  <si>
    <t>Исполнение бюджета Яльчикского района по состоянию на 01.11.2013 год</t>
  </si>
  <si>
    <t>на 01.11.2012</t>
  </si>
  <si>
    <t>на 01.11.2013</t>
  </si>
  <si>
    <t>01.11.2013/01.11.2012</t>
  </si>
  <si>
    <t>01.11.2013 к плановым назначениям</t>
  </si>
  <si>
    <t>01.11.2013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</si>
</sst>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4" fontId="13" fillId="0" borderId="11" xfId="0" applyNumberFormat="1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4" fontId="34" fillId="24" borderId="11" xfId="0" applyNumberFormat="1" applyFont="1" applyFill="1" applyBorder="1" applyAlignment="1">
      <alignment horizontal="right" shrinkToFit="1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4" fontId="35" fillId="0" borderId="1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" fillId="0" borderId="18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0" fontId="17" fillId="0" borderId="0" xfId="0" applyFont="1" applyAlignment="1">
      <alignment wrapText="1"/>
    </xf>
    <xf numFmtId="4" fontId="4" fillId="0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 wrapText="1"/>
    </xf>
    <xf numFmtId="2" fontId="1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wrapText="1"/>
    </xf>
    <xf numFmtId="164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164" fontId="36" fillId="0" borderId="11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2" fontId="4" fillId="0" borderId="11" xfId="0" applyNumberFormat="1" applyFont="1" applyBorder="1" applyAlignment="1">
      <alignment horizontal="left"/>
    </xf>
    <xf numFmtId="2" fontId="4" fillId="0" borderId="24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24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D22">
      <selection activeCell="G35" sqref="G35:G46"/>
    </sheetView>
  </sheetViews>
  <sheetFormatPr defaultColWidth="9.00390625" defaultRowHeight="12.75"/>
  <cols>
    <col min="2" max="2" width="5.375" style="0" customWidth="1"/>
    <col min="3" max="3" width="2.00390625" style="0" hidden="1" customWidth="1"/>
    <col min="4" max="4" width="12.25390625" style="0" customWidth="1"/>
    <col min="5" max="5" width="11.375" style="0" customWidth="1"/>
    <col min="6" max="6" width="4.75390625" style="0" customWidth="1"/>
    <col min="7" max="7" width="10.875" style="0" customWidth="1"/>
    <col min="8" max="8" width="10.625" style="0" customWidth="1"/>
    <col min="9" max="10" width="10.875" style="0" customWidth="1"/>
    <col min="11" max="11" width="6.00390625" style="0" customWidth="1"/>
    <col min="12" max="12" width="5.625" style="0" customWidth="1"/>
    <col min="13" max="13" width="11.875" style="0" customWidth="1"/>
    <col min="14" max="14" width="11.375" style="0" customWidth="1"/>
    <col min="15" max="15" width="4.625" style="0" customWidth="1"/>
    <col min="16" max="16" width="9.00390625" style="0" customWidth="1"/>
    <col min="17" max="17" width="9.375" style="0" customWidth="1"/>
    <col min="18" max="18" width="5.00390625" style="0" customWidth="1"/>
    <col min="19" max="21" width="4.125" style="0" customWidth="1"/>
    <col min="22" max="23" width="6.75390625" style="0" customWidth="1"/>
    <col min="24" max="24" width="5.25390625" style="0" customWidth="1"/>
    <col min="25" max="26" width="8.625" style="0" customWidth="1"/>
    <col min="27" max="27" width="8.875" style="0" customWidth="1"/>
    <col min="28" max="28" width="11.375" style="0" customWidth="1"/>
    <col min="29" max="29" width="11.75390625" style="0" customWidth="1"/>
    <col min="30" max="30" width="4.875" style="0" customWidth="1"/>
    <col min="31" max="31" width="10.375" style="0" customWidth="1"/>
    <col min="32" max="32" width="11.00390625" style="0" customWidth="1"/>
    <col min="33" max="33" width="10.00390625" style="0" customWidth="1"/>
    <col min="34" max="34" width="10.75390625" style="0" customWidth="1"/>
  </cols>
  <sheetData>
    <row r="1" spans="4:27" ht="12.75">
      <c r="D1" s="4"/>
      <c r="E1" s="3"/>
      <c r="F1" s="4"/>
      <c r="G1" s="4"/>
      <c r="H1" s="4"/>
      <c r="I1" s="5"/>
      <c r="J1" s="5"/>
      <c r="K1" s="4"/>
      <c r="L1" s="4"/>
      <c r="M1" s="4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4:27" ht="12.75">
      <c r="D2" s="4"/>
      <c r="E2" s="3"/>
      <c r="F2" s="4"/>
      <c r="G2" s="4"/>
      <c r="H2" s="4"/>
      <c r="I2" s="5"/>
      <c r="J2" s="5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12.75" customHeight="1">
      <c r="A3" s="1"/>
      <c r="B3" s="203" t="s">
        <v>87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4"/>
      <c r="AC3" s="204"/>
    </row>
    <row r="4" spans="1:30" ht="12.75">
      <c r="A4" s="1"/>
      <c r="B4" s="1"/>
      <c r="C4" s="1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  <c r="AC4" s="1"/>
      <c r="AD4" s="1"/>
    </row>
    <row r="5" spans="1:30" ht="12.75">
      <c r="A5" s="1"/>
      <c r="B5" s="1"/>
      <c r="C5" s="1"/>
      <c r="D5" s="6"/>
      <c r="E5" s="7"/>
      <c r="F5" s="6"/>
      <c r="G5" s="6"/>
      <c r="H5" s="6"/>
      <c r="I5" s="8"/>
      <c r="J5" s="8"/>
      <c r="K5" s="6"/>
      <c r="L5" s="6"/>
      <c r="M5" s="6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205" t="s">
        <v>55</v>
      </c>
      <c r="AD5" s="206"/>
    </row>
    <row r="6" spans="1:34" ht="14.25" customHeight="1">
      <c r="A6" s="151"/>
      <c r="B6" s="152"/>
      <c r="C6" s="153"/>
      <c r="D6" s="209" t="s">
        <v>0</v>
      </c>
      <c r="E6" s="210"/>
      <c r="F6" s="211"/>
      <c r="G6" s="91"/>
      <c r="H6" s="142" t="s">
        <v>16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197" t="s">
        <v>56</v>
      </c>
      <c r="AC6" s="220"/>
      <c r="AD6" s="198"/>
      <c r="AE6" s="197" t="s">
        <v>57</v>
      </c>
      <c r="AF6" s="198"/>
      <c r="AG6" s="197" t="s">
        <v>58</v>
      </c>
      <c r="AH6" s="198"/>
    </row>
    <row r="7" spans="1:34" ht="15" customHeight="1">
      <c r="A7" s="154"/>
      <c r="B7" s="155"/>
      <c r="C7" s="156"/>
      <c r="D7" s="212"/>
      <c r="E7" s="213"/>
      <c r="F7" s="214"/>
      <c r="G7" s="92"/>
      <c r="H7" s="165" t="s">
        <v>17</v>
      </c>
      <c r="I7" s="166"/>
      <c r="J7" s="166"/>
      <c r="K7" s="166"/>
      <c r="L7" s="166"/>
      <c r="M7" s="182" t="s">
        <v>18</v>
      </c>
      <c r="N7" s="182"/>
      <c r="O7" s="182"/>
      <c r="P7" s="183" t="s">
        <v>77</v>
      </c>
      <c r="Q7" s="183"/>
      <c r="R7" s="183"/>
      <c r="S7" s="183"/>
      <c r="T7" s="183"/>
      <c r="U7" s="183"/>
      <c r="V7" s="162" t="s">
        <v>68</v>
      </c>
      <c r="W7" s="162"/>
      <c r="X7" s="162"/>
      <c r="Y7" s="162" t="s">
        <v>64</v>
      </c>
      <c r="Z7" s="162"/>
      <c r="AA7" s="140" t="s">
        <v>80</v>
      </c>
      <c r="AB7" s="199"/>
      <c r="AC7" s="221"/>
      <c r="AD7" s="200"/>
      <c r="AE7" s="199"/>
      <c r="AF7" s="200"/>
      <c r="AG7" s="199"/>
      <c r="AH7" s="200"/>
    </row>
    <row r="8" spans="1:34" ht="6" customHeight="1">
      <c r="A8" s="157"/>
      <c r="B8" s="155"/>
      <c r="C8" s="158"/>
      <c r="D8" s="215"/>
      <c r="E8" s="213"/>
      <c r="F8" s="216"/>
      <c r="G8" s="92"/>
      <c r="H8" s="139"/>
      <c r="I8" s="167"/>
      <c r="J8" s="167"/>
      <c r="K8" s="167"/>
      <c r="L8" s="167"/>
      <c r="M8" s="182"/>
      <c r="N8" s="182"/>
      <c r="O8" s="182"/>
      <c r="P8" s="162" t="s">
        <v>60</v>
      </c>
      <c r="Q8" s="162"/>
      <c r="R8" s="162"/>
      <c r="S8" s="162" t="s">
        <v>71</v>
      </c>
      <c r="T8" s="162"/>
      <c r="U8" s="162"/>
      <c r="V8" s="162"/>
      <c r="W8" s="162"/>
      <c r="X8" s="162"/>
      <c r="Y8" s="162"/>
      <c r="Z8" s="162"/>
      <c r="AA8" s="140"/>
      <c r="AB8" s="199"/>
      <c r="AC8" s="221"/>
      <c r="AD8" s="200"/>
      <c r="AE8" s="199"/>
      <c r="AF8" s="200"/>
      <c r="AG8" s="199"/>
      <c r="AH8" s="200"/>
    </row>
    <row r="9" spans="1:34" ht="7.5" customHeight="1">
      <c r="A9" s="157"/>
      <c r="B9" s="155"/>
      <c r="C9" s="158"/>
      <c r="D9" s="215"/>
      <c r="E9" s="213"/>
      <c r="F9" s="216"/>
      <c r="G9" s="92"/>
      <c r="H9" s="168"/>
      <c r="I9" s="169"/>
      <c r="J9" s="169"/>
      <c r="K9" s="169"/>
      <c r="L9" s="169"/>
      <c r="M9" s="182"/>
      <c r="N9" s="182"/>
      <c r="O9" s="182"/>
      <c r="P9" s="162"/>
      <c r="Q9" s="184"/>
      <c r="R9" s="162"/>
      <c r="S9" s="162"/>
      <c r="T9" s="184"/>
      <c r="U9" s="162"/>
      <c r="V9" s="162"/>
      <c r="W9" s="162"/>
      <c r="X9" s="162"/>
      <c r="Y9" s="162"/>
      <c r="Z9" s="162"/>
      <c r="AA9" s="140"/>
      <c r="AB9" s="199"/>
      <c r="AC9" s="221"/>
      <c r="AD9" s="200"/>
      <c r="AE9" s="199"/>
      <c r="AF9" s="200"/>
      <c r="AG9" s="199"/>
      <c r="AH9" s="200"/>
    </row>
    <row r="10" spans="1:34" ht="39.75" customHeight="1">
      <c r="A10" s="157"/>
      <c r="B10" s="155"/>
      <c r="C10" s="158"/>
      <c r="D10" s="217"/>
      <c r="E10" s="218"/>
      <c r="F10" s="219"/>
      <c r="G10" s="92"/>
      <c r="H10" s="163" t="s">
        <v>19</v>
      </c>
      <c r="I10" s="185" t="s">
        <v>20</v>
      </c>
      <c r="J10" s="185"/>
      <c r="K10" s="207" t="s">
        <v>21</v>
      </c>
      <c r="L10" s="208"/>
      <c r="M10" s="182"/>
      <c r="N10" s="182"/>
      <c r="O10" s="182"/>
      <c r="P10" s="185"/>
      <c r="Q10" s="185"/>
      <c r="R10" s="185"/>
      <c r="S10" s="185"/>
      <c r="T10" s="185"/>
      <c r="U10" s="185"/>
      <c r="V10" s="162"/>
      <c r="W10" s="162"/>
      <c r="X10" s="162"/>
      <c r="Y10" s="162"/>
      <c r="Z10" s="162"/>
      <c r="AA10" s="141"/>
      <c r="AB10" s="201"/>
      <c r="AC10" s="222"/>
      <c r="AD10" s="202"/>
      <c r="AE10" s="201"/>
      <c r="AF10" s="202"/>
      <c r="AG10" s="201"/>
      <c r="AH10" s="202"/>
    </row>
    <row r="11" spans="1:34" ht="54.75" customHeight="1">
      <c r="A11" s="159"/>
      <c r="B11" s="160"/>
      <c r="C11" s="161"/>
      <c r="D11" s="10" t="s">
        <v>19</v>
      </c>
      <c r="E11" s="10" t="s">
        <v>20</v>
      </c>
      <c r="F11" s="11" t="s">
        <v>21</v>
      </c>
      <c r="G11" s="93"/>
      <c r="H11" s="164"/>
      <c r="I11" s="84" t="s">
        <v>88</v>
      </c>
      <c r="J11" s="48" t="s">
        <v>89</v>
      </c>
      <c r="K11" s="48" t="s">
        <v>90</v>
      </c>
      <c r="L11" s="48" t="s">
        <v>91</v>
      </c>
      <c r="M11" s="10" t="s">
        <v>19</v>
      </c>
      <c r="N11" s="12" t="s">
        <v>20</v>
      </c>
      <c r="O11" s="11" t="s">
        <v>21</v>
      </c>
      <c r="P11" s="10" t="s">
        <v>19</v>
      </c>
      <c r="Q11" s="12" t="s">
        <v>20</v>
      </c>
      <c r="R11" s="11" t="s">
        <v>21</v>
      </c>
      <c r="S11" s="10" t="s">
        <v>19</v>
      </c>
      <c r="T11" s="12" t="s">
        <v>20</v>
      </c>
      <c r="U11" s="11" t="s">
        <v>21</v>
      </c>
      <c r="V11" s="10" t="s">
        <v>19</v>
      </c>
      <c r="W11" s="12" t="s">
        <v>20</v>
      </c>
      <c r="X11" s="11" t="s">
        <v>21</v>
      </c>
      <c r="Y11" s="10" t="s">
        <v>19</v>
      </c>
      <c r="Z11" s="12" t="s">
        <v>20</v>
      </c>
      <c r="AA11" s="83"/>
      <c r="AB11" s="35" t="s">
        <v>19</v>
      </c>
      <c r="AC11" s="35" t="s">
        <v>20</v>
      </c>
      <c r="AD11" s="36" t="s">
        <v>21</v>
      </c>
      <c r="AE11" s="35" t="s">
        <v>19</v>
      </c>
      <c r="AF11" s="35" t="s">
        <v>20</v>
      </c>
      <c r="AG11" s="35" t="s">
        <v>81</v>
      </c>
      <c r="AH11" s="35" t="s">
        <v>92</v>
      </c>
    </row>
    <row r="12" spans="1:34" ht="12.75" customHeight="1">
      <c r="A12" s="145" t="s">
        <v>45</v>
      </c>
      <c r="B12" s="146"/>
      <c r="C12" s="147"/>
      <c r="D12" s="88">
        <f>H12+M12+V12</f>
        <v>2576665</v>
      </c>
      <c r="E12" s="56">
        <f>J12+N12+W12</f>
        <v>2311252.98</v>
      </c>
      <c r="F12" s="17">
        <f aca="true" t="shared" si="0" ref="F12:F20">E12/D12*100</f>
        <v>89.6993974769712</v>
      </c>
      <c r="G12" s="17"/>
      <c r="H12" s="88">
        <v>441830</v>
      </c>
      <c r="I12" s="56">
        <v>389071.91</v>
      </c>
      <c r="J12" s="85">
        <f>Лист2!E10</f>
        <v>484841.98</v>
      </c>
      <c r="K12" s="40">
        <f>J12/I12*100</f>
        <v>124.61500497427326</v>
      </c>
      <c r="L12" s="40">
        <f>J12/H12*100</f>
        <v>109.73496141049725</v>
      </c>
      <c r="M12" s="88">
        <v>2094835</v>
      </c>
      <c r="N12" s="53">
        <v>1786411</v>
      </c>
      <c r="O12" s="17">
        <f aca="true" t="shared" si="1" ref="O12:O20">N12/M12*100</f>
        <v>85.27693111867998</v>
      </c>
      <c r="P12" s="45">
        <v>1607100</v>
      </c>
      <c r="Q12" s="45">
        <v>1336057</v>
      </c>
      <c r="R12" s="40">
        <f aca="true" t="shared" si="2" ref="R12:R20">Q12/P12*100</f>
        <v>83.13465247962168</v>
      </c>
      <c r="S12" s="45"/>
      <c r="T12" s="45"/>
      <c r="U12" s="17"/>
      <c r="V12" s="58">
        <v>40000</v>
      </c>
      <c r="W12" s="57">
        <v>40000</v>
      </c>
      <c r="X12" s="40">
        <f>W12/V12*100</f>
        <v>100</v>
      </c>
      <c r="Y12" s="17"/>
      <c r="Z12" s="17"/>
      <c r="AA12" s="17"/>
      <c r="AB12" s="118">
        <v>2663665</v>
      </c>
      <c r="AC12" s="61">
        <v>2072467.1</v>
      </c>
      <c r="AD12" s="37">
        <f>AC12/AB12*100</f>
        <v>77.80509561074686</v>
      </c>
      <c r="AE12" s="38">
        <f aca="true" t="shared" si="3" ref="AE12:AE23">D12-AB12</f>
        <v>-87000</v>
      </c>
      <c r="AF12" s="38">
        <f>E12-AC12</f>
        <v>238785.8799999999</v>
      </c>
      <c r="AG12" s="38">
        <v>87177.3</v>
      </c>
      <c r="AH12" s="38">
        <v>325963.18</v>
      </c>
    </row>
    <row r="13" spans="1:34" ht="12.75" customHeight="1">
      <c r="A13" s="145" t="s">
        <v>46</v>
      </c>
      <c r="B13" s="146"/>
      <c r="C13" s="147"/>
      <c r="D13" s="88">
        <f aca="true" t="shared" si="4" ref="D13:D20">H13+M13+V13</f>
        <v>7050680</v>
      </c>
      <c r="E13" s="56">
        <f>J13+N13+W13+AA13</f>
        <v>6106326.91</v>
      </c>
      <c r="F13" s="17">
        <f t="shared" si="0"/>
        <v>86.60621259226062</v>
      </c>
      <c r="G13" s="17"/>
      <c r="H13" s="88">
        <v>632605</v>
      </c>
      <c r="I13" s="56">
        <v>534562.53</v>
      </c>
      <c r="J13" s="85">
        <f>Лист2!E11</f>
        <v>482605.91000000003</v>
      </c>
      <c r="K13" s="40">
        <f aca="true" t="shared" si="5" ref="K13:K23">J13/I13*100</f>
        <v>90.2805346270716</v>
      </c>
      <c r="L13" s="40">
        <f aca="true" t="shared" si="6" ref="L13:L23">J13/H13*100</f>
        <v>76.28866512278594</v>
      </c>
      <c r="M13" s="88">
        <v>6090975</v>
      </c>
      <c r="N13" s="53">
        <v>5288115</v>
      </c>
      <c r="O13" s="17">
        <f t="shared" si="1"/>
        <v>86.81885904965954</v>
      </c>
      <c r="P13" s="45">
        <v>2431200</v>
      </c>
      <c r="Q13" s="45">
        <v>2021682</v>
      </c>
      <c r="R13" s="40">
        <f t="shared" si="2"/>
        <v>83.15572556762093</v>
      </c>
      <c r="S13" s="45"/>
      <c r="T13" s="45"/>
      <c r="U13" s="17"/>
      <c r="V13" s="57">
        <v>327100</v>
      </c>
      <c r="W13" s="57">
        <v>335106</v>
      </c>
      <c r="X13" s="40">
        <f aca="true" t="shared" si="7" ref="X13:X20">W13/V13*100</f>
        <v>102.44756955059616</v>
      </c>
      <c r="Y13" s="17"/>
      <c r="Z13" s="17"/>
      <c r="AA13" s="57">
        <v>500</v>
      </c>
      <c r="AB13" s="118">
        <v>7124880</v>
      </c>
      <c r="AC13" s="61">
        <v>5876034.02</v>
      </c>
      <c r="AD13" s="37">
        <f aca="true" t="shared" si="8" ref="AD13:AD23">AC13/AB13*100</f>
        <v>82.47204191509189</v>
      </c>
      <c r="AE13" s="38">
        <f t="shared" si="3"/>
        <v>-74200</v>
      </c>
      <c r="AF13" s="38">
        <f aca="true" t="shared" si="9" ref="AF13:AF23">E13-AC13</f>
        <v>230292.8900000006</v>
      </c>
      <c r="AG13" s="38">
        <v>74229.82</v>
      </c>
      <c r="AH13" s="38">
        <v>304522.71</v>
      </c>
    </row>
    <row r="14" spans="1:34" ht="12.75" customHeight="1">
      <c r="A14" s="145" t="s">
        <v>22</v>
      </c>
      <c r="B14" s="146"/>
      <c r="C14" s="147"/>
      <c r="D14" s="88">
        <f t="shared" si="4"/>
        <v>5728023</v>
      </c>
      <c r="E14" s="56">
        <f>J14+N14+W14+AA14</f>
        <v>4876441.98</v>
      </c>
      <c r="F14" s="17">
        <f t="shared" si="0"/>
        <v>85.13307261510647</v>
      </c>
      <c r="G14" s="17"/>
      <c r="H14" s="88">
        <v>1062645</v>
      </c>
      <c r="I14" s="56">
        <v>957281.39</v>
      </c>
      <c r="J14" s="85">
        <f>Лист2!E12</f>
        <v>977340.98</v>
      </c>
      <c r="K14" s="40">
        <f t="shared" si="5"/>
        <v>102.09547476944056</v>
      </c>
      <c r="L14" s="40">
        <f t="shared" si="6"/>
        <v>91.97248187306202</v>
      </c>
      <c r="M14" s="88">
        <v>4396328</v>
      </c>
      <c r="N14" s="53">
        <v>3643851</v>
      </c>
      <c r="O14" s="17">
        <f t="shared" si="1"/>
        <v>82.88396589153494</v>
      </c>
      <c r="P14" s="45">
        <v>2510400</v>
      </c>
      <c r="Q14" s="45">
        <v>2081524</v>
      </c>
      <c r="R14" s="40">
        <f t="shared" si="2"/>
        <v>82.91602931803696</v>
      </c>
      <c r="S14" s="45"/>
      <c r="T14" s="45"/>
      <c r="U14" s="17"/>
      <c r="V14" s="57">
        <v>269050</v>
      </c>
      <c r="W14" s="57">
        <v>254050</v>
      </c>
      <c r="X14" s="40">
        <f t="shared" si="7"/>
        <v>94.42482809886639</v>
      </c>
      <c r="Y14" s="17"/>
      <c r="Z14" s="40"/>
      <c r="AA14" s="57">
        <v>1200</v>
      </c>
      <c r="AB14" s="118">
        <v>5728023</v>
      </c>
      <c r="AC14" s="61">
        <v>4601617.76</v>
      </c>
      <c r="AD14" s="37">
        <f t="shared" si="8"/>
        <v>80.33518301166039</v>
      </c>
      <c r="AE14" s="38">
        <f t="shared" si="3"/>
        <v>0</v>
      </c>
      <c r="AF14" s="38">
        <f t="shared" si="9"/>
        <v>274824.22000000067</v>
      </c>
      <c r="AG14" s="38">
        <v>23133.99</v>
      </c>
      <c r="AH14" s="38">
        <v>297958.21</v>
      </c>
    </row>
    <row r="15" spans="1:34" ht="12.75" customHeight="1">
      <c r="A15" s="145" t="s">
        <v>23</v>
      </c>
      <c r="B15" s="146"/>
      <c r="C15" s="147"/>
      <c r="D15" s="88">
        <f t="shared" si="4"/>
        <v>9794468</v>
      </c>
      <c r="E15" s="56">
        <f>J15+N15+W15+AA15</f>
        <v>8215315.7700000005</v>
      </c>
      <c r="F15" s="17">
        <f t="shared" si="0"/>
        <v>83.87710052245819</v>
      </c>
      <c r="G15" s="17"/>
      <c r="H15" s="88">
        <v>909290</v>
      </c>
      <c r="I15" s="56">
        <v>804205.87</v>
      </c>
      <c r="J15" s="85">
        <f>Лист2!E13</f>
        <v>941963.7700000001</v>
      </c>
      <c r="K15" s="40">
        <f t="shared" si="5"/>
        <v>117.12968098579037</v>
      </c>
      <c r="L15" s="40">
        <f t="shared" si="6"/>
        <v>103.5933277612203</v>
      </c>
      <c r="M15" s="88">
        <v>8731728</v>
      </c>
      <c r="N15" s="53">
        <v>7155382</v>
      </c>
      <c r="O15" s="17">
        <f t="shared" si="1"/>
        <v>81.94691818160163</v>
      </c>
      <c r="P15" s="45">
        <v>3322300</v>
      </c>
      <c r="Q15" s="45">
        <v>2762047</v>
      </c>
      <c r="R15" s="40">
        <f t="shared" si="2"/>
        <v>83.13659211991693</v>
      </c>
      <c r="S15" s="45"/>
      <c r="T15" s="45"/>
      <c r="U15" s="17"/>
      <c r="V15" s="57">
        <v>153450</v>
      </c>
      <c r="W15" s="57">
        <v>111970</v>
      </c>
      <c r="X15" s="40">
        <f t="shared" si="7"/>
        <v>72.96839361355491</v>
      </c>
      <c r="Y15" s="17"/>
      <c r="Z15" s="40"/>
      <c r="AA15" s="57">
        <v>6000</v>
      </c>
      <c r="AB15" s="118">
        <v>9980368</v>
      </c>
      <c r="AC15" s="61">
        <v>7815620.47</v>
      </c>
      <c r="AD15" s="37">
        <f t="shared" si="8"/>
        <v>78.30994277966504</v>
      </c>
      <c r="AE15" s="38">
        <f t="shared" si="3"/>
        <v>-185900</v>
      </c>
      <c r="AF15" s="38">
        <f t="shared" si="9"/>
        <v>399695.30000000075</v>
      </c>
      <c r="AG15" s="38">
        <v>185975.98</v>
      </c>
      <c r="AH15" s="38">
        <v>585671.28</v>
      </c>
    </row>
    <row r="16" spans="1:34" ht="13.5" customHeight="1">
      <c r="A16" s="145" t="s">
        <v>24</v>
      </c>
      <c r="B16" s="146"/>
      <c r="C16" s="147"/>
      <c r="D16" s="88">
        <f t="shared" si="4"/>
        <v>3877202</v>
      </c>
      <c r="E16" s="56">
        <f>J16+N16+W16+AA16</f>
        <v>3694588.8200000003</v>
      </c>
      <c r="F16" s="17">
        <f t="shared" si="0"/>
        <v>95.29007825746505</v>
      </c>
      <c r="G16" s="17"/>
      <c r="H16" s="88">
        <v>624463</v>
      </c>
      <c r="I16" s="56">
        <v>520486.71</v>
      </c>
      <c r="J16" s="85">
        <f>Лист2!E14</f>
        <v>817569.8200000001</v>
      </c>
      <c r="K16" s="40">
        <f t="shared" si="5"/>
        <v>157.07794345027563</v>
      </c>
      <c r="L16" s="40">
        <f t="shared" si="6"/>
        <v>130.92366080936742</v>
      </c>
      <c r="M16" s="88">
        <v>3186739</v>
      </c>
      <c r="N16" s="53">
        <v>2826169</v>
      </c>
      <c r="O16" s="17">
        <f>N16/M16*100</f>
        <v>88.6852986705218</v>
      </c>
      <c r="P16" s="45">
        <v>1816400</v>
      </c>
      <c r="Q16" s="45">
        <v>1509547</v>
      </c>
      <c r="R16" s="40">
        <f>Q16/P16*100</f>
        <v>83.10652939881084</v>
      </c>
      <c r="S16" s="45"/>
      <c r="T16" s="45"/>
      <c r="U16" s="17"/>
      <c r="V16" s="57">
        <v>66000</v>
      </c>
      <c r="W16" s="57">
        <v>44850</v>
      </c>
      <c r="X16" s="40">
        <f t="shared" si="7"/>
        <v>67.95454545454545</v>
      </c>
      <c r="Y16" s="17"/>
      <c r="Z16" s="17"/>
      <c r="AA16" s="57">
        <v>6000</v>
      </c>
      <c r="AB16" s="118">
        <v>4128402</v>
      </c>
      <c r="AC16" s="61">
        <v>3568608.47</v>
      </c>
      <c r="AD16" s="37">
        <f t="shared" si="8"/>
        <v>86.44043070418046</v>
      </c>
      <c r="AE16" s="38">
        <f t="shared" si="3"/>
        <v>-251200</v>
      </c>
      <c r="AF16" s="38">
        <f t="shared" si="9"/>
        <v>125980.3500000001</v>
      </c>
      <c r="AG16" s="38">
        <v>288549.47</v>
      </c>
      <c r="AH16" s="38">
        <v>414529.82</v>
      </c>
    </row>
    <row r="17" spans="1:34" ht="12.75" customHeight="1">
      <c r="A17" s="145" t="s">
        <v>25</v>
      </c>
      <c r="B17" s="146"/>
      <c r="C17" s="147"/>
      <c r="D17" s="88">
        <f t="shared" si="4"/>
        <v>5995423</v>
      </c>
      <c r="E17" s="56">
        <f>J17+N17+W17+AA17</f>
        <v>4929601.66</v>
      </c>
      <c r="F17" s="17">
        <f t="shared" si="0"/>
        <v>82.22274992106479</v>
      </c>
      <c r="G17" s="17"/>
      <c r="H17" s="88">
        <v>984689</v>
      </c>
      <c r="I17" s="56">
        <v>848403.47</v>
      </c>
      <c r="J17" s="85">
        <f>Лист2!E15</f>
        <v>1053730.6600000001</v>
      </c>
      <c r="K17" s="40">
        <f t="shared" si="5"/>
        <v>124.20159714811163</v>
      </c>
      <c r="L17" s="40">
        <f t="shared" si="6"/>
        <v>107.01151937312187</v>
      </c>
      <c r="M17" s="88">
        <v>4935734</v>
      </c>
      <c r="N17" s="53">
        <v>3794621</v>
      </c>
      <c r="O17" s="17">
        <f t="shared" si="1"/>
        <v>76.88058149000736</v>
      </c>
      <c r="P17" s="45">
        <v>2548300</v>
      </c>
      <c r="Q17" s="45">
        <v>2114405</v>
      </c>
      <c r="R17" s="40">
        <f t="shared" si="2"/>
        <v>82.97315857630578</v>
      </c>
      <c r="S17" s="45"/>
      <c r="T17" s="45"/>
      <c r="U17" s="17"/>
      <c r="V17" s="57">
        <v>75000</v>
      </c>
      <c r="W17" s="57">
        <v>67450</v>
      </c>
      <c r="X17" s="40">
        <f t="shared" si="7"/>
        <v>89.93333333333334</v>
      </c>
      <c r="Y17" s="17"/>
      <c r="Z17" s="17"/>
      <c r="AA17" s="57">
        <v>13800</v>
      </c>
      <c r="AB17" s="118">
        <v>6083523</v>
      </c>
      <c r="AC17" s="61">
        <v>4394956.12</v>
      </c>
      <c r="AD17" s="37">
        <f t="shared" si="8"/>
        <v>72.24360161044842</v>
      </c>
      <c r="AE17" s="38">
        <f t="shared" si="3"/>
        <v>-88100</v>
      </c>
      <c r="AF17" s="38">
        <f t="shared" si="9"/>
        <v>534645.54</v>
      </c>
      <c r="AG17" s="38">
        <v>88149.55</v>
      </c>
      <c r="AH17" s="38">
        <v>622795.09</v>
      </c>
    </row>
    <row r="18" spans="1:34" ht="12.75" customHeight="1">
      <c r="A18" s="145" t="s">
        <v>26</v>
      </c>
      <c r="B18" s="146"/>
      <c r="C18" s="147"/>
      <c r="D18" s="88">
        <f t="shared" si="4"/>
        <v>2652091</v>
      </c>
      <c r="E18" s="56">
        <f>J18+N18+W18</f>
        <v>2367449.96</v>
      </c>
      <c r="F18" s="17">
        <f t="shared" si="0"/>
        <v>89.26729738911673</v>
      </c>
      <c r="G18" s="17"/>
      <c r="H18" s="88">
        <v>687984</v>
      </c>
      <c r="I18" s="56">
        <v>602201.02</v>
      </c>
      <c r="J18" s="85">
        <f>Лист2!E16</f>
        <v>685458.9600000001</v>
      </c>
      <c r="K18" s="40">
        <f t="shared" si="5"/>
        <v>113.82560594135163</v>
      </c>
      <c r="L18" s="40">
        <f t="shared" si="6"/>
        <v>99.6329798367404</v>
      </c>
      <c r="M18" s="88">
        <v>1880107</v>
      </c>
      <c r="N18" s="53">
        <v>1605891</v>
      </c>
      <c r="O18" s="17">
        <f t="shared" si="1"/>
        <v>85.4148726641622</v>
      </c>
      <c r="P18" s="45">
        <v>1374800</v>
      </c>
      <c r="Q18" s="45">
        <v>1138430</v>
      </c>
      <c r="R18" s="40">
        <f t="shared" si="2"/>
        <v>82.80695373872562</v>
      </c>
      <c r="S18" s="45"/>
      <c r="T18" s="45"/>
      <c r="U18" s="17"/>
      <c r="V18" s="57">
        <v>84000</v>
      </c>
      <c r="W18" s="57">
        <v>76100</v>
      </c>
      <c r="X18" s="40">
        <f t="shared" si="7"/>
        <v>90.5952380952381</v>
      </c>
      <c r="Y18" s="17"/>
      <c r="Z18" s="17"/>
      <c r="AA18" s="59"/>
      <c r="AB18" s="118">
        <v>2731191</v>
      </c>
      <c r="AC18" s="61">
        <v>2217663.08</v>
      </c>
      <c r="AD18" s="37">
        <f t="shared" si="8"/>
        <v>81.19765626058376</v>
      </c>
      <c r="AE18" s="38">
        <f t="shared" si="3"/>
        <v>-79100</v>
      </c>
      <c r="AF18" s="38">
        <f t="shared" si="9"/>
        <v>149786.8799999999</v>
      </c>
      <c r="AG18" s="38">
        <v>79142.44</v>
      </c>
      <c r="AH18" s="38">
        <v>228929.32</v>
      </c>
    </row>
    <row r="19" spans="1:34" ht="12.75" customHeight="1">
      <c r="A19" s="145" t="s">
        <v>27</v>
      </c>
      <c r="B19" s="146"/>
      <c r="C19" s="147"/>
      <c r="D19" s="88">
        <f t="shared" si="4"/>
        <v>18762362</v>
      </c>
      <c r="E19" s="56">
        <f>J19+N19+W19</f>
        <v>12936562.78</v>
      </c>
      <c r="F19" s="17">
        <f t="shared" si="0"/>
        <v>68.94954260023339</v>
      </c>
      <c r="G19" s="17"/>
      <c r="H19" s="88">
        <v>5823422</v>
      </c>
      <c r="I19" s="56">
        <v>6169027.68</v>
      </c>
      <c r="J19" s="85">
        <f>Лист2!E17</f>
        <v>5122460.779999999</v>
      </c>
      <c r="K19" s="40">
        <f t="shared" si="5"/>
        <v>83.03514015031944</v>
      </c>
      <c r="L19" s="40">
        <f t="shared" si="6"/>
        <v>87.96307016733459</v>
      </c>
      <c r="M19" s="88">
        <v>12908940</v>
      </c>
      <c r="N19" s="53">
        <v>7793102</v>
      </c>
      <c r="O19" s="17">
        <f t="shared" si="1"/>
        <v>60.36980573153179</v>
      </c>
      <c r="P19" s="45">
        <v>2412200</v>
      </c>
      <c r="Q19" s="45">
        <v>1929795</v>
      </c>
      <c r="R19" s="40">
        <f t="shared" si="2"/>
        <v>80.00145095763203</v>
      </c>
      <c r="S19" s="45"/>
      <c r="T19" s="45"/>
      <c r="U19" s="17"/>
      <c r="V19" s="57">
        <v>30000</v>
      </c>
      <c r="W19" s="57">
        <v>21000</v>
      </c>
      <c r="X19" s="40">
        <f t="shared" si="7"/>
        <v>70</v>
      </c>
      <c r="Y19" s="17"/>
      <c r="Z19" s="17"/>
      <c r="AA19" s="57">
        <v>0</v>
      </c>
      <c r="AB19" s="118">
        <v>20771432</v>
      </c>
      <c r="AC19" s="61">
        <v>13540110.54</v>
      </c>
      <c r="AD19" s="37">
        <f t="shared" si="8"/>
        <v>65.18621604904273</v>
      </c>
      <c r="AE19" s="38">
        <f t="shared" si="3"/>
        <v>-2009070</v>
      </c>
      <c r="AF19" s="38">
        <f t="shared" si="9"/>
        <v>-603547.7599999998</v>
      </c>
      <c r="AG19" s="38">
        <v>2009111.8</v>
      </c>
      <c r="AH19" s="38">
        <v>1405564.04</v>
      </c>
    </row>
    <row r="20" spans="1:34" ht="12.75" customHeight="1">
      <c r="A20" s="145" t="s">
        <v>28</v>
      </c>
      <c r="B20" s="146"/>
      <c r="C20" s="147"/>
      <c r="D20" s="88">
        <f t="shared" si="4"/>
        <v>8400170</v>
      </c>
      <c r="E20" s="56">
        <f>J20+N20+W20</f>
        <v>6208007.59</v>
      </c>
      <c r="F20" s="17">
        <f t="shared" si="0"/>
        <v>73.9033565987355</v>
      </c>
      <c r="G20" s="17"/>
      <c r="H20" s="88">
        <v>1566600</v>
      </c>
      <c r="I20" s="56">
        <v>1415121.86</v>
      </c>
      <c r="J20" s="85">
        <f>Лист2!E18</f>
        <v>1658187.59</v>
      </c>
      <c r="K20" s="40">
        <f t="shared" si="5"/>
        <v>117.17631087968637</v>
      </c>
      <c r="L20" s="40">
        <f t="shared" si="6"/>
        <v>105.8462651602196</v>
      </c>
      <c r="M20" s="88">
        <v>6796720</v>
      </c>
      <c r="N20" s="53">
        <v>4512970</v>
      </c>
      <c r="O20" s="17">
        <f t="shared" si="1"/>
        <v>66.39923374804317</v>
      </c>
      <c r="P20" s="45">
        <v>3768500</v>
      </c>
      <c r="Q20" s="53">
        <v>3125260</v>
      </c>
      <c r="R20" s="40">
        <f t="shared" si="2"/>
        <v>82.93113971076025</v>
      </c>
      <c r="S20" s="45"/>
      <c r="T20" s="45"/>
      <c r="U20" s="17"/>
      <c r="V20" s="57">
        <v>36850</v>
      </c>
      <c r="W20" s="57">
        <v>36850</v>
      </c>
      <c r="X20" s="40">
        <f t="shared" si="7"/>
        <v>100</v>
      </c>
      <c r="Y20" s="17"/>
      <c r="Z20" s="17"/>
      <c r="AA20" s="59"/>
      <c r="AB20" s="118">
        <v>8856240</v>
      </c>
      <c r="AC20" s="61">
        <v>5237293.1</v>
      </c>
      <c r="AD20" s="37">
        <f t="shared" si="8"/>
        <v>59.13675668229407</v>
      </c>
      <c r="AE20" s="38">
        <f t="shared" si="3"/>
        <v>-456070</v>
      </c>
      <c r="AF20" s="38">
        <f t="shared" si="9"/>
        <v>970714.4900000002</v>
      </c>
      <c r="AG20" s="38">
        <v>456077.54</v>
      </c>
      <c r="AH20" s="38">
        <v>1426792.03</v>
      </c>
    </row>
    <row r="21" spans="1:34" ht="12.75" customHeight="1">
      <c r="A21" s="145" t="s">
        <v>43</v>
      </c>
      <c r="B21" s="146"/>
      <c r="C21" s="147"/>
      <c r="D21" s="103">
        <f>H21+M21+V21</f>
        <v>64837084</v>
      </c>
      <c r="E21" s="60">
        <f>E12+E13+E14+E15+E16+E17+E18+E19+E20</f>
        <v>51645548.45</v>
      </c>
      <c r="F21" s="17">
        <f>E21/D21*100</f>
        <v>79.6543355496987</v>
      </c>
      <c r="G21" s="17"/>
      <c r="H21" s="60">
        <f>SUM(H12:H20)</f>
        <v>12733528</v>
      </c>
      <c r="I21" s="60">
        <f>I12+I13+I14+I15+I16+I17+I18+I19+I20</f>
        <v>12240362.44</v>
      </c>
      <c r="J21" s="86">
        <f>SUM(J12:J20)</f>
        <v>12224160.45</v>
      </c>
      <c r="K21" s="41">
        <f t="shared" si="5"/>
        <v>99.8676347201366</v>
      </c>
      <c r="L21" s="41">
        <f t="shared" si="6"/>
        <v>95.99979243772817</v>
      </c>
      <c r="M21" s="60">
        <f>SUM(M12:M20)</f>
        <v>51022106</v>
      </c>
      <c r="N21" s="46">
        <f>SUM(N12:N20)</f>
        <v>38406512</v>
      </c>
      <c r="O21" s="17">
        <f>N21/M21*100</f>
        <v>75.2742585733329</v>
      </c>
      <c r="P21" s="46">
        <f>SUM(P12:P20)</f>
        <v>21791200</v>
      </c>
      <c r="Q21" s="80">
        <f>SUM(Q12:Q20)</f>
        <v>18018747</v>
      </c>
      <c r="R21" s="17">
        <f>Q21/P21*100</f>
        <v>82.68818146774845</v>
      </c>
      <c r="S21" s="46"/>
      <c r="T21" s="80"/>
      <c r="U21" s="17"/>
      <c r="V21" s="59">
        <f>SUM(V12:V20)</f>
        <v>1081450</v>
      </c>
      <c r="W21" s="59">
        <f>SUM(W12:W20)</f>
        <v>987376</v>
      </c>
      <c r="X21" s="17">
        <f>W21/V21*100</f>
        <v>91.3011234916085</v>
      </c>
      <c r="Y21" s="17"/>
      <c r="Z21" s="17"/>
      <c r="AA21" s="59">
        <f>SUM(AA12:AA20)</f>
        <v>27500</v>
      </c>
      <c r="AB21" s="117">
        <f>AB12+AB13+AB14+AB15+AB16+AB17+AB18+AB19+AB20</f>
        <v>68067724</v>
      </c>
      <c r="AC21" s="117">
        <f>SUM(AC12:AC20)</f>
        <v>49324370.66</v>
      </c>
      <c r="AD21" s="37">
        <f t="shared" si="8"/>
        <v>72.46366965347629</v>
      </c>
      <c r="AE21" s="39">
        <f t="shared" si="3"/>
        <v>-3230640</v>
      </c>
      <c r="AF21" s="39">
        <f t="shared" si="9"/>
        <v>2321177.7900000066</v>
      </c>
      <c r="AG21" s="39">
        <f>SUM(AG12:AG20)</f>
        <v>3291547.89</v>
      </c>
      <c r="AH21" s="39">
        <f>SUM(AH12:AH20)</f>
        <v>5612725.68</v>
      </c>
    </row>
    <row r="22" spans="1:34" ht="15" customHeight="1">
      <c r="A22" s="145" t="s">
        <v>29</v>
      </c>
      <c r="B22" s="146"/>
      <c r="C22" s="147"/>
      <c r="D22" s="56">
        <f>H22+M22+Y22</f>
        <v>338356697.48</v>
      </c>
      <c r="E22" s="56">
        <f>J22+N22+Z22+AA22</f>
        <v>287380697.5</v>
      </c>
      <c r="F22" s="40">
        <f>E22/D22*100</f>
        <v>84.9342423662197</v>
      </c>
      <c r="G22" s="40"/>
      <c r="H22" s="56">
        <v>54361534.32</v>
      </c>
      <c r="I22" s="56">
        <v>38355843.29</v>
      </c>
      <c r="J22" s="56">
        <v>47227181.64</v>
      </c>
      <c r="K22" s="40">
        <f t="shared" si="5"/>
        <v>123.1290400342023</v>
      </c>
      <c r="L22" s="40">
        <f t="shared" si="6"/>
        <v>86.87610132929008</v>
      </c>
      <c r="M22" s="56">
        <v>284015294</v>
      </c>
      <c r="N22" s="56">
        <v>239731079.05</v>
      </c>
      <c r="O22" s="40">
        <f>N22/M22*100</f>
        <v>84.40780623947667</v>
      </c>
      <c r="P22" s="53">
        <v>24901000</v>
      </c>
      <c r="Q22" s="81">
        <v>20121530</v>
      </c>
      <c r="R22" s="40">
        <f>Q22/P22*100</f>
        <v>80.80611220432914</v>
      </c>
      <c r="S22" s="53"/>
      <c r="T22" s="81"/>
      <c r="U22" s="40"/>
      <c r="V22" s="40"/>
      <c r="W22" s="40"/>
      <c r="X22" s="17"/>
      <c r="Y22" s="52">
        <v>-20130.84</v>
      </c>
      <c r="Z22" s="52">
        <v>-20130.84</v>
      </c>
      <c r="AA22" s="52">
        <v>442567.65</v>
      </c>
      <c r="AB22" s="61">
        <v>342366392.48</v>
      </c>
      <c r="AC22" s="61">
        <v>282441502.32</v>
      </c>
      <c r="AD22" s="54">
        <f t="shared" si="8"/>
        <v>82.49685381619322</v>
      </c>
      <c r="AE22" s="38">
        <f t="shared" si="3"/>
        <v>-4009695</v>
      </c>
      <c r="AF22" s="38">
        <f t="shared" si="9"/>
        <v>4939195.180000007</v>
      </c>
      <c r="AG22" s="38">
        <v>4009726.18</v>
      </c>
      <c r="AH22" s="38">
        <v>8948921.36</v>
      </c>
    </row>
    <row r="23" spans="1:34" ht="26.25" customHeight="1">
      <c r="A23" s="189" t="s">
        <v>30</v>
      </c>
      <c r="B23" s="190"/>
      <c r="C23" s="191"/>
      <c r="D23" s="103">
        <f>H23+M23+V23+Y23</f>
        <v>350936770.48</v>
      </c>
      <c r="E23" s="60">
        <f>E21+E22-N21-1234905</f>
        <v>299384828.95</v>
      </c>
      <c r="F23" s="17">
        <f>E23/D23*100</f>
        <v>85.3101909328313</v>
      </c>
      <c r="G23" s="17"/>
      <c r="H23" s="60">
        <f>H21+H22</f>
        <v>67095062.32</v>
      </c>
      <c r="I23" s="60">
        <f>SUM(I21:I22)</f>
        <v>50596205.73</v>
      </c>
      <c r="J23" s="60">
        <f>SUM(J21:J22)</f>
        <v>59451342.09</v>
      </c>
      <c r="K23" s="41">
        <f t="shared" si="5"/>
        <v>117.50158185231176</v>
      </c>
      <c r="L23" s="41">
        <f t="shared" si="6"/>
        <v>88.6076263055776</v>
      </c>
      <c r="M23" s="60">
        <f>M22-1234905</f>
        <v>282780389</v>
      </c>
      <c r="N23" s="87">
        <f>N22-1234905</f>
        <v>238496174.05</v>
      </c>
      <c r="O23" s="17">
        <f>N23/M23*100</f>
        <v>84.33971496163406</v>
      </c>
      <c r="P23" s="46">
        <f>P22</f>
        <v>24901000</v>
      </c>
      <c r="Q23" s="82">
        <f>Q22</f>
        <v>20121530</v>
      </c>
      <c r="R23" s="17">
        <f>Q23/P23*100</f>
        <v>80.80611220432914</v>
      </c>
      <c r="S23" s="46"/>
      <c r="T23" s="82"/>
      <c r="U23" s="17"/>
      <c r="V23" s="59">
        <f>V21</f>
        <v>1081450</v>
      </c>
      <c r="W23" s="59">
        <f>W21+W22</f>
        <v>987376</v>
      </c>
      <c r="X23" s="17">
        <f>W23/V23*100</f>
        <v>91.3011234916085</v>
      </c>
      <c r="Y23" s="44">
        <f>Y22</f>
        <v>-20130.84</v>
      </c>
      <c r="Z23" s="44">
        <f>Z22</f>
        <v>-20130.84</v>
      </c>
      <c r="AA23" s="44">
        <f>SUM(AA21:AA22)</f>
        <v>470067.65</v>
      </c>
      <c r="AB23" s="116">
        <f>AB21+AB22-M21-1234905</f>
        <v>358177105.48</v>
      </c>
      <c r="AC23" s="117">
        <f>AC21+AC22-N21-1234905</f>
        <v>292124455.98</v>
      </c>
      <c r="AD23" s="37">
        <f t="shared" si="8"/>
        <v>81.55866232391331</v>
      </c>
      <c r="AE23" s="39">
        <f t="shared" si="3"/>
        <v>-7240335</v>
      </c>
      <c r="AF23" s="39">
        <f t="shared" si="9"/>
        <v>7260372.969999969</v>
      </c>
      <c r="AG23" s="39">
        <f>SUM(AG21:AG22)</f>
        <v>7301274.07</v>
      </c>
      <c r="AH23" s="39">
        <f>SUM(AH21:AH22)</f>
        <v>14561647.04</v>
      </c>
    </row>
    <row r="24" spans="1:34" ht="18" customHeight="1">
      <c r="A24" s="63"/>
      <c r="B24" s="63"/>
      <c r="C24" s="63"/>
      <c r="D24" s="64"/>
      <c r="E24" s="65"/>
      <c r="F24" s="66"/>
      <c r="G24" s="66"/>
      <c r="H24" s="67"/>
      <c r="I24" s="68"/>
      <c r="J24" s="65"/>
      <c r="K24" s="69"/>
      <c r="L24" s="70"/>
      <c r="M24" s="71"/>
      <c r="N24" s="72"/>
      <c r="O24" s="66"/>
      <c r="P24" s="71"/>
      <c r="Q24" s="73"/>
      <c r="R24" s="66"/>
      <c r="S24" s="71"/>
      <c r="T24" s="73"/>
      <c r="U24" s="66"/>
      <c r="V24" s="74"/>
      <c r="W24" s="74"/>
      <c r="X24" s="66"/>
      <c r="Y24" s="65"/>
      <c r="Z24" s="65"/>
      <c r="AA24" s="65"/>
      <c r="AB24" s="75"/>
      <c r="AC24" s="76"/>
      <c r="AD24" s="77"/>
      <c r="AE24" s="78"/>
      <c r="AF24" s="79"/>
      <c r="AG24" s="78"/>
      <c r="AH24" s="78"/>
    </row>
    <row r="25" spans="1:34" ht="15.75" customHeight="1">
      <c r="A25" s="13"/>
      <c r="B25" s="13"/>
      <c r="C25" s="13"/>
      <c r="D25" s="42" t="s">
        <v>63</v>
      </c>
      <c r="E25" s="42"/>
      <c r="F25" s="42"/>
      <c r="G25" s="42" t="s">
        <v>83</v>
      </c>
      <c r="H25" s="42"/>
      <c r="I25" s="16"/>
      <c r="J25" s="16"/>
      <c r="K25" s="18"/>
      <c r="L25" s="18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"/>
    </row>
    <row r="26" spans="1:34" ht="18.75" customHeight="1">
      <c r="A26" s="181" t="s">
        <v>69</v>
      </c>
      <c r="B26" s="181"/>
      <c r="C26" s="181"/>
      <c r="D26" s="181"/>
      <c r="E26" s="181"/>
      <c r="F26" s="181"/>
      <c r="G26" s="98">
        <f>G27+G28+G29+G30+G31+G32+G33</f>
        <v>46224093.580000006</v>
      </c>
      <c r="H26" s="98">
        <f>H27+H28+H29+H30+H31+H32+H33</f>
        <v>46334530</v>
      </c>
      <c r="I26" s="98">
        <f>I27+I28+I29+I30+I31+I32+I33</f>
        <v>35049778.61</v>
      </c>
      <c r="J26" s="98">
        <f>J27+J28+J29+J30+J31+J32+J33</f>
        <v>39117055.269999996</v>
      </c>
      <c r="K26" s="97">
        <f>J26/I26*100</f>
        <v>111.60428630735935</v>
      </c>
      <c r="L26" s="97">
        <f>J26/H26*100</f>
        <v>84.42311871945178</v>
      </c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"/>
    </row>
    <row r="27" spans="1:12" ht="15.75" customHeight="1">
      <c r="A27" s="148" t="s">
        <v>34</v>
      </c>
      <c r="B27" s="149"/>
      <c r="C27" s="149"/>
      <c r="D27" s="149"/>
      <c r="E27" s="149"/>
      <c r="F27" s="150"/>
      <c r="G27" s="38">
        <v>37385231.42</v>
      </c>
      <c r="H27" s="38">
        <v>37183600</v>
      </c>
      <c r="I27" s="38">
        <v>26920276.51</v>
      </c>
      <c r="J27" s="38">
        <v>31857107.88</v>
      </c>
      <c r="K27" s="49">
        <f>J27/I27*100</f>
        <v>118.33870973860958</v>
      </c>
      <c r="L27" s="49">
        <f>J27/H27*100</f>
        <v>85.67515754257253</v>
      </c>
    </row>
    <row r="28" spans="1:12" ht="24.75" customHeight="1">
      <c r="A28" s="186" t="s">
        <v>78</v>
      </c>
      <c r="B28" s="187"/>
      <c r="C28" s="187"/>
      <c r="D28" s="187"/>
      <c r="E28" s="187"/>
      <c r="F28" s="188"/>
      <c r="G28" s="94"/>
      <c r="H28" s="38">
        <v>32900</v>
      </c>
      <c r="I28" s="38">
        <v>0</v>
      </c>
      <c r="J28" s="38">
        <v>32368.35</v>
      </c>
      <c r="K28" s="49">
        <v>0</v>
      </c>
      <c r="L28" s="49">
        <f>J28/H28*100</f>
        <v>98.38404255319149</v>
      </c>
    </row>
    <row r="29" spans="1:12" ht="12.75">
      <c r="A29" s="148" t="s">
        <v>35</v>
      </c>
      <c r="B29" s="149"/>
      <c r="C29" s="149"/>
      <c r="D29" s="149"/>
      <c r="E29" s="149"/>
      <c r="F29" s="150"/>
      <c r="G29" s="38">
        <v>7135935.67</v>
      </c>
      <c r="H29" s="38">
        <v>7392630</v>
      </c>
      <c r="I29" s="38">
        <v>6714281.37</v>
      </c>
      <c r="J29" s="38">
        <v>5791326.96</v>
      </c>
      <c r="K29" s="49">
        <f aca="true" t="shared" si="10" ref="K29:K36">J29/I29*100</f>
        <v>86.25386159531769</v>
      </c>
      <c r="L29" s="49">
        <f aca="true" t="shared" si="11" ref="L29:L47">J29/H29*100</f>
        <v>78.33919674053753</v>
      </c>
    </row>
    <row r="30" spans="1:12" ht="12.75">
      <c r="A30" s="148" t="s">
        <v>13</v>
      </c>
      <c r="B30" s="149"/>
      <c r="C30" s="149"/>
      <c r="D30" s="149"/>
      <c r="E30" s="149"/>
      <c r="F30" s="150"/>
      <c r="G30" s="38">
        <v>622011.88</v>
      </c>
      <c r="H30" s="38">
        <v>714100</v>
      </c>
      <c r="I30" s="38">
        <v>595539.01</v>
      </c>
      <c r="J30" s="38">
        <v>329448.22</v>
      </c>
      <c r="K30" s="49">
        <f t="shared" si="10"/>
        <v>55.31933500040576</v>
      </c>
      <c r="L30" s="49">
        <f t="shared" si="11"/>
        <v>46.13474583391681</v>
      </c>
    </row>
    <row r="31" spans="1:12" ht="12.75">
      <c r="A31" s="176" t="s">
        <v>36</v>
      </c>
      <c r="B31" s="179"/>
      <c r="C31" s="179"/>
      <c r="D31" s="179"/>
      <c r="E31" s="179"/>
      <c r="F31" s="180"/>
      <c r="G31" s="38">
        <v>348911</v>
      </c>
      <c r="H31" s="38">
        <v>350000</v>
      </c>
      <c r="I31" s="38">
        <v>249364</v>
      </c>
      <c r="J31" s="38">
        <v>415173</v>
      </c>
      <c r="K31" s="49">
        <f t="shared" si="10"/>
        <v>166.4927575752715</v>
      </c>
      <c r="L31" s="49">
        <f t="shared" si="11"/>
        <v>118.62085714285715</v>
      </c>
    </row>
    <row r="32" spans="1:12" ht="12.75">
      <c r="A32" s="176" t="s">
        <v>37</v>
      </c>
      <c r="B32" s="179"/>
      <c r="C32" s="179"/>
      <c r="D32" s="179"/>
      <c r="E32" s="179"/>
      <c r="F32" s="180"/>
      <c r="G32" s="38">
        <v>721767.41</v>
      </c>
      <c r="H32" s="38">
        <v>661300</v>
      </c>
      <c r="I32" s="38">
        <v>568542.47</v>
      </c>
      <c r="J32" s="38">
        <v>684617.82</v>
      </c>
      <c r="K32" s="49">
        <f t="shared" si="10"/>
        <v>120.4163024092114</v>
      </c>
      <c r="L32" s="49">
        <f t="shared" si="11"/>
        <v>103.52605776500832</v>
      </c>
    </row>
    <row r="33" spans="1:12" ht="12.75">
      <c r="A33" s="176" t="s">
        <v>41</v>
      </c>
      <c r="B33" s="177"/>
      <c r="C33" s="177"/>
      <c r="D33" s="177"/>
      <c r="E33" s="177"/>
      <c r="F33" s="178"/>
      <c r="G33" s="38">
        <v>10236.2</v>
      </c>
      <c r="H33" s="38">
        <v>0</v>
      </c>
      <c r="I33" s="38">
        <v>1775.25</v>
      </c>
      <c r="J33" s="38">
        <v>7013.04</v>
      </c>
      <c r="K33" s="49">
        <f t="shared" si="10"/>
        <v>395.0452049007182</v>
      </c>
      <c r="L33" s="49">
        <v>0</v>
      </c>
    </row>
    <row r="34" spans="1:12" ht="16.5" customHeight="1">
      <c r="A34" s="181" t="s">
        <v>70</v>
      </c>
      <c r="B34" s="181"/>
      <c r="C34" s="181"/>
      <c r="D34" s="181"/>
      <c r="E34" s="181"/>
      <c r="F34" s="181"/>
      <c r="G34" s="39">
        <f>G35+G36+G37+G38+G39+G40+G41+G42+G43+G44+G45+G46</f>
        <v>5577782.35</v>
      </c>
      <c r="H34" s="39">
        <f>H35+H36+H37+H38+H39+H40+H41+H42+H43+H44+H45+H46</f>
        <v>8027004.32</v>
      </c>
      <c r="I34" s="39">
        <f>I35+I36+I37+I38+I39+I40+I41+I42+I43+I44+I45+I46</f>
        <v>3160425.5700000003</v>
      </c>
      <c r="J34" s="39">
        <f>J35+J36+J37+J38+J39+J40+J41+J42+J43+J44+J45+J46</f>
        <v>8110126.37</v>
      </c>
      <c r="K34" s="41">
        <f t="shared" si="10"/>
        <v>256.61500928813206</v>
      </c>
      <c r="L34" s="41">
        <f>J34/H34*100</f>
        <v>101.03553015155222</v>
      </c>
    </row>
    <row r="35" spans="1:12" ht="12.75">
      <c r="A35" s="176" t="s">
        <v>48</v>
      </c>
      <c r="B35" s="179"/>
      <c r="C35" s="179"/>
      <c r="D35" s="179"/>
      <c r="E35" s="179"/>
      <c r="F35" s="180"/>
      <c r="G35" s="38">
        <v>1023887.3</v>
      </c>
      <c r="H35" s="38">
        <v>1020780</v>
      </c>
      <c r="I35" s="38">
        <v>764781.65</v>
      </c>
      <c r="J35" s="38">
        <v>1022233.98</v>
      </c>
      <c r="K35" s="49">
        <f t="shared" si="10"/>
        <v>133.66350774760352</v>
      </c>
      <c r="L35" s="49">
        <f t="shared" si="11"/>
        <v>100.1424381355434</v>
      </c>
    </row>
    <row r="36" spans="1:12" ht="12.75">
      <c r="A36" s="176" t="s">
        <v>47</v>
      </c>
      <c r="B36" s="179"/>
      <c r="C36" s="179"/>
      <c r="D36" s="179"/>
      <c r="E36" s="179"/>
      <c r="F36" s="180"/>
      <c r="G36" s="38">
        <v>173134.96</v>
      </c>
      <c r="H36" s="38">
        <v>127000</v>
      </c>
      <c r="I36" s="38">
        <v>138519.26</v>
      </c>
      <c r="J36" s="38">
        <v>94706.83</v>
      </c>
      <c r="K36" s="49">
        <f t="shared" si="10"/>
        <v>68.37087492381926</v>
      </c>
      <c r="L36" s="49">
        <f t="shared" si="11"/>
        <v>74.57230708661417</v>
      </c>
    </row>
    <row r="37" spans="1:12" ht="22.5" customHeight="1">
      <c r="A37" s="170" t="s">
        <v>61</v>
      </c>
      <c r="B37" s="171"/>
      <c r="C37" s="171"/>
      <c r="D37" s="171"/>
      <c r="E37" s="171"/>
      <c r="F37" s="172"/>
      <c r="G37" s="38">
        <v>46461</v>
      </c>
      <c r="H37" s="38">
        <v>61000</v>
      </c>
      <c r="I37" s="38">
        <v>46461</v>
      </c>
      <c r="J37" s="38">
        <v>60519</v>
      </c>
      <c r="K37" s="49">
        <f aca="true" t="shared" si="12" ref="K37:K47">J37/I37*100</f>
        <v>130.25763543617228</v>
      </c>
      <c r="L37" s="49">
        <f>J37/H37*100</f>
        <v>99.21147540983607</v>
      </c>
    </row>
    <row r="38" spans="1:12" ht="12.75">
      <c r="A38" s="176" t="s">
        <v>38</v>
      </c>
      <c r="B38" s="179"/>
      <c r="C38" s="179"/>
      <c r="D38" s="179"/>
      <c r="E38" s="179"/>
      <c r="F38" s="180"/>
      <c r="G38" s="38">
        <v>587019.29</v>
      </c>
      <c r="H38" s="38">
        <v>483700</v>
      </c>
      <c r="I38" s="38">
        <v>519817.19</v>
      </c>
      <c r="J38" s="38">
        <v>516455.34</v>
      </c>
      <c r="K38" s="49">
        <f t="shared" si="12"/>
        <v>99.35326301925491</v>
      </c>
      <c r="L38" s="49">
        <f t="shared" si="11"/>
        <v>106.7718296464751</v>
      </c>
    </row>
    <row r="39" spans="1:12" ht="12.75">
      <c r="A39" s="176" t="s">
        <v>53</v>
      </c>
      <c r="B39" s="177"/>
      <c r="C39" s="177"/>
      <c r="D39" s="177"/>
      <c r="E39" s="177"/>
      <c r="F39" s="178"/>
      <c r="G39" s="38">
        <v>600</v>
      </c>
      <c r="H39" s="38">
        <v>0</v>
      </c>
      <c r="I39" s="23">
        <v>600</v>
      </c>
      <c r="J39" s="38"/>
      <c r="K39" s="49">
        <f t="shared" si="12"/>
        <v>0</v>
      </c>
      <c r="L39" s="49">
        <v>0</v>
      </c>
    </row>
    <row r="40" spans="1:12" ht="23.25" customHeight="1">
      <c r="A40" s="173" t="s">
        <v>76</v>
      </c>
      <c r="B40" s="174"/>
      <c r="C40" s="174"/>
      <c r="D40" s="174"/>
      <c r="E40" s="174"/>
      <c r="F40" s="175"/>
      <c r="G40" s="38">
        <v>50427.58</v>
      </c>
      <c r="H40" s="38">
        <v>23840.84</v>
      </c>
      <c r="I40" s="23">
        <v>0</v>
      </c>
      <c r="J40" s="38">
        <v>44218.3</v>
      </c>
      <c r="K40" s="49">
        <v>0</v>
      </c>
      <c r="L40" s="49">
        <f>J40/H40*100</f>
        <v>185.47291118937085</v>
      </c>
    </row>
    <row r="41" spans="1:12" ht="24" customHeight="1">
      <c r="A41" s="170" t="s">
        <v>65</v>
      </c>
      <c r="B41" s="171"/>
      <c r="C41" s="171"/>
      <c r="D41" s="171"/>
      <c r="E41" s="171"/>
      <c r="F41" s="172"/>
      <c r="G41" s="38">
        <v>45705.57</v>
      </c>
      <c r="H41" s="38">
        <v>113600</v>
      </c>
      <c r="I41" s="38">
        <v>45705.57</v>
      </c>
      <c r="J41" s="38">
        <v>105085.39</v>
      </c>
      <c r="K41" s="49">
        <f t="shared" si="12"/>
        <v>229.9181259527012</v>
      </c>
      <c r="L41" s="49">
        <f>J41/H41*100</f>
        <v>92.50474471830987</v>
      </c>
    </row>
    <row r="42" spans="1:12" ht="12.75">
      <c r="A42" s="176" t="s">
        <v>39</v>
      </c>
      <c r="B42" s="179"/>
      <c r="C42" s="179"/>
      <c r="D42" s="179"/>
      <c r="E42" s="179"/>
      <c r="F42" s="180"/>
      <c r="G42" s="38">
        <v>1274665</v>
      </c>
      <c r="H42" s="38">
        <v>4018413.48</v>
      </c>
      <c r="I42" s="38">
        <v>94240</v>
      </c>
      <c r="J42" s="38">
        <v>4215673.1</v>
      </c>
      <c r="K42" s="49">
        <v>0</v>
      </c>
      <c r="L42" s="49">
        <f>J42/H42*100</f>
        <v>104.90889304900499</v>
      </c>
    </row>
    <row r="43" spans="1:12" ht="12.75">
      <c r="A43" s="176" t="s">
        <v>49</v>
      </c>
      <c r="B43" s="179"/>
      <c r="C43" s="179"/>
      <c r="D43" s="179"/>
      <c r="E43" s="179"/>
      <c r="F43" s="180"/>
      <c r="G43" s="38">
        <v>1111834.9</v>
      </c>
      <c r="H43" s="38">
        <v>998570</v>
      </c>
      <c r="I43" s="38">
        <v>665204.15</v>
      </c>
      <c r="J43" s="38">
        <v>1066618.86</v>
      </c>
      <c r="K43" s="49">
        <f t="shared" si="12"/>
        <v>160.34458895062517</v>
      </c>
      <c r="L43" s="49">
        <f>J43/H43*100</f>
        <v>106.81463092221878</v>
      </c>
    </row>
    <row r="44" spans="1:12" ht="12.75">
      <c r="A44" s="176" t="s">
        <v>40</v>
      </c>
      <c r="B44" s="179"/>
      <c r="C44" s="179"/>
      <c r="D44" s="179"/>
      <c r="E44" s="179"/>
      <c r="F44" s="180"/>
      <c r="G44" s="38">
        <v>1263546.75</v>
      </c>
      <c r="H44" s="38">
        <v>1180100</v>
      </c>
      <c r="I44" s="38">
        <v>885096.75</v>
      </c>
      <c r="J44" s="38">
        <v>984615.57</v>
      </c>
      <c r="K44" s="49">
        <f t="shared" si="12"/>
        <v>111.2438352078459</v>
      </c>
      <c r="L44" s="49">
        <f t="shared" si="11"/>
        <v>83.43492670112703</v>
      </c>
    </row>
    <row r="45" spans="1:12" ht="12.75">
      <c r="A45" s="176" t="s">
        <v>54</v>
      </c>
      <c r="B45" s="179"/>
      <c r="C45" s="179"/>
      <c r="D45" s="179"/>
      <c r="E45" s="179"/>
      <c r="F45" s="180"/>
      <c r="G45" s="95"/>
      <c r="H45" s="38"/>
      <c r="I45" s="38">
        <v>0</v>
      </c>
      <c r="J45" s="38">
        <v>0</v>
      </c>
      <c r="K45" s="49">
        <v>0</v>
      </c>
      <c r="L45" s="49"/>
    </row>
    <row r="46" spans="1:12" ht="11.25" customHeight="1">
      <c r="A46" s="170" t="s">
        <v>73</v>
      </c>
      <c r="B46" s="195"/>
      <c r="C46" s="195"/>
      <c r="D46" s="195"/>
      <c r="E46" s="195"/>
      <c r="F46" s="196"/>
      <c r="G46" s="38">
        <v>500</v>
      </c>
      <c r="H46" s="38"/>
      <c r="I46" s="38">
        <v>0</v>
      </c>
      <c r="J46" s="38"/>
      <c r="K46" s="49">
        <v>0</v>
      </c>
      <c r="L46" s="49"/>
    </row>
    <row r="47" spans="1:12" ht="14.25" customHeight="1">
      <c r="A47" s="192" t="s">
        <v>72</v>
      </c>
      <c r="B47" s="193"/>
      <c r="C47" s="193"/>
      <c r="D47" s="193"/>
      <c r="E47" s="193"/>
      <c r="F47" s="194"/>
      <c r="G47" s="96">
        <f>G26+G34</f>
        <v>51801875.93000001</v>
      </c>
      <c r="H47" s="39">
        <f>H26+H34</f>
        <v>54361534.32</v>
      </c>
      <c r="I47" s="39">
        <f>I26+I34</f>
        <v>38210204.18</v>
      </c>
      <c r="J47" s="39">
        <f>J26+J34</f>
        <v>47227181.63999999</v>
      </c>
      <c r="K47" s="41">
        <f t="shared" si="12"/>
        <v>123.5983493244971</v>
      </c>
      <c r="L47" s="41">
        <f t="shared" si="11"/>
        <v>86.87610132929005</v>
      </c>
    </row>
  </sheetData>
  <sheetProtection/>
  <mergeCells count="53">
    <mergeCell ref="AE6:AF10"/>
    <mergeCell ref="AG6:AH10"/>
    <mergeCell ref="B3:AC3"/>
    <mergeCell ref="AC5:AD5"/>
    <mergeCell ref="P8:R10"/>
    <mergeCell ref="K10:L10"/>
    <mergeCell ref="D6:F10"/>
    <mergeCell ref="I10:J10"/>
    <mergeCell ref="AB6:AD10"/>
    <mergeCell ref="Y7:Z10"/>
    <mergeCell ref="A45:F45"/>
    <mergeCell ref="A47:F47"/>
    <mergeCell ref="A32:F32"/>
    <mergeCell ref="A44:F44"/>
    <mergeCell ref="A35:F35"/>
    <mergeCell ref="A46:F46"/>
    <mergeCell ref="A43:F43"/>
    <mergeCell ref="A38:F38"/>
    <mergeCell ref="A42:F42"/>
    <mergeCell ref="A33:F33"/>
    <mergeCell ref="A21:C21"/>
    <mergeCell ref="A15:C15"/>
    <mergeCell ref="A31:F31"/>
    <mergeCell ref="A16:C16"/>
    <mergeCell ref="A18:C18"/>
    <mergeCell ref="A28:F28"/>
    <mergeCell ref="A23:C23"/>
    <mergeCell ref="A19:C19"/>
    <mergeCell ref="A26:F26"/>
    <mergeCell ref="M7:O10"/>
    <mergeCell ref="P7:U7"/>
    <mergeCell ref="S8:U10"/>
    <mergeCell ref="A20:C20"/>
    <mergeCell ref="A13:C13"/>
    <mergeCell ref="A14:C14"/>
    <mergeCell ref="A41:F41"/>
    <mergeCell ref="A37:F37"/>
    <mergeCell ref="A40:F40"/>
    <mergeCell ref="A22:C22"/>
    <mergeCell ref="A39:F39"/>
    <mergeCell ref="A30:F30"/>
    <mergeCell ref="A36:F36"/>
    <mergeCell ref="A34:F34"/>
    <mergeCell ref="AA7:AA10"/>
    <mergeCell ref="H6:AA6"/>
    <mergeCell ref="A17:C17"/>
    <mergeCell ref="A29:F29"/>
    <mergeCell ref="A6:C11"/>
    <mergeCell ref="A27:F27"/>
    <mergeCell ref="A12:C12"/>
    <mergeCell ref="V7:X10"/>
    <mergeCell ref="H10:H11"/>
    <mergeCell ref="H7:L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X20"/>
  <sheetViews>
    <sheetView zoomScalePageLayoutView="0" workbookViewId="0" topLeftCell="A1">
      <pane xSplit="5" topLeftCell="AN1" activePane="topRight" state="frozen"/>
      <selection pane="topLeft" activeCell="A4" sqref="A4"/>
      <selection pane="topRight" activeCell="AM19" sqref="AM1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0.625" style="0" customWidth="1"/>
    <col min="5" max="5" width="11.125" style="0" customWidth="1"/>
    <col min="6" max="6" width="5.75390625" style="0" customWidth="1"/>
    <col min="7" max="7" width="8.25390625" style="0" customWidth="1"/>
    <col min="8" max="8" width="10.875" style="0" customWidth="1"/>
    <col min="9" max="9" width="11.00390625" style="0" customWidth="1"/>
    <col min="10" max="10" width="6.875" style="0" customWidth="1"/>
    <col min="11" max="11" width="6.125" style="0" customWidth="1"/>
    <col min="12" max="12" width="8.00390625" style="0" customWidth="1"/>
    <col min="13" max="13" width="9.8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8.25390625" style="0" customWidth="1"/>
    <col min="18" max="18" width="9.37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8.2539062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8.25390625" style="0" customWidth="1"/>
    <col min="28" max="29" width="7.625" style="0" customWidth="1"/>
    <col min="30" max="30" width="6.375" style="0" customWidth="1"/>
    <col min="31" max="31" width="6.875" style="0" customWidth="1"/>
    <col min="32" max="32" width="5.125" style="0" customWidth="1"/>
    <col min="33" max="33" width="5.375" style="0" customWidth="1"/>
    <col min="34" max="34" width="6.125" style="0" customWidth="1"/>
    <col min="35" max="35" width="5.25390625" style="0" customWidth="1"/>
    <col min="36" max="36" width="5.625" style="0" customWidth="1"/>
    <col min="37" max="37" width="8.375" style="0" customWidth="1"/>
    <col min="38" max="38" width="10.125" style="0" customWidth="1"/>
    <col min="39" max="39" width="10.25390625" style="0" customWidth="1"/>
    <col min="40" max="40" width="8.25390625" style="0" customWidth="1"/>
    <col min="41" max="41" width="6.125" style="0" customWidth="1"/>
    <col min="42" max="42" width="7.125" style="0" customWidth="1"/>
    <col min="43" max="44" width="8.75390625" style="0" customWidth="1"/>
    <col min="45" max="46" width="6.25390625" style="0" customWidth="1"/>
    <col min="47" max="48" width="8.375" style="0" customWidth="1"/>
    <col min="49" max="49" width="8.75390625" style="0" customWidth="1"/>
    <col min="50" max="51" width="6.125" style="0" customWidth="1"/>
    <col min="52" max="52" width="8.625" style="0" customWidth="1"/>
    <col min="53" max="53" width="10.00390625" style="0" customWidth="1"/>
    <col min="54" max="54" width="9.25390625" style="0" customWidth="1"/>
    <col min="55" max="55" width="6.875" style="0" customWidth="1"/>
    <col min="56" max="56" width="7.25390625" style="0" customWidth="1"/>
    <col min="57" max="57" width="6.375" style="0" customWidth="1"/>
    <col min="58" max="58" width="8.875" style="0" customWidth="1"/>
    <col min="59" max="59" width="6.75390625" style="0" customWidth="1"/>
    <col min="60" max="60" width="6.875" style="0" customWidth="1"/>
    <col min="61" max="61" width="6.125" style="0" customWidth="1"/>
    <col min="62" max="62" width="5.125" style="0" customWidth="1"/>
    <col min="63" max="63" width="7.75390625" style="0" customWidth="1"/>
    <col min="64" max="64" width="6.25390625" style="0" customWidth="1"/>
    <col min="65" max="65" width="5.875" style="0" customWidth="1"/>
    <col min="66" max="66" width="5.00390625" style="0" customWidth="1"/>
    <col min="67" max="67" width="4.875" style="0" customWidth="1"/>
    <col min="68" max="68" width="7.625" style="0" customWidth="1"/>
    <col min="69" max="69" width="7.75390625" style="0" customWidth="1"/>
    <col min="70" max="70" width="5.625" style="0" customWidth="1"/>
    <col min="71" max="71" width="4.75390625" style="0" customWidth="1"/>
    <col min="72" max="72" width="4.00390625" style="0" customWidth="1"/>
    <col min="73" max="73" width="9.00390625" style="0" customWidth="1"/>
    <col min="74" max="74" width="8.875" style="0" customWidth="1"/>
    <col min="75" max="76" width="7.375" style="0" customWidth="1"/>
  </cols>
  <sheetData>
    <row r="1" ht="3" customHeight="1"/>
    <row r="2" ht="12.75" customHeight="1" hidden="1"/>
    <row r="3" spans="2:47" ht="56.25" customHeight="1">
      <c r="B3" s="124"/>
      <c r="C3" s="124"/>
      <c r="D3" s="255" t="s">
        <v>86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124"/>
      <c r="AM3" s="124"/>
      <c r="AN3" s="124"/>
      <c r="AO3" s="124"/>
      <c r="AP3" s="43"/>
      <c r="AQ3" s="2"/>
      <c r="AR3" s="2"/>
      <c r="AS3" s="2"/>
      <c r="AT3" s="2"/>
      <c r="AU3" s="2"/>
    </row>
    <row r="6" spans="1:76" ht="12.75">
      <c r="A6" s="238" t="s">
        <v>2</v>
      </c>
      <c r="B6" s="238"/>
      <c r="C6" s="238"/>
      <c r="D6" s="239" t="s">
        <v>0</v>
      </c>
      <c r="E6" s="239"/>
      <c r="F6" s="240"/>
      <c r="G6" s="245" t="s">
        <v>16</v>
      </c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2"/>
    </row>
    <row r="7" spans="1:76" ht="43.5" customHeight="1">
      <c r="A7" s="238"/>
      <c r="B7" s="238"/>
      <c r="C7" s="238"/>
      <c r="D7" s="241"/>
      <c r="E7" s="241"/>
      <c r="F7" s="242"/>
      <c r="G7" s="226" t="s">
        <v>1</v>
      </c>
      <c r="H7" s="234"/>
      <c r="I7" s="234"/>
      <c r="J7" s="234"/>
      <c r="K7" s="235"/>
      <c r="L7" s="226" t="s">
        <v>13</v>
      </c>
      <c r="M7" s="234"/>
      <c r="N7" s="234"/>
      <c r="O7" s="234"/>
      <c r="P7" s="235"/>
      <c r="Q7" s="233" t="s">
        <v>51</v>
      </c>
      <c r="R7" s="227"/>
      <c r="S7" s="227"/>
      <c r="T7" s="227"/>
      <c r="U7" s="228"/>
      <c r="V7" s="233" t="s">
        <v>14</v>
      </c>
      <c r="W7" s="227"/>
      <c r="X7" s="227"/>
      <c r="Y7" s="227"/>
      <c r="Z7" s="228"/>
      <c r="AA7" s="226" t="s">
        <v>33</v>
      </c>
      <c r="AB7" s="227"/>
      <c r="AC7" s="227"/>
      <c r="AD7" s="227"/>
      <c r="AE7" s="228"/>
      <c r="AF7" s="226" t="s">
        <v>44</v>
      </c>
      <c r="AG7" s="227"/>
      <c r="AH7" s="227"/>
      <c r="AI7" s="227"/>
      <c r="AJ7" s="228"/>
      <c r="AK7" s="226" t="s">
        <v>52</v>
      </c>
      <c r="AL7" s="227"/>
      <c r="AM7" s="227"/>
      <c r="AN7" s="227"/>
      <c r="AO7" s="228"/>
      <c r="AP7" s="226" t="s">
        <v>42</v>
      </c>
      <c r="AQ7" s="227"/>
      <c r="AR7" s="227"/>
      <c r="AS7" s="227"/>
      <c r="AT7" s="228"/>
      <c r="AU7" s="226" t="s">
        <v>32</v>
      </c>
      <c r="AV7" s="227"/>
      <c r="AW7" s="227"/>
      <c r="AX7" s="227"/>
      <c r="AY7" s="228"/>
      <c r="AZ7" s="226" t="s">
        <v>31</v>
      </c>
      <c r="BA7" s="231"/>
      <c r="BB7" s="231"/>
      <c r="BC7" s="231"/>
      <c r="BD7" s="232"/>
      <c r="BE7" s="226" t="s">
        <v>62</v>
      </c>
      <c r="BF7" s="229"/>
      <c r="BG7" s="229"/>
      <c r="BH7" s="229"/>
      <c r="BI7" s="230"/>
      <c r="BJ7" s="226" t="s">
        <v>75</v>
      </c>
      <c r="BK7" s="229"/>
      <c r="BL7" s="229"/>
      <c r="BM7" s="229"/>
      <c r="BN7" s="229"/>
      <c r="BO7" s="226" t="s">
        <v>74</v>
      </c>
      <c r="BP7" s="229"/>
      <c r="BQ7" s="229"/>
      <c r="BR7" s="229"/>
      <c r="BS7" s="230"/>
      <c r="BT7" s="226" t="s">
        <v>54</v>
      </c>
      <c r="BU7" s="231"/>
      <c r="BV7" s="231"/>
      <c r="BW7" s="231"/>
      <c r="BX7" s="232"/>
    </row>
    <row r="8" spans="1:76" ht="27.75" customHeight="1">
      <c r="A8" s="238"/>
      <c r="B8" s="238"/>
      <c r="C8" s="238"/>
      <c r="D8" s="223" t="s">
        <v>50</v>
      </c>
      <c r="E8" s="249" t="s">
        <v>20</v>
      </c>
      <c r="F8" s="50"/>
      <c r="G8" s="243" t="s">
        <v>50</v>
      </c>
      <c r="H8" s="225" t="s">
        <v>20</v>
      </c>
      <c r="I8" s="225"/>
      <c r="J8" s="246" t="s">
        <v>59</v>
      </c>
      <c r="K8" s="235"/>
      <c r="L8" s="243" t="s">
        <v>50</v>
      </c>
      <c r="M8" s="225" t="s">
        <v>20</v>
      </c>
      <c r="N8" s="225"/>
      <c r="O8" s="246" t="s">
        <v>59</v>
      </c>
      <c r="P8" s="235"/>
      <c r="Q8" s="243" t="s">
        <v>50</v>
      </c>
      <c r="R8" s="225" t="s">
        <v>20</v>
      </c>
      <c r="S8" s="225"/>
      <c r="T8" s="246" t="s">
        <v>59</v>
      </c>
      <c r="U8" s="235"/>
      <c r="V8" s="223" t="s">
        <v>50</v>
      </c>
      <c r="W8" s="225" t="s">
        <v>20</v>
      </c>
      <c r="X8" s="225"/>
      <c r="Y8" s="224" t="s">
        <v>59</v>
      </c>
      <c r="Z8" s="224"/>
      <c r="AA8" s="223" t="s">
        <v>50</v>
      </c>
      <c r="AB8" s="225" t="s">
        <v>20</v>
      </c>
      <c r="AC8" s="225"/>
      <c r="AD8" s="224" t="s">
        <v>59</v>
      </c>
      <c r="AE8" s="224"/>
      <c r="AF8" s="223" t="s">
        <v>50</v>
      </c>
      <c r="AG8" s="225" t="s">
        <v>20</v>
      </c>
      <c r="AH8" s="225"/>
      <c r="AI8" s="224" t="s">
        <v>59</v>
      </c>
      <c r="AJ8" s="224"/>
      <c r="AK8" s="223" t="s">
        <v>50</v>
      </c>
      <c r="AL8" s="225" t="s">
        <v>20</v>
      </c>
      <c r="AM8" s="225"/>
      <c r="AN8" s="224" t="s">
        <v>59</v>
      </c>
      <c r="AO8" s="224"/>
      <c r="AP8" s="223" t="s">
        <v>50</v>
      </c>
      <c r="AQ8" s="225" t="s">
        <v>20</v>
      </c>
      <c r="AR8" s="225"/>
      <c r="AS8" s="224" t="s">
        <v>59</v>
      </c>
      <c r="AT8" s="224"/>
      <c r="AU8" s="223" t="s">
        <v>50</v>
      </c>
      <c r="AV8" s="225" t="s">
        <v>20</v>
      </c>
      <c r="AW8" s="225"/>
      <c r="AX8" s="224" t="s">
        <v>59</v>
      </c>
      <c r="AY8" s="224"/>
      <c r="AZ8" s="223" t="s">
        <v>50</v>
      </c>
      <c r="BA8" s="225" t="s">
        <v>20</v>
      </c>
      <c r="BB8" s="225"/>
      <c r="BC8" s="224" t="s">
        <v>59</v>
      </c>
      <c r="BD8" s="224"/>
      <c r="BE8" s="223" t="s">
        <v>50</v>
      </c>
      <c r="BF8" s="225" t="s">
        <v>20</v>
      </c>
      <c r="BG8" s="225"/>
      <c r="BH8" s="224" t="s">
        <v>59</v>
      </c>
      <c r="BI8" s="224"/>
      <c r="BJ8" s="223" t="s">
        <v>50</v>
      </c>
      <c r="BK8" s="225" t="s">
        <v>20</v>
      </c>
      <c r="BL8" s="225"/>
      <c r="BM8" s="224" t="s">
        <v>59</v>
      </c>
      <c r="BN8" s="224"/>
      <c r="BO8" s="223" t="s">
        <v>50</v>
      </c>
      <c r="BP8" s="225" t="s">
        <v>20</v>
      </c>
      <c r="BQ8" s="225"/>
      <c r="BR8" s="224" t="s">
        <v>59</v>
      </c>
      <c r="BS8" s="224"/>
      <c r="BT8" s="223" t="s">
        <v>50</v>
      </c>
      <c r="BU8" s="225" t="s">
        <v>20</v>
      </c>
      <c r="BV8" s="225"/>
      <c r="BW8" s="224" t="s">
        <v>59</v>
      </c>
      <c r="BX8" s="224"/>
    </row>
    <row r="9" spans="1:76" ht="75.75" customHeight="1">
      <c r="A9" s="238"/>
      <c r="B9" s="238"/>
      <c r="C9" s="238"/>
      <c r="D9" s="225"/>
      <c r="E9" s="250"/>
      <c r="F9" s="51" t="s">
        <v>15</v>
      </c>
      <c r="G9" s="244"/>
      <c r="H9" s="84" t="s">
        <v>88</v>
      </c>
      <c r="I9" s="48" t="s">
        <v>89</v>
      </c>
      <c r="J9" s="48" t="s">
        <v>90</v>
      </c>
      <c r="K9" s="48" t="s">
        <v>91</v>
      </c>
      <c r="L9" s="244"/>
      <c r="M9" s="84" t="s">
        <v>88</v>
      </c>
      <c r="N9" s="48" t="s">
        <v>89</v>
      </c>
      <c r="O9" s="48" t="s">
        <v>90</v>
      </c>
      <c r="P9" s="48" t="s">
        <v>91</v>
      </c>
      <c r="Q9" s="244"/>
      <c r="R9" s="84" t="s">
        <v>88</v>
      </c>
      <c r="S9" s="48" t="s">
        <v>89</v>
      </c>
      <c r="T9" s="48" t="s">
        <v>90</v>
      </c>
      <c r="U9" s="48" t="s">
        <v>91</v>
      </c>
      <c r="V9" s="224"/>
      <c r="W9" s="84" t="s">
        <v>88</v>
      </c>
      <c r="X9" s="48" t="s">
        <v>89</v>
      </c>
      <c r="Y9" s="48" t="s">
        <v>90</v>
      </c>
      <c r="Z9" s="48" t="s">
        <v>91</v>
      </c>
      <c r="AA9" s="224"/>
      <c r="AB9" s="84" t="s">
        <v>88</v>
      </c>
      <c r="AC9" s="48" t="s">
        <v>89</v>
      </c>
      <c r="AD9" s="48" t="s">
        <v>90</v>
      </c>
      <c r="AE9" s="48" t="s">
        <v>91</v>
      </c>
      <c r="AF9" s="224"/>
      <c r="AG9" s="84" t="s">
        <v>88</v>
      </c>
      <c r="AH9" s="48" t="s">
        <v>89</v>
      </c>
      <c r="AI9" s="48" t="s">
        <v>90</v>
      </c>
      <c r="AJ9" s="48" t="s">
        <v>91</v>
      </c>
      <c r="AK9" s="224"/>
      <c r="AL9" s="84" t="s">
        <v>88</v>
      </c>
      <c r="AM9" s="48" t="s">
        <v>89</v>
      </c>
      <c r="AN9" s="48" t="s">
        <v>90</v>
      </c>
      <c r="AO9" s="48" t="s">
        <v>91</v>
      </c>
      <c r="AP9" s="224"/>
      <c r="AQ9" s="84" t="s">
        <v>88</v>
      </c>
      <c r="AR9" s="48" t="s">
        <v>89</v>
      </c>
      <c r="AS9" s="48" t="s">
        <v>90</v>
      </c>
      <c r="AT9" s="48" t="s">
        <v>91</v>
      </c>
      <c r="AU9" s="224"/>
      <c r="AV9" s="84" t="s">
        <v>88</v>
      </c>
      <c r="AW9" s="48" t="s">
        <v>89</v>
      </c>
      <c r="AX9" s="48" t="s">
        <v>90</v>
      </c>
      <c r="AY9" s="48" t="s">
        <v>91</v>
      </c>
      <c r="AZ9" s="224"/>
      <c r="BA9" s="84" t="s">
        <v>88</v>
      </c>
      <c r="BB9" s="48" t="s">
        <v>89</v>
      </c>
      <c r="BC9" s="48" t="s">
        <v>90</v>
      </c>
      <c r="BD9" s="48" t="s">
        <v>91</v>
      </c>
      <c r="BE9" s="224"/>
      <c r="BF9" s="84" t="s">
        <v>88</v>
      </c>
      <c r="BG9" s="48" t="s">
        <v>89</v>
      </c>
      <c r="BH9" s="48" t="s">
        <v>90</v>
      </c>
      <c r="BI9" s="48" t="s">
        <v>91</v>
      </c>
      <c r="BJ9" s="224"/>
      <c r="BK9" s="84" t="s">
        <v>88</v>
      </c>
      <c r="BL9" s="48" t="s">
        <v>89</v>
      </c>
      <c r="BM9" s="48" t="s">
        <v>90</v>
      </c>
      <c r="BN9" s="48" t="s">
        <v>91</v>
      </c>
      <c r="BO9" s="224"/>
      <c r="BP9" s="84" t="s">
        <v>88</v>
      </c>
      <c r="BQ9" s="48" t="s">
        <v>89</v>
      </c>
      <c r="BR9" s="48" t="s">
        <v>90</v>
      </c>
      <c r="BS9" s="48" t="s">
        <v>91</v>
      </c>
      <c r="BT9" s="224"/>
      <c r="BU9" s="84" t="s">
        <v>88</v>
      </c>
      <c r="BV9" s="48" t="s">
        <v>89</v>
      </c>
      <c r="BW9" s="48" t="s">
        <v>90</v>
      </c>
      <c r="BX9" s="48" t="s">
        <v>91</v>
      </c>
    </row>
    <row r="10" spans="1:76" s="19" customFormat="1" ht="27.75" customHeight="1">
      <c r="A10" s="247" t="s">
        <v>4</v>
      </c>
      <c r="B10" s="247"/>
      <c r="C10" s="248"/>
      <c r="D10" s="85">
        <f>G10+L10+Q10+V10+AA10+AF10+AK10+AP10+AU10+AZ10+BT10</f>
        <v>441830</v>
      </c>
      <c r="E10" s="85">
        <f>I10+N10+S10+X10+AC10+AM10+AR10+BB10</f>
        <v>484841.98</v>
      </c>
      <c r="F10" s="99">
        <f>E10/D10*100</f>
        <v>109.73496141049725</v>
      </c>
      <c r="G10" s="112">
        <v>99600</v>
      </c>
      <c r="H10" s="38">
        <v>80309.31</v>
      </c>
      <c r="I10" s="38">
        <v>87313.44</v>
      </c>
      <c r="J10" s="119">
        <f>I10/H10*100</f>
        <v>108.7214421341685</v>
      </c>
      <c r="K10" s="120">
        <f>I10/G10*100</f>
        <v>87.66409638554217</v>
      </c>
      <c r="L10" s="47">
        <v>12700</v>
      </c>
      <c r="M10" s="102">
        <v>6510.53</v>
      </c>
      <c r="N10" s="130">
        <v>10948.14</v>
      </c>
      <c r="O10" s="122">
        <f aca="true" t="shared" si="0" ref="O10:O19">N10/M10*100</f>
        <v>168.1605030619627</v>
      </c>
      <c r="P10" s="120">
        <f>N10/L10*100</f>
        <v>86.20582677165353</v>
      </c>
      <c r="Q10" s="47">
        <v>40730</v>
      </c>
      <c r="R10" s="38">
        <v>34818.79</v>
      </c>
      <c r="S10" s="38">
        <v>37615.26</v>
      </c>
      <c r="T10" s="120">
        <f>S10/R10*100</f>
        <v>108.03149678664883</v>
      </c>
      <c r="U10" s="120">
        <f>S10/Q10*100</f>
        <v>92.35271298796957</v>
      </c>
      <c r="V10" s="47">
        <v>215700</v>
      </c>
      <c r="W10" s="38">
        <v>205079.75</v>
      </c>
      <c r="X10" s="38">
        <v>279571.68</v>
      </c>
      <c r="Y10" s="120">
        <f>X10/W10*100</f>
        <v>136.32339614223247</v>
      </c>
      <c r="Z10" s="120">
        <f>X10/V10*100</f>
        <v>129.6113490959666</v>
      </c>
      <c r="AA10" s="38">
        <v>10600</v>
      </c>
      <c r="AB10" s="47">
        <v>12110</v>
      </c>
      <c r="AC10" s="47">
        <v>12000</v>
      </c>
      <c r="AD10" s="120">
        <f>AC10/AB10*100</f>
        <v>99.0916597853014</v>
      </c>
      <c r="AE10" s="120">
        <f>AC10/AA10*100</f>
        <v>113.20754716981132</v>
      </c>
      <c r="AF10" s="38"/>
      <c r="AG10" s="133"/>
      <c r="AH10" s="39"/>
      <c r="AI10" s="38"/>
      <c r="AJ10" s="38"/>
      <c r="AK10" s="47">
        <v>37130</v>
      </c>
      <c r="AL10" s="38">
        <v>31422.25</v>
      </c>
      <c r="AM10" s="111">
        <v>40847.36</v>
      </c>
      <c r="AN10" s="120">
        <f>AM10/AL10*100</f>
        <v>129.9950194527763</v>
      </c>
      <c r="AO10" s="120">
        <f>AM10/AK10*100</f>
        <v>110.0117425262591</v>
      </c>
      <c r="AP10" s="47">
        <v>17700</v>
      </c>
      <c r="AQ10" s="38">
        <v>11541.28</v>
      </c>
      <c r="AR10" s="38">
        <v>8965.1</v>
      </c>
      <c r="AS10" s="120">
        <f>AR10/AQ10*100</f>
        <v>77.67855905064256</v>
      </c>
      <c r="AT10" s="120">
        <f>AR10/AP10*100</f>
        <v>50.65028248587571</v>
      </c>
      <c r="AU10" s="38"/>
      <c r="AV10" s="39"/>
      <c r="AW10" s="39"/>
      <c r="AX10" s="38"/>
      <c r="AY10" s="38"/>
      <c r="AZ10" s="38">
        <v>7670</v>
      </c>
      <c r="BA10" s="38">
        <v>7280</v>
      </c>
      <c r="BB10" s="38">
        <v>7581</v>
      </c>
      <c r="BC10" s="120">
        <f aca="true" t="shared" si="1" ref="BC10:BC19">BB10/BA10*100</f>
        <v>104.13461538461539</v>
      </c>
      <c r="BD10" s="120">
        <f>BB10/AZ10*100</f>
        <v>98.83963494132986</v>
      </c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9"/>
      <c r="BU10" s="38"/>
      <c r="BV10" s="38"/>
      <c r="BW10" s="38"/>
      <c r="BX10" s="38"/>
    </row>
    <row r="11" spans="1:76" s="20" customFormat="1" ht="24.75" customHeight="1">
      <c r="A11" s="236" t="s">
        <v>5</v>
      </c>
      <c r="B11" s="236"/>
      <c r="C11" s="237"/>
      <c r="D11" s="85">
        <f>G11+L11+Q11+V11+AA11+AF11+AK11+AP11+AU11+AZ11+BT11+BE11</f>
        <v>632605</v>
      </c>
      <c r="E11" s="85">
        <f>S11+I11+N11+X11+AC11+AM11+BB11+BV11</f>
        <v>482605.91000000003</v>
      </c>
      <c r="F11" s="99">
        <f aca="true" t="shared" si="2" ref="F11:F19">E11/D11*100</f>
        <v>76.28866512278594</v>
      </c>
      <c r="G11" s="112">
        <v>134800</v>
      </c>
      <c r="H11" s="38">
        <v>116308.34</v>
      </c>
      <c r="I11" s="38">
        <v>112027.28</v>
      </c>
      <c r="J11" s="119">
        <f aca="true" t="shared" si="3" ref="J11:J19">I11/H11*100</f>
        <v>96.31921494193796</v>
      </c>
      <c r="K11" s="120">
        <f aca="true" t="shared" si="4" ref="K11:K19">I11/G11*100</f>
        <v>83.10629080118694</v>
      </c>
      <c r="L11" s="47">
        <v>13800</v>
      </c>
      <c r="M11" s="61">
        <v>10236.71</v>
      </c>
      <c r="N11" s="131">
        <v>10745.58</v>
      </c>
      <c r="O11" s="122">
        <f t="shared" si="0"/>
        <v>104.97103073155341</v>
      </c>
      <c r="P11" s="120">
        <f aca="true" t="shared" si="5" ref="P11:P18">N11/L11*100</f>
        <v>77.86652173913043</v>
      </c>
      <c r="Q11" s="47">
        <v>79250</v>
      </c>
      <c r="R11" s="38">
        <v>74830.14</v>
      </c>
      <c r="S11" s="38">
        <v>65760.94</v>
      </c>
      <c r="T11" s="120">
        <f aca="true" t="shared" si="6" ref="T11:T19">S11/R11*100</f>
        <v>87.88028460189972</v>
      </c>
      <c r="U11" s="120">
        <f aca="true" t="shared" si="7" ref="U11:U19">S11/Q11*100</f>
        <v>82.97910410094637</v>
      </c>
      <c r="V11" s="47">
        <v>300400</v>
      </c>
      <c r="W11" s="101">
        <v>249585.8</v>
      </c>
      <c r="X11" s="101">
        <v>216855.72</v>
      </c>
      <c r="Y11" s="120">
        <f aca="true" t="shared" si="8" ref="Y11:Y19">X11/W11*100</f>
        <v>86.88624112429474</v>
      </c>
      <c r="Z11" s="120">
        <f aca="true" t="shared" si="9" ref="Z11:Z19">X11/V11*100</f>
        <v>72.1889880159787</v>
      </c>
      <c r="AA11" s="38">
        <v>6800</v>
      </c>
      <c r="AB11" s="47">
        <v>10900</v>
      </c>
      <c r="AC11" s="47">
        <v>7700</v>
      </c>
      <c r="AD11" s="120">
        <f aca="true" t="shared" si="10" ref="AD11:AD18">AC11/AB11*100</f>
        <v>70.64220183486239</v>
      </c>
      <c r="AE11" s="120">
        <f aca="true" t="shared" si="11" ref="AE11:AE19">AC11/AA11*100</f>
        <v>113.23529411764706</v>
      </c>
      <c r="AF11" s="38"/>
      <c r="AG11" s="134"/>
      <c r="AH11" s="39"/>
      <c r="AI11" s="38"/>
      <c r="AJ11" s="38"/>
      <c r="AK11" s="47">
        <v>96805</v>
      </c>
      <c r="AL11" s="38">
        <v>42518.13</v>
      </c>
      <c r="AM11" s="100">
        <v>68770.89</v>
      </c>
      <c r="AN11" s="120">
        <f aca="true" t="shared" si="12" ref="AN11:AN19">AM11/AL11*100</f>
        <v>161.74486036897673</v>
      </c>
      <c r="AO11" s="120">
        <f aca="true" t="shared" si="13" ref="AO11:AO18">AM11/AK11*100</f>
        <v>71.04063839677703</v>
      </c>
      <c r="AP11" s="47"/>
      <c r="AQ11" s="38">
        <v>0</v>
      </c>
      <c r="AR11" s="38"/>
      <c r="AS11" s="120"/>
      <c r="AT11" s="120"/>
      <c r="AU11" s="38"/>
      <c r="AV11" s="38">
        <v>5965.91</v>
      </c>
      <c r="AW11" s="38"/>
      <c r="AX11" s="38"/>
      <c r="AY11" s="38"/>
      <c r="AZ11" s="38">
        <v>750</v>
      </c>
      <c r="BA11" s="38">
        <v>20497.5</v>
      </c>
      <c r="BB11" s="38">
        <v>745.5</v>
      </c>
      <c r="BC11" s="120">
        <f t="shared" si="1"/>
        <v>3.637028905964142</v>
      </c>
      <c r="BD11" s="120">
        <f>BB11/AZ11*100</f>
        <v>99.4</v>
      </c>
      <c r="BE11" s="38"/>
      <c r="BF11" s="38">
        <v>3720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9"/>
      <c r="BU11" s="38"/>
      <c r="BV11" s="38">
        <v>0</v>
      </c>
      <c r="BW11" s="38"/>
      <c r="BX11" s="38"/>
    </row>
    <row r="12" spans="1:76" s="20" customFormat="1" ht="24.75" customHeight="1">
      <c r="A12" s="236" t="s">
        <v>6</v>
      </c>
      <c r="B12" s="236"/>
      <c r="C12" s="237"/>
      <c r="D12" s="85">
        <f>G12+L12+Q12+V12+AA12+AF12+AK12+AP12+AU12+AZ12+BT12</f>
        <v>1062645</v>
      </c>
      <c r="E12" s="85">
        <f>I12+N12+S12+X12+AC12+AM12+AR12+AW12+BB12+BV12</f>
        <v>977340.98</v>
      </c>
      <c r="F12" s="99">
        <f t="shared" si="2"/>
        <v>91.97248187306202</v>
      </c>
      <c r="G12" s="113">
        <v>303400</v>
      </c>
      <c r="H12" s="38">
        <v>271986.63</v>
      </c>
      <c r="I12" s="38">
        <v>269168.26</v>
      </c>
      <c r="J12" s="119">
        <f t="shared" si="3"/>
        <v>98.96378362421711</v>
      </c>
      <c r="K12" s="120">
        <f t="shared" si="4"/>
        <v>88.7172907053395</v>
      </c>
      <c r="L12" s="47">
        <v>110700</v>
      </c>
      <c r="M12" s="61">
        <v>106700.33</v>
      </c>
      <c r="N12" s="131">
        <v>-34269.26</v>
      </c>
      <c r="O12" s="122">
        <f t="shared" si="0"/>
        <v>-32.11729523235776</v>
      </c>
      <c r="P12" s="120">
        <f t="shared" si="5"/>
        <v>-30.956874435411024</v>
      </c>
      <c r="Q12" s="47">
        <v>63600</v>
      </c>
      <c r="R12" s="61">
        <v>65132.92</v>
      </c>
      <c r="S12" s="61">
        <v>72969.74</v>
      </c>
      <c r="T12" s="120">
        <f t="shared" si="6"/>
        <v>112.03204155440906</v>
      </c>
      <c r="U12" s="120">
        <f t="shared" si="7"/>
        <v>114.73229559748428</v>
      </c>
      <c r="V12" s="47">
        <v>379800</v>
      </c>
      <c r="W12" s="38">
        <v>309501.9</v>
      </c>
      <c r="X12" s="38">
        <v>502406.14</v>
      </c>
      <c r="Y12" s="120">
        <f t="shared" si="8"/>
        <v>162.32732012307517</v>
      </c>
      <c r="Z12" s="120">
        <f t="shared" si="9"/>
        <v>132.28176408636125</v>
      </c>
      <c r="AA12" s="38">
        <v>15300</v>
      </c>
      <c r="AB12" s="47">
        <v>18600</v>
      </c>
      <c r="AC12" s="47">
        <v>14800</v>
      </c>
      <c r="AD12" s="120">
        <f t="shared" si="10"/>
        <v>79.56989247311827</v>
      </c>
      <c r="AE12" s="120">
        <f t="shared" si="11"/>
        <v>96.73202614379085</v>
      </c>
      <c r="AF12" s="38"/>
      <c r="AG12" s="133"/>
      <c r="AH12" s="39"/>
      <c r="AI12" s="38"/>
      <c r="AJ12" s="38"/>
      <c r="AK12" s="47">
        <v>174095</v>
      </c>
      <c r="AL12" s="38">
        <v>119491.55</v>
      </c>
      <c r="AM12" s="38">
        <v>135466.1</v>
      </c>
      <c r="AN12" s="120">
        <f t="shared" si="12"/>
        <v>113.36876959082045</v>
      </c>
      <c r="AO12" s="120">
        <f t="shared" si="13"/>
        <v>77.81159711651685</v>
      </c>
      <c r="AP12" s="47">
        <v>15750</v>
      </c>
      <c r="AQ12" s="38">
        <v>10583.3</v>
      </c>
      <c r="AR12" s="38">
        <v>16800</v>
      </c>
      <c r="AS12" s="120">
        <f aca="true" t="shared" si="14" ref="AS12:AS19">AR12/AQ12*100</f>
        <v>158.7406574508896</v>
      </c>
      <c r="AT12" s="120">
        <f aca="true" t="shared" si="15" ref="AT12:AT17">AR12/AP12*100</f>
        <v>106.66666666666667</v>
      </c>
      <c r="AU12" s="38"/>
      <c r="AV12" s="38">
        <v>26422.26</v>
      </c>
      <c r="AW12" s="38"/>
      <c r="AX12" s="38"/>
      <c r="AY12" s="38"/>
      <c r="AZ12" s="38"/>
      <c r="BA12" s="38">
        <v>28862.5</v>
      </c>
      <c r="BB12" s="38"/>
      <c r="BC12" s="120"/>
      <c r="BD12" s="120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</row>
    <row r="13" spans="1:76" s="21" customFormat="1" ht="24.75" customHeight="1">
      <c r="A13" s="253" t="s">
        <v>7</v>
      </c>
      <c r="B13" s="253"/>
      <c r="C13" s="254"/>
      <c r="D13" s="85">
        <f>G13+L13+Q13+V13+AA13+AF13+AK13+AP13+AU13+AZ13+BT13</f>
        <v>909290</v>
      </c>
      <c r="E13" s="85">
        <f>I13+N13+S13+X13+AC13+AM13+AR13+BB13+BV13</f>
        <v>941963.7700000001</v>
      </c>
      <c r="F13" s="99">
        <f t="shared" si="2"/>
        <v>103.5933277612203</v>
      </c>
      <c r="G13" s="47">
        <v>342200</v>
      </c>
      <c r="H13" s="104">
        <v>271070</v>
      </c>
      <c r="I13" s="104">
        <v>309706.3</v>
      </c>
      <c r="J13" s="119">
        <f t="shared" si="3"/>
        <v>114.25325561663038</v>
      </c>
      <c r="K13" s="120">
        <f t="shared" si="4"/>
        <v>90.50447106954996</v>
      </c>
      <c r="L13" s="47">
        <v>16800</v>
      </c>
      <c r="M13" s="102">
        <v>9351.8</v>
      </c>
      <c r="N13" s="130">
        <v>18944.33</v>
      </c>
      <c r="O13" s="122">
        <f t="shared" si="0"/>
        <v>202.5741568468103</v>
      </c>
      <c r="P13" s="120">
        <f t="shared" si="5"/>
        <v>112.76386904761905</v>
      </c>
      <c r="Q13" s="47">
        <v>75100</v>
      </c>
      <c r="R13" s="38">
        <v>72870.14</v>
      </c>
      <c r="S13" s="38">
        <v>72564.66</v>
      </c>
      <c r="T13" s="120">
        <f t="shared" si="6"/>
        <v>99.58078850953217</v>
      </c>
      <c r="U13" s="120">
        <f t="shared" si="7"/>
        <v>96.62404793608522</v>
      </c>
      <c r="V13" s="47">
        <v>354500</v>
      </c>
      <c r="W13" s="38">
        <v>361931.52</v>
      </c>
      <c r="X13" s="38">
        <v>440443.15</v>
      </c>
      <c r="Y13" s="120">
        <f t="shared" si="8"/>
        <v>121.6923991588243</v>
      </c>
      <c r="Z13" s="120">
        <f t="shared" si="9"/>
        <v>124.24348377997181</v>
      </c>
      <c r="AA13" s="38">
        <v>20500</v>
      </c>
      <c r="AB13" s="47">
        <v>18400</v>
      </c>
      <c r="AC13" s="47">
        <v>19080</v>
      </c>
      <c r="AD13" s="120">
        <f t="shared" si="10"/>
        <v>103.69565217391303</v>
      </c>
      <c r="AE13" s="120">
        <f t="shared" si="11"/>
        <v>93.07317073170732</v>
      </c>
      <c r="AF13" s="38"/>
      <c r="AG13" s="129">
        <v>1.77</v>
      </c>
      <c r="AH13" s="38"/>
      <c r="AI13" s="38"/>
      <c r="AJ13" s="38"/>
      <c r="AK13" s="47">
        <v>99975</v>
      </c>
      <c r="AL13" s="38">
        <v>55639.71</v>
      </c>
      <c r="AM13" s="38">
        <v>90177.44</v>
      </c>
      <c r="AN13" s="120">
        <f t="shared" si="12"/>
        <v>162.07388571938998</v>
      </c>
      <c r="AO13" s="120">
        <f t="shared" si="13"/>
        <v>90.19998999749937</v>
      </c>
      <c r="AP13" s="47">
        <v>215</v>
      </c>
      <c r="AQ13" s="38">
        <v>161.91</v>
      </c>
      <c r="AR13" s="38">
        <v>161.91</v>
      </c>
      <c r="AS13" s="120">
        <f t="shared" si="14"/>
        <v>100</v>
      </c>
      <c r="AT13" s="120">
        <f t="shared" si="15"/>
        <v>75.30697674418604</v>
      </c>
      <c r="AU13" s="38"/>
      <c r="AV13" s="39"/>
      <c r="AW13" s="39"/>
      <c r="AX13" s="38"/>
      <c r="AY13" s="38"/>
      <c r="AZ13" s="38"/>
      <c r="BA13" s="38">
        <v>11779.02</v>
      </c>
      <c r="BB13" s="38">
        <v>-9114.02</v>
      </c>
      <c r="BC13" s="120">
        <f t="shared" si="1"/>
        <v>-77.37502780367127</v>
      </c>
      <c r="BD13" s="120"/>
      <c r="BE13" s="38"/>
      <c r="BF13" s="38"/>
      <c r="BG13" s="38"/>
      <c r="BH13" s="38"/>
      <c r="BI13" s="38"/>
      <c r="BJ13" s="38"/>
      <c r="BK13" s="38">
        <v>3000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8"/>
      <c r="BV13" s="38"/>
      <c r="BW13" s="38"/>
      <c r="BX13" s="38"/>
    </row>
    <row r="14" spans="1:76" s="20" customFormat="1" ht="24.75" customHeight="1">
      <c r="A14" s="236" t="s">
        <v>8</v>
      </c>
      <c r="B14" s="236"/>
      <c r="C14" s="237"/>
      <c r="D14" s="85">
        <f>G14+L14+Q14+V14+AA14+AF14+AK14+AP14+AU14+AZ14+BT14</f>
        <v>624463</v>
      </c>
      <c r="E14" s="85">
        <f>I14+N14+S14+X14+AC14+AM14+AR14+BB14</f>
        <v>817569.8200000001</v>
      </c>
      <c r="F14" s="99">
        <f t="shared" si="2"/>
        <v>130.92366080936742</v>
      </c>
      <c r="G14" s="114">
        <v>75400</v>
      </c>
      <c r="H14" s="38">
        <v>62601.99</v>
      </c>
      <c r="I14" s="38">
        <v>72354.98</v>
      </c>
      <c r="J14" s="119">
        <f t="shared" si="3"/>
        <v>115.57936097558559</v>
      </c>
      <c r="K14" s="120">
        <f t="shared" si="4"/>
        <v>95.96151193633952</v>
      </c>
      <c r="L14" s="47">
        <v>50650</v>
      </c>
      <c r="M14" s="61">
        <v>27607.04</v>
      </c>
      <c r="N14" s="131">
        <v>49718.34</v>
      </c>
      <c r="O14" s="122">
        <f t="shared" si="0"/>
        <v>180.09297628431005</v>
      </c>
      <c r="P14" s="120">
        <f t="shared" si="5"/>
        <v>98.16059230009871</v>
      </c>
      <c r="Q14" s="47">
        <v>30900</v>
      </c>
      <c r="R14" s="38">
        <v>49795.41</v>
      </c>
      <c r="S14" s="38">
        <v>54896.68</v>
      </c>
      <c r="T14" s="120">
        <f t="shared" si="6"/>
        <v>110.24445827436705</v>
      </c>
      <c r="U14" s="120">
        <f t="shared" si="7"/>
        <v>177.6591585760518</v>
      </c>
      <c r="V14" s="47">
        <v>343700</v>
      </c>
      <c r="W14" s="101">
        <v>235560.68</v>
      </c>
      <c r="X14" s="101">
        <v>489374.99</v>
      </c>
      <c r="Y14" s="120">
        <f t="shared" si="8"/>
        <v>207.74901396956403</v>
      </c>
      <c r="Z14" s="120">
        <f t="shared" si="9"/>
        <v>142.38434390456794</v>
      </c>
      <c r="AA14" s="38">
        <v>5500</v>
      </c>
      <c r="AB14" s="107">
        <v>4550</v>
      </c>
      <c r="AC14" s="107">
        <v>7010</v>
      </c>
      <c r="AD14" s="120">
        <f t="shared" si="10"/>
        <v>154.06593406593407</v>
      </c>
      <c r="AE14" s="120">
        <f t="shared" si="11"/>
        <v>127.45454545454547</v>
      </c>
      <c r="AF14" s="38"/>
      <c r="AG14" s="135"/>
      <c r="AH14" s="38"/>
      <c r="AI14" s="38"/>
      <c r="AJ14" s="38"/>
      <c r="AK14" s="47">
        <v>115750</v>
      </c>
      <c r="AL14" s="38">
        <v>112832.51</v>
      </c>
      <c r="AM14" s="38">
        <v>141849.16</v>
      </c>
      <c r="AN14" s="120">
        <f t="shared" si="12"/>
        <v>125.71656874423871</v>
      </c>
      <c r="AO14" s="120">
        <f t="shared" si="13"/>
        <v>122.54787041036717</v>
      </c>
      <c r="AP14" s="47">
        <v>613</v>
      </c>
      <c r="AQ14" s="38">
        <v>460.17</v>
      </c>
      <c r="AR14" s="38">
        <v>460.17</v>
      </c>
      <c r="AS14" s="120">
        <f t="shared" si="14"/>
        <v>100</v>
      </c>
      <c r="AT14" s="120">
        <f t="shared" si="15"/>
        <v>75.06851549755302</v>
      </c>
      <c r="AU14" s="38"/>
      <c r="AV14" s="38">
        <v>22418.31</v>
      </c>
      <c r="AW14" s="38"/>
      <c r="AX14" s="38"/>
      <c r="AY14" s="38"/>
      <c r="AZ14" s="38">
        <v>1950</v>
      </c>
      <c r="BA14" s="38">
        <v>4660.6</v>
      </c>
      <c r="BB14" s="38">
        <v>1905.5</v>
      </c>
      <c r="BC14" s="120">
        <f t="shared" si="1"/>
        <v>40.88529373900356</v>
      </c>
      <c r="BD14" s="120">
        <f aca="true" t="shared" si="16" ref="BD14:BD19">BB14/AZ14*100</f>
        <v>97.71794871794872</v>
      </c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9"/>
      <c r="BU14" s="38"/>
      <c r="BV14" s="38"/>
      <c r="BW14" s="38"/>
      <c r="BX14" s="38"/>
    </row>
    <row r="15" spans="1:76" s="20" customFormat="1" ht="24.75" customHeight="1">
      <c r="A15" s="236" t="s">
        <v>9</v>
      </c>
      <c r="B15" s="236"/>
      <c r="C15" s="237"/>
      <c r="D15" s="85">
        <f>G15+L15+Q15+V15+AA15+AF15+AK15+AP15+AU15+AZ15+BT15</f>
        <v>984689</v>
      </c>
      <c r="E15" s="85">
        <f>I15+N15+S15+X15+AC15+AM15+AR15+BB15</f>
        <v>1053730.6600000001</v>
      </c>
      <c r="F15" s="99">
        <f t="shared" si="2"/>
        <v>107.01151937312187</v>
      </c>
      <c r="G15" s="112">
        <v>291700</v>
      </c>
      <c r="H15" s="38">
        <v>232821.49</v>
      </c>
      <c r="I15" s="38">
        <v>284521.8</v>
      </c>
      <c r="J15" s="119">
        <f t="shared" si="3"/>
        <v>122.20598708478327</v>
      </c>
      <c r="K15" s="120">
        <f t="shared" si="4"/>
        <v>97.53918409324648</v>
      </c>
      <c r="L15" s="47">
        <v>125300</v>
      </c>
      <c r="M15" s="61">
        <v>78404.45</v>
      </c>
      <c r="N15" s="131">
        <v>50129.31</v>
      </c>
      <c r="O15" s="122">
        <f t="shared" si="0"/>
        <v>63.93681736176965</v>
      </c>
      <c r="P15" s="120">
        <f t="shared" si="5"/>
        <v>40.00743016759776</v>
      </c>
      <c r="Q15" s="47">
        <v>75200</v>
      </c>
      <c r="R15" s="38">
        <v>76320.77</v>
      </c>
      <c r="S15" s="38">
        <v>89710.75</v>
      </c>
      <c r="T15" s="120">
        <f t="shared" si="6"/>
        <v>117.54434605416063</v>
      </c>
      <c r="U15" s="120">
        <f t="shared" si="7"/>
        <v>119.29621010638299</v>
      </c>
      <c r="V15" s="47">
        <v>385400</v>
      </c>
      <c r="W15" s="129">
        <v>387054.4</v>
      </c>
      <c r="X15" s="38">
        <v>534099.41</v>
      </c>
      <c r="Y15" s="120">
        <f t="shared" si="8"/>
        <v>137.99078630807452</v>
      </c>
      <c r="Z15" s="120">
        <f t="shared" si="9"/>
        <v>138.58313700051895</v>
      </c>
      <c r="AA15" s="38">
        <v>8000</v>
      </c>
      <c r="AB15" s="47">
        <v>16900</v>
      </c>
      <c r="AC15" s="47">
        <v>7300</v>
      </c>
      <c r="AD15" s="120">
        <f t="shared" si="10"/>
        <v>43.19526627218935</v>
      </c>
      <c r="AE15" s="120">
        <f t="shared" si="11"/>
        <v>91.25</v>
      </c>
      <c r="AF15" s="38"/>
      <c r="AG15" s="129">
        <v>0</v>
      </c>
      <c r="AH15" s="38"/>
      <c r="AI15" s="38"/>
      <c r="AJ15" s="38"/>
      <c r="AK15" s="47">
        <v>87490</v>
      </c>
      <c r="AL15" s="38">
        <v>43577.85</v>
      </c>
      <c r="AM15" s="38">
        <v>76789.84</v>
      </c>
      <c r="AN15" s="120">
        <f t="shared" si="12"/>
        <v>176.21300729613782</v>
      </c>
      <c r="AO15" s="120">
        <f t="shared" si="13"/>
        <v>87.76984798262659</v>
      </c>
      <c r="AP15" s="47">
        <v>1199</v>
      </c>
      <c r="AQ15" s="38">
        <v>5556.51</v>
      </c>
      <c r="AR15" s="38">
        <v>899.55</v>
      </c>
      <c r="AS15" s="120">
        <f t="shared" si="14"/>
        <v>16.189118709405722</v>
      </c>
      <c r="AT15" s="120">
        <f t="shared" si="15"/>
        <v>75.02502085070893</v>
      </c>
      <c r="AU15" s="38"/>
      <c r="AV15" s="39"/>
      <c r="AW15" s="39"/>
      <c r="AX15" s="38"/>
      <c r="AY15" s="38"/>
      <c r="AZ15" s="38">
        <v>10400</v>
      </c>
      <c r="BA15" s="38">
        <v>7768</v>
      </c>
      <c r="BB15" s="38">
        <v>10280</v>
      </c>
      <c r="BC15" s="120">
        <f t="shared" si="1"/>
        <v>132.33779608650875</v>
      </c>
      <c r="BD15" s="120">
        <f t="shared" si="16"/>
        <v>98.84615384615385</v>
      </c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9"/>
      <c r="BU15" s="38"/>
      <c r="BV15" s="38"/>
      <c r="BW15" s="38"/>
      <c r="BX15" s="38"/>
    </row>
    <row r="16" spans="1:76" s="20" customFormat="1" ht="26.25" customHeight="1">
      <c r="A16" s="236" t="s">
        <v>10</v>
      </c>
      <c r="B16" s="236"/>
      <c r="C16" s="237"/>
      <c r="D16" s="85">
        <f>G16+L16+Q16+V16+AA16+AF16+AK16+AP16+AU16+AZ16+BT16</f>
        <v>687984</v>
      </c>
      <c r="E16" s="85">
        <f>I16+N16+S16+X16+AC16+AH16+AM16+AR16+AW16+BB16+BV16</f>
        <v>685458.9600000001</v>
      </c>
      <c r="F16" s="99">
        <f t="shared" si="2"/>
        <v>99.6329798367404</v>
      </c>
      <c r="G16" s="112">
        <v>146500</v>
      </c>
      <c r="H16" s="38">
        <v>97508.65</v>
      </c>
      <c r="I16" s="38">
        <v>102628.49</v>
      </c>
      <c r="J16" s="119">
        <f t="shared" si="3"/>
        <v>105.2506521216323</v>
      </c>
      <c r="K16" s="120">
        <f t="shared" si="4"/>
        <v>70.05357679180888</v>
      </c>
      <c r="L16" s="47">
        <v>76250</v>
      </c>
      <c r="M16" s="61">
        <v>71093.61</v>
      </c>
      <c r="N16" s="131">
        <v>23253</v>
      </c>
      <c r="O16" s="122">
        <f t="shared" si="0"/>
        <v>32.70758089229117</v>
      </c>
      <c r="P16" s="120">
        <f t="shared" si="5"/>
        <v>30.49573770491803</v>
      </c>
      <c r="Q16" s="47">
        <v>38400</v>
      </c>
      <c r="R16" s="38">
        <v>59023.5</v>
      </c>
      <c r="S16" s="38">
        <v>60110.99</v>
      </c>
      <c r="T16" s="120">
        <f t="shared" si="6"/>
        <v>101.84246952485027</v>
      </c>
      <c r="U16" s="120">
        <f t="shared" si="7"/>
        <v>156.53903645833333</v>
      </c>
      <c r="V16" s="47">
        <v>289850</v>
      </c>
      <c r="W16" s="101">
        <v>280106.31</v>
      </c>
      <c r="X16" s="101">
        <v>371073.57</v>
      </c>
      <c r="Y16" s="120">
        <f t="shared" si="8"/>
        <v>132.475976710414</v>
      </c>
      <c r="Z16" s="120">
        <f t="shared" si="9"/>
        <v>128.0226220458858</v>
      </c>
      <c r="AA16" s="38">
        <v>6100</v>
      </c>
      <c r="AB16" s="47">
        <v>8650</v>
      </c>
      <c r="AC16" s="47">
        <v>6010</v>
      </c>
      <c r="AD16" s="120">
        <f t="shared" si="10"/>
        <v>69.47976878612717</v>
      </c>
      <c r="AE16" s="120">
        <f t="shared" si="11"/>
        <v>98.52459016393442</v>
      </c>
      <c r="AF16" s="38"/>
      <c r="AG16" s="136"/>
      <c r="AH16" s="38">
        <v>377.37</v>
      </c>
      <c r="AI16" s="38"/>
      <c r="AJ16" s="38"/>
      <c r="AK16" s="47">
        <v>91185</v>
      </c>
      <c r="AL16" s="38">
        <v>62033.51</v>
      </c>
      <c r="AM16" s="38">
        <v>83939.22</v>
      </c>
      <c r="AN16" s="120">
        <f t="shared" si="12"/>
        <v>135.31270437542545</v>
      </c>
      <c r="AO16" s="120">
        <f t="shared" si="13"/>
        <v>92.05375884191479</v>
      </c>
      <c r="AP16" s="47">
        <v>8799</v>
      </c>
      <c r="AQ16" s="38">
        <v>6599.97</v>
      </c>
      <c r="AR16" s="38">
        <v>7333.3</v>
      </c>
      <c r="AS16" s="120">
        <f t="shared" si="14"/>
        <v>111.11111111111111</v>
      </c>
      <c r="AT16" s="120">
        <f t="shared" si="15"/>
        <v>83.3424252755995</v>
      </c>
      <c r="AU16" s="38">
        <v>27000</v>
      </c>
      <c r="AV16" s="39"/>
      <c r="AW16" s="38">
        <v>26863.77</v>
      </c>
      <c r="AX16" s="120"/>
      <c r="AY16" s="120">
        <f>AW16/AU16*100</f>
        <v>99.49544444444444</v>
      </c>
      <c r="AZ16" s="38">
        <v>3900</v>
      </c>
      <c r="BA16" s="38">
        <v>2185.47</v>
      </c>
      <c r="BB16" s="38">
        <v>3869.25</v>
      </c>
      <c r="BC16" s="120">
        <f t="shared" si="1"/>
        <v>177.04429710771598</v>
      </c>
      <c r="BD16" s="120">
        <f t="shared" si="16"/>
        <v>99.21153846153847</v>
      </c>
      <c r="BE16" s="38"/>
      <c r="BF16" s="38"/>
      <c r="BG16" s="38"/>
      <c r="BH16" s="38"/>
      <c r="BI16" s="38"/>
      <c r="BJ16" s="38"/>
      <c r="BK16" s="38">
        <v>15000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8"/>
      <c r="BV16" s="38"/>
      <c r="BW16" s="38"/>
      <c r="BX16" s="38"/>
    </row>
    <row r="17" spans="1:76" s="20" customFormat="1" ht="24.75" customHeight="1">
      <c r="A17" s="236" t="s">
        <v>11</v>
      </c>
      <c r="B17" s="236"/>
      <c r="C17" s="237"/>
      <c r="D17" s="85">
        <f>G17+L17+Q17+V17+AA17+AF17+AK17+AP17+AU17+AZ17+BT17+BE17</f>
        <v>5823422</v>
      </c>
      <c r="E17" s="85">
        <f>I17+N17+S17+X17+AM17+AR17+BB17+BG17+BL17+BQ17+BV17</f>
        <v>5122460.779999999</v>
      </c>
      <c r="F17" s="99">
        <f t="shared" si="2"/>
        <v>87.96307016733459</v>
      </c>
      <c r="G17" s="112">
        <v>3670180</v>
      </c>
      <c r="H17" s="38">
        <v>2555410.82</v>
      </c>
      <c r="I17" s="38">
        <v>3078201.82</v>
      </c>
      <c r="J17" s="119">
        <f t="shared" si="3"/>
        <v>120.45819779380913</v>
      </c>
      <c r="K17" s="120">
        <f t="shared" si="4"/>
        <v>83.87059544763473</v>
      </c>
      <c r="L17" s="47">
        <v>66700</v>
      </c>
      <c r="M17" s="61">
        <v>16294.83</v>
      </c>
      <c r="N17" s="131">
        <v>12868.65</v>
      </c>
      <c r="O17" s="122">
        <f t="shared" si="0"/>
        <v>78.97382175818956</v>
      </c>
      <c r="P17" s="120">
        <f t="shared" si="5"/>
        <v>19.293328335832083</v>
      </c>
      <c r="Q17" s="47">
        <v>153500</v>
      </c>
      <c r="R17" s="38">
        <v>163617.25</v>
      </c>
      <c r="S17" s="38">
        <v>184640.02</v>
      </c>
      <c r="T17" s="120">
        <f t="shared" si="6"/>
        <v>112.84874913861465</v>
      </c>
      <c r="U17" s="120">
        <f t="shared" si="7"/>
        <v>120.28665798045601</v>
      </c>
      <c r="V17" s="47">
        <v>1369620</v>
      </c>
      <c r="W17" s="38">
        <v>1624218.71</v>
      </c>
      <c r="X17" s="38">
        <v>1111253.43</v>
      </c>
      <c r="Y17" s="120">
        <f t="shared" si="8"/>
        <v>68.41772128089818</v>
      </c>
      <c r="Z17" s="120">
        <f t="shared" si="9"/>
        <v>81.13589389757743</v>
      </c>
      <c r="AA17" s="38"/>
      <c r="AB17" s="47"/>
      <c r="AC17" s="47"/>
      <c r="AD17" s="120"/>
      <c r="AE17" s="120"/>
      <c r="AF17" s="38"/>
      <c r="AG17" s="136"/>
      <c r="AH17" s="109"/>
      <c r="AI17" s="38"/>
      <c r="AJ17" s="38"/>
      <c r="AK17" s="47">
        <v>166450</v>
      </c>
      <c r="AL17" s="38">
        <v>202301.89</v>
      </c>
      <c r="AM17" s="38">
        <v>283420.68</v>
      </c>
      <c r="AN17" s="120">
        <f t="shared" si="12"/>
        <v>140.0978903360715</v>
      </c>
      <c r="AO17" s="120">
        <f t="shared" si="13"/>
        <v>170.27376389306096</v>
      </c>
      <c r="AP17" s="47">
        <v>64972</v>
      </c>
      <c r="AQ17" s="38">
        <v>342346.48</v>
      </c>
      <c r="AR17" s="38">
        <v>76690.46</v>
      </c>
      <c r="AS17" s="120">
        <f t="shared" si="14"/>
        <v>22.40141624940908</v>
      </c>
      <c r="AT17" s="120">
        <f t="shared" si="15"/>
        <v>118.03616942683004</v>
      </c>
      <c r="AU17" s="38"/>
      <c r="AV17" s="39"/>
      <c r="AW17" s="39"/>
      <c r="AX17" s="120"/>
      <c r="AY17" s="120"/>
      <c r="AZ17" s="38">
        <v>332000</v>
      </c>
      <c r="BA17" s="38">
        <v>555437.7</v>
      </c>
      <c r="BB17" s="38">
        <v>337405.72</v>
      </c>
      <c r="BC17" s="120">
        <f t="shared" si="1"/>
        <v>60.74591623867087</v>
      </c>
      <c r="BD17" s="120">
        <f t="shared" si="16"/>
        <v>101.62822891566263</v>
      </c>
      <c r="BE17" s="38"/>
      <c r="BF17" s="38">
        <v>695000</v>
      </c>
      <c r="BG17" s="38"/>
      <c r="BH17" s="38"/>
      <c r="BI17" s="38"/>
      <c r="BJ17" s="38"/>
      <c r="BK17" s="38">
        <v>500</v>
      </c>
      <c r="BL17" s="38"/>
      <c r="BM17" s="38"/>
      <c r="BN17" s="38"/>
      <c r="BO17" s="38"/>
      <c r="BP17" s="47">
        <v>13900</v>
      </c>
      <c r="BQ17" s="47">
        <v>33300</v>
      </c>
      <c r="BR17" s="120">
        <f>BQ17/BP17*100</f>
        <v>239.56834532374103</v>
      </c>
      <c r="BS17" s="38"/>
      <c r="BT17" s="39"/>
      <c r="BU17" s="38"/>
      <c r="BV17" s="38">
        <v>4680</v>
      </c>
      <c r="BW17" s="38"/>
      <c r="BX17" s="38"/>
    </row>
    <row r="18" spans="1:76" s="20" customFormat="1" ht="27.75" customHeight="1">
      <c r="A18" s="236" t="s">
        <v>12</v>
      </c>
      <c r="B18" s="236"/>
      <c r="C18" s="237"/>
      <c r="D18" s="85">
        <f>G18+L18+Q18+V18+AA18+AF18+AK18+AP18+AU18+AZ18+BT18</f>
        <v>1566600</v>
      </c>
      <c r="E18" s="85">
        <f>I18+N18+S18+X18+AC18+AH18+AM18+BB18</f>
        <v>1658187.59</v>
      </c>
      <c r="F18" s="99">
        <f t="shared" si="2"/>
        <v>105.8462651602196</v>
      </c>
      <c r="G18" s="112">
        <v>532100</v>
      </c>
      <c r="H18" s="38">
        <v>436124.72</v>
      </c>
      <c r="I18" s="38">
        <v>553271.87</v>
      </c>
      <c r="J18" s="119">
        <f t="shared" si="3"/>
        <v>126.86092868113508</v>
      </c>
      <c r="K18" s="120">
        <f t="shared" si="4"/>
        <v>103.97892689344108</v>
      </c>
      <c r="L18" s="47">
        <v>241200</v>
      </c>
      <c r="M18" s="61">
        <v>269339.9</v>
      </c>
      <c r="N18" s="131">
        <v>187110.18</v>
      </c>
      <c r="O18" s="122">
        <f t="shared" si="0"/>
        <v>69.46990772625963</v>
      </c>
      <c r="P18" s="120">
        <f t="shared" si="5"/>
        <v>77.57470149253732</v>
      </c>
      <c r="Q18" s="47">
        <v>97300</v>
      </c>
      <c r="R18" s="38">
        <v>106245.84</v>
      </c>
      <c r="S18" s="38">
        <v>107792.27</v>
      </c>
      <c r="T18" s="120">
        <f t="shared" si="6"/>
        <v>101.45552051732096</v>
      </c>
      <c r="U18" s="120">
        <f t="shared" si="7"/>
        <v>110.78342240493319</v>
      </c>
      <c r="V18" s="47">
        <v>423400</v>
      </c>
      <c r="W18" s="38">
        <v>459903.31</v>
      </c>
      <c r="X18" s="38">
        <v>590759.31</v>
      </c>
      <c r="Y18" s="120">
        <f t="shared" si="8"/>
        <v>128.45293720543128</v>
      </c>
      <c r="Z18" s="120">
        <f t="shared" si="9"/>
        <v>139.52747047709025</v>
      </c>
      <c r="AA18" s="38">
        <v>17800</v>
      </c>
      <c r="AB18" s="47">
        <v>19670</v>
      </c>
      <c r="AC18" s="47">
        <v>16570</v>
      </c>
      <c r="AD18" s="120">
        <f t="shared" si="10"/>
        <v>84.2399593289273</v>
      </c>
      <c r="AE18" s="120">
        <f t="shared" si="11"/>
        <v>93.08988764044945</v>
      </c>
      <c r="AF18" s="38"/>
      <c r="AG18" s="137"/>
      <c r="AH18" s="38"/>
      <c r="AI18" s="38"/>
      <c r="AJ18" s="38"/>
      <c r="AK18" s="47">
        <v>151900</v>
      </c>
      <c r="AL18" s="38">
        <v>94964.7</v>
      </c>
      <c r="AM18" s="38">
        <v>100974</v>
      </c>
      <c r="AN18" s="120">
        <f t="shared" si="12"/>
        <v>106.3279302730383</v>
      </c>
      <c r="AO18" s="120">
        <f t="shared" si="13"/>
        <v>66.47399605003291</v>
      </c>
      <c r="AP18" s="47"/>
      <c r="AQ18" s="109"/>
      <c r="AR18" s="109"/>
      <c r="AS18" s="120"/>
      <c r="AT18" s="120"/>
      <c r="AU18" s="38"/>
      <c r="AV18" s="38">
        <v>0</v>
      </c>
      <c r="AW18" s="38"/>
      <c r="AX18" s="120"/>
      <c r="AY18" s="120"/>
      <c r="AZ18" s="38">
        <v>102900</v>
      </c>
      <c r="BA18" s="38">
        <v>28873.39</v>
      </c>
      <c r="BB18" s="38">
        <v>101709.96</v>
      </c>
      <c r="BC18" s="120">
        <f t="shared" si="1"/>
        <v>352.26192698536613</v>
      </c>
      <c r="BD18" s="120">
        <f t="shared" si="16"/>
        <v>98.84349854227406</v>
      </c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47"/>
      <c r="BQ18" s="47"/>
      <c r="BR18" s="38"/>
      <c r="BS18" s="38"/>
      <c r="BT18" s="39"/>
      <c r="BU18" s="38"/>
      <c r="BV18" s="38"/>
      <c r="BW18" s="38"/>
      <c r="BX18" s="38"/>
    </row>
    <row r="19" spans="1:76" s="22" customFormat="1" ht="24.75" customHeight="1">
      <c r="A19" s="251" t="s">
        <v>3</v>
      </c>
      <c r="B19" s="251"/>
      <c r="C19" s="252"/>
      <c r="D19" s="86">
        <f>SUM(D10:D18)</f>
        <v>12733528</v>
      </c>
      <c r="E19" s="86">
        <f>SUM(E10:E18)</f>
        <v>12224160.45</v>
      </c>
      <c r="F19" s="126">
        <f t="shared" si="2"/>
        <v>95.99979243772817</v>
      </c>
      <c r="G19" s="108">
        <f>SUM(G10:G18)</f>
        <v>5595880</v>
      </c>
      <c r="H19" s="125">
        <f>H10+H11+H12+H13+H14+H15+H16+H17+H18</f>
        <v>4124141.9499999993</v>
      </c>
      <c r="I19" s="106">
        <f>SUM(I10:I18)</f>
        <v>4869194.24</v>
      </c>
      <c r="J19" s="128">
        <f t="shared" si="3"/>
        <v>118.06563156731306</v>
      </c>
      <c r="K19" s="123">
        <f t="shared" si="4"/>
        <v>87.01391452282752</v>
      </c>
      <c r="L19" s="108">
        <f>SUM(L10:L18)</f>
        <v>714100</v>
      </c>
      <c r="M19" s="103">
        <f>M18+M17+M16+M15+M14+M12+M11+M13+M10</f>
        <v>595539.2000000001</v>
      </c>
      <c r="N19" s="132">
        <f>N18+N17+N16+N15+N14+N12+N11+N13+N10</f>
        <v>329448.27</v>
      </c>
      <c r="O19" s="127">
        <f t="shared" si="0"/>
        <v>55.31932574715485</v>
      </c>
      <c r="P19" s="121">
        <f>N19/L19*100</f>
        <v>46.13475283573729</v>
      </c>
      <c r="Q19" s="108">
        <f>SUM(Q10:Q18)</f>
        <v>653980</v>
      </c>
      <c r="R19" s="105">
        <f>SUM(R10:R18)</f>
        <v>702654.76</v>
      </c>
      <c r="S19" s="106">
        <f>SUM(S10:S18)</f>
        <v>746061.31</v>
      </c>
      <c r="T19" s="123">
        <f t="shared" si="6"/>
        <v>106.17750742911072</v>
      </c>
      <c r="U19" s="123">
        <f t="shared" si="7"/>
        <v>114.08014159454419</v>
      </c>
      <c r="V19" s="108">
        <f>SUM(V10:V18)</f>
        <v>4062370</v>
      </c>
      <c r="W19" s="106">
        <f>SUM(W10:W18)</f>
        <v>4112942.38</v>
      </c>
      <c r="X19" s="106">
        <f>SUM(X10:X18)</f>
        <v>4535837.4</v>
      </c>
      <c r="Y19" s="123">
        <f t="shared" si="8"/>
        <v>110.2820555438951</v>
      </c>
      <c r="Z19" s="123">
        <f t="shared" si="9"/>
        <v>111.65495511240977</v>
      </c>
      <c r="AA19" s="106">
        <f>SUM(AA10:AA18)</f>
        <v>90600</v>
      </c>
      <c r="AB19" s="108">
        <f>AB10+AB11+AB12+AB13+AB14+AB15+AB16+AB17+AB18</f>
        <v>109780</v>
      </c>
      <c r="AC19" s="108">
        <f>SUM(AC10:AC18)</f>
        <v>90470</v>
      </c>
      <c r="AD19" s="121">
        <f>AC19/AB19*100</f>
        <v>82.41027509564583</v>
      </c>
      <c r="AE19" s="123">
        <f t="shared" si="11"/>
        <v>99.85651214128035</v>
      </c>
      <c r="AF19" s="106">
        <f>SUM(AF10:AF18)</f>
        <v>0</v>
      </c>
      <c r="AG19" s="134">
        <f>AG11+AG13+AG15+AG16+AG17</f>
        <v>1.77</v>
      </c>
      <c r="AH19" s="106">
        <f>SUM(AH10:AH18)</f>
        <v>377.37</v>
      </c>
      <c r="AI19" s="106"/>
      <c r="AJ19" s="106"/>
      <c r="AK19" s="108">
        <f>SUM(AK10:AK18)</f>
        <v>1020780</v>
      </c>
      <c r="AL19" s="106">
        <f>SUM(AL10:AL18)</f>
        <v>764782.0999999999</v>
      </c>
      <c r="AM19" s="106">
        <f>SUM(AM10:AM18)</f>
        <v>1022234.69</v>
      </c>
      <c r="AN19" s="123">
        <f t="shared" si="12"/>
        <v>133.66352193650977</v>
      </c>
      <c r="AO19" s="121">
        <f>AM19/AK19*100</f>
        <v>100.14250769019768</v>
      </c>
      <c r="AP19" s="108">
        <f>SUM(AP10:AP18)</f>
        <v>109248</v>
      </c>
      <c r="AQ19" s="138">
        <f>AQ10+AQ11+AQ12+AQ13+AQ14+AQ15+AQ16+AQ17+AQ18</f>
        <v>377249.62</v>
      </c>
      <c r="AR19" s="106">
        <f>SUM(AR10:AR18)</f>
        <v>111310.49</v>
      </c>
      <c r="AS19" s="123">
        <f t="shared" si="14"/>
        <v>29.505792477670354</v>
      </c>
      <c r="AT19" s="121">
        <f>AR19/AP19*100</f>
        <v>101.88789726127709</v>
      </c>
      <c r="AU19" s="106">
        <f>SUM(AU10:AU18)</f>
        <v>27000</v>
      </c>
      <c r="AV19" s="106">
        <f>AV12+AV14</f>
        <v>48840.57</v>
      </c>
      <c r="AW19" s="106">
        <f>SUM(AW10:AW18)</f>
        <v>26863.77</v>
      </c>
      <c r="AX19" s="121">
        <f>AW19/AV19*100</f>
        <v>55.0029821519282</v>
      </c>
      <c r="AY19" s="121">
        <f>AW19/AU19*100</f>
        <v>99.49544444444444</v>
      </c>
      <c r="AZ19" s="106">
        <f>SUM(AZ10:AZ18)</f>
        <v>459570</v>
      </c>
      <c r="BA19" s="106">
        <f>BA10+BA11+BA12+BA13+BA14+BA15+BA16+BA17+BA18</f>
        <v>667344.1799999999</v>
      </c>
      <c r="BB19" s="106">
        <f>SUM(BB10:BB18)</f>
        <v>454382.91</v>
      </c>
      <c r="BC19" s="123">
        <f t="shared" si="1"/>
        <v>68.0882404638638</v>
      </c>
      <c r="BD19" s="123">
        <f t="shared" si="16"/>
        <v>98.87131666557869</v>
      </c>
      <c r="BE19" s="106"/>
      <c r="BF19" s="105">
        <f>BF11+BF17</f>
        <v>698720</v>
      </c>
      <c r="BG19" s="106"/>
      <c r="BH19" s="106"/>
      <c r="BI19" s="106"/>
      <c r="BJ19" s="106"/>
      <c r="BK19" s="105">
        <f>SUM(BK10:BK18)</f>
        <v>18500</v>
      </c>
      <c r="BL19" s="106"/>
      <c r="BM19" s="106"/>
      <c r="BN19" s="106"/>
      <c r="BO19" s="106"/>
      <c r="BP19" s="108">
        <f>SUM(BP10:BP18)</f>
        <v>13900</v>
      </c>
      <c r="BQ19" s="110">
        <f>BQ17</f>
        <v>33300</v>
      </c>
      <c r="BR19" s="123">
        <f>BQ19/BP19*100</f>
        <v>239.56834532374103</v>
      </c>
      <c r="BS19" s="106"/>
      <c r="BT19" s="106"/>
      <c r="BU19" s="106"/>
      <c r="BV19" s="106">
        <f>SUM(BV10:BV18)</f>
        <v>4680</v>
      </c>
      <c r="BW19" s="121"/>
      <c r="BX19" s="106"/>
    </row>
    <row r="20" spans="1:76" s="22" customFormat="1" ht="24.75" customHeight="1">
      <c r="A20" s="25"/>
      <c r="B20" s="25"/>
      <c r="C20" s="25"/>
      <c r="D20" s="26"/>
      <c r="E20" s="27"/>
      <c r="F20" s="28"/>
      <c r="G20" s="28"/>
      <c r="H20" s="29"/>
      <c r="I20" s="30"/>
      <c r="J20" s="30"/>
      <c r="K20" s="31"/>
      <c r="L20" s="31"/>
      <c r="M20" s="29"/>
      <c r="N20" s="32"/>
      <c r="O20" s="32"/>
      <c r="P20" s="31"/>
      <c r="Q20" s="31"/>
      <c r="R20" s="29"/>
      <c r="S20" s="30"/>
      <c r="T20" s="30"/>
      <c r="U20" s="31"/>
      <c r="V20" s="31"/>
      <c r="W20" s="29"/>
      <c r="X20" s="30"/>
      <c r="Y20" s="30"/>
      <c r="Z20" s="31"/>
      <c r="AA20" s="31"/>
      <c r="AB20" s="29"/>
      <c r="AC20" s="29"/>
      <c r="AD20" s="29"/>
      <c r="AE20" s="31"/>
      <c r="AF20" s="31"/>
      <c r="AG20" s="31"/>
      <c r="AH20" s="31"/>
      <c r="AI20" s="31"/>
      <c r="AJ20" s="31"/>
      <c r="AK20" s="31"/>
      <c r="AL20" s="29"/>
      <c r="AM20" s="30"/>
      <c r="AN20" s="30"/>
      <c r="AO20" s="31"/>
      <c r="AP20" s="31"/>
      <c r="AQ20" s="33"/>
      <c r="AR20" s="33"/>
      <c r="AS20" s="34"/>
      <c r="AT20" s="31"/>
      <c r="AU20" s="31"/>
      <c r="AV20" s="29"/>
      <c r="AW20" s="29"/>
      <c r="AX20" s="30"/>
      <c r="AY20" s="31"/>
      <c r="AZ20" s="31"/>
      <c r="BA20" s="29"/>
      <c r="BB20" s="29"/>
      <c r="BC20" s="30"/>
      <c r="BD20" s="31"/>
      <c r="BE20" s="31"/>
      <c r="BF20" s="31"/>
      <c r="BG20" s="55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29"/>
      <c r="BV20" s="29"/>
      <c r="BW20" s="30"/>
      <c r="BX20" s="31"/>
    </row>
  </sheetData>
  <sheetProtection/>
  <mergeCells count="72">
    <mergeCell ref="D3:AK3"/>
    <mergeCell ref="BJ7:BN7"/>
    <mergeCell ref="BK8:BL8"/>
    <mergeCell ref="BM8:BN8"/>
    <mergeCell ref="BJ8:BJ9"/>
    <mergeCell ref="AI8:AJ8"/>
    <mergeCell ref="AD8:AE8"/>
    <mergeCell ref="AB8:AC8"/>
    <mergeCell ref="J8:K8"/>
    <mergeCell ref="Y8:Z8"/>
    <mergeCell ref="A19:C19"/>
    <mergeCell ref="A16:C16"/>
    <mergeCell ref="A12:C12"/>
    <mergeCell ref="A13:C13"/>
    <mergeCell ref="A14:C14"/>
    <mergeCell ref="A17:C17"/>
    <mergeCell ref="A18:C18"/>
    <mergeCell ref="A15:C15"/>
    <mergeCell ref="A10:C10"/>
    <mergeCell ref="AA8:AA9"/>
    <mergeCell ref="Q8:Q9"/>
    <mergeCell ref="L8:L9"/>
    <mergeCell ref="M8:N8"/>
    <mergeCell ref="W8:X8"/>
    <mergeCell ref="V8:V9"/>
    <mergeCell ref="O8:P8"/>
    <mergeCell ref="R8:S8"/>
    <mergeCell ref="E8:E9"/>
    <mergeCell ref="A11:C11"/>
    <mergeCell ref="A6:C9"/>
    <mergeCell ref="D6:F7"/>
    <mergeCell ref="G8:G9"/>
    <mergeCell ref="D8:D9"/>
    <mergeCell ref="G6:BX6"/>
    <mergeCell ref="AZ7:BD7"/>
    <mergeCell ref="BW8:BX8"/>
    <mergeCell ref="T8:U8"/>
    <mergeCell ref="BA8:BB8"/>
    <mergeCell ref="H8:I8"/>
    <mergeCell ref="AL8:AM8"/>
    <mergeCell ref="V7:Z7"/>
    <mergeCell ref="AA7:AE7"/>
    <mergeCell ref="G7:K7"/>
    <mergeCell ref="L7:P7"/>
    <mergeCell ref="Q7:U7"/>
    <mergeCell ref="AF8:AF9"/>
    <mergeCell ref="AG8:AH8"/>
    <mergeCell ref="AK7:AO7"/>
    <mergeCell ref="BC8:BD8"/>
    <mergeCell ref="BT7:BX7"/>
    <mergeCell ref="AU7:AY7"/>
    <mergeCell ref="AQ8:AR8"/>
    <mergeCell ref="AZ8:AZ9"/>
    <mergeCell ref="AP7:AT7"/>
    <mergeCell ref="BF8:BG8"/>
    <mergeCell ref="BE7:BI7"/>
    <mergeCell ref="BE8:BE9"/>
    <mergeCell ref="AP8:AP9"/>
    <mergeCell ref="AF7:AJ7"/>
    <mergeCell ref="BO7:BS7"/>
    <mergeCell ref="BU8:BV8"/>
    <mergeCell ref="BO8:BO9"/>
    <mergeCell ref="BP8:BQ8"/>
    <mergeCell ref="BR8:BS8"/>
    <mergeCell ref="BT8:BT9"/>
    <mergeCell ref="BH8:BI8"/>
    <mergeCell ref="AK8:AK9"/>
    <mergeCell ref="AN8:AO8"/>
    <mergeCell ref="AU8:AU9"/>
    <mergeCell ref="AV8:AW8"/>
    <mergeCell ref="AX8:AY8"/>
    <mergeCell ref="AS8:AT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46" r:id="rId1"/>
  <colBreaks count="1" manualBreakCount="1"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22" sqref="J2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25390625" style="0" customWidth="1"/>
    <col min="8" max="8" width="12.625" style="0" customWidth="1"/>
    <col min="9" max="9" width="12.25390625" style="0" customWidth="1"/>
    <col min="10" max="10" width="12.875" style="0" customWidth="1"/>
    <col min="11" max="11" width="9.25390625" style="0" customWidth="1"/>
    <col min="12" max="12" width="10.753906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27.75" customHeight="1">
      <c r="A2" s="260" t="s">
        <v>85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65"/>
      <c r="B4" s="265"/>
      <c r="C4" s="265"/>
      <c r="D4" s="265"/>
      <c r="E4" s="265"/>
      <c r="F4" s="265"/>
      <c r="G4" s="263" t="s">
        <v>82</v>
      </c>
      <c r="H4" s="262" t="s">
        <v>79</v>
      </c>
      <c r="I4" s="185" t="s">
        <v>20</v>
      </c>
      <c r="J4" s="185"/>
      <c r="K4" s="185" t="s">
        <v>21</v>
      </c>
      <c r="L4" s="185"/>
    </row>
    <row r="5" spans="1:12" ht="36.75" customHeight="1">
      <c r="A5" s="265"/>
      <c r="B5" s="265"/>
      <c r="C5" s="265"/>
      <c r="D5" s="265"/>
      <c r="E5" s="265"/>
      <c r="F5" s="265"/>
      <c r="G5" s="263"/>
      <c r="H5" s="185"/>
      <c r="I5" s="84" t="s">
        <v>88</v>
      </c>
      <c r="J5" s="48" t="s">
        <v>89</v>
      </c>
      <c r="K5" s="48" t="s">
        <v>90</v>
      </c>
      <c r="L5" s="48" t="s">
        <v>91</v>
      </c>
    </row>
    <row r="6" spans="1:12" ht="18" customHeight="1">
      <c r="A6" s="181" t="s">
        <v>69</v>
      </c>
      <c r="B6" s="181"/>
      <c r="C6" s="181"/>
      <c r="D6" s="181"/>
      <c r="E6" s="181"/>
      <c r="F6" s="181"/>
      <c r="G6" s="89">
        <f>G7+G9+G10+G11+G12+G13+G14+G15</f>
        <v>58935116.15</v>
      </c>
      <c r="H6" s="89">
        <f>SUM(H7:H15)</f>
        <v>57451460</v>
      </c>
      <c r="I6" s="89">
        <f>I7+I9+I10+I11+I12+I13+I14+I15</f>
        <v>44694838.67</v>
      </c>
      <c r="J6" s="89">
        <f>J7+J8+J9+J10+J11+J12+J13+J14+J15</f>
        <v>49688443.86</v>
      </c>
      <c r="K6" s="62">
        <f aca="true" t="shared" si="0" ref="K6:K27">J6/I6*100</f>
        <v>111.17266632702223</v>
      </c>
      <c r="L6" s="62">
        <f aca="true" t="shared" si="1" ref="L6:L14">J6/H6*100</f>
        <v>86.48769563036343</v>
      </c>
    </row>
    <row r="7" spans="1:12" ht="15" customHeight="1">
      <c r="A7" s="256" t="s">
        <v>34</v>
      </c>
      <c r="B7" s="256"/>
      <c r="C7" s="256"/>
      <c r="D7" s="256"/>
      <c r="E7" s="256"/>
      <c r="F7" s="256"/>
      <c r="G7" s="101">
        <v>43113115.98</v>
      </c>
      <c r="H7" s="47">
        <v>42779480</v>
      </c>
      <c r="I7" s="38">
        <v>31044418.46</v>
      </c>
      <c r="J7" s="38">
        <v>36726302.12</v>
      </c>
      <c r="K7" s="49">
        <f t="shared" si="0"/>
        <v>118.30243226273016</v>
      </c>
      <c r="L7" s="49">
        <f t="shared" si="1"/>
        <v>85.85027709546726</v>
      </c>
    </row>
    <row r="8" spans="1:12" ht="22.5" customHeight="1">
      <c r="A8" s="258" t="s">
        <v>78</v>
      </c>
      <c r="B8" s="258"/>
      <c r="C8" s="258"/>
      <c r="D8" s="258"/>
      <c r="E8" s="258"/>
      <c r="F8" s="258"/>
      <c r="G8" s="102"/>
      <c r="H8" s="47">
        <v>32900</v>
      </c>
      <c r="I8" s="85"/>
      <c r="J8" s="38">
        <v>32368.35</v>
      </c>
      <c r="K8" s="49">
        <v>0</v>
      </c>
      <c r="L8" s="49">
        <f>J8/H8*100</f>
        <v>98.38404255319149</v>
      </c>
    </row>
    <row r="9" spans="1:12" ht="15.75" customHeight="1">
      <c r="A9" s="256" t="s">
        <v>35</v>
      </c>
      <c r="B9" s="256"/>
      <c r="C9" s="256"/>
      <c r="D9" s="256"/>
      <c r="E9" s="256"/>
      <c r="F9" s="256"/>
      <c r="G9" s="101">
        <v>7135935.67</v>
      </c>
      <c r="H9" s="47">
        <v>7392630</v>
      </c>
      <c r="I9" s="38">
        <v>6714281.37</v>
      </c>
      <c r="J9" s="38">
        <v>5791326.96</v>
      </c>
      <c r="K9" s="49">
        <f t="shared" si="0"/>
        <v>86.25386159531769</v>
      </c>
      <c r="L9" s="49">
        <f t="shared" si="1"/>
        <v>78.33919674053753</v>
      </c>
    </row>
    <row r="10" spans="1:12" ht="15.75" customHeight="1">
      <c r="A10" s="256" t="s">
        <v>13</v>
      </c>
      <c r="B10" s="256"/>
      <c r="C10" s="256"/>
      <c r="D10" s="256"/>
      <c r="E10" s="256"/>
      <c r="F10" s="256"/>
      <c r="G10" s="101">
        <v>1244023.96</v>
      </c>
      <c r="H10" s="47">
        <v>1428200</v>
      </c>
      <c r="I10" s="38">
        <v>1191078.21</v>
      </c>
      <c r="J10" s="38">
        <v>658896.49</v>
      </c>
      <c r="K10" s="49">
        <f t="shared" si="0"/>
        <v>55.31933037377957</v>
      </c>
      <c r="L10" s="49">
        <f t="shared" si="1"/>
        <v>46.13474933482705</v>
      </c>
    </row>
    <row r="11" spans="1:12" ht="14.25" customHeight="1">
      <c r="A11" s="256" t="s">
        <v>67</v>
      </c>
      <c r="B11" s="256"/>
      <c r="C11" s="256"/>
      <c r="D11" s="256"/>
      <c r="E11" s="256"/>
      <c r="F11" s="256"/>
      <c r="G11" s="101">
        <v>930686.42</v>
      </c>
      <c r="H11" s="47">
        <v>653980</v>
      </c>
      <c r="I11" s="38">
        <v>702654.76</v>
      </c>
      <c r="J11" s="115">
        <v>746061.31</v>
      </c>
      <c r="K11" s="49">
        <f t="shared" si="0"/>
        <v>106.17750742911072</v>
      </c>
      <c r="L11" s="49">
        <f t="shared" si="1"/>
        <v>114.08014159454419</v>
      </c>
    </row>
    <row r="12" spans="1:12" ht="15" customHeight="1">
      <c r="A12" s="256" t="s">
        <v>66</v>
      </c>
      <c r="B12" s="256"/>
      <c r="C12" s="256"/>
      <c r="D12" s="256"/>
      <c r="E12" s="256"/>
      <c r="F12" s="256"/>
      <c r="G12" s="101">
        <v>5287236.65</v>
      </c>
      <c r="H12" s="47">
        <v>4062370</v>
      </c>
      <c r="I12" s="38">
        <v>4112942.38</v>
      </c>
      <c r="J12" s="38">
        <v>4535837.4</v>
      </c>
      <c r="K12" s="49">
        <f t="shared" si="0"/>
        <v>110.2820555438951</v>
      </c>
      <c r="L12" s="49">
        <f t="shared" si="1"/>
        <v>111.65495511240977</v>
      </c>
    </row>
    <row r="13" spans="1:12" ht="15" customHeight="1">
      <c r="A13" s="256" t="s">
        <v>36</v>
      </c>
      <c r="B13" s="256"/>
      <c r="C13" s="256"/>
      <c r="D13" s="256"/>
      <c r="E13" s="256"/>
      <c r="F13" s="256"/>
      <c r="G13" s="101">
        <v>348911</v>
      </c>
      <c r="H13" s="47">
        <v>350000</v>
      </c>
      <c r="I13" s="38">
        <v>249364</v>
      </c>
      <c r="J13" s="38">
        <v>415173</v>
      </c>
      <c r="K13" s="49">
        <f>J13/I13*100</f>
        <v>166.4927575752715</v>
      </c>
      <c r="L13" s="49">
        <f t="shared" si="1"/>
        <v>118.62085714285715</v>
      </c>
    </row>
    <row r="14" spans="1:12" ht="15.75" customHeight="1">
      <c r="A14" s="256" t="s">
        <v>37</v>
      </c>
      <c r="B14" s="256"/>
      <c r="C14" s="256"/>
      <c r="D14" s="256"/>
      <c r="E14" s="256"/>
      <c r="F14" s="256"/>
      <c r="G14" s="101">
        <v>865117.41</v>
      </c>
      <c r="H14" s="47">
        <v>751900</v>
      </c>
      <c r="I14" s="38">
        <v>678322.47</v>
      </c>
      <c r="J14" s="38">
        <v>775087.82</v>
      </c>
      <c r="K14" s="49">
        <f t="shared" si="0"/>
        <v>114.26539061871266</v>
      </c>
      <c r="L14" s="49">
        <f t="shared" si="1"/>
        <v>103.08389679478654</v>
      </c>
    </row>
    <row r="15" spans="1:12" ht="16.5" customHeight="1">
      <c r="A15" s="256" t="s">
        <v>41</v>
      </c>
      <c r="B15" s="257"/>
      <c r="C15" s="257"/>
      <c r="D15" s="257"/>
      <c r="E15" s="257"/>
      <c r="F15" s="257"/>
      <c r="G15" s="101">
        <v>10089.06</v>
      </c>
      <c r="H15" s="47">
        <v>0</v>
      </c>
      <c r="I15" s="38">
        <v>1777.02</v>
      </c>
      <c r="J15" s="38">
        <f>Лист1!J33+Лист2!AH19</f>
        <v>7390.41</v>
      </c>
      <c r="K15" s="49">
        <f t="shared" si="0"/>
        <v>415.8878346895365</v>
      </c>
      <c r="L15" s="49">
        <v>0</v>
      </c>
    </row>
    <row r="16" spans="1:12" ht="16.5" customHeight="1">
      <c r="A16" s="181" t="s">
        <v>70</v>
      </c>
      <c r="B16" s="181"/>
      <c r="C16" s="181"/>
      <c r="D16" s="181"/>
      <c r="E16" s="181"/>
      <c r="F16" s="181"/>
      <c r="G16" s="89">
        <f>G17+G18+G19+G20+G21+G22+G23+G24+G25+G26+G27+G28+G29</f>
        <v>8763988.83</v>
      </c>
      <c r="H16" s="89">
        <f>SUM(H17:H29)</f>
        <v>9643602.32</v>
      </c>
      <c r="I16" s="89">
        <f>I17+I18+I19+I20+I21+I22+I23+I24+I25+I26+I27+I28+I29</f>
        <v>5901367.06</v>
      </c>
      <c r="J16" s="89">
        <f>J17+J18+J19+J21+J23+J20+J22+J24+J25+J26+J27+J28+J29</f>
        <v>9762898.229999999</v>
      </c>
      <c r="K16" s="62">
        <f t="shared" si="0"/>
        <v>165.4345193366094</v>
      </c>
      <c r="L16" s="62">
        <f>J16/H16*100</f>
        <v>101.23704717429698</v>
      </c>
    </row>
    <row r="17" spans="1:12" ht="18.75" customHeight="1">
      <c r="A17" s="256" t="s">
        <v>48</v>
      </c>
      <c r="B17" s="256"/>
      <c r="C17" s="256"/>
      <c r="D17" s="256"/>
      <c r="E17" s="256"/>
      <c r="F17" s="256"/>
      <c r="G17" s="101">
        <v>2047775.27</v>
      </c>
      <c r="H17" s="47">
        <v>2041560</v>
      </c>
      <c r="I17" s="38">
        <v>1529563.75</v>
      </c>
      <c r="J17" s="38">
        <v>2044468.67</v>
      </c>
      <c r="K17" s="49">
        <f t="shared" si="0"/>
        <v>133.6635148420587</v>
      </c>
      <c r="L17" s="49">
        <f>J17/H17*100</f>
        <v>100.14247291287055</v>
      </c>
    </row>
    <row r="18" spans="1:12" ht="18.75" customHeight="1">
      <c r="A18" s="256" t="s">
        <v>47</v>
      </c>
      <c r="B18" s="256"/>
      <c r="C18" s="256"/>
      <c r="D18" s="256"/>
      <c r="E18" s="256"/>
      <c r="F18" s="256"/>
      <c r="G18" s="101">
        <v>262302.06</v>
      </c>
      <c r="H18" s="47">
        <v>236248</v>
      </c>
      <c r="I18" s="38">
        <v>212268.88</v>
      </c>
      <c r="J18" s="38">
        <v>206017.32</v>
      </c>
      <c r="K18" s="49">
        <f t="shared" si="0"/>
        <v>97.054886236739</v>
      </c>
      <c r="L18" s="49">
        <f>J18/H18*100</f>
        <v>87.20383664623617</v>
      </c>
    </row>
    <row r="19" spans="1:12" ht="27.75" customHeight="1">
      <c r="A19" s="258" t="s">
        <v>61</v>
      </c>
      <c r="B19" s="259"/>
      <c r="C19" s="259"/>
      <c r="D19" s="259"/>
      <c r="E19" s="259"/>
      <c r="F19" s="259"/>
      <c r="G19" s="102">
        <v>46461</v>
      </c>
      <c r="H19" s="47">
        <v>61000</v>
      </c>
      <c r="I19" s="38">
        <v>46461</v>
      </c>
      <c r="J19" s="38">
        <f>Лист1!J37</f>
        <v>60519</v>
      </c>
      <c r="K19" s="49">
        <f>J19/I19*100</f>
        <v>130.25763543617228</v>
      </c>
      <c r="L19" s="49">
        <f>J19/H19*100</f>
        <v>99.21147540983607</v>
      </c>
    </row>
    <row r="20" spans="1:12" ht="18.75" customHeight="1">
      <c r="A20" s="258" t="s">
        <v>84</v>
      </c>
      <c r="B20" s="258"/>
      <c r="C20" s="258"/>
      <c r="D20" s="258"/>
      <c r="E20" s="258"/>
      <c r="F20" s="258"/>
      <c r="G20" s="102">
        <v>303500</v>
      </c>
      <c r="H20" s="47"/>
      <c r="I20" s="38">
        <v>303500</v>
      </c>
      <c r="J20" s="38"/>
      <c r="K20" s="49"/>
      <c r="L20" s="49"/>
    </row>
    <row r="21" spans="1:12" ht="16.5" customHeight="1">
      <c r="A21" s="256" t="s">
        <v>38</v>
      </c>
      <c r="B21" s="256"/>
      <c r="C21" s="256"/>
      <c r="D21" s="256"/>
      <c r="E21" s="256"/>
      <c r="F21" s="256"/>
      <c r="G21" s="101">
        <v>587019.29</v>
      </c>
      <c r="H21" s="47">
        <v>483700</v>
      </c>
      <c r="I21" s="38">
        <v>519817.19</v>
      </c>
      <c r="J21" s="38">
        <v>516455.34</v>
      </c>
      <c r="K21" s="49">
        <f t="shared" si="0"/>
        <v>99.35326301925491</v>
      </c>
      <c r="L21" s="49">
        <f aca="true" t="shared" si="2" ref="L21:L27">J21/H21*100</f>
        <v>106.7718296464751</v>
      </c>
    </row>
    <row r="22" spans="1:12" ht="15.75" customHeight="1">
      <c r="A22" s="256" t="s">
        <v>53</v>
      </c>
      <c r="B22" s="257"/>
      <c r="C22" s="257"/>
      <c r="D22" s="257"/>
      <c r="E22" s="257"/>
      <c r="F22" s="257"/>
      <c r="G22" s="101">
        <v>600</v>
      </c>
      <c r="H22" s="47"/>
      <c r="I22" s="38">
        <v>600</v>
      </c>
      <c r="J22" s="38"/>
      <c r="K22" s="49"/>
      <c r="L22" s="49"/>
    </row>
    <row r="23" spans="1:12" ht="24.75" customHeight="1">
      <c r="A23" s="258" t="s">
        <v>76</v>
      </c>
      <c r="B23" s="259"/>
      <c r="C23" s="259"/>
      <c r="D23" s="259"/>
      <c r="E23" s="259"/>
      <c r="F23" s="259"/>
      <c r="G23" s="102">
        <v>50427.58</v>
      </c>
      <c r="H23" s="38">
        <v>50840.84</v>
      </c>
      <c r="I23" s="38">
        <v>0</v>
      </c>
      <c r="J23" s="90">
        <v>71082.07</v>
      </c>
      <c r="K23" s="49"/>
      <c r="L23" s="49">
        <f>J23/H23*100</f>
        <v>139.81293385396467</v>
      </c>
    </row>
    <row r="24" spans="1:12" ht="15" customHeight="1">
      <c r="A24" s="258" t="s">
        <v>65</v>
      </c>
      <c r="B24" s="259"/>
      <c r="C24" s="259"/>
      <c r="D24" s="259"/>
      <c r="E24" s="259"/>
      <c r="F24" s="259"/>
      <c r="G24" s="102">
        <v>100512.05</v>
      </c>
      <c r="H24" s="38">
        <v>113600</v>
      </c>
      <c r="I24" s="38">
        <v>100512.05</v>
      </c>
      <c r="J24" s="38">
        <v>105085.39</v>
      </c>
      <c r="K24" s="49">
        <f t="shared" si="0"/>
        <v>104.55004151243557</v>
      </c>
      <c r="L24" s="49">
        <f t="shared" si="2"/>
        <v>92.50474471830987</v>
      </c>
    </row>
    <row r="25" spans="1:12" ht="14.25" customHeight="1">
      <c r="A25" s="256" t="s">
        <v>39</v>
      </c>
      <c r="B25" s="256"/>
      <c r="C25" s="256"/>
      <c r="D25" s="256"/>
      <c r="E25" s="256"/>
      <c r="F25" s="256"/>
      <c r="G25" s="101">
        <v>1973385</v>
      </c>
      <c r="H25" s="38">
        <v>4018413.48</v>
      </c>
      <c r="I25" s="23">
        <v>792960</v>
      </c>
      <c r="J25" s="38">
        <v>4215673.1</v>
      </c>
      <c r="K25" s="49">
        <f t="shared" si="0"/>
        <v>531.6375479217111</v>
      </c>
      <c r="L25" s="49">
        <f t="shared" si="2"/>
        <v>104.90889304900499</v>
      </c>
    </row>
    <row r="26" spans="1:12" ht="14.25" customHeight="1">
      <c r="A26" s="256" t="s">
        <v>49</v>
      </c>
      <c r="B26" s="256"/>
      <c r="C26" s="256"/>
      <c r="D26" s="256"/>
      <c r="E26" s="256"/>
      <c r="F26" s="256"/>
      <c r="G26" s="101">
        <v>2095559.83</v>
      </c>
      <c r="H26" s="47">
        <v>1458140</v>
      </c>
      <c r="I26" s="23">
        <v>1332548.33</v>
      </c>
      <c r="J26" s="38">
        <v>1521001.77</v>
      </c>
      <c r="K26" s="49">
        <f t="shared" si="0"/>
        <v>114.14233433469538</v>
      </c>
      <c r="L26" s="49">
        <f t="shared" si="2"/>
        <v>104.31109289917293</v>
      </c>
    </row>
    <row r="27" spans="1:12" ht="15" customHeight="1">
      <c r="A27" s="256" t="s">
        <v>40</v>
      </c>
      <c r="B27" s="256"/>
      <c r="C27" s="256"/>
      <c r="D27" s="256"/>
      <c r="E27" s="256"/>
      <c r="F27" s="256"/>
      <c r="G27" s="101">
        <v>1282046.75</v>
      </c>
      <c r="H27" s="47">
        <v>1180100</v>
      </c>
      <c r="I27" s="23">
        <v>1049235.86</v>
      </c>
      <c r="J27" s="38">
        <v>984615.57</v>
      </c>
      <c r="K27" s="49">
        <f t="shared" si="0"/>
        <v>93.84120458864224</v>
      </c>
      <c r="L27" s="49">
        <f t="shared" si="2"/>
        <v>83.43492670112703</v>
      </c>
    </row>
    <row r="28" spans="1:12" ht="15" customHeight="1">
      <c r="A28" s="258" t="s">
        <v>54</v>
      </c>
      <c r="B28" s="258"/>
      <c r="C28" s="258"/>
      <c r="D28" s="258"/>
      <c r="E28" s="258"/>
      <c r="F28" s="258"/>
      <c r="G28" s="102">
        <v>0</v>
      </c>
      <c r="H28" s="47">
        <v>0</v>
      </c>
      <c r="I28" s="23">
        <v>0</v>
      </c>
      <c r="J28" s="38">
        <v>4680</v>
      </c>
      <c r="K28" s="49">
        <v>0</v>
      </c>
      <c r="L28" s="49">
        <v>0</v>
      </c>
    </row>
    <row r="29" spans="1:12" ht="15.75" customHeight="1">
      <c r="A29" s="258" t="s">
        <v>73</v>
      </c>
      <c r="B29" s="258"/>
      <c r="C29" s="258"/>
      <c r="D29" s="258"/>
      <c r="E29" s="258"/>
      <c r="F29" s="258"/>
      <c r="G29" s="102">
        <v>14400</v>
      </c>
      <c r="H29" s="47">
        <v>0</v>
      </c>
      <c r="I29" s="23">
        <v>13900</v>
      </c>
      <c r="J29" s="38">
        <f>Лист1!J46+Лист2!BQ19</f>
        <v>33300</v>
      </c>
      <c r="K29" s="49">
        <f>J29/I29*100</f>
        <v>239.56834532374103</v>
      </c>
      <c r="L29" s="49">
        <v>0</v>
      </c>
    </row>
    <row r="30" spans="1:12" ht="16.5" customHeight="1">
      <c r="A30" s="264" t="s">
        <v>72</v>
      </c>
      <c r="B30" s="264"/>
      <c r="C30" s="264"/>
      <c r="D30" s="264"/>
      <c r="E30" s="264"/>
      <c r="F30" s="264"/>
      <c r="G30" s="89">
        <f>G6+G16</f>
        <v>67699104.98</v>
      </c>
      <c r="H30" s="39">
        <f>H6+H16</f>
        <v>67095062.32</v>
      </c>
      <c r="I30" s="39">
        <f>I6+I16</f>
        <v>50596205.730000004</v>
      </c>
      <c r="J30" s="39">
        <f>J6+J16</f>
        <v>59451342.089999996</v>
      </c>
      <c r="K30" s="24">
        <f>J30/I30*100</f>
        <v>117.50158185231174</v>
      </c>
      <c r="L30" s="24">
        <f>J30/H30*100</f>
        <v>88.6076263055776</v>
      </c>
    </row>
  </sheetData>
  <sheetProtection/>
  <mergeCells count="31">
    <mergeCell ref="A29:F29"/>
    <mergeCell ref="A30:F30"/>
    <mergeCell ref="A4:F5"/>
    <mergeCell ref="A12:F12"/>
    <mergeCell ref="A11:F11"/>
    <mergeCell ref="A22:F22"/>
    <mergeCell ref="A24:F24"/>
    <mergeCell ref="A28:F28"/>
    <mergeCell ref="A6:F6"/>
    <mergeCell ref="A27:F27"/>
    <mergeCell ref="A2:L2"/>
    <mergeCell ref="H4:H5"/>
    <mergeCell ref="I4:J4"/>
    <mergeCell ref="K4:L4"/>
    <mergeCell ref="G4:G5"/>
    <mergeCell ref="A25:F25"/>
    <mergeCell ref="A26:F26"/>
    <mergeCell ref="A18:F18"/>
    <mergeCell ref="A19:F19"/>
    <mergeCell ref="A20:F20"/>
    <mergeCell ref="A23:F23"/>
    <mergeCell ref="A10:F10"/>
    <mergeCell ref="A7:F7"/>
    <mergeCell ref="A21:F21"/>
    <mergeCell ref="A17:F17"/>
    <mergeCell ref="A9:F9"/>
    <mergeCell ref="A13:F13"/>
    <mergeCell ref="A16:F16"/>
    <mergeCell ref="A14:F14"/>
    <mergeCell ref="A15:F15"/>
    <mergeCell ref="A8:F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2013-11-08T10:35:33Z</cp:lastPrinted>
  <dcterms:created xsi:type="dcterms:W3CDTF">2006-06-07T06:53:09Z</dcterms:created>
  <dcterms:modified xsi:type="dcterms:W3CDTF">2013-11-11T12:25:59Z</dcterms:modified>
  <cp:category/>
  <cp:version/>
  <cp:contentType/>
  <cp:contentStatus/>
</cp:coreProperties>
</file>