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125" windowWidth="20730" windowHeight="8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  <definedName name="_xlnm.Print_Area" localSheetId="0">Лист1!$A$1:$P$152</definedName>
  </definedNames>
  <calcPr calcId="145621"/>
</workbook>
</file>

<file path=xl/calcChain.xml><?xml version="1.0" encoding="utf-8"?>
<calcChain xmlns="http://schemas.openxmlformats.org/spreadsheetml/2006/main">
  <c r="J127" i="1" l="1"/>
  <c r="M20" i="1" l="1"/>
  <c r="L121" i="1" l="1"/>
  <c r="L87" i="1" l="1"/>
  <c r="F87" i="1" l="1"/>
  <c r="P87" i="1" s="1"/>
  <c r="H42" i="1" l="1"/>
  <c r="L152" i="1" l="1"/>
  <c r="L150" i="1"/>
  <c r="F152" i="1"/>
  <c r="P152" i="1" s="1"/>
  <c r="F150" i="1"/>
  <c r="P150" i="1" s="1"/>
  <c r="O148" i="1"/>
  <c r="O147" i="1" s="1"/>
  <c r="N148" i="1"/>
  <c r="M148" i="1"/>
  <c r="M147" i="1" s="1"/>
  <c r="L147" i="1" s="1"/>
  <c r="N147" i="1"/>
  <c r="J148" i="1"/>
  <c r="J147" i="1" s="1"/>
  <c r="I148" i="1"/>
  <c r="H148" i="1"/>
  <c r="H147" i="1" s="1"/>
  <c r="I147" i="1"/>
  <c r="G148" i="1"/>
  <c r="G147" i="1"/>
  <c r="L148" i="1"/>
  <c r="F148" i="1"/>
  <c r="K148" i="1" s="1"/>
  <c r="O125" i="1"/>
  <c r="N125" i="1"/>
  <c r="M125" i="1"/>
  <c r="J125" i="1"/>
  <c r="I125" i="1"/>
  <c r="H125" i="1"/>
  <c r="G125" i="1"/>
  <c r="L133" i="1"/>
  <c r="L131" i="1"/>
  <c r="F133" i="1"/>
  <c r="K133" i="1" s="1"/>
  <c r="F131" i="1"/>
  <c r="K131" i="1" s="1"/>
  <c r="F147" i="1" l="1"/>
  <c r="K152" i="1"/>
  <c r="K150" i="1"/>
  <c r="P148" i="1"/>
  <c r="K147" i="1"/>
  <c r="P147" i="1"/>
  <c r="P131" i="1"/>
  <c r="P133" i="1"/>
  <c r="O119" i="1" l="1"/>
  <c r="N119" i="1"/>
  <c r="M119" i="1"/>
  <c r="J119" i="1"/>
  <c r="I119" i="1"/>
  <c r="H119" i="1"/>
  <c r="G119" i="1"/>
  <c r="L123" i="1"/>
  <c r="F123" i="1"/>
  <c r="K123" i="1" s="1"/>
  <c r="L99" i="1"/>
  <c r="L97" i="1"/>
  <c r="F99" i="1"/>
  <c r="F97" i="1"/>
  <c r="O95" i="1"/>
  <c r="N95" i="1"/>
  <c r="N94" i="1" s="1"/>
  <c r="M95" i="1"/>
  <c r="O94" i="1"/>
  <c r="M94" i="1"/>
  <c r="J95" i="1"/>
  <c r="J94" i="1" s="1"/>
  <c r="I95" i="1"/>
  <c r="I94" i="1" s="1"/>
  <c r="H95" i="1"/>
  <c r="H94" i="1" s="1"/>
  <c r="G95" i="1"/>
  <c r="G94" i="1" s="1"/>
  <c r="L94" i="1" l="1"/>
  <c r="F95" i="1"/>
  <c r="P123" i="1"/>
  <c r="K95" i="1"/>
  <c r="L95" i="1"/>
  <c r="F94" i="1"/>
  <c r="O106" i="1"/>
  <c r="N106" i="1"/>
  <c r="M106" i="1"/>
  <c r="J106" i="1"/>
  <c r="I106" i="1"/>
  <c r="H106" i="1"/>
  <c r="G106" i="1"/>
  <c r="L110" i="1"/>
  <c r="F110" i="1"/>
  <c r="K110" i="1" s="1"/>
  <c r="O81" i="1"/>
  <c r="N81" i="1"/>
  <c r="M81" i="1"/>
  <c r="J81" i="1"/>
  <c r="I81" i="1"/>
  <c r="H81" i="1"/>
  <c r="G81" i="1"/>
  <c r="K87" i="1"/>
  <c r="L86" i="1"/>
  <c r="P86" i="1" s="1"/>
  <c r="F86" i="1"/>
  <c r="K86" i="1" s="1"/>
  <c r="L85" i="1"/>
  <c r="F85" i="1"/>
  <c r="K85" i="1" s="1"/>
  <c r="O71" i="1"/>
  <c r="N71" i="1"/>
  <c r="M71" i="1"/>
  <c r="J71" i="1"/>
  <c r="I71" i="1"/>
  <c r="H71" i="1"/>
  <c r="G71" i="1"/>
  <c r="L73" i="1"/>
  <c r="F73" i="1"/>
  <c r="L71" i="1"/>
  <c r="F71" i="1"/>
  <c r="F70" i="1"/>
  <c r="O67" i="1"/>
  <c r="O66" i="1" s="1"/>
  <c r="N67" i="1"/>
  <c r="N66" i="1" s="1"/>
  <c r="M67" i="1"/>
  <c r="M66" i="1" s="1"/>
  <c r="J67" i="1"/>
  <c r="J66" i="1" s="1"/>
  <c r="I67" i="1"/>
  <c r="I66" i="1" s="1"/>
  <c r="H67" i="1"/>
  <c r="H66" i="1" s="1"/>
  <c r="G67" i="1"/>
  <c r="G66" i="1" s="1"/>
  <c r="L70" i="1"/>
  <c r="K70" i="1"/>
  <c r="O42" i="1"/>
  <c r="N42" i="1"/>
  <c r="M42" i="1"/>
  <c r="J42" i="1"/>
  <c r="I42" i="1"/>
  <c r="G42" i="1"/>
  <c r="L53" i="1"/>
  <c r="L51" i="1"/>
  <c r="L49" i="1"/>
  <c r="L47" i="1"/>
  <c r="F53" i="1"/>
  <c r="K53" i="1" s="1"/>
  <c r="F51" i="1"/>
  <c r="K51" i="1" s="1"/>
  <c r="F49" i="1"/>
  <c r="K49" i="1" s="1"/>
  <c r="F47" i="1"/>
  <c r="K47" i="1" s="1"/>
  <c r="F45" i="1"/>
  <c r="F62" i="1"/>
  <c r="L62" i="1"/>
  <c r="K62" i="1"/>
  <c r="O61" i="1"/>
  <c r="N61" i="1"/>
  <c r="L61" i="1" s="1"/>
  <c r="M61" i="1"/>
  <c r="J61" i="1"/>
  <c r="I61" i="1"/>
  <c r="H61" i="1"/>
  <c r="F61" i="1" s="1"/>
  <c r="K61" i="1" s="1"/>
  <c r="G61" i="1"/>
  <c r="G55" i="1"/>
  <c r="G54" i="1" s="1"/>
  <c r="H55" i="1"/>
  <c r="H54" i="1" s="1"/>
  <c r="O55" i="1"/>
  <c r="O54" i="1" s="1"/>
  <c r="N55" i="1"/>
  <c r="N54" i="1" s="1"/>
  <c r="M55" i="1"/>
  <c r="M54" i="1" s="1"/>
  <c r="J55" i="1"/>
  <c r="I55" i="1"/>
  <c r="I54" i="1" s="1"/>
  <c r="L58" i="1"/>
  <c r="F58" i="1"/>
  <c r="K58" i="1" s="1"/>
  <c r="M28" i="1"/>
  <c r="O28" i="1"/>
  <c r="N28" i="1"/>
  <c r="J28" i="1"/>
  <c r="I28" i="1"/>
  <c r="G28" i="1"/>
  <c r="H28" i="1"/>
  <c r="L35" i="1"/>
  <c r="F35" i="1"/>
  <c r="K35" i="1" s="1"/>
  <c r="J22" i="1"/>
  <c r="O22" i="1"/>
  <c r="N22" i="1"/>
  <c r="M22" i="1"/>
  <c r="I22" i="1"/>
  <c r="G22" i="1"/>
  <c r="H22" i="1"/>
  <c r="L27" i="1"/>
  <c r="F27" i="1"/>
  <c r="K27" i="1" s="1"/>
  <c r="L26" i="1"/>
  <c r="F26" i="1"/>
  <c r="P26" i="1" s="1"/>
  <c r="O17" i="1"/>
  <c r="O16" i="1" s="1"/>
  <c r="N17" i="1"/>
  <c r="N16" i="1" s="1"/>
  <c r="M17" i="1"/>
  <c r="M16" i="1" s="1"/>
  <c r="J17" i="1"/>
  <c r="J16" i="1" s="1"/>
  <c r="I17" i="1"/>
  <c r="I16" i="1" s="1"/>
  <c r="H17" i="1"/>
  <c r="G17" i="1"/>
  <c r="G16" i="1" s="1"/>
  <c r="H16" i="1"/>
  <c r="L20" i="1"/>
  <c r="L19" i="1"/>
  <c r="F20" i="1"/>
  <c r="F19" i="1"/>
  <c r="P19" i="1" s="1"/>
  <c r="F24" i="1"/>
  <c r="K24" i="1" s="1"/>
  <c r="F42" i="1" l="1"/>
  <c r="L17" i="1"/>
  <c r="P20" i="1"/>
  <c r="L16" i="1"/>
  <c r="P95" i="1"/>
  <c r="P73" i="1"/>
  <c r="F17" i="1"/>
  <c r="K17" i="1" s="1"/>
  <c r="P94" i="1"/>
  <c r="K94" i="1"/>
  <c r="P110" i="1"/>
  <c r="P85" i="1"/>
  <c r="K73" i="1"/>
  <c r="P71" i="1"/>
  <c r="K71" i="1"/>
  <c r="P70" i="1"/>
  <c r="P53" i="1"/>
  <c r="P51" i="1"/>
  <c r="P49" i="1"/>
  <c r="P47" i="1"/>
  <c r="F55" i="1"/>
  <c r="K55" i="1" s="1"/>
  <c r="J54" i="1"/>
  <c r="P61" i="1"/>
  <c r="P62" i="1"/>
  <c r="P58" i="1"/>
  <c r="P35" i="1"/>
  <c r="P27" i="1"/>
  <c r="K26" i="1"/>
  <c r="K20" i="1"/>
  <c r="K19" i="1"/>
  <c r="F16" i="1"/>
  <c r="O142" i="1"/>
  <c r="N142" i="1"/>
  <c r="M142" i="1"/>
  <c r="J142" i="1"/>
  <c r="I142" i="1"/>
  <c r="H142" i="1"/>
  <c r="G142" i="1"/>
  <c r="L145" i="1"/>
  <c r="F145" i="1"/>
  <c r="K145" i="1" s="1"/>
  <c r="O136" i="1"/>
  <c r="O135" i="1" s="1"/>
  <c r="N136" i="1"/>
  <c r="N135" i="1" s="1"/>
  <c r="M136" i="1"/>
  <c r="M135" i="1" s="1"/>
  <c r="J136" i="1"/>
  <c r="J135" i="1" s="1"/>
  <c r="I136" i="1"/>
  <c r="I135" i="1" s="1"/>
  <c r="H136" i="1"/>
  <c r="H135" i="1" s="1"/>
  <c r="G136" i="1"/>
  <c r="G135" i="1" s="1"/>
  <c r="L139" i="1"/>
  <c r="F139" i="1"/>
  <c r="K139" i="1" s="1"/>
  <c r="F140" i="1"/>
  <c r="K140" i="1" s="1"/>
  <c r="L140" i="1"/>
  <c r="L60" i="1"/>
  <c r="F60" i="1"/>
  <c r="G40" i="1"/>
  <c r="G39" i="1" s="1"/>
  <c r="L36" i="1"/>
  <c r="F36" i="1"/>
  <c r="K36" i="1" s="1"/>
  <c r="F25" i="1"/>
  <c r="K25" i="1" s="1"/>
  <c r="L25" i="1"/>
  <c r="P17" i="1" l="1"/>
  <c r="P25" i="1"/>
  <c r="F22" i="1"/>
  <c r="K22" i="1" s="1"/>
  <c r="K16" i="1"/>
  <c r="P16" i="1"/>
  <c r="P145" i="1"/>
  <c r="P139" i="1"/>
  <c r="P140" i="1"/>
  <c r="L136" i="1"/>
  <c r="F136" i="1"/>
  <c r="K136" i="1" s="1"/>
  <c r="P60" i="1"/>
  <c r="L22" i="1"/>
  <c r="K60" i="1"/>
  <c r="P36" i="1"/>
  <c r="P22" i="1" l="1"/>
  <c r="P136" i="1"/>
  <c r="F142" i="1" l="1"/>
  <c r="L89" i="1"/>
  <c r="N80" i="1" l="1"/>
  <c r="N78" i="1" s="1"/>
  <c r="H80" i="1"/>
  <c r="H78" i="1" s="1"/>
  <c r="J80" i="1"/>
  <c r="J78" i="1" s="1"/>
  <c r="F84" i="1"/>
  <c r="K84" i="1" s="1"/>
  <c r="L67" i="1"/>
  <c r="F69" i="1"/>
  <c r="K69" i="1" s="1"/>
  <c r="J141" i="1"/>
  <c r="J134" i="1" s="1"/>
  <c r="L135" i="1"/>
  <c r="F135" i="1"/>
  <c r="G141" i="1"/>
  <c r="G134" i="1" s="1"/>
  <c r="O141" i="1"/>
  <c r="O134" i="1" s="1"/>
  <c r="M141" i="1"/>
  <c r="M134" i="1" s="1"/>
  <c r="H141" i="1"/>
  <c r="H134" i="1" s="1"/>
  <c r="I141" i="1"/>
  <c r="I134" i="1" s="1"/>
  <c r="J118" i="1"/>
  <c r="J114" i="1"/>
  <c r="F146" i="1"/>
  <c r="K146" i="1" s="1"/>
  <c r="L146" i="1"/>
  <c r="L142" i="1" s="1"/>
  <c r="F117" i="1"/>
  <c r="K117" i="1" s="1"/>
  <c r="O101" i="1"/>
  <c r="O100" i="1" s="1"/>
  <c r="N101" i="1"/>
  <c r="N100" i="1" s="1"/>
  <c r="M101" i="1"/>
  <c r="M100" i="1" s="1"/>
  <c r="J101" i="1"/>
  <c r="H101" i="1"/>
  <c r="H100" i="1" s="1"/>
  <c r="I101" i="1"/>
  <c r="G101" i="1"/>
  <c r="G100" i="1" s="1"/>
  <c r="L104" i="1"/>
  <c r="F104" i="1"/>
  <c r="K104" i="1" s="1"/>
  <c r="J105" i="1"/>
  <c r="M105" i="1"/>
  <c r="N105" i="1"/>
  <c r="O105" i="1"/>
  <c r="I105" i="1"/>
  <c r="G105" i="1"/>
  <c r="F108" i="1"/>
  <c r="K108" i="1" s="1"/>
  <c r="L108" i="1"/>
  <c r="L112" i="1"/>
  <c r="F112" i="1"/>
  <c r="K112" i="1" s="1"/>
  <c r="J113" i="1"/>
  <c r="M114" i="1"/>
  <c r="M113" i="1" s="1"/>
  <c r="O114" i="1"/>
  <c r="N114" i="1"/>
  <c r="N113" i="1" s="1"/>
  <c r="H114" i="1"/>
  <c r="H113" i="1" s="1"/>
  <c r="I114" i="1"/>
  <c r="I113" i="1" s="1"/>
  <c r="G114" i="1"/>
  <c r="M118" i="1"/>
  <c r="O118" i="1"/>
  <c r="N118" i="1"/>
  <c r="H118" i="1"/>
  <c r="I118" i="1"/>
  <c r="F121" i="1"/>
  <c r="K121" i="1" s="1"/>
  <c r="O124" i="1"/>
  <c r="N124" i="1"/>
  <c r="M124" i="1"/>
  <c r="G124" i="1"/>
  <c r="H124" i="1"/>
  <c r="I124" i="1"/>
  <c r="J124" i="1"/>
  <c r="F125" i="1"/>
  <c r="K125" i="1" s="1"/>
  <c r="F127" i="1"/>
  <c r="L117" i="1"/>
  <c r="L122" i="1"/>
  <c r="F122" i="1"/>
  <c r="L127" i="1"/>
  <c r="F128" i="1"/>
  <c r="K128" i="1" s="1"/>
  <c r="L128" i="1"/>
  <c r="F91" i="1"/>
  <c r="K91" i="1" s="1"/>
  <c r="M80" i="1"/>
  <c r="O80" i="1"/>
  <c r="O78" i="1" s="1"/>
  <c r="I80" i="1"/>
  <c r="I78" i="1" s="1"/>
  <c r="G80" i="1"/>
  <c r="G78" i="1" s="1"/>
  <c r="F81" i="1"/>
  <c r="L83" i="1"/>
  <c r="F83" i="1"/>
  <c r="L84" i="1"/>
  <c r="F89" i="1"/>
  <c r="P89" i="1" s="1"/>
  <c r="L91" i="1"/>
  <c r="P91" i="1" s="1"/>
  <c r="L69" i="1"/>
  <c r="J75" i="1"/>
  <c r="J74" i="1" s="1"/>
  <c r="N75" i="1"/>
  <c r="N74" i="1" s="1"/>
  <c r="M75" i="1"/>
  <c r="M74" i="1" s="1"/>
  <c r="O75" i="1"/>
  <c r="H75" i="1"/>
  <c r="I75" i="1"/>
  <c r="I74" i="1" s="1"/>
  <c r="G75" i="1"/>
  <c r="O74" i="1"/>
  <c r="H74" i="1"/>
  <c r="H63" i="1" s="1"/>
  <c r="L77" i="1"/>
  <c r="F77" i="1"/>
  <c r="K77" i="1" s="1"/>
  <c r="J40" i="1"/>
  <c r="J39" i="1" s="1"/>
  <c r="O40" i="1"/>
  <c r="O39" i="1" s="1"/>
  <c r="I40" i="1"/>
  <c r="I39" i="1" s="1"/>
  <c r="N40" i="1"/>
  <c r="M40" i="1"/>
  <c r="M39" i="1" s="1"/>
  <c r="M37" i="1" s="1"/>
  <c r="H40" i="1"/>
  <c r="L45" i="1"/>
  <c r="K45" i="1"/>
  <c r="L55" i="1"/>
  <c r="G37" i="1"/>
  <c r="F57" i="1"/>
  <c r="L57" i="1"/>
  <c r="I21" i="1"/>
  <c r="I14" i="1" s="1"/>
  <c r="G21" i="1"/>
  <c r="G14" i="1" s="1"/>
  <c r="L33" i="1"/>
  <c r="F33" i="1"/>
  <c r="F31" i="1"/>
  <c r="L31" i="1"/>
  <c r="L28" i="1"/>
  <c r="L24" i="1"/>
  <c r="P24" i="1" s="1"/>
  <c r="M92" i="1" l="1"/>
  <c r="N92" i="1"/>
  <c r="P122" i="1"/>
  <c r="P69" i="1"/>
  <c r="P117" i="1"/>
  <c r="K135" i="1"/>
  <c r="P135" i="1"/>
  <c r="F75" i="1"/>
  <c r="P84" i="1"/>
  <c r="L81" i="1"/>
  <c r="P81" i="1" s="1"/>
  <c r="P112" i="1"/>
  <c r="P45" i="1"/>
  <c r="G74" i="1"/>
  <c r="F74" i="1" s="1"/>
  <c r="K74" i="1" s="1"/>
  <c r="P57" i="1"/>
  <c r="P77" i="1"/>
  <c r="F114" i="1"/>
  <c r="K114" i="1" s="1"/>
  <c r="L101" i="1"/>
  <c r="P146" i="1"/>
  <c r="O21" i="1"/>
  <c r="O14" i="1" s="1"/>
  <c r="L54" i="1"/>
  <c r="M21" i="1"/>
  <c r="M14" i="1" s="1"/>
  <c r="P31" i="1"/>
  <c r="N21" i="1"/>
  <c r="N14" i="1" s="1"/>
  <c r="P33" i="1"/>
  <c r="F54" i="1"/>
  <c r="P55" i="1"/>
  <c r="G63" i="1"/>
  <c r="F119" i="1"/>
  <c r="G118" i="1"/>
  <c r="O113" i="1"/>
  <c r="O92" i="1" s="1"/>
  <c r="L92" i="1" s="1"/>
  <c r="L114" i="1"/>
  <c r="G113" i="1"/>
  <c r="G92" i="1" s="1"/>
  <c r="I100" i="1"/>
  <c r="F100" i="1" s="1"/>
  <c r="F101" i="1"/>
  <c r="P101" i="1" s="1"/>
  <c r="I63" i="1"/>
  <c r="M63" i="1"/>
  <c r="O63" i="1"/>
  <c r="J21" i="1"/>
  <c r="J14" i="1" s="1"/>
  <c r="O37" i="1"/>
  <c r="L74" i="1"/>
  <c r="F124" i="1"/>
  <c r="K124" i="1" s="1"/>
  <c r="F118" i="1"/>
  <c r="K118" i="1" s="1"/>
  <c r="F141" i="1"/>
  <c r="K141" i="1" s="1"/>
  <c r="L125" i="1"/>
  <c r="P125" i="1" s="1"/>
  <c r="K89" i="1"/>
  <c r="P104" i="1"/>
  <c r="F28" i="1"/>
  <c r="P28" i="1" s="1"/>
  <c r="L106" i="1"/>
  <c r="L105" i="1"/>
  <c r="F106" i="1"/>
  <c r="P106" i="1" s="1"/>
  <c r="L124" i="1"/>
  <c r="L100" i="1"/>
  <c r="J100" i="1"/>
  <c r="J92" i="1" s="1"/>
  <c r="K75" i="1"/>
  <c r="J63" i="1"/>
  <c r="L42" i="1"/>
  <c r="J37" i="1"/>
  <c r="N141" i="1"/>
  <c r="N134" i="1" s="1"/>
  <c r="P142" i="1"/>
  <c r="P127" i="1"/>
  <c r="L118" i="1"/>
  <c r="L119" i="1"/>
  <c r="P119" i="1" s="1"/>
  <c r="P83" i="1"/>
  <c r="L75" i="1"/>
  <c r="P75" i="1" s="1"/>
  <c r="N63" i="1"/>
  <c r="N39" i="1"/>
  <c r="L40" i="1"/>
  <c r="K142" i="1"/>
  <c r="P128" i="1"/>
  <c r="K127" i="1"/>
  <c r="K122" i="1"/>
  <c r="K119" i="1"/>
  <c r="P121" i="1"/>
  <c r="P108" i="1"/>
  <c r="H105" i="1"/>
  <c r="H92" i="1" s="1"/>
  <c r="F80" i="1"/>
  <c r="K81" i="1"/>
  <c r="K83" i="1"/>
  <c r="M65" i="1"/>
  <c r="O65" i="1"/>
  <c r="H65" i="1"/>
  <c r="F66" i="1"/>
  <c r="F67" i="1"/>
  <c r="H39" i="1"/>
  <c r="H37" i="1" s="1"/>
  <c r="F40" i="1"/>
  <c r="K33" i="1"/>
  <c r="K31" i="1"/>
  <c r="H21" i="1"/>
  <c r="M78" i="1"/>
  <c r="L78" i="1" s="1"/>
  <c r="L80" i="1"/>
  <c r="F78" i="1"/>
  <c r="P100" i="1" l="1"/>
  <c r="I92" i="1"/>
  <c r="I11" i="1" s="1"/>
  <c r="K106" i="1"/>
  <c r="P74" i="1"/>
  <c r="F21" i="1"/>
  <c r="K21" i="1" s="1"/>
  <c r="H14" i="1"/>
  <c r="G65" i="1"/>
  <c r="P118" i="1"/>
  <c r="K28" i="1"/>
  <c r="P114" i="1"/>
  <c r="F113" i="1"/>
  <c r="F92" i="1"/>
  <c r="L113" i="1"/>
  <c r="O11" i="1"/>
  <c r="F63" i="1"/>
  <c r="K63" i="1" s="1"/>
  <c r="I65" i="1"/>
  <c r="P124" i="1"/>
  <c r="K101" i="1"/>
  <c r="F134" i="1"/>
  <c r="K134" i="1" s="1"/>
  <c r="L134" i="1"/>
  <c r="G7" i="1"/>
  <c r="L63" i="1"/>
  <c r="L66" i="1"/>
  <c r="P66" i="1" s="1"/>
  <c r="P54" i="1"/>
  <c r="K54" i="1"/>
  <c r="P113" i="1"/>
  <c r="K113" i="1"/>
  <c r="N65" i="1"/>
  <c r="L65" i="1" s="1"/>
  <c r="I37" i="1"/>
  <c r="J7" i="1"/>
  <c r="K100" i="1"/>
  <c r="J65" i="1"/>
  <c r="L141" i="1"/>
  <c r="P141" i="1" s="1"/>
  <c r="L39" i="1"/>
  <c r="N37" i="1"/>
  <c r="L37" i="1" s="1"/>
  <c r="F105" i="1"/>
  <c r="P78" i="1"/>
  <c r="K78" i="1"/>
  <c r="K80" i="1"/>
  <c r="P80" i="1"/>
  <c r="K67" i="1"/>
  <c r="P67" i="1"/>
  <c r="K66" i="1"/>
  <c r="P40" i="1"/>
  <c r="K40" i="1"/>
  <c r="K42" i="1"/>
  <c r="P42" i="1"/>
  <c r="F39" i="1"/>
  <c r="K57" i="1"/>
  <c r="O8" i="1"/>
  <c r="M8" i="1"/>
  <c r="J8" i="1"/>
  <c r="I8" i="1"/>
  <c r="G8" i="1"/>
  <c r="O12" i="1"/>
  <c r="N12" i="1"/>
  <c r="J12" i="1"/>
  <c r="I12" i="1"/>
  <c r="H12" i="1"/>
  <c r="H11" i="1"/>
  <c r="O10" i="1"/>
  <c r="N10" i="1"/>
  <c r="J10" i="1"/>
  <c r="I10" i="1"/>
  <c r="O9" i="1"/>
  <c r="N9" i="1"/>
  <c r="J9" i="1"/>
  <c r="I9" i="1"/>
  <c r="H9" i="1"/>
  <c r="O7" i="1"/>
  <c r="N7" i="1"/>
  <c r="I7" i="1"/>
  <c r="F65" i="1" l="1"/>
  <c r="K65" i="1" s="1"/>
  <c r="P134" i="1"/>
  <c r="P63" i="1"/>
  <c r="F37" i="1"/>
  <c r="P37" i="1" s="1"/>
  <c r="N8" i="1"/>
  <c r="L8" i="1" s="1"/>
  <c r="F14" i="1"/>
  <c r="K14" i="1" s="1"/>
  <c r="I5" i="1"/>
  <c r="P105" i="1"/>
  <c r="K105" i="1"/>
  <c r="P92" i="1"/>
  <c r="O5" i="1"/>
  <c r="H8" i="1"/>
  <c r="K39" i="1"/>
  <c r="P39" i="1"/>
  <c r="H7" i="1"/>
  <c r="N11" i="1"/>
  <c r="M9" i="1"/>
  <c r="L9" i="1" s="1"/>
  <c r="M11" i="1"/>
  <c r="G10" i="1"/>
  <c r="H10" i="1"/>
  <c r="L21" i="1"/>
  <c r="P21" i="1" s="1"/>
  <c r="P65" i="1" l="1"/>
  <c r="K37" i="1"/>
  <c r="H5" i="1"/>
  <c r="N5" i="1"/>
  <c r="F8" i="1"/>
  <c r="F7" i="1"/>
  <c r="F10" i="1"/>
  <c r="K10" i="1" s="1"/>
  <c r="L11" i="1"/>
  <c r="M10" i="1"/>
  <c r="M12" i="1"/>
  <c r="L12" i="1" s="1"/>
  <c r="L14" i="1"/>
  <c r="P14" i="1" s="1"/>
  <c r="G11" i="1"/>
  <c r="G9" i="1"/>
  <c r="L10" i="1" l="1"/>
  <c r="P10" i="1" s="1"/>
  <c r="K8" i="1"/>
  <c r="P8" i="1"/>
  <c r="K7" i="1"/>
  <c r="F11" i="1"/>
  <c r="F9" i="1"/>
  <c r="M7" i="1"/>
  <c r="M5" i="1" s="1"/>
  <c r="L5" i="1" s="1"/>
  <c r="G12" i="1"/>
  <c r="G5" i="1" s="1"/>
  <c r="F5" i="1" s="1"/>
  <c r="P5" i="1" l="1"/>
  <c r="P11" i="1"/>
  <c r="K9" i="1"/>
  <c r="P9" i="1"/>
  <c r="F12" i="1"/>
  <c r="L7" i="1"/>
  <c r="P7" i="1" s="1"/>
  <c r="K12" i="1" l="1"/>
  <c r="P12" i="1"/>
  <c r="K92" i="1"/>
  <c r="J11" i="1"/>
  <c r="K11" i="1" s="1"/>
  <c r="J5" i="1" l="1"/>
  <c r="K5" i="1" s="1"/>
</calcChain>
</file>

<file path=xl/comments1.xml><?xml version="1.0" encoding="utf-8"?>
<comments xmlns="http://schemas.openxmlformats.org/spreadsheetml/2006/main">
  <authors>
    <author>economy7 (Зайцева Н.Н.)</author>
  </authors>
  <commentList>
    <comment ref="A150" authorId="0">
      <text>
        <r>
          <rPr>
            <b/>
            <sz val="9"/>
            <color indexed="81"/>
            <rFont val="Tahoma"/>
            <charset val="1"/>
          </rPr>
          <t>economy7 (Зайцева Н.Н.):</t>
        </r>
        <r>
          <rPr>
            <sz val="9"/>
            <color indexed="81"/>
            <rFont val="Tahoma"/>
            <charset val="1"/>
          </rPr>
          <t xml:space="preserve">
Большаков - Минстрой
</t>
        </r>
      </text>
    </comment>
    <comment ref="A152" authorId="0">
      <text>
        <r>
          <rPr>
            <b/>
            <sz val="9"/>
            <color indexed="81"/>
            <rFont val="Tahoma"/>
            <charset val="1"/>
          </rPr>
          <t>economy7 (Зайцева Н.Н.):</t>
        </r>
        <r>
          <rPr>
            <sz val="9"/>
            <color indexed="81"/>
            <rFont val="Tahoma"/>
            <charset val="1"/>
          </rPr>
          <t xml:space="preserve">
Петров - МСХ
</t>
        </r>
      </text>
    </comment>
  </commentList>
</comments>
</file>

<file path=xl/sharedStrings.xml><?xml version="1.0" encoding="utf-8"?>
<sst xmlns="http://schemas.openxmlformats.org/spreadsheetml/2006/main" count="276" uniqueCount="225">
  <si>
    <t>тыс. рублей</t>
  </si>
  <si>
    <t>Наименование отраслей, государственных 
заказчиков и объектов</t>
  </si>
  <si>
    <t>Реквизиты проектной организации, разработавшей ПСД  (наименование, ИНН, адрес, ФИО руководителя)</t>
  </si>
  <si>
    <t>Наименование подрядной организации, осуществляющей строительные работы  (наименование, ИНН, адрес, ФИО руководителя, учредителей)</t>
  </si>
  <si>
    <t>Реквизиты государственного (муниципального)  контракта  (дата, номер)</t>
  </si>
  <si>
    <t>Сроки 
строительства (реконструкции)</t>
  </si>
  <si>
    <t>Годовой лимит финансирования, тыс. рублей</t>
  </si>
  <si>
    <t>Объем выполненных работ, оформленных актами</t>
  </si>
  <si>
    <t xml:space="preserve">% 
выпол-ненных работ от годового лимита </t>
  </si>
  <si>
    <t>Фактическое финансирование выполненных работ, включая авансирование (кассовый расход), тыс. рублей</t>
  </si>
  <si>
    <t>% 
факти-ческого финанси-рования работ к годовому лимиту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</si>
  <si>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</si>
  <si>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</si>
  <si>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</si>
  <si>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</si>
  <si>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федераль-ного бюджета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</si>
  <si>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</si>
  <si>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</si>
  <si>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</si>
  <si>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</si>
  <si>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</si>
  <si>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здравоохранение</t>
  </si>
  <si>
    <t>физическая культура и спорт</t>
  </si>
  <si>
    <t>дорожное хозяйство</t>
  </si>
  <si>
    <t>коммунальное хозяйство</t>
  </si>
  <si>
    <t>ОБРАЗОВАНИЕ, всего</t>
  </si>
  <si>
    <t>Программная часть</t>
  </si>
  <si>
    <t xml:space="preserve">Государственная программа Чувашской Республики  "Развитие образования" </t>
  </si>
  <si>
    <t>Подпрограмма "Государственная поддержка развития образования"</t>
  </si>
  <si>
    <t>Министерство образования 
и молодежной политики Чувашской Республики</t>
  </si>
  <si>
    <t xml:space="preserve"> </t>
  </si>
  <si>
    <t>администрация г. Канаша</t>
  </si>
  <si>
    <t>администрация г. Чебоксары</t>
  </si>
  <si>
    <t>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 на 2016–2025 годы</t>
  </si>
  <si>
    <t>администрация Мариинско-Посадско района</t>
  </si>
  <si>
    <t>реконструкция существующего здания МБОУ "Гимназия № 1" в г. Мариинский Посад по ул. Июльская, д. 25</t>
  </si>
  <si>
    <t>ООО "Проектный институт "Сувар-стройпроект" - г.Чебоксары, ул.К.Маркса, 52. ИНН 2129041303. Ген.директор - Захаров В.А.</t>
  </si>
  <si>
    <t>сентябрь 2017 г.</t>
  </si>
  <si>
    <t>Подпрограмма "Устойчивое развитие сельских территорий Чувашской Республики"</t>
  </si>
  <si>
    <t xml:space="preserve">Государственная программа Чувашской Республики "Развитие жилищного строительства и сферы жилищно-коммунального хозяйства" </t>
  </si>
  <si>
    <t>в том числе:</t>
  </si>
  <si>
    <t>Подпрограмма "Государственная поддержка строительства жилья в Чувашской Республике"</t>
  </si>
  <si>
    <t>КУЛЬТУРА, всего</t>
  </si>
  <si>
    <t>Министерство культуры, по делам  национальностей  и архивного дела Чувашской Республики</t>
  </si>
  <si>
    <t>развитие сети учреждений культурно-досугового типа в сельской местности</t>
  </si>
  <si>
    <t>администрация Урмарского района</t>
  </si>
  <si>
    <t xml:space="preserve">строительство здания сельского дома культуры в с. Шоркистры </t>
  </si>
  <si>
    <t>ООО "ПИ "Суварстройпроект", ИНН 2129041303, г. Чебоксары, ул. К.Маркса, д.52б, В.А. Захаров</t>
  </si>
  <si>
    <t>ЗАО "Урмарская", ИНН 2114000230, ЧР, п. Урмары, ул. Колхозная, 14. Ген. Директор - Н.В. Зайцев</t>
  </si>
  <si>
    <t xml:space="preserve">Государственная программа Чувашской Республики  "Развитие культуры и туризма" </t>
  </si>
  <si>
    <t>Подпрограмма "Развитие культуры в Чувашской Республике"</t>
  </si>
  <si>
    <t>ООО "СКИМ", 428000, Чувашская Республика, г. Чебоксары, Приволжский б-р, д.4, пом.7 ИНН 2130093271 Героев А.В.</t>
  </si>
  <si>
    <t>будет определен по итогам электронного аукциона</t>
  </si>
  <si>
    <t>Подпрограмма "Туризм"</t>
  </si>
  <si>
    <t>Министерство строительства, архитектуры и жилищно-коммунального хозяйства Чувашской  Республики</t>
  </si>
  <si>
    <t>ЗДРАВООХРАНЕНИЕ, всего</t>
  </si>
  <si>
    <t xml:space="preserve">              в том числе:</t>
  </si>
  <si>
    <t xml:space="preserve">Государственная программа Чувашской Республики "Развитие здравоохранения" 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</si>
  <si>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</si>
  <si>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Подпрограмма "Устойчивое развитие сельских территорий в Чувашской Республике"</t>
  </si>
  <si>
    <t>Министерство здравоохранения Чувашской Республики</t>
  </si>
  <si>
    <t xml:space="preserve">Строительство модульных фельдшерско-акушерских пунктов в рамках реализации  дополнительных мер по совершенствованию оказания первичной медико-санитарной помощи сельскому населению в Чувашской Республике </t>
  </si>
  <si>
    <t>ОАО "Чувашгражданпроект"</t>
  </si>
  <si>
    <t>на весь выделенный лимит бюджетных ассигнований 2016 года в разрезе районов заключаются государственные контракты с подрядными организациями в соответствии с ФЗ № 44-ФЗ от 05.04.2013</t>
  </si>
  <si>
    <t>ФИЗИЧЕСКАЯ КУЛЬТУРА И СПОРТ, всего</t>
  </si>
  <si>
    <t xml:space="preserve">Государственная программа Чувашской Республики "Развитие физической культуры и спорта" </t>
  </si>
  <si>
    <t>Подрограмма "Развитие физической культуры и массового спорта"</t>
  </si>
  <si>
    <t>Министерство физической культуры и спорта Чувашской Республики</t>
  </si>
  <si>
    <t xml:space="preserve">строительство ледового дворца на 7500 зрительских мест с пристроенным крытым катком и искусственным льдом на стадионе "Олимпийский" в г.Чебоксары </t>
  </si>
  <si>
    <t>ООО "Мой город"  ИНН 2130018877, ул.М.Павлова д.39, оф.3, Лукиянов Сергей Пантелемонович</t>
  </si>
  <si>
    <t xml:space="preserve">ГК № 17 от 26.12.2012,           ГК № 1 от 19.01.2015 </t>
  </si>
  <si>
    <t>ООО АБ "Классика", ИНН 2129046647, г. Чебоксары, ул. Ярморочная,д. 6, пом. 3 Рожкова Надежда Арсентьевна</t>
  </si>
  <si>
    <t>ДОРОЖНОЕ ХОЗЯЙСТВО</t>
  </si>
  <si>
    <t>Министерство транспорта и дорожного хозяйства Чувашской Республики</t>
  </si>
  <si>
    <t>Строительство автодорог 1-го пускового комплекса 1-й очереди строительства жилого района "Новый город" г. Чебоксары</t>
  </si>
  <si>
    <t>ЗАО "ТУС" г. Чебоксары, ул.М.Павлова, д.39, кв.7, 428034, Гендиректор - Угаслов Н.П.</t>
  </si>
  <si>
    <t>ГК 75 от 30.06,2016</t>
  </si>
  <si>
    <t xml:space="preserve">Государственная программа Чувашской Республики "Развитие культуры и туризма" </t>
  </si>
  <si>
    <t>Подрограмма "Туризм"</t>
  </si>
  <si>
    <t>Министерство культуры, по делам национальностей и архивного дела Чувашской Республики</t>
  </si>
  <si>
    <t xml:space="preserve">Строительство транспортной инфраструктуры этноэкологического комплекса "Амазония" г. Чебоксары
</t>
  </si>
  <si>
    <t>ПСБ ОАО "Чувашавтодор" 428024, г. Чебоксары,ИНН 213004780021 Ив. Яковлева, 2а, ИП Кожанов С.Ю. ИНН 212904297880, Чебоксары, Московский пр, 37/1 кв 4</t>
  </si>
  <si>
    <t>ООО "СК "Гарант",ИНН 2130119265, г.Чебоксары, Бапзовый проезд, д.3, Мелоян Артур Ваганович, ООО "Элит-строй", ИНН 2130067070, Г. Новочебоксарск, ул. Советская, д.27а, Кадеев РГ</t>
  </si>
  <si>
    <t>19.08.2015 № 109/08-15, от 10.11.2015 №147/08-15</t>
  </si>
  <si>
    <t>до 30.09.2016</t>
  </si>
  <si>
    <t>строительство транспортной инфраструктуры этноэкологического комплекса "Ясна" Чебоксарского района Чувашской Республики</t>
  </si>
  <si>
    <t>ИП Кожанов С.Ю. ИНН 212904297880, Чебоксары, Московский пр, 37/1 кв 4</t>
  </si>
  <si>
    <t>28.12.2015 № 2015.518233</t>
  </si>
  <si>
    <t>Государственная программа Чувашской Республики "Экономическое развитие и инновационная экономика на 2012–2020 годы"</t>
  </si>
  <si>
    <t xml:space="preserve">Подпрограмма "Развитие монопрофильных населенных пунктов в Чувашской Республике" </t>
  </si>
  <si>
    <t>Министерство транспорта и дорожного хозяйства Чувашской  Республики</t>
  </si>
  <si>
    <t>строительство автомобильной дороги по ул. Машиностроителей - автодорога "Аниш" в г. Канаш Чувашской Республики</t>
  </si>
  <si>
    <t>Подпрограмма "Автомобильные дороги"</t>
  </si>
  <si>
    <t xml:space="preserve">cтроительство и реконструкция автомобильных дорог в городских округах  </t>
  </si>
  <si>
    <t xml:space="preserve">пообъектное распределение средств осуществляется отдельными постановлениями КМ ЧР, после чего проводятся аукционы и выбираются подрядчики </t>
  </si>
  <si>
    <t>Министерство транспорта и дорожного хозяйства  Чувашской Республики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</si>
  <si>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том числе строительство (реконструкция) автомобильных дорог общего пользования, ведущих к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</si>
  <si>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КОММУНАЛЬНОЕ ХОЗЯЙСТВО, всего</t>
  </si>
  <si>
    <t>Министерство строительства, архитектуры и жилищно-коммунального хозяйства Чувашской Республики</t>
  </si>
  <si>
    <t>администрация г. Шумерли</t>
  </si>
  <si>
    <t xml:space="preserve">реконструкция канализационных очистных сооружений производительностью 15000 куб. м/сут в г. Канаше Чувашской Республики
</t>
  </si>
  <si>
    <t>ООО фирма "Старко"</t>
  </si>
  <si>
    <t>администрация Батыревского района</t>
  </si>
  <si>
    <t>развитие и увеличение пропускной способности сети автомобильных дорог общего пользования регионального (межмуниципального) значения</t>
  </si>
  <si>
    <t>Реконструкция не завершенного строительством здания под Центральный государственный архив Чувашской Республики по ул. Урукова, д. 2а, г. Чебоксары</t>
  </si>
  <si>
    <t>Строительство здания многопрофильной поликлиники БУ "Центральная городская больница" Минздрава Чувашии, г. Чебоксары, просп. Ленина, д. 12</t>
  </si>
  <si>
    <t xml:space="preserve">Реконструкция тренировочной площадки на стадионе АУ Чувашской Республики "Центр спортивной подготовки сборных команд Чувашской Республики имени 
А. Игнатьева", г. Чебоксары, ул. Чапаева, д. 17
</t>
  </si>
  <si>
    <t>2016 год</t>
  </si>
  <si>
    <t>2016 г.</t>
  </si>
  <si>
    <t xml:space="preserve">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 </t>
  </si>
  <si>
    <t>ООО "ВВС" (Анисимов Игорь Анатольевич) ИНН 2127028089</t>
  </si>
  <si>
    <t>МК то 07.12.2016</t>
  </si>
  <si>
    <t xml:space="preserve">приобретение здания (помещений) под размещение дошкольного образовательного учреждения в мкр. "Садовый" г. Чебоксары </t>
  </si>
  <si>
    <t>реконструкция части здания по адресу: Чувашская Республика, Чебоксарский район, пгт Кугеси, ул. Шоршелская, 5 под банно-прачечный комплекс КС(К)ОУ "Кугесьская специальная (коррекционная) общеобразовательная школа-интернат" Минобразования Чувашии</t>
  </si>
  <si>
    <t xml:space="preserve">строительство пристроев с санитарно-техническими помещениями к зданиям муниципальных общеобразовательных организаций </t>
  </si>
  <si>
    <t>Полномочное представительство Чувашской Республики при Президенте Российской Федерации</t>
  </si>
  <si>
    <t>реставрация здания полномочного представительства Чувашской Республики при Президенте Российской Федерации, расположенного по адресу г. Москва, ул. Большая Ордынка, д. 46, стр. 1</t>
  </si>
  <si>
    <t>администрация Порецкого района</t>
  </si>
  <si>
    <t>строительство стадиона-площадки с. Порецкое пер. Школьный</t>
  </si>
  <si>
    <t>реконструкция тренировочного поля в с. Батырево</t>
  </si>
  <si>
    <r>
      <t xml:space="preserve">проектирование, строительство, реконструкция автомобильных дорог общего пользования местного значения </t>
    </r>
    <r>
      <rPr>
        <b/>
        <sz val="12"/>
        <rFont val="Arial"/>
        <family val="2"/>
        <charset val="204"/>
      </rPr>
      <t>вне</t>
    </r>
    <r>
      <rPr>
        <sz val="12"/>
        <rFont val="Arial"/>
        <family val="2"/>
        <charset val="204"/>
      </rPr>
      <t xml:space="preserve"> границ населенных пунктов в границах муниципального района в границах населенных пунктов поселений</t>
    </r>
  </si>
  <si>
    <t>строительство инженерной инфраструктуры индустриального (промышленного) парка в г. Канаше Чувашской Республики</t>
  </si>
  <si>
    <t>Строительство очистных сооружений хозяйственно-бытовых стоков КС(К)ОУ "Саланчикская специальная (коррекционная) общеобразоватльная школа-интернат " Минобразования Чувашии в пос. Саланчик Шумерлинского района</t>
  </si>
  <si>
    <t>администрация Цивильского района</t>
  </si>
  <si>
    <t>строительство средней общеобразовательной школы на 1000 ученических мест в микрорайоне "Южный" г. Цивильск Чувашской Республики</t>
  </si>
  <si>
    <t>строительство средней общеобразовательной школы в мкр. "Волжский-3" г. Чебоксары</t>
  </si>
  <si>
    <t>строительство здания планетария в Парке имени космонавта А.Г. Николаева в г. Чебоксары</t>
  </si>
  <si>
    <t>Реконструкция Московской набережной г. Чебоксары 2-ой этап</t>
  </si>
  <si>
    <t>Реконструкция здания стационара БУ ЧР "Городская детская больница  № 2" Минздравсоцразвития Чувашии, г. Чебоксары, ул. Гладкова, д. 15</t>
  </si>
  <si>
    <t>Строительство объекта «Биологические очистные сооружения (БОС) БУ «РДС «Лесная сказка» Минздрава Чувашии (соматическое отделение «Алый парус»)</t>
  </si>
  <si>
    <t>строительство локальных очистных сооружений АУ Чувашской Республики "ФОЦ "Росинка" Минспорта Чувашии</t>
  </si>
  <si>
    <t>реконструкция БОУ ДОД "СДЮСШОР № 2" Минспорта Чувашии</t>
  </si>
  <si>
    <t>транспортная инфраструктура инвестиционного проекта "Чувашия - сердце Волги" Моргаушского района Чувашской Республики</t>
  </si>
  <si>
    <t>Государственная программа Чувашской Республики "Управление общественными финансами и государственным долгом Чувашской Республики"</t>
  </si>
  <si>
    <t>Подпрограмма "Повышение эффективности бюжетных расходов Чувашской Республики"</t>
  </si>
  <si>
    <t>Министерство сельского хозяйства Чувашской Республики</t>
  </si>
  <si>
    <t>реализация проектов развития общественной инфраструктуры,основанных на местных инициативах</t>
  </si>
  <si>
    <t>администрация Канашского района</t>
  </si>
  <si>
    <t>строительство автомобильной дороги по ул. Медвежья и ул. 70 лет Победы в д. Хучель</t>
  </si>
  <si>
    <t>администрация Чебоксарского района</t>
  </si>
  <si>
    <t xml:space="preserve"> строительство автомобильной дороги в составе проекта "Комплексная компактная застройка и благоустройство жилой группы в южной части д. Яндово Синьяльского сельского поселения Чебоксарского района Чувашской Республики"</t>
  </si>
  <si>
    <t>Строительство блочно-модульной котельной с сетями вместо выводимых ЦТП № 8 и 9 от выводимой из эксплуатации котельной № 15 на территории г. Шумерля</t>
  </si>
  <si>
    <t>Строительство блочно-модульной котельной с сетями вместо выводимых ЦТП № 1, 3, 4 от выводимой из эксплуатации котельной № 15 на территории г. Шумерля</t>
  </si>
  <si>
    <t>ОО НПП "Иженер" ИНН 2127317852, Президентский б-р,д.31 директор Токмолаева Л.И.</t>
  </si>
  <si>
    <t>ООО НПП "Алза", ИНН 2127311850, адрес: 428004, г.Чебоксары, ул. Энгельса, 42а; директор Лаврентьев С.В.</t>
  </si>
  <si>
    <t>Государственный контракт № 20 от 31.12.2013</t>
  </si>
  <si>
    <t>АО "ПИ "Чувашгражданпроект"</t>
  </si>
  <si>
    <t>ООО "Проектно-строительная фирма "Ремстрой-сервис"</t>
  </si>
  <si>
    <t xml:space="preserve">Батыревский район </t>
  </si>
  <si>
    <t>строительство сельского дома культуры на 150 мест в д.Долгий Остров</t>
  </si>
  <si>
    <t xml:space="preserve">строительство дома культуры на 106 мест в с. Чутеево </t>
  </si>
  <si>
    <t xml:space="preserve">Янтиковский район </t>
  </si>
  <si>
    <t xml:space="preserve">реконструкция здания мастерской школы под сельский дом культуры с. Малые Кибечи </t>
  </si>
  <si>
    <t>Канашский район</t>
  </si>
  <si>
    <t xml:space="preserve">строительство дома культуры в д. Шоля </t>
  </si>
  <si>
    <t xml:space="preserve">Красночетайский район </t>
  </si>
  <si>
    <t xml:space="preserve">строительство детского сада на 240 мест в мкр. Восточный г. Канаш Чувашской Республики </t>
  </si>
  <si>
    <t xml:space="preserve">Строительство дошкольного образовательного учреждения по ул. Р. Люксембург г. Чебоксары Чувашской Республики </t>
  </si>
  <si>
    <t>ООО "Институт проектирования технологического развития и инноваций", ИНН 2130003052, г. Чебоксары, ул. Калинина, д.107, Макарова Татьяна Арсентьева</t>
  </si>
  <si>
    <t>ООО "СУОР", ИНН 2127311917, г. Чебоксары, ул. Калинина, д.107, Ермолаев Владимир Федорович</t>
  </si>
  <si>
    <t>ГК от 07.03.2017 № 222</t>
  </si>
  <si>
    <t>ООО "Базис", ИНН 2130069416, г.Чебоксары, ул. Нижегородская, д.4, пом.7, Усов Сергей Георгиевич</t>
  </si>
  <si>
    <t>ОАО "Проектно-сметное бюро" - г.Чебоксары, пер.Бабушкина, д.8.  ИНН 2130066670. Ген.директор - В.П. Михайлов</t>
  </si>
  <si>
    <t>№406 от 11.07.2016</t>
  </si>
  <si>
    <t>ООО "КСО "Красночетайская", ИНН 2110052510, ЧР, с.Кр.Четаи, ул. Придорожная, д.31, Кандейкин Павел Валентинович</t>
  </si>
  <si>
    <t>Строительство котельной с инженерными сетями для теплоснабжения учебного корпуса и общежития ГАПОУ «КанТЭТ» Минобразования Чувашии, расположенных по адресу: Чувашская Республика, г. Канаш, ул. Ильича, д. 15</t>
  </si>
  <si>
    <t>ООО "Институт проектирования технологического развития и инноваций", ИНН 2130003052, г.Чебоксары, ул.Калинина, д.107, Макарова Татьяна Арсентьевна</t>
  </si>
  <si>
    <t>ООО "Булат", ИНН 2103004730, Чувашская Республика - Чувашия, Батыревский р-н, с.Шыгырдан, ул.Наримана, д.12, Абдулвалеев Ринат Абдулахатович</t>
  </si>
  <si>
    <t>№108 от 09.08.2016 г.</t>
  </si>
  <si>
    <t>июнь 2017 г.</t>
  </si>
  <si>
    <t>ООО "СКИМ", ИНН 2130093271, г.Чебоксары, ул.Н.Сверчкова, д.6Б, оф.4, Обрядин Алексей Геннадьевич</t>
  </si>
  <si>
    <t>2017 г.</t>
  </si>
  <si>
    <t>ООО "ЯдринИнвестСтрой", ИНН  211900710977, Ядринский район, г. Ядрин, ул. Садовая, 19 А, Ген. директор - Андреев Виталий Михайлович</t>
  </si>
  <si>
    <t>ООО "Проектный институт "Суварстройпроект", ИНН 2129041303,  г. Чебоксары, ул. К.Маркса, дом 52б, В.А. Захаров</t>
  </si>
  <si>
    <t>ООО АБ "Классика", ИНН 212902201053, г. Чебоксары, ул. Ярмарочная, 6, 3, директор - Рожкова Н.А.</t>
  </si>
  <si>
    <t>ООО "Агропроект", ИНН 212702244300, г. Чебоксары, пр. И.Я.Яковлева, 19, офис 402, директор - Иванов Н.Б.</t>
  </si>
  <si>
    <t>ООО «Строитель», ИНН 2123005940,  Чувашская Республика, г.Канаш, территория Элеватор, 39, директор - Фарбер Владимир Федорович</t>
  </si>
  <si>
    <t>ООО "ВолгаРемСтрой", ИНН 2130147294, 428024, г.Чебоксары, Мясокомбинатский проезд, д.2а, Солонцев Е.С.</t>
  </si>
  <si>
    <t>ГК 18/01-2017 от 09.02.2017г.</t>
  </si>
  <si>
    <t>Будет определена по итогам электронного аукциона</t>
  </si>
  <si>
    <t>АО "Чувашгражданпроект", 2130066768,  г. Чебоксары, Московский пр., д. 3, ген. Директор - Арсентьев Евгений Зиновьевич</t>
  </si>
  <si>
    <t xml:space="preserve">Будет определена по итогам электронного аукциона </t>
  </si>
  <si>
    <t>2017-2019 г.</t>
  </si>
  <si>
    <t>АО "Институт ИНН  "Дардорпроект", 420088, Республика Татарстан, г. Казань, ул. Академика Губкина, д. 31.</t>
  </si>
  <si>
    <t xml:space="preserve">ООО "СК "Гарант",ИНН 2130119265, г.Чебоксары, Базовый проезд, д.3, Мелоян Артур Ваганович </t>
  </si>
  <si>
    <t>2017-2019 гг.</t>
  </si>
  <si>
    <t>ЗАО "ГИПРОЗДРАВ"</t>
  </si>
  <si>
    <t>2017-2018 гг.</t>
  </si>
  <si>
    <t>ООО "Империя", ИНН 2130067190, г.Чебоксары, ул. Хузангая, д.26, Аркадьев Александр Витальевич</t>
  </si>
  <si>
    <t>ГК № 4 от 01.02.2017</t>
  </si>
  <si>
    <t>ООО "Трест-11", ИНН 2127323870, г.Чебоксары, пер.Бабушкина, д.2, Башмаков С.Н.</t>
  </si>
  <si>
    <t>МК № 133 от 03.10.2016</t>
  </si>
  <si>
    <t>ООО "Волгапромпроект", ИНН 7327047722, Ульяновская область, г. Ульяновск, улица Ефремова, д.29, Галеев Руслан Айратович</t>
  </si>
  <si>
    <t xml:space="preserve">АО ПМК-8, ИНН 2115000346, Чувашская Республика, 
г. Цивильск, 
ул. П.Иванова  д.8, Ижелеев Виталий Николаевич   </t>
  </si>
  <si>
    <t>МК от 07.04.2017</t>
  </si>
  <si>
    <t xml:space="preserve">МК от 02.08.2016 </t>
  </si>
  <si>
    <t>ООО "Дортехпроект", свидетельствр П-108-213-0049113-071, выд. НП "Союз проектировщиков Поволожья", СРО П-108-28122009 от 29.12.2010</t>
  </si>
  <si>
    <t xml:space="preserve">ООО "СтройГрупп", ИНН 2130134626 г.Чебоксары, Школьны йпроезд 1, офис 202, </t>
  </si>
  <si>
    <t>МК 12.12.2015 № 0115300010515000013-241750</t>
  </si>
  <si>
    <t>2016-2017 гг.</t>
  </si>
  <si>
    <t>2016-2018 гг.</t>
  </si>
  <si>
    <t>ООО "ГрадоПроект", ИНН 2130020178, г. Чебоксары, пр. Мира, д.9, офис 216, Синюкаева Елена Евгеньевна</t>
  </si>
  <si>
    <t>декабрь 2017 г.</t>
  </si>
  <si>
    <t xml:space="preserve">реконструкция тренировочной площадки на стадионе муниципального бюджетного образовательного учреждения дополнительного образования детей "Детско-юношеская школа "Спартак",г. Чебоксары, ул. Гагарина, д.40" </t>
  </si>
  <si>
    <t xml:space="preserve">ООО "ПИ "АККОРтехпроект", ИНН 2130038986,
г. Чебоксары, проспект Мира, 90-1, Дружинин Виктор Васильевич </t>
  </si>
  <si>
    <t>Подпрограмма "Развитие медицинской реабилитации и санаторно-курортного лечения, в том числе детей"</t>
  </si>
  <si>
    <t xml:space="preserve">Государственная программа Чувашской Республики "Развитие транспортной системы Чувашской Республики" </t>
  </si>
  <si>
    <t>октябрь 
2016 г.</t>
  </si>
  <si>
    <t>декабрь 
2017 г.</t>
  </si>
  <si>
    <t>ООО "СТРОЙЭКСПЕРТ" ИНН 2130142320, г. Чебоксары, ул. Магницкого, 1в, Иконникова Н.С.</t>
  </si>
  <si>
    <t>будет заключен после определения подрядной организации</t>
  </si>
  <si>
    <t>№ 1 от 10.04.2017</t>
  </si>
  <si>
    <t>ООО "ПМК "Партнер Холдинг",  ИНН 2130155496, г.Чебоксары, Хевешская ул., д. 1а, пом.7, Козлов Александр Михайлович</t>
  </si>
  <si>
    <t>администрация Моргаушского района</t>
  </si>
  <si>
    <t>реконструкция автомобильной дороги "Чебоксары-Сурское"-Кшауши-Студгородок" Чебоксарского района (ПИР)</t>
  </si>
  <si>
    <t>ЗАО "ХК "Голицын",  ИНН 50060004480, адрес: г.Новочебок-сарск, ул. Коммунальная, д.9, директор Коротков  А.В.</t>
  </si>
  <si>
    <t xml:space="preserve">ООО "СМУ-115", ИНН 2130148474, г.Чебоксары, Московский проспект, д.17, корп.1, офис 9,  Баринов Андрей Михайлович </t>
  </si>
  <si>
    <t>Информация о финансировании строительства объектов республиканской адресной 
инвестиционной программы за счет бюджетных средств за январь-май 2017 года</t>
  </si>
  <si>
    <t>ООО "Колективная строительная организация "Красночетайская", ИНН 2110052510, ЧР Красночетайский р-н, с. Красные Четаи, ул. Придорожная, 31, Директор - Кандейкин П.В.</t>
  </si>
  <si>
    <t>идет процедура заключения контракта</t>
  </si>
  <si>
    <t>ООО "ЭлитСтрой", ИНН 2130067070, г. Новочебоксарск, ул. Промышленная, 61а, офис 3, ,директор Кадеев Рудик Геннадьевич</t>
  </si>
  <si>
    <t>от 6.06.2017 № Ф.2017.204661</t>
  </si>
  <si>
    <t>17.05.2017 №2</t>
  </si>
  <si>
    <t xml:space="preserve"> ООО «Воддорстрой»,
ИНН2115003788,
Чувашия, Цивильский район, село Чурачики, улица Мелиораторов, 17, Федоров Анатолий Николаевич
</t>
  </si>
  <si>
    <t>ИП Ельцов Артемий Валерианович, ИНН 212910256112 (контракт от 23.05.2017 № 65-п)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</si>
</sst>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"/>
      <family val="2"/>
      <charset val="204"/>
    </font>
    <font>
      <sz val="10"/>
      <name val="Helv"/>
    </font>
    <font>
      <b/>
      <i/>
      <sz val="12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u/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 Cyr"/>
      <charset val="204"/>
    </font>
    <font>
      <b/>
      <i/>
      <u/>
      <sz val="9"/>
      <name val="Arial"/>
      <family val="2"/>
      <charset val="204"/>
    </font>
    <font>
      <i/>
      <u/>
      <sz val="9"/>
      <name val="Arial"/>
      <family val="2"/>
      <charset val="204"/>
    </font>
    <font>
      <i/>
      <sz val="9"/>
      <name val="Arial Cyr"/>
      <charset val="204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rgb="FFFF0000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3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44" fontId="2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114">
    <xf numFmtId="0" fontId="0" fillId="0" borderId="0" xfId="0"/>
    <xf numFmtId="0" fontId="0" fillId="24" borderId="0" xfId="0" applyFill="1"/>
    <xf numFmtId="0" fontId="0" fillId="25" borderId="0" xfId="0" applyFill="1"/>
    <xf numFmtId="0" fontId="37" fillId="27" borderId="0" xfId="0" applyFont="1" applyFill="1"/>
    <xf numFmtId="0" fontId="38" fillId="26" borderId="0" xfId="0" applyFont="1" applyFill="1"/>
    <xf numFmtId="0" fontId="43" fillId="27" borderId="0" xfId="0" applyFont="1" applyFill="1"/>
    <xf numFmtId="0" fontId="4" fillId="0" borderId="10" xfId="121" applyFont="1" applyFill="1" applyBorder="1" applyAlignment="1">
      <alignment horizontal="left" vertical="top" wrapText="1" indent="1"/>
    </xf>
    <xf numFmtId="0" fontId="44" fillId="25" borderId="0" xfId="0" applyFont="1" applyFill="1"/>
    <xf numFmtId="165" fontId="4" fillId="0" borderId="10" xfId="1" applyNumberFormat="1" applyFont="1" applyFill="1" applyBorder="1" applyAlignment="1">
      <alignment horizontal="right" vertical="top"/>
    </xf>
    <xf numFmtId="0" fontId="30" fillId="0" borderId="10" xfId="1" applyFont="1" applyFill="1" applyBorder="1" applyAlignment="1">
      <alignment vertical="top" wrapText="1"/>
    </xf>
    <xf numFmtId="0" fontId="30" fillId="0" borderId="10" xfId="1" applyFont="1" applyFill="1" applyBorder="1" applyAlignment="1">
      <alignment horizontal="center" vertical="top" wrapText="1"/>
    </xf>
    <xf numFmtId="0" fontId="4" fillId="0" borderId="10" xfId="1" applyFont="1" applyFill="1" applyBorder="1" applyAlignment="1">
      <alignment horizontal="left" vertical="top" wrapText="1" indent="1"/>
    </xf>
    <xf numFmtId="0" fontId="35" fillId="0" borderId="10" xfId="1" applyFont="1" applyFill="1" applyBorder="1"/>
    <xf numFmtId="0" fontId="35" fillId="0" borderId="11" xfId="1" applyFont="1" applyFill="1" applyBorder="1"/>
    <xf numFmtId="0" fontId="35" fillId="0" borderId="11" xfId="1" applyFont="1" applyFill="1" applyBorder="1" applyAlignment="1">
      <alignment horizontal="center"/>
    </xf>
    <xf numFmtId="165" fontId="7" fillId="0" borderId="10" xfId="1" applyNumberFormat="1" applyFont="1" applyFill="1" applyBorder="1" applyAlignment="1">
      <alignment horizontal="right" vertical="top" wrapText="1"/>
    </xf>
    <xf numFmtId="165" fontId="7" fillId="0" borderId="10" xfId="1" applyNumberFormat="1" applyFont="1" applyFill="1" applyBorder="1" applyAlignment="1">
      <alignment horizontal="right" vertical="top"/>
    </xf>
    <xf numFmtId="164" fontId="7" fillId="0" borderId="10" xfId="1" applyNumberFormat="1" applyFont="1" applyFill="1" applyBorder="1" applyAlignment="1">
      <alignment horizontal="right" vertical="top"/>
    </xf>
    <xf numFmtId="164" fontId="7" fillId="0" borderId="10" xfId="1" applyNumberFormat="1" applyFont="1" applyFill="1" applyBorder="1" applyAlignment="1">
      <alignment horizontal="right" vertical="top" wrapText="1"/>
    </xf>
    <xf numFmtId="0" fontId="38" fillId="0" borderId="0" xfId="0" applyFont="1" applyFill="1"/>
    <xf numFmtId="0" fontId="9" fillId="0" borderId="0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right" vertical="center"/>
    </xf>
    <xf numFmtId="0" fontId="26" fillId="0" borderId="10" xfId="1" applyFont="1" applyFill="1" applyBorder="1" applyAlignment="1">
      <alignment horizontal="center" vertical="top" wrapText="1"/>
    </xf>
    <xf numFmtId="0" fontId="26" fillId="0" borderId="10" xfId="117" applyFont="1" applyFill="1" applyBorder="1" applyAlignment="1">
      <alignment horizontal="center" vertical="top" wrapText="1"/>
    </xf>
    <xf numFmtId="0" fontId="29" fillId="0" borderId="10" xfId="1" applyFont="1" applyFill="1" applyBorder="1" applyAlignment="1">
      <alignment horizontal="center" vertical="top" wrapText="1"/>
    </xf>
    <xf numFmtId="0" fontId="26" fillId="0" borderId="11" xfId="1" applyFont="1" applyFill="1" applyBorder="1" applyAlignment="1">
      <alignment horizontal="center" vertical="top" wrapText="1"/>
    </xf>
    <xf numFmtId="0" fontId="26" fillId="0" borderId="10" xfId="1" applyFont="1" applyFill="1" applyBorder="1" applyAlignment="1">
      <alignment horizontal="center" vertical="top" wrapText="1"/>
    </xf>
    <xf numFmtId="0" fontId="26" fillId="0" borderId="12" xfId="1" applyFont="1" applyFill="1" applyBorder="1" applyAlignment="1">
      <alignment horizontal="center" vertical="top" wrapText="1"/>
    </xf>
    <xf numFmtId="0" fontId="5" fillId="0" borderId="10" xfId="1" applyFont="1" applyFill="1" applyBorder="1" applyAlignment="1">
      <alignment horizontal="left" vertical="center" wrapText="1"/>
    </xf>
    <xf numFmtId="0" fontId="34" fillId="0" borderId="10" xfId="1" applyFont="1" applyFill="1" applyBorder="1" applyAlignment="1">
      <alignment horizontal="left" vertical="center" wrapText="1"/>
    </xf>
    <xf numFmtId="0" fontId="34" fillId="0" borderId="10" xfId="1" applyFont="1" applyFill="1" applyBorder="1" applyAlignment="1">
      <alignment horizontal="center" vertical="center" wrapText="1"/>
    </xf>
    <xf numFmtId="165" fontId="5" fillId="0" borderId="10" xfId="1" applyNumberFormat="1" applyFont="1" applyFill="1" applyBorder="1" applyAlignment="1">
      <alignment horizontal="right" vertical="center"/>
    </xf>
    <xf numFmtId="165" fontId="5" fillId="0" borderId="10" xfId="1" applyNumberFormat="1" applyFont="1" applyFill="1" applyBorder="1" applyAlignment="1">
      <alignment horizontal="right" vertical="center" wrapText="1"/>
    </xf>
    <xf numFmtId="164" fontId="5" fillId="0" borderId="10" xfId="1" applyNumberFormat="1" applyFont="1" applyFill="1" applyBorder="1" applyAlignment="1">
      <alignment horizontal="right" vertical="center"/>
    </xf>
    <xf numFmtId="164" fontId="5" fillId="0" borderId="10" xfId="1" applyNumberFormat="1" applyFont="1" applyFill="1" applyBorder="1" applyAlignment="1">
      <alignment horizontal="right" vertical="top" wrapText="1"/>
    </xf>
    <xf numFmtId="0" fontId="4" fillId="0" borderId="10" xfId="1" applyFont="1" applyFill="1" applyBorder="1" applyAlignment="1">
      <alignment horizontal="left" vertical="top" wrapText="1"/>
    </xf>
    <xf numFmtId="0" fontId="30" fillId="0" borderId="10" xfId="1" applyFont="1" applyFill="1" applyBorder="1" applyAlignment="1">
      <alignment horizontal="left" vertical="top" wrapText="1"/>
    </xf>
    <xf numFmtId="0" fontId="30" fillId="0" borderId="10" xfId="1" applyFont="1" applyFill="1" applyBorder="1" applyAlignment="1">
      <alignment horizontal="left" wrapText="1"/>
    </xf>
    <xf numFmtId="165" fontId="4" fillId="0" borderId="10" xfId="1" applyNumberFormat="1" applyFont="1" applyFill="1" applyBorder="1" applyAlignment="1">
      <alignment horizontal="right" vertical="top" wrapText="1"/>
    </xf>
    <xf numFmtId="165" fontId="5" fillId="0" borderId="10" xfId="1" applyNumberFormat="1" applyFont="1" applyFill="1" applyBorder="1" applyAlignment="1">
      <alignment horizontal="right" vertical="top"/>
    </xf>
    <xf numFmtId="164" fontId="5" fillId="0" borderId="10" xfId="1" applyNumberFormat="1" applyFont="1" applyFill="1" applyBorder="1" applyAlignment="1">
      <alignment horizontal="right" vertical="top"/>
    </xf>
    <xf numFmtId="164" fontId="4" fillId="0" borderId="10" xfId="1" applyNumberFormat="1" applyFont="1" applyFill="1" applyBorder="1" applyAlignment="1">
      <alignment horizontal="right" vertical="top"/>
    </xf>
    <xf numFmtId="0" fontId="30" fillId="0" borderId="10" xfId="1" applyFont="1" applyFill="1" applyBorder="1" applyAlignment="1">
      <alignment horizontal="left" vertical="top" wrapText="1" indent="1"/>
    </xf>
    <xf numFmtId="165" fontId="4" fillId="0" borderId="10" xfId="1" applyNumberFormat="1" applyFont="1" applyFill="1" applyBorder="1" applyAlignment="1">
      <alignment horizontal="right" vertical="center"/>
    </xf>
    <xf numFmtId="164" fontId="4" fillId="0" borderId="10" xfId="1" applyNumberFormat="1" applyFont="1" applyFill="1" applyBorder="1" applyAlignment="1">
      <alignment horizontal="right" vertical="top" wrapText="1"/>
    </xf>
    <xf numFmtId="0" fontId="5" fillId="0" borderId="10" xfId="1" applyFont="1" applyFill="1" applyBorder="1" applyAlignment="1">
      <alignment horizontal="center" vertical="top"/>
    </xf>
    <xf numFmtId="0" fontId="34" fillId="0" borderId="10" xfId="1" applyFont="1" applyFill="1" applyBorder="1" applyAlignment="1">
      <alignment horizontal="center" vertical="top"/>
    </xf>
    <xf numFmtId="0" fontId="4" fillId="0" borderId="10" xfId="1" applyFont="1" applyFill="1" applyBorder="1" applyAlignment="1">
      <alignment horizontal="left" vertical="top"/>
    </xf>
    <xf numFmtId="0" fontId="30" fillId="0" borderId="10" xfId="1" applyFont="1" applyFill="1" applyBorder="1" applyAlignment="1">
      <alignment horizontal="left" vertical="top"/>
    </xf>
    <xf numFmtId="0" fontId="30" fillId="0" borderId="10" xfId="1" applyFont="1" applyFill="1" applyBorder="1" applyAlignment="1">
      <alignment horizontal="center" vertical="top"/>
    </xf>
    <xf numFmtId="0" fontId="28" fillId="0" borderId="10" xfId="1" applyFont="1" applyFill="1" applyBorder="1" applyAlignment="1">
      <alignment vertical="top" wrapText="1"/>
    </xf>
    <xf numFmtId="0" fontId="36" fillId="0" borderId="10" xfId="1" applyFont="1" applyFill="1" applyBorder="1" applyAlignment="1">
      <alignment vertical="top" wrapText="1"/>
    </xf>
    <xf numFmtId="0" fontId="36" fillId="0" borderId="10" xfId="1" applyFont="1" applyFill="1" applyBorder="1" applyAlignment="1">
      <alignment horizontal="center" vertical="top" wrapText="1"/>
    </xf>
    <xf numFmtId="165" fontId="28" fillId="0" borderId="10" xfId="1" applyNumberFormat="1" applyFont="1" applyFill="1" applyBorder="1" applyAlignment="1">
      <alignment horizontal="right" vertical="top" wrapText="1"/>
    </xf>
    <xf numFmtId="165" fontId="28" fillId="0" borderId="10" xfId="1" applyNumberFormat="1" applyFont="1" applyFill="1" applyBorder="1" applyAlignment="1">
      <alignment horizontal="right" vertical="top"/>
    </xf>
    <xf numFmtId="164" fontId="28" fillId="0" borderId="10" xfId="1" applyNumberFormat="1" applyFont="1" applyFill="1" applyBorder="1" applyAlignment="1">
      <alignment horizontal="right" vertical="top"/>
    </xf>
    <xf numFmtId="164" fontId="28" fillId="0" borderId="10" xfId="1" applyNumberFormat="1" applyFont="1" applyFill="1" applyBorder="1" applyAlignment="1">
      <alignment horizontal="right" vertical="top" wrapText="1"/>
    </xf>
    <xf numFmtId="0" fontId="7" fillId="0" borderId="10" xfId="1" applyFont="1" applyFill="1" applyBorder="1" applyAlignment="1">
      <alignment horizontal="left" vertical="top" wrapText="1"/>
    </xf>
    <xf numFmtId="0" fontId="35" fillId="0" borderId="10" xfId="1" applyFont="1" applyFill="1" applyBorder="1" applyAlignment="1">
      <alignment vertical="top" wrapText="1"/>
    </xf>
    <xf numFmtId="0" fontId="35" fillId="0" borderId="10" xfId="1" applyFont="1" applyFill="1" applyBorder="1" applyAlignment="1">
      <alignment horizontal="center" vertical="top" wrapText="1"/>
    </xf>
    <xf numFmtId="14" fontId="30" fillId="0" borderId="10" xfId="1" applyNumberFormat="1" applyFont="1" applyFill="1" applyBorder="1" applyAlignment="1">
      <alignment horizontal="center" vertical="top" wrapText="1"/>
    </xf>
    <xf numFmtId="165" fontId="4" fillId="0" borderId="10" xfId="1" applyNumberFormat="1" applyFont="1" applyFill="1" applyBorder="1" applyAlignment="1">
      <alignment horizontal="right" vertical="top" wrapText="1" indent="1"/>
    </xf>
    <xf numFmtId="165" fontId="47" fillId="0" borderId="10" xfId="1" applyNumberFormat="1" applyFont="1" applyFill="1" applyBorder="1" applyAlignment="1">
      <alignment horizontal="right" vertical="top"/>
    </xf>
    <xf numFmtId="0" fontId="7" fillId="0" borderId="10" xfId="1" applyFont="1" applyFill="1" applyBorder="1" applyAlignment="1">
      <alignment vertical="top" wrapText="1"/>
    </xf>
    <xf numFmtId="2" fontId="4" fillId="0" borderId="10" xfId="1" applyNumberFormat="1" applyFont="1" applyFill="1" applyBorder="1" applyAlignment="1">
      <alignment horizontal="left" vertical="top" wrapText="1"/>
    </xf>
    <xf numFmtId="0" fontId="31" fillId="0" borderId="10" xfId="1" applyFont="1" applyFill="1" applyBorder="1" applyAlignment="1">
      <alignment vertical="top" wrapText="1"/>
    </xf>
    <xf numFmtId="0" fontId="42" fillId="0" borderId="10" xfId="1" applyFont="1" applyFill="1" applyBorder="1" applyAlignment="1">
      <alignment vertical="top" wrapText="1"/>
    </xf>
    <xf numFmtId="14" fontId="42" fillId="0" borderId="10" xfId="1" applyNumberFormat="1" applyFont="1" applyFill="1" applyBorder="1" applyAlignment="1">
      <alignment horizontal="center" vertical="top" wrapText="1"/>
    </xf>
    <xf numFmtId="14" fontId="31" fillId="0" borderId="10" xfId="1" applyNumberFormat="1" applyFont="1" applyFill="1" applyBorder="1" applyAlignment="1">
      <alignment horizontal="center" vertical="top" wrapText="1"/>
    </xf>
    <xf numFmtId="0" fontId="5" fillId="0" borderId="10" xfId="1" applyFont="1" applyFill="1" applyBorder="1" applyAlignment="1">
      <alignment horizontal="center" vertical="top" wrapText="1"/>
    </xf>
    <xf numFmtId="0" fontId="30" fillId="0" borderId="10" xfId="1" applyFont="1" applyFill="1" applyBorder="1"/>
    <xf numFmtId="0" fontId="30" fillId="0" borderId="10" xfId="1" applyFont="1" applyFill="1" applyBorder="1" applyAlignment="1">
      <alignment horizontal="center"/>
    </xf>
    <xf numFmtId="165" fontId="8" fillId="0" borderId="10" xfId="1" applyNumberFormat="1" applyFont="1" applyFill="1" applyBorder="1"/>
    <xf numFmtId="0" fontId="28" fillId="0" borderId="10" xfId="1" applyFont="1" applyFill="1" applyBorder="1" applyAlignment="1">
      <alignment horizontal="left" vertical="top" wrapText="1"/>
    </xf>
    <xf numFmtId="0" fontId="36" fillId="0" borderId="10" xfId="1" applyFont="1" applyFill="1" applyBorder="1"/>
    <xf numFmtId="0" fontId="36" fillId="0" borderId="10" xfId="1" applyFont="1" applyFill="1" applyBorder="1" applyAlignment="1">
      <alignment horizontal="center"/>
    </xf>
    <xf numFmtId="0" fontId="35" fillId="0" borderId="10" xfId="1" applyFont="1" applyFill="1" applyBorder="1" applyAlignment="1">
      <alignment horizontal="center"/>
    </xf>
    <xf numFmtId="2" fontId="30" fillId="0" borderId="10" xfId="1" applyNumberFormat="1" applyFont="1" applyFill="1" applyBorder="1" applyAlignment="1">
      <alignment horizontal="left" vertical="top" wrapText="1"/>
    </xf>
    <xf numFmtId="2" fontId="30" fillId="0" borderId="10" xfId="1" applyNumberFormat="1" applyFont="1" applyFill="1" applyBorder="1" applyAlignment="1">
      <alignment horizontal="center" vertical="top" wrapText="1"/>
    </xf>
    <xf numFmtId="165" fontId="5" fillId="0" borderId="10" xfId="1" applyNumberFormat="1" applyFont="1" applyFill="1" applyBorder="1" applyAlignment="1">
      <alignment horizontal="right" vertical="top" wrapText="1"/>
    </xf>
    <xf numFmtId="0" fontId="6" fillId="0" borderId="10" xfId="1" applyFont="1" applyFill="1" applyBorder="1" applyAlignment="1">
      <alignment horizontal="center" vertical="top"/>
    </xf>
    <xf numFmtId="0" fontId="4" fillId="0" borderId="10" xfId="123" applyFont="1" applyFill="1" applyBorder="1" applyAlignment="1">
      <alignment horizontal="left" vertical="top" wrapText="1"/>
    </xf>
    <xf numFmtId="14" fontId="30" fillId="0" borderId="11" xfId="1" applyNumberFormat="1" applyFont="1" applyFill="1" applyBorder="1" applyAlignment="1">
      <alignment horizontal="center" vertical="top" wrapText="1"/>
    </xf>
    <xf numFmtId="0" fontId="30" fillId="0" borderId="11" xfId="1" applyNumberFormat="1" applyFont="1" applyFill="1" applyBorder="1" applyAlignment="1">
      <alignment horizontal="center" vertical="top" wrapText="1"/>
    </xf>
    <xf numFmtId="0" fontId="30" fillId="0" borderId="11" xfId="1" applyFont="1" applyFill="1" applyBorder="1" applyAlignment="1">
      <alignment vertical="top" wrapText="1"/>
    </xf>
    <xf numFmtId="165" fontId="6" fillId="0" borderId="10" xfId="1" applyNumberFormat="1" applyFont="1" applyFill="1" applyBorder="1" applyAlignment="1">
      <alignment horizontal="right" vertical="top"/>
    </xf>
    <xf numFmtId="164" fontId="6" fillId="0" borderId="10" xfId="1" applyNumberFormat="1" applyFont="1" applyFill="1" applyBorder="1" applyAlignment="1">
      <alignment horizontal="right" vertical="top"/>
    </xf>
    <xf numFmtId="0" fontId="30" fillId="0" borderId="13" xfId="1" applyFont="1" applyFill="1" applyBorder="1" applyAlignment="1">
      <alignment vertical="top" wrapText="1"/>
    </xf>
    <xf numFmtId="0" fontId="30" fillId="0" borderId="14" xfId="1" applyFont="1" applyFill="1" applyBorder="1" applyAlignment="1">
      <alignment vertical="top" wrapText="1"/>
    </xf>
    <xf numFmtId="165" fontId="2" fillId="0" borderId="0" xfId="1" applyNumberFormat="1" applyFont="1" applyFill="1"/>
    <xf numFmtId="0" fontId="4" fillId="0" borderId="10" xfId="1" applyFont="1" applyFill="1" applyBorder="1" applyAlignment="1">
      <alignment horizontal="left" vertical="top" wrapText="1" indent="2"/>
    </xf>
    <xf numFmtId="0" fontId="32" fillId="0" borderId="10" xfId="1" applyFont="1" applyFill="1" applyBorder="1" applyAlignment="1">
      <alignment horizontal="left" vertical="top" wrapText="1"/>
    </xf>
    <xf numFmtId="165" fontId="2" fillId="0" borderId="10" xfId="1" applyNumberFormat="1" applyFont="1" applyFill="1" applyBorder="1"/>
    <xf numFmtId="14" fontId="30" fillId="0" borderId="10" xfId="1" applyNumberFormat="1" applyFont="1" applyFill="1" applyBorder="1" applyAlignment="1">
      <alignment horizontal="center" vertical="top"/>
    </xf>
    <xf numFmtId="0" fontId="30" fillId="0" borderId="10" xfId="1" applyFont="1" applyFill="1" applyBorder="1" applyAlignment="1">
      <alignment vertical="top" wrapText="1"/>
    </xf>
    <xf numFmtId="0" fontId="40" fillId="0" borderId="10" xfId="1" applyFont="1" applyFill="1" applyBorder="1" applyAlignment="1">
      <alignment horizontal="left" vertical="top" wrapText="1"/>
    </xf>
    <xf numFmtId="0" fontId="36" fillId="0" borderId="10" xfId="1" applyFont="1" applyFill="1" applyBorder="1" applyAlignment="1">
      <alignment horizontal="left" vertical="top" wrapText="1"/>
    </xf>
    <xf numFmtId="0" fontId="39" fillId="0" borderId="10" xfId="1" applyFont="1" applyFill="1" applyBorder="1" applyAlignment="1">
      <alignment horizontal="center" vertical="top" wrapText="1"/>
    </xf>
    <xf numFmtId="0" fontId="41" fillId="0" borderId="10" xfId="1" applyFont="1" applyFill="1" applyBorder="1" applyAlignment="1">
      <alignment horizontal="left" vertical="top" wrapText="1"/>
    </xf>
    <xf numFmtId="0" fontId="35" fillId="0" borderId="10" xfId="1" applyFont="1" applyFill="1" applyBorder="1" applyAlignment="1">
      <alignment horizontal="left" vertical="top" wrapText="1"/>
    </xf>
    <xf numFmtId="0" fontId="42" fillId="0" borderId="10" xfId="1" applyFont="1" applyFill="1" applyBorder="1" applyAlignment="1">
      <alignment horizontal="center" vertical="top" wrapText="1"/>
    </xf>
    <xf numFmtId="0" fontId="33" fillId="0" borderId="10" xfId="1" applyFont="1" applyFill="1" applyBorder="1" applyAlignment="1">
      <alignment horizontal="left" vertical="top" wrapText="1"/>
    </xf>
    <xf numFmtId="0" fontId="31" fillId="0" borderId="10" xfId="1" applyFont="1" applyFill="1" applyBorder="1" applyAlignment="1">
      <alignment horizontal="center" vertical="top" wrapText="1"/>
    </xf>
    <xf numFmtId="43" fontId="4" fillId="0" borderId="10" xfId="158" applyFont="1" applyFill="1" applyBorder="1" applyAlignment="1">
      <alignment horizontal="left" vertical="top" wrapText="1"/>
    </xf>
    <xf numFmtId="0" fontId="4" fillId="0" borderId="10" xfId="108" applyFont="1" applyFill="1" applyBorder="1" applyAlignment="1">
      <alignment horizontal="left" vertical="top" wrapText="1"/>
    </xf>
    <xf numFmtId="165" fontId="28" fillId="0" borderId="10" xfId="83" applyNumberFormat="1" applyFont="1" applyFill="1" applyBorder="1" applyAlignment="1">
      <alignment horizontal="right" vertical="top"/>
    </xf>
    <xf numFmtId="0" fontId="35" fillId="0" borderId="10" xfId="119" applyFont="1" applyFill="1" applyBorder="1" applyAlignment="1">
      <alignment vertical="top" wrapText="1"/>
    </xf>
    <xf numFmtId="0" fontId="30" fillId="0" borderId="10" xfId="119" applyFont="1" applyFill="1" applyBorder="1" applyAlignment="1">
      <alignment vertical="top" wrapText="1"/>
    </xf>
    <xf numFmtId="0" fontId="36" fillId="0" borderId="10" xfId="119" applyFont="1" applyFill="1" applyBorder="1" applyAlignment="1">
      <alignment vertical="top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44" fillId="0" borderId="0" xfId="0" applyFont="1" applyFill="1"/>
  </cellXfs>
  <cellStyles count="183">
    <cellStyle name="20% - Акцент1 2" xfId="3"/>
    <cellStyle name="20% - Акцент1 3" xfId="4"/>
    <cellStyle name="20% - Акцент1 4" xfId="2"/>
    <cellStyle name="20% - Акцент2 2" xfId="6"/>
    <cellStyle name="20% - Акцент2 3" xfId="7"/>
    <cellStyle name="20% - Акцент2 4" xfId="5"/>
    <cellStyle name="20% - Акцент3 2" xfId="9"/>
    <cellStyle name="20% - Акцент3 3" xfId="10"/>
    <cellStyle name="20% - Акцент3 4" xfId="8"/>
    <cellStyle name="20% - Акцент4 2" xfId="12"/>
    <cellStyle name="20% - Акцент4 3" xfId="13"/>
    <cellStyle name="20% - Акцент4 4" xfId="11"/>
    <cellStyle name="20% - Акцент5 2" xfId="15"/>
    <cellStyle name="20% - Акцент5 3" xfId="16"/>
    <cellStyle name="20% - Акцент5 4" xfId="14"/>
    <cellStyle name="20% - Акцент6 2" xfId="18"/>
    <cellStyle name="20% - Акцент6 3" xfId="19"/>
    <cellStyle name="20% - Акцент6 4" xfId="17"/>
    <cellStyle name="40% - Акцент1 2" xfId="21"/>
    <cellStyle name="40% - Акцент1 3" xfId="22"/>
    <cellStyle name="40% - Акцент1 4" xfId="20"/>
    <cellStyle name="40% - Акцент2 2" xfId="24"/>
    <cellStyle name="40% - Акцент2 3" xfId="25"/>
    <cellStyle name="40% - Акцент2 4" xfId="23"/>
    <cellStyle name="40% - Акцент3 2" xfId="27"/>
    <cellStyle name="40% - Акцент3 3" xfId="28"/>
    <cellStyle name="40% - Акцент3 4" xfId="26"/>
    <cellStyle name="40% - Акцент4 2" xfId="30"/>
    <cellStyle name="40% - Акцент4 3" xfId="31"/>
    <cellStyle name="40% - Акцент4 4" xfId="29"/>
    <cellStyle name="40% - Акцент5 2" xfId="33"/>
    <cellStyle name="40% - Акцент5 3" xfId="34"/>
    <cellStyle name="40% - Акцент5 4" xfId="32"/>
    <cellStyle name="40% - Акцент6 2" xfId="36"/>
    <cellStyle name="40% - Акцент6 3" xfId="37"/>
    <cellStyle name="40% - Акцент6 4" xfId="35"/>
    <cellStyle name="60% - Акцент1 2" xfId="39"/>
    <cellStyle name="60% - Акцент1 3" xfId="40"/>
    <cellStyle name="60% - Акцент1 4" xfId="38"/>
    <cellStyle name="60% - Акцент2 2" xfId="42"/>
    <cellStyle name="60% - Акцент2 3" xfId="43"/>
    <cellStyle name="60% - Акцент2 4" xfId="41"/>
    <cellStyle name="60% - Акцент3 2" xfId="45"/>
    <cellStyle name="60% - Акцент3 3" xfId="46"/>
    <cellStyle name="60% - Акцент3 4" xfId="44"/>
    <cellStyle name="60% - Акцент4 2" xfId="48"/>
    <cellStyle name="60% - Акцент4 3" xfId="49"/>
    <cellStyle name="60% - Акцент4 4" xfId="47"/>
    <cellStyle name="60% - Акцент5 2" xfId="51"/>
    <cellStyle name="60% - Акцент5 3" xfId="52"/>
    <cellStyle name="60% - Акцент5 4" xfId="50"/>
    <cellStyle name="60% - Акцент6 2" xfId="54"/>
    <cellStyle name="60% - Акцент6 3" xfId="55"/>
    <cellStyle name="60% - Акцент6 4" xfId="53"/>
    <cellStyle name="Акцент1 2" xfId="57"/>
    <cellStyle name="Акцент1 3" xfId="58"/>
    <cellStyle name="Акцент1 4" xfId="56"/>
    <cellStyle name="Акцент2 2" xfId="60"/>
    <cellStyle name="Акцент2 3" xfId="61"/>
    <cellStyle name="Акцент2 4" xfId="59"/>
    <cellStyle name="Акцент3 2" xfId="63"/>
    <cellStyle name="Акцент3 3" xfId="64"/>
    <cellStyle name="Акцент3 4" xfId="62"/>
    <cellStyle name="Акцент4 2" xfId="66"/>
    <cellStyle name="Акцент4 3" xfId="67"/>
    <cellStyle name="Акцент4 4" xfId="65"/>
    <cellStyle name="Акцент5 2" xfId="69"/>
    <cellStyle name="Акцент5 3" xfId="70"/>
    <cellStyle name="Акцент5 4" xfId="68"/>
    <cellStyle name="Акцент6 2" xfId="72"/>
    <cellStyle name="Акцент6 3" xfId="73"/>
    <cellStyle name="Акцент6 4" xfId="71"/>
    <cellStyle name="Ввод  2" xfId="75"/>
    <cellStyle name="Ввод  3" xfId="76"/>
    <cellStyle name="Ввод  4" xfId="74"/>
    <cellStyle name="Вывод 2" xfId="78"/>
    <cellStyle name="Вывод 3" xfId="79"/>
    <cellStyle name="Вывод 4" xfId="77"/>
    <cellStyle name="Вычисление 2" xfId="81"/>
    <cellStyle name="Вычисление 3" xfId="82"/>
    <cellStyle name="Вычисление 4" xfId="80"/>
    <cellStyle name="Денежный 2" xfId="83"/>
    <cellStyle name="Заголовок 1 2" xfId="85"/>
    <cellStyle name="Заголовок 1 3" xfId="86"/>
    <cellStyle name="Заголовок 1 4" xfId="84"/>
    <cellStyle name="Заголовок 2 2" xfId="88"/>
    <cellStyle name="Заголовок 2 3" xfId="89"/>
    <cellStyle name="Заголовок 2 4" xfId="87"/>
    <cellStyle name="Заголовок 3 2" xfId="91"/>
    <cellStyle name="Заголовок 3 3" xfId="92"/>
    <cellStyle name="Заголовок 3 4" xfId="90"/>
    <cellStyle name="Заголовок 4 2" xfId="94"/>
    <cellStyle name="Заголовок 4 3" xfId="95"/>
    <cellStyle name="Заголовок 4 4" xfId="93"/>
    <cellStyle name="Итог 2" xfId="97"/>
    <cellStyle name="Итог 3" xfId="98"/>
    <cellStyle name="Итог 4" xfId="96"/>
    <cellStyle name="Контрольная ячейка 2" xfId="100"/>
    <cellStyle name="Контрольная ячейка 3" xfId="101"/>
    <cellStyle name="Контрольная ячейка 4" xfId="99"/>
    <cellStyle name="Название 2" xfId="103"/>
    <cellStyle name="Название 3" xfId="104"/>
    <cellStyle name="Название 4" xfId="102"/>
    <cellStyle name="Нейтральный 2" xfId="106"/>
    <cellStyle name="Нейтральный 3" xfId="107"/>
    <cellStyle name="Нейтральный 4" xfId="105"/>
    <cellStyle name="Обычный" xfId="0" builtinId="0"/>
    <cellStyle name="Обычный 10" xfId="1"/>
    <cellStyle name="Обычный 2" xfId="108"/>
    <cellStyle name="Обычный 2 2" xfId="109"/>
    <cellStyle name="Обычный 2 2 2" xfId="110"/>
    <cellStyle name="Обычный 2 3" xfId="111"/>
    <cellStyle name="Обычный 2 3 2" xfId="112"/>
    <cellStyle name="Обычный 2 4" xfId="113"/>
    <cellStyle name="Обычный 2 4 2" xfId="114"/>
    <cellStyle name="Обычный 2 5" xfId="115"/>
    <cellStyle name="Обычный 2 5 2" xfId="116"/>
    <cellStyle name="Обычный 3" xfId="117"/>
    <cellStyle name="Обычный 4" xfId="118"/>
    <cellStyle name="Обычный 5" xfId="119"/>
    <cellStyle name="Обычный 6" xfId="120"/>
    <cellStyle name="Обычный 7" xfId="121"/>
    <cellStyle name="Обычный 8" xfId="122"/>
    <cellStyle name="Обычный 9" xfId="123"/>
    <cellStyle name="Плохой 2" xfId="125"/>
    <cellStyle name="Плохой 3" xfId="126"/>
    <cellStyle name="Плохой 4" xfId="124"/>
    <cellStyle name="Пояснение 2" xfId="128"/>
    <cellStyle name="Пояснение 3" xfId="129"/>
    <cellStyle name="Пояснение 4" xfId="127"/>
    <cellStyle name="Примечание 2" xfId="131"/>
    <cellStyle name="Примечание 3" xfId="132"/>
    <cellStyle name="Примечание 4" xfId="130"/>
    <cellStyle name="Процентный 2" xfId="133"/>
    <cellStyle name="Процентный 2 2" xfId="134"/>
    <cellStyle name="Процентный 2 2 2" xfId="135"/>
    <cellStyle name="Процентный 2 2 2 2" xfId="136"/>
    <cellStyle name="Процентный 2 2 3" xfId="137"/>
    <cellStyle name="Процентный 2 2 3 2" xfId="138"/>
    <cellStyle name="Процентный 2 2 4" xfId="139"/>
    <cellStyle name="Процентный 2 2 4 2" xfId="140"/>
    <cellStyle name="Процентный 2 2 5" xfId="141"/>
    <cellStyle name="Процентный 2 2 5 2" xfId="142"/>
    <cellStyle name="Процентный 2 3" xfId="143"/>
    <cellStyle name="Процентный 2 3 2" xfId="144"/>
    <cellStyle name="Процентный 2 4" xfId="145"/>
    <cellStyle name="Процентный 2 4 2" xfId="146"/>
    <cellStyle name="Процентный 2 5" xfId="147"/>
    <cellStyle name="Процентный 2 5 2" xfId="148"/>
    <cellStyle name="Процентный 2 6" xfId="149"/>
    <cellStyle name="Процентный 2 6 2" xfId="150"/>
    <cellStyle name="Связанная ячейка 2" xfId="152"/>
    <cellStyle name="Связанная ячейка 3" xfId="153"/>
    <cellStyle name="Связанная ячейка 4" xfId="151"/>
    <cellStyle name="Стиль 1" xfId="154"/>
    <cellStyle name="Текст предупреждения 2" xfId="156"/>
    <cellStyle name="Текст предупреждения 3" xfId="157"/>
    <cellStyle name="Текст предупреждения 4" xfId="155"/>
    <cellStyle name="Финансовый 2" xfId="159"/>
    <cellStyle name="Финансовый 2 2" xfId="160"/>
    <cellStyle name="Финансовый 2 2 2" xfId="161"/>
    <cellStyle name="Финансовый 2 2 2 2" xfId="162"/>
    <cellStyle name="Финансовый 2 2 3" xfId="163"/>
    <cellStyle name="Финансовый 2 2 3 2" xfId="164"/>
    <cellStyle name="Финансовый 2 2 4" xfId="165"/>
    <cellStyle name="Финансовый 2 2 4 2" xfId="166"/>
    <cellStyle name="Финансовый 2 2 5" xfId="167"/>
    <cellStyle name="Финансовый 2 2 5 2" xfId="168"/>
    <cellStyle name="Финансовый 2 3" xfId="169"/>
    <cellStyle name="Финансовый 2 3 2" xfId="170"/>
    <cellStyle name="Финансовый 2 4" xfId="171"/>
    <cellStyle name="Финансовый 2 4 2" xfId="172"/>
    <cellStyle name="Финансовый 2 5" xfId="173"/>
    <cellStyle name="Финансовый 2 5 2" xfId="174"/>
    <cellStyle name="Финансовый 2 6" xfId="175"/>
    <cellStyle name="Финансовый 2 6 2" xfId="176"/>
    <cellStyle name="Финансовый 3" xfId="177"/>
    <cellStyle name="Финансовый 4" xfId="178"/>
    <cellStyle name="Финансовый 5" xfId="179"/>
    <cellStyle name="Финансовый 6" xfId="158"/>
    <cellStyle name="Хороший 2" xfId="181"/>
    <cellStyle name="Хороший 3" xfId="182"/>
    <cellStyle name="Хороший 4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52"/>
  <sheetViews>
    <sheetView tabSelected="1" view="pageBreakPreview" zoomScale="66" zoomScaleNormal="70" zoomScaleSheetLayoutView="66" workbookViewId="0">
      <pane ySplit="4" topLeftCell="A146" activePane="bottomLeft" state="frozen"/>
      <selection pane="bottomLeft" activeCell="F9" sqref="F9"/>
    </sheetView>
  </sheetViews>
  <sheetFormatPr defaultColWidth="9.140625" defaultRowHeight="15" x14ac:dyDescent="0.25"/>
  <cols>
    <col min="1" max="1" width="51" style="111" customWidth="1"/>
    <col min="2" max="2" width="18.7109375" style="111" customWidth="1"/>
    <col min="3" max="3" width="16.7109375" style="111" customWidth="1"/>
    <col min="4" max="4" width="14" style="111" customWidth="1"/>
    <col min="5" max="5" width="11.5703125" style="112" customWidth="1"/>
    <col min="6" max="6" width="13.42578125" style="111" customWidth="1"/>
    <col min="7" max="7" width="14.140625" style="111" customWidth="1"/>
    <col min="8" max="8" width="13.42578125" style="111" customWidth="1"/>
    <col min="9" max="9" width="11.5703125" style="111" customWidth="1"/>
    <col min="10" max="10" width="13.28515625" style="113" customWidth="1"/>
    <col min="11" max="11" width="11.42578125" style="111" customWidth="1"/>
    <col min="12" max="12" width="13.42578125" style="111" bestFit="1" customWidth="1"/>
    <col min="13" max="13" width="13.140625" style="111" customWidth="1"/>
    <col min="14" max="14" width="13" style="111" customWidth="1"/>
    <col min="15" max="15" width="11.7109375" style="111" customWidth="1"/>
    <col min="16" max="16" width="10.42578125" style="111" customWidth="1"/>
    <col min="17" max="17" width="23.140625" style="1" customWidth="1"/>
    <col min="18" max="18" width="17.7109375" style="1" customWidth="1"/>
    <col min="19" max="16384" width="9.140625" style="1"/>
  </cols>
  <sheetData>
    <row r="1" spans="1:16" ht="35.25" customHeight="1" x14ac:dyDescent="0.25">
      <c r="A1" s="20" t="s">
        <v>217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3.5" customHeight="1" x14ac:dyDescent="0.25">
      <c r="A2" s="21"/>
      <c r="B2" s="21"/>
      <c r="C2" s="21"/>
      <c r="D2" s="21"/>
      <c r="E2" s="21"/>
      <c r="F2" s="21"/>
      <c r="G2" s="21"/>
      <c r="H2" s="22"/>
      <c r="I2" s="22"/>
      <c r="J2" s="22"/>
      <c r="K2" s="22"/>
      <c r="L2" s="22"/>
      <c r="M2" s="23" t="s">
        <v>0</v>
      </c>
      <c r="N2" s="23"/>
      <c r="O2" s="23"/>
      <c r="P2" s="23"/>
    </row>
    <row r="3" spans="1:16" ht="15" customHeight="1" x14ac:dyDescent="0.25">
      <c r="A3" s="24" t="s">
        <v>1</v>
      </c>
      <c r="B3" s="24" t="s">
        <v>2</v>
      </c>
      <c r="C3" s="24" t="s">
        <v>3</v>
      </c>
      <c r="D3" s="25" t="s">
        <v>4</v>
      </c>
      <c r="E3" s="24" t="s">
        <v>5</v>
      </c>
      <c r="F3" s="26" t="s">
        <v>6</v>
      </c>
      <c r="G3" s="26"/>
      <c r="H3" s="26"/>
      <c r="I3" s="26"/>
      <c r="J3" s="27" t="s">
        <v>7</v>
      </c>
      <c r="K3" s="27" t="s">
        <v>8</v>
      </c>
      <c r="L3" s="26" t="s">
        <v>9</v>
      </c>
      <c r="M3" s="26"/>
      <c r="N3" s="26"/>
      <c r="O3" s="26"/>
      <c r="P3" s="27" t="s">
        <v>10</v>
      </c>
    </row>
    <row r="4" spans="1:16" ht="114" x14ac:dyDescent="0.25">
      <c r="A4" s="24"/>
      <c r="B4" s="24"/>
      <c r="C4" s="24"/>
      <c r="D4" s="25"/>
      <c r="E4" s="24"/>
      <c r="F4" s="28" t="s">
        <v>11</v>
      </c>
      <c r="G4" s="28" t="s">
        <v>12</v>
      </c>
      <c r="H4" s="28" t="s">
        <v>13</v>
      </c>
      <c r="I4" s="28" t="s">
        <v>14</v>
      </c>
      <c r="J4" s="29"/>
      <c r="K4" s="29"/>
      <c r="L4" s="28" t="s">
        <v>11</v>
      </c>
      <c r="M4" s="28" t="s">
        <v>15</v>
      </c>
      <c r="N4" s="28" t="s">
        <v>16</v>
      </c>
      <c r="O4" s="28" t="s">
        <v>14</v>
      </c>
      <c r="P4" s="29"/>
    </row>
    <row r="5" spans="1:16" s="2" customFormat="1" ht="15.75" x14ac:dyDescent="0.25">
      <c r="A5" s="30" t="s">
        <v>17</v>
      </c>
      <c r="B5" s="31"/>
      <c r="C5" s="31"/>
      <c r="D5" s="31"/>
      <c r="E5" s="32"/>
      <c r="F5" s="33">
        <f>SUM(G5:I5)</f>
        <v>4656070.5999999996</v>
      </c>
      <c r="G5" s="34">
        <f>SUM(G7:G12)</f>
        <v>1666369.2</v>
      </c>
      <c r="H5" s="34">
        <f>SUM(H7:H12)</f>
        <v>2841930.8</v>
      </c>
      <c r="I5" s="34">
        <f>SUM(I7:I12)</f>
        <v>147770.6</v>
      </c>
      <c r="J5" s="34">
        <f>SUM(J7:J12)</f>
        <v>403014.10000000003</v>
      </c>
      <c r="K5" s="35">
        <f>J5/F5*100</f>
        <v>8.6556698689233809</v>
      </c>
      <c r="L5" s="33">
        <f>SUM(M5:O5)</f>
        <v>391291.9</v>
      </c>
      <c r="M5" s="34">
        <f>SUM(M7:M12)</f>
        <v>177207.7</v>
      </c>
      <c r="N5" s="34">
        <f>SUM(N7:N12)</f>
        <v>193840.30000000002</v>
      </c>
      <c r="O5" s="34">
        <f>SUM(O7:O12)</f>
        <v>20243.900000000001</v>
      </c>
      <c r="P5" s="36">
        <f>L5/F5*100</f>
        <v>8.4039082225256649</v>
      </c>
    </row>
    <row r="6" spans="1:16" ht="15.75" x14ac:dyDescent="0.25">
      <c r="A6" s="37" t="s">
        <v>18</v>
      </c>
      <c r="B6" s="38"/>
      <c r="C6" s="38"/>
      <c r="D6" s="39"/>
      <c r="E6" s="10"/>
      <c r="F6" s="40"/>
      <c r="G6" s="40"/>
      <c r="H6" s="40"/>
      <c r="I6" s="41"/>
      <c r="J6" s="8"/>
      <c r="K6" s="42"/>
      <c r="L6" s="41"/>
      <c r="M6" s="8"/>
      <c r="N6" s="8"/>
      <c r="O6" s="8"/>
      <c r="P6" s="43"/>
    </row>
    <row r="7" spans="1:16" x14ac:dyDescent="0.25">
      <c r="A7" s="11" t="s">
        <v>19</v>
      </c>
      <c r="B7" s="44"/>
      <c r="C7" s="44"/>
      <c r="D7" s="44"/>
      <c r="E7" s="10"/>
      <c r="F7" s="45">
        <f>SUM(G7:I7)</f>
        <v>935245.8</v>
      </c>
      <c r="G7" s="40">
        <f>G14</f>
        <v>485191</v>
      </c>
      <c r="H7" s="40">
        <f t="shared" ref="H7:O7" si="0">H14</f>
        <v>417887.9</v>
      </c>
      <c r="I7" s="40">
        <f t="shared" si="0"/>
        <v>32166.899999999998</v>
      </c>
      <c r="J7" s="40">
        <f t="shared" si="0"/>
        <v>191935.19999999998</v>
      </c>
      <c r="K7" s="43">
        <f>J7/F7*100</f>
        <v>20.522433781579128</v>
      </c>
      <c r="L7" s="45">
        <f>SUM(M7:O7)</f>
        <v>191935.2</v>
      </c>
      <c r="M7" s="40">
        <f t="shared" si="0"/>
        <v>25381</v>
      </c>
      <c r="N7" s="40">
        <f t="shared" si="0"/>
        <v>165400.20000000001</v>
      </c>
      <c r="O7" s="40">
        <f t="shared" si="0"/>
        <v>1154</v>
      </c>
      <c r="P7" s="46">
        <f>L7/F7*100</f>
        <v>20.522433781579132</v>
      </c>
    </row>
    <row r="8" spans="1:16" x14ac:dyDescent="0.25">
      <c r="A8" s="11" t="s">
        <v>20</v>
      </c>
      <c r="B8" s="44"/>
      <c r="C8" s="44"/>
      <c r="D8" s="44"/>
      <c r="E8" s="10"/>
      <c r="F8" s="45">
        <f t="shared" ref="F8:F12" si="1">SUM(G8:I8)</f>
        <v>530678.4</v>
      </c>
      <c r="G8" s="40">
        <f t="shared" ref="G8:O8" si="2">G37</f>
        <v>209863</v>
      </c>
      <c r="H8" s="40">
        <f t="shared" si="2"/>
        <v>297394.90000000002</v>
      </c>
      <c r="I8" s="40">
        <f t="shared" si="2"/>
        <v>23420.5</v>
      </c>
      <c r="J8" s="40">
        <f t="shared" si="2"/>
        <v>14346.6</v>
      </c>
      <c r="K8" s="43">
        <f t="shared" ref="K8:K12" si="3">J8/F8*100</f>
        <v>2.7034452504567739</v>
      </c>
      <c r="L8" s="45">
        <f t="shared" ref="L8:L12" si="4">SUM(M8:O8)</f>
        <v>8196.1</v>
      </c>
      <c r="M8" s="40">
        <f t="shared" si="2"/>
        <v>5737.3</v>
      </c>
      <c r="N8" s="40">
        <f t="shared" si="2"/>
        <v>2458.8000000000002</v>
      </c>
      <c r="O8" s="40">
        <f t="shared" si="2"/>
        <v>0</v>
      </c>
      <c r="P8" s="46">
        <f t="shared" ref="P8:P12" si="5">L8/F8*100</f>
        <v>1.5444570572308953</v>
      </c>
    </row>
    <row r="9" spans="1:16" x14ac:dyDescent="0.25">
      <c r="A9" s="11" t="s">
        <v>21</v>
      </c>
      <c r="B9" s="44"/>
      <c r="C9" s="44"/>
      <c r="D9" s="44"/>
      <c r="E9" s="10"/>
      <c r="F9" s="45">
        <f t="shared" si="1"/>
        <v>201457.8</v>
      </c>
      <c r="G9" s="40">
        <f t="shared" ref="G9:O9" si="6">G63</f>
        <v>2532</v>
      </c>
      <c r="H9" s="40">
        <f t="shared" si="6"/>
        <v>198925.8</v>
      </c>
      <c r="I9" s="40">
        <f t="shared" si="6"/>
        <v>0</v>
      </c>
      <c r="J9" s="8">
        <f t="shared" si="6"/>
        <v>3190.5</v>
      </c>
      <c r="K9" s="43">
        <f t="shared" si="3"/>
        <v>1.5837063643105405</v>
      </c>
      <c r="L9" s="45">
        <f t="shared" si="4"/>
        <v>3190.5</v>
      </c>
      <c r="M9" s="40">
        <f t="shared" si="6"/>
        <v>0</v>
      </c>
      <c r="N9" s="40">
        <f t="shared" si="6"/>
        <v>3190.5</v>
      </c>
      <c r="O9" s="40">
        <f t="shared" si="6"/>
        <v>0</v>
      </c>
      <c r="P9" s="46">
        <f t="shared" si="5"/>
        <v>1.5837063643105405</v>
      </c>
    </row>
    <row r="10" spans="1:16" x14ac:dyDescent="0.25">
      <c r="A10" s="11" t="s">
        <v>22</v>
      </c>
      <c r="B10" s="44"/>
      <c r="C10" s="44"/>
      <c r="D10" s="44"/>
      <c r="E10" s="10"/>
      <c r="F10" s="45">
        <f t="shared" si="1"/>
        <v>645080.80000000005</v>
      </c>
      <c r="G10" s="40">
        <f t="shared" ref="G10:O10" si="7">G78</f>
        <v>154200</v>
      </c>
      <c r="H10" s="40">
        <f t="shared" si="7"/>
        <v>479192.4</v>
      </c>
      <c r="I10" s="40">
        <f t="shared" si="7"/>
        <v>11688.4</v>
      </c>
      <c r="J10" s="40">
        <f t="shared" si="7"/>
        <v>38414.699999999997</v>
      </c>
      <c r="K10" s="43">
        <f t="shared" si="3"/>
        <v>5.955021448475911</v>
      </c>
      <c r="L10" s="45">
        <f t="shared" si="4"/>
        <v>33114.699999999997</v>
      </c>
      <c r="M10" s="40">
        <f t="shared" si="7"/>
        <v>16089.4</v>
      </c>
      <c r="N10" s="40">
        <f t="shared" si="7"/>
        <v>11343.7</v>
      </c>
      <c r="O10" s="40">
        <f t="shared" si="7"/>
        <v>5681.6</v>
      </c>
      <c r="P10" s="46">
        <f t="shared" si="5"/>
        <v>5.1334189453476213</v>
      </c>
    </row>
    <row r="11" spans="1:16" x14ac:dyDescent="0.25">
      <c r="A11" s="11" t="s">
        <v>23</v>
      </c>
      <c r="B11" s="44"/>
      <c r="C11" s="44"/>
      <c r="D11" s="44"/>
      <c r="E11" s="10"/>
      <c r="F11" s="45">
        <f t="shared" si="1"/>
        <v>1874244.1999999997</v>
      </c>
      <c r="G11" s="40">
        <f t="shared" ref="G11:O11" si="8">G92</f>
        <v>587583.19999999995</v>
      </c>
      <c r="H11" s="40">
        <f t="shared" si="8"/>
        <v>1222529.7999999998</v>
      </c>
      <c r="I11" s="40">
        <f t="shared" si="8"/>
        <v>64131.200000000004</v>
      </c>
      <c r="J11" s="40">
        <f t="shared" si="8"/>
        <v>155127.10000000003</v>
      </c>
      <c r="K11" s="43">
        <f t="shared" si="3"/>
        <v>8.2767816488374386</v>
      </c>
      <c r="L11" s="45">
        <f t="shared" si="4"/>
        <v>154855.4</v>
      </c>
      <c r="M11" s="40">
        <f t="shared" si="8"/>
        <v>130000</v>
      </c>
      <c r="N11" s="40">
        <f t="shared" si="8"/>
        <v>11447.1</v>
      </c>
      <c r="O11" s="40">
        <f t="shared" si="8"/>
        <v>13408.3</v>
      </c>
      <c r="P11" s="46">
        <f t="shared" si="5"/>
        <v>8.2622851387241862</v>
      </c>
    </row>
    <row r="12" spans="1:16" x14ac:dyDescent="0.25">
      <c r="A12" s="11" t="s">
        <v>24</v>
      </c>
      <c r="B12" s="44"/>
      <c r="C12" s="44"/>
      <c r="D12" s="44"/>
      <c r="E12" s="10"/>
      <c r="F12" s="45">
        <f t="shared" si="1"/>
        <v>469363.6</v>
      </c>
      <c r="G12" s="40">
        <f>G134</f>
        <v>227000</v>
      </c>
      <c r="H12" s="40">
        <f>H134</f>
        <v>226000</v>
      </c>
      <c r="I12" s="40">
        <f>I134</f>
        <v>16363.6</v>
      </c>
      <c r="J12" s="40">
        <f>J134</f>
        <v>0</v>
      </c>
      <c r="K12" s="43">
        <f t="shared" si="3"/>
        <v>0</v>
      </c>
      <c r="L12" s="45">
        <f t="shared" si="4"/>
        <v>0</v>
      </c>
      <c r="M12" s="40">
        <f>M134</f>
        <v>0</v>
      </c>
      <c r="N12" s="40">
        <f>N134</f>
        <v>0</v>
      </c>
      <c r="O12" s="40">
        <f>O134</f>
        <v>0</v>
      </c>
      <c r="P12" s="46">
        <f t="shared" si="5"/>
        <v>0</v>
      </c>
    </row>
    <row r="13" spans="1:16" ht="15.75" x14ac:dyDescent="0.25">
      <c r="A13" s="37"/>
      <c r="B13" s="38"/>
      <c r="C13" s="38"/>
      <c r="D13" s="38"/>
      <c r="E13" s="10"/>
      <c r="F13" s="40"/>
      <c r="G13" s="40"/>
      <c r="H13" s="40"/>
      <c r="I13" s="41"/>
      <c r="J13" s="8"/>
      <c r="K13" s="42"/>
      <c r="L13" s="41"/>
      <c r="M13" s="41"/>
      <c r="N13" s="8"/>
      <c r="O13" s="8"/>
      <c r="P13" s="43"/>
    </row>
    <row r="14" spans="1:16" s="2" customFormat="1" ht="15.75" x14ac:dyDescent="0.25">
      <c r="A14" s="47" t="s">
        <v>25</v>
      </c>
      <c r="B14" s="48"/>
      <c r="C14" s="48"/>
      <c r="D14" s="48"/>
      <c r="E14" s="48"/>
      <c r="F14" s="33">
        <f>SUM(G14:I14)</f>
        <v>935245.8</v>
      </c>
      <c r="G14" s="41">
        <f t="shared" ref="G14" si="9">G16+G21</f>
        <v>485191</v>
      </c>
      <c r="H14" s="41">
        <f>H16+H21</f>
        <v>417887.9</v>
      </c>
      <c r="I14" s="41">
        <f t="shared" ref="I14" si="10">I16+I21</f>
        <v>32166.899999999998</v>
      </c>
      <c r="J14" s="41">
        <f>J16+J21</f>
        <v>191935.19999999998</v>
      </c>
      <c r="K14" s="42">
        <f>J14/F14*100</f>
        <v>20.522433781579128</v>
      </c>
      <c r="L14" s="33">
        <f>SUM(M14:O14)</f>
        <v>191935.2</v>
      </c>
      <c r="M14" s="41">
        <f t="shared" ref="M14:O14" si="11">M16+M21</f>
        <v>25381</v>
      </c>
      <c r="N14" s="41">
        <f t="shared" si="11"/>
        <v>165400.20000000001</v>
      </c>
      <c r="O14" s="41">
        <f t="shared" si="11"/>
        <v>1154</v>
      </c>
      <c r="P14" s="36">
        <f>L14/F14*100</f>
        <v>20.522433781579132</v>
      </c>
    </row>
    <row r="15" spans="1:16" ht="15.75" x14ac:dyDescent="0.25">
      <c r="A15" s="49" t="s">
        <v>18</v>
      </c>
      <c r="B15" s="50"/>
      <c r="C15" s="50"/>
      <c r="D15" s="50"/>
      <c r="E15" s="51"/>
      <c r="F15" s="8"/>
      <c r="G15" s="8"/>
      <c r="H15" s="8"/>
      <c r="I15" s="41"/>
      <c r="J15" s="41"/>
      <c r="K15" s="42"/>
      <c r="L15" s="41"/>
      <c r="M15" s="41"/>
      <c r="N15" s="8"/>
      <c r="O15" s="8"/>
      <c r="P15" s="43"/>
    </row>
    <row r="16" spans="1:16" s="3" customFormat="1" ht="60" x14ac:dyDescent="0.25">
      <c r="A16" s="52" t="s">
        <v>39</v>
      </c>
      <c r="B16" s="53"/>
      <c r="C16" s="53"/>
      <c r="D16" s="53"/>
      <c r="E16" s="54"/>
      <c r="F16" s="55">
        <f>SUM(G16:I16)</f>
        <v>112312.6</v>
      </c>
      <c r="G16" s="56">
        <f>G17</f>
        <v>105992.6</v>
      </c>
      <c r="H16" s="56">
        <f>H17</f>
        <v>4290</v>
      </c>
      <c r="I16" s="56">
        <f>I17</f>
        <v>2030</v>
      </c>
      <c r="J16" s="56">
        <f>J17</f>
        <v>28997.9</v>
      </c>
      <c r="K16" s="57">
        <f>J16/F16*100</f>
        <v>25.818919693783243</v>
      </c>
      <c r="L16" s="55">
        <f>SUM(M16:O16)</f>
        <v>28997.899999999998</v>
      </c>
      <c r="M16" s="56">
        <f t="shared" ref="M16:O16" si="12">M17</f>
        <v>25381</v>
      </c>
      <c r="N16" s="56">
        <f t="shared" si="12"/>
        <v>3612.6</v>
      </c>
      <c r="O16" s="56">
        <f t="shared" si="12"/>
        <v>4.3</v>
      </c>
      <c r="P16" s="58">
        <f>L16/F16*100</f>
        <v>25.818919693783243</v>
      </c>
    </row>
    <row r="17" spans="1:16" s="4" customFormat="1" ht="45" x14ac:dyDescent="0.25">
      <c r="A17" s="59" t="s">
        <v>41</v>
      </c>
      <c r="B17" s="60"/>
      <c r="C17" s="60"/>
      <c r="D17" s="60"/>
      <c r="E17" s="61"/>
      <c r="F17" s="16">
        <f>SUM(G17:I17)</f>
        <v>112312.6</v>
      </c>
      <c r="G17" s="16">
        <f>G19+G20</f>
        <v>105992.6</v>
      </c>
      <c r="H17" s="16">
        <f t="shared" ref="H17:J17" si="13">H19+H20</f>
        <v>4290</v>
      </c>
      <c r="I17" s="16">
        <f t="shared" si="13"/>
        <v>2030</v>
      </c>
      <c r="J17" s="16">
        <f t="shared" si="13"/>
        <v>28997.9</v>
      </c>
      <c r="K17" s="17">
        <f>J17/F17*100</f>
        <v>25.818919693783243</v>
      </c>
      <c r="L17" s="16">
        <f>SUM(M17:O17)</f>
        <v>28997.899999999998</v>
      </c>
      <c r="M17" s="16">
        <f t="shared" ref="M17:O17" si="14">M19+M20</f>
        <v>25381</v>
      </c>
      <c r="N17" s="16">
        <f t="shared" si="14"/>
        <v>3612.6</v>
      </c>
      <c r="O17" s="16">
        <f t="shared" si="14"/>
        <v>4.3</v>
      </c>
      <c r="P17" s="18">
        <f>L17/F17*100</f>
        <v>25.818919693783243</v>
      </c>
    </row>
    <row r="18" spans="1:16" ht="45" x14ac:dyDescent="0.25">
      <c r="A18" s="11" t="s">
        <v>29</v>
      </c>
      <c r="B18" s="50"/>
      <c r="C18" s="50"/>
      <c r="D18" s="50"/>
      <c r="E18" s="51"/>
      <c r="F18" s="8"/>
      <c r="G18" s="8"/>
      <c r="H18" s="8"/>
      <c r="I18" s="41"/>
      <c r="J18" s="41"/>
      <c r="K18" s="42"/>
      <c r="L18" s="41"/>
      <c r="M18" s="41"/>
      <c r="N18" s="8"/>
      <c r="O18" s="8"/>
      <c r="P18" s="43"/>
    </row>
    <row r="19" spans="1:16" ht="89.45" customHeight="1" x14ac:dyDescent="0.25">
      <c r="A19" s="11" t="s">
        <v>156</v>
      </c>
      <c r="B19" s="38" t="s">
        <v>47</v>
      </c>
      <c r="C19" s="38"/>
      <c r="D19" s="38"/>
      <c r="E19" s="62"/>
      <c r="F19" s="63">
        <f t="shared" ref="F19:F20" si="15">SUM(G19:I19)</f>
        <v>10677.4</v>
      </c>
      <c r="G19" s="8">
        <v>10000</v>
      </c>
      <c r="H19" s="8">
        <v>677.4</v>
      </c>
      <c r="I19" s="64"/>
      <c r="J19" s="41"/>
      <c r="K19" s="43">
        <f t="shared" ref="K19:K20" si="16">J19/F19*100</f>
        <v>0</v>
      </c>
      <c r="L19" s="63">
        <f t="shared" ref="L19:L20" si="17">SUM(M19:O19)</f>
        <v>0</v>
      </c>
      <c r="M19" s="41"/>
      <c r="N19" s="8"/>
      <c r="O19" s="8"/>
      <c r="P19" s="43">
        <f t="shared" ref="P19:P20" si="18">L19/F19*100</f>
        <v>0</v>
      </c>
    </row>
    <row r="20" spans="1:16" ht="132" x14ac:dyDescent="0.25">
      <c r="A20" s="11" t="s">
        <v>157</v>
      </c>
      <c r="B20" s="38" t="s">
        <v>166</v>
      </c>
      <c r="C20" s="38" t="s">
        <v>167</v>
      </c>
      <c r="D20" s="38" t="s">
        <v>168</v>
      </c>
      <c r="E20" s="10" t="s">
        <v>169</v>
      </c>
      <c r="F20" s="63">
        <f t="shared" si="15"/>
        <v>101635.20000000001</v>
      </c>
      <c r="G20" s="8">
        <v>95992.6</v>
      </c>
      <c r="H20" s="8">
        <v>3612.6</v>
      </c>
      <c r="I20" s="8">
        <v>2030</v>
      </c>
      <c r="J20" s="8">
        <v>28997.9</v>
      </c>
      <c r="K20" s="43">
        <f t="shared" si="16"/>
        <v>28.531355278486192</v>
      </c>
      <c r="L20" s="63">
        <f t="shared" si="17"/>
        <v>28997.899999999998</v>
      </c>
      <c r="M20" s="8">
        <f>4209.6+21171.4</f>
        <v>25381</v>
      </c>
      <c r="N20" s="8">
        <v>3612.6</v>
      </c>
      <c r="O20" s="8">
        <v>4.3</v>
      </c>
      <c r="P20" s="43">
        <f t="shared" si="18"/>
        <v>28.531355278486188</v>
      </c>
    </row>
    <row r="21" spans="1:16" s="3" customFormat="1" ht="30" x14ac:dyDescent="0.25">
      <c r="A21" s="52" t="s">
        <v>27</v>
      </c>
      <c r="B21" s="53"/>
      <c r="C21" s="53"/>
      <c r="D21" s="53"/>
      <c r="E21" s="54"/>
      <c r="F21" s="55">
        <f>SUM(G21:I21)</f>
        <v>822933.20000000007</v>
      </c>
      <c r="G21" s="56">
        <f>G22+G28</f>
        <v>379198.4</v>
      </c>
      <c r="H21" s="56">
        <f t="shared" ref="H21" si="19">H22+H28</f>
        <v>413597.9</v>
      </c>
      <c r="I21" s="56">
        <f>I22+I28</f>
        <v>30136.899999999998</v>
      </c>
      <c r="J21" s="56">
        <f>J22+J28</f>
        <v>162937.29999999999</v>
      </c>
      <c r="K21" s="57">
        <f>J21/F21*100</f>
        <v>19.799577900126035</v>
      </c>
      <c r="L21" s="55">
        <f>SUM(M21:O21)</f>
        <v>162937.30000000002</v>
      </c>
      <c r="M21" s="56">
        <f t="shared" ref="M21:O21" si="20">M22+M28</f>
        <v>0</v>
      </c>
      <c r="N21" s="56">
        <f t="shared" si="20"/>
        <v>161787.6</v>
      </c>
      <c r="O21" s="56">
        <f t="shared" si="20"/>
        <v>1149.7</v>
      </c>
      <c r="P21" s="58">
        <f>L21/F21*100</f>
        <v>19.799577900126035</v>
      </c>
    </row>
    <row r="22" spans="1:16" s="4" customFormat="1" ht="30" x14ac:dyDescent="0.25">
      <c r="A22" s="65" t="s">
        <v>28</v>
      </c>
      <c r="B22" s="60"/>
      <c r="C22" s="60"/>
      <c r="D22" s="60"/>
      <c r="E22" s="61"/>
      <c r="F22" s="16">
        <f>SUM(G22:I22)</f>
        <v>167886.2</v>
      </c>
      <c r="G22" s="16">
        <f t="shared" ref="G22" si="21">G24+G25+G26+G27</f>
        <v>0</v>
      </c>
      <c r="H22" s="16">
        <f>H24+H25+H26+H27</f>
        <v>167886.2</v>
      </c>
      <c r="I22" s="16">
        <f t="shared" ref="I22" si="22">I24+I25+I26+I27</f>
        <v>0</v>
      </c>
      <c r="J22" s="16">
        <f>J24+J25+J26+J27</f>
        <v>140000</v>
      </c>
      <c r="K22" s="17">
        <f>J22/F22*100</f>
        <v>83.389820009029918</v>
      </c>
      <c r="L22" s="16">
        <f>SUM(M22:O22)</f>
        <v>140000</v>
      </c>
      <c r="M22" s="16">
        <f t="shared" ref="M22:O22" si="23">M24+M25+M26+M27</f>
        <v>0</v>
      </c>
      <c r="N22" s="16">
        <f t="shared" si="23"/>
        <v>140000</v>
      </c>
      <c r="O22" s="16">
        <f t="shared" si="23"/>
        <v>0</v>
      </c>
      <c r="P22" s="18">
        <f>L22/F22*100</f>
        <v>83.389820009029918</v>
      </c>
    </row>
    <row r="23" spans="1:16" ht="45" x14ac:dyDescent="0.25">
      <c r="A23" s="11" t="s">
        <v>29</v>
      </c>
      <c r="B23" s="44"/>
      <c r="C23" s="44"/>
      <c r="D23" s="44"/>
      <c r="E23" s="10"/>
      <c r="F23" s="63"/>
      <c r="G23" s="63"/>
      <c r="H23" s="8"/>
      <c r="I23" s="41"/>
      <c r="J23" s="8"/>
      <c r="K23" s="42" t="s">
        <v>30</v>
      </c>
      <c r="L23" s="41"/>
      <c r="M23" s="41"/>
      <c r="N23" s="8"/>
      <c r="O23" s="8"/>
      <c r="P23" s="43"/>
    </row>
    <row r="24" spans="1:16" ht="120" x14ac:dyDescent="0.25">
      <c r="A24" s="66" t="s">
        <v>112</v>
      </c>
      <c r="B24" s="38" t="s">
        <v>158</v>
      </c>
      <c r="C24" s="38" t="s">
        <v>159</v>
      </c>
      <c r="D24" s="38" t="s">
        <v>160</v>
      </c>
      <c r="E24" s="62">
        <v>42762</v>
      </c>
      <c r="F24" s="63">
        <f>SUM(G24:I24)</f>
        <v>140000</v>
      </c>
      <c r="G24" s="63"/>
      <c r="H24" s="8">
        <v>140000</v>
      </c>
      <c r="I24" s="41"/>
      <c r="J24" s="8">
        <v>140000</v>
      </c>
      <c r="K24" s="43">
        <f>J24/F24*100</f>
        <v>100</v>
      </c>
      <c r="L24" s="63">
        <f>SUM(M24:O24)</f>
        <v>140000</v>
      </c>
      <c r="M24" s="41"/>
      <c r="N24" s="8">
        <v>140000</v>
      </c>
      <c r="O24" s="8"/>
      <c r="P24" s="43">
        <f>L24/F24*100</f>
        <v>100</v>
      </c>
    </row>
    <row r="25" spans="1:16" ht="105" x14ac:dyDescent="0.25">
      <c r="A25" s="66" t="s">
        <v>113</v>
      </c>
      <c r="B25" s="38" t="s">
        <v>161</v>
      </c>
      <c r="C25" s="38"/>
      <c r="D25" s="38"/>
      <c r="E25" s="10"/>
      <c r="F25" s="63">
        <f>SUM(G25:I25)</f>
        <v>7812</v>
      </c>
      <c r="G25" s="63"/>
      <c r="H25" s="8">
        <v>7812</v>
      </c>
      <c r="I25" s="41"/>
      <c r="J25" s="8"/>
      <c r="K25" s="43">
        <f>J25/F25*100</f>
        <v>0</v>
      </c>
      <c r="L25" s="63">
        <f>SUM(M25:O25)</f>
        <v>0</v>
      </c>
      <c r="M25" s="41"/>
      <c r="N25" s="8"/>
      <c r="O25" s="8"/>
      <c r="P25" s="43">
        <f>L25/F25*100</f>
        <v>0</v>
      </c>
    </row>
    <row r="26" spans="1:16" ht="108" x14ac:dyDescent="0.25">
      <c r="A26" s="66" t="s">
        <v>122</v>
      </c>
      <c r="B26" s="38" t="s">
        <v>162</v>
      </c>
      <c r="C26" s="38" t="s">
        <v>164</v>
      </c>
      <c r="D26" s="38" t="s">
        <v>163</v>
      </c>
      <c r="E26" s="10" t="s">
        <v>207</v>
      </c>
      <c r="F26" s="63">
        <f>SUM(G26:I26)</f>
        <v>1304.0999999999999</v>
      </c>
      <c r="G26" s="63"/>
      <c r="H26" s="8">
        <v>1304.0999999999999</v>
      </c>
      <c r="I26" s="41"/>
      <c r="J26" s="8"/>
      <c r="K26" s="43">
        <f>J26/F26*100</f>
        <v>0</v>
      </c>
      <c r="L26" s="63">
        <f>SUM(M26:O26)</f>
        <v>0</v>
      </c>
      <c r="M26" s="41"/>
      <c r="N26" s="8"/>
      <c r="O26" s="8"/>
      <c r="P26" s="43">
        <f>L26/F26*100</f>
        <v>0</v>
      </c>
    </row>
    <row r="27" spans="1:16" ht="90" x14ac:dyDescent="0.25">
      <c r="A27" s="66" t="s">
        <v>165</v>
      </c>
      <c r="B27" s="67" t="s">
        <v>170</v>
      </c>
      <c r="C27" s="38"/>
      <c r="D27" s="38"/>
      <c r="E27" s="10"/>
      <c r="F27" s="63">
        <f>SUM(G27:I27)</f>
        <v>18770.099999999999</v>
      </c>
      <c r="G27" s="63"/>
      <c r="H27" s="8">
        <v>18770.099999999999</v>
      </c>
      <c r="I27" s="41"/>
      <c r="J27" s="8"/>
      <c r="K27" s="43">
        <f>J27/F27*100</f>
        <v>0</v>
      </c>
      <c r="L27" s="63">
        <f>SUM(M27:O27)</f>
        <v>0</v>
      </c>
      <c r="M27" s="41"/>
      <c r="N27" s="8"/>
      <c r="O27" s="8"/>
      <c r="P27" s="43">
        <f>L27/F27*100</f>
        <v>0</v>
      </c>
    </row>
    <row r="28" spans="1:16" s="4" customFormat="1" ht="90" x14ac:dyDescent="0.25">
      <c r="A28" s="59" t="s">
        <v>33</v>
      </c>
      <c r="B28" s="68"/>
      <c r="C28" s="68"/>
      <c r="D28" s="68"/>
      <c r="E28" s="69"/>
      <c r="F28" s="16">
        <f>SUM(G28:I28)</f>
        <v>655047.00000000012</v>
      </c>
      <c r="G28" s="16">
        <f t="shared" ref="G28" si="24">G31+G33+G35+G36</f>
        <v>379198.4</v>
      </c>
      <c r="H28" s="16">
        <f>H31+H33+H35+H36</f>
        <v>245711.7</v>
      </c>
      <c r="I28" s="16">
        <f t="shared" ref="I28" si="25">I31+I33+I35+I36</f>
        <v>30136.899999999998</v>
      </c>
      <c r="J28" s="16">
        <f>J31+J33+J35+J36</f>
        <v>22937.3</v>
      </c>
      <c r="K28" s="17">
        <f>J28/F28*100</f>
        <v>3.5016266008393284</v>
      </c>
      <c r="L28" s="16">
        <f>SUM(M28:O28)</f>
        <v>22937.3</v>
      </c>
      <c r="M28" s="16">
        <f>M31+M33+M35+M36</f>
        <v>0</v>
      </c>
      <c r="N28" s="16">
        <f t="shared" ref="N28:O28" si="26">N31+N33+N35+N36</f>
        <v>21787.599999999999</v>
      </c>
      <c r="O28" s="16">
        <f t="shared" si="26"/>
        <v>1149.7</v>
      </c>
      <c r="P28" s="18">
        <f>L28/F28*100</f>
        <v>3.5016266008393284</v>
      </c>
    </row>
    <row r="29" spans="1:16" ht="45" x14ac:dyDescent="0.25">
      <c r="A29" s="11" t="s">
        <v>29</v>
      </c>
      <c r="B29" s="67"/>
      <c r="C29" s="67"/>
      <c r="D29" s="67"/>
      <c r="E29" s="70"/>
      <c r="F29" s="40"/>
      <c r="G29" s="40"/>
      <c r="H29" s="8"/>
      <c r="I29" s="8"/>
      <c r="J29" s="8"/>
      <c r="K29" s="43"/>
      <c r="L29" s="8"/>
      <c r="M29" s="8"/>
      <c r="N29" s="8"/>
      <c r="O29" s="8"/>
      <c r="P29" s="46"/>
    </row>
    <row r="30" spans="1:16" x14ac:dyDescent="0.25">
      <c r="A30" s="11" t="s">
        <v>123</v>
      </c>
      <c r="B30" s="67"/>
      <c r="C30" s="67"/>
      <c r="D30" s="67"/>
      <c r="E30" s="70"/>
      <c r="F30" s="40"/>
      <c r="G30" s="40"/>
      <c r="H30" s="8"/>
      <c r="I30" s="8"/>
      <c r="J30" s="8"/>
      <c r="K30" s="43"/>
      <c r="L30" s="8"/>
      <c r="M30" s="8"/>
      <c r="N30" s="8"/>
      <c r="O30" s="8"/>
      <c r="P30" s="46"/>
    </row>
    <row r="31" spans="1:16" ht="110.45" customHeight="1" x14ac:dyDescent="0.25">
      <c r="A31" s="66" t="s">
        <v>124</v>
      </c>
      <c r="B31" s="67" t="s">
        <v>170</v>
      </c>
      <c r="C31" s="67" t="s">
        <v>193</v>
      </c>
      <c r="D31" s="67" t="s">
        <v>194</v>
      </c>
      <c r="E31" s="70" t="s">
        <v>208</v>
      </c>
      <c r="F31" s="63">
        <f>SUM(G31:I31)</f>
        <v>541712</v>
      </c>
      <c r="G31" s="40">
        <v>379198.4</v>
      </c>
      <c r="H31" s="8">
        <v>138136.6</v>
      </c>
      <c r="I31" s="8">
        <v>24377</v>
      </c>
      <c r="J31" s="8">
        <v>2418.1999999999998</v>
      </c>
      <c r="K31" s="43">
        <f>J31/F31*100</f>
        <v>0.44639956286735388</v>
      </c>
      <c r="L31" s="63">
        <f>SUM(M31:O31)</f>
        <v>2418.1999999999998</v>
      </c>
      <c r="M31" s="8"/>
      <c r="N31" s="8">
        <v>2368</v>
      </c>
      <c r="O31" s="8">
        <v>50.2</v>
      </c>
      <c r="P31" s="46">
        <f>L31/F31*100</f>
        <v>0.44639956286735388</v>
      </c>
    </row>
    <row r="32" spans="1:16" ht="30" x14ac:dyDescent="0.25">
      <c r="A32" s="11" t="s">
        <v>34</v>
      </c>
      <c r="B32" s="67"/>
      <c r="C32" s="67"/>
      <c r="D32" s="67"/>
      <c r="E32" s="70"/>
      <c r="F32" s="40"/>
      <c r="G32" s="40"/>
      <c r="H32" s="8"/>
      <c r="I32" s="8"/>
      <c r="J32" s="8"/>
      <c r="K32" s="43"/>
      <c r="L32" s="8"/>
      <c r="M32" s="8"/>
      <c r="N32" s="8"/>
      <c r="O32" s="8"/>
      <c r="P32" s="46"/>
    </row>
    <row r="33" spans="1:16" ht="98.45" customHeight="1" x14ac:dyDescent="0.25">
      <c r="A33" s="66" t="s">
        <v>35</v>
      </c>
      <c r="B33" s="67" t="s">
        <v>36</v>
      </c>
      <c r="C33" s="67" t="s">
        <v>110</v>
      </c>
      <c r="D33" s="67" t="s">
        <v>111</v>
      </c>
      <c r="E33" s="70" t="s">
        <v>37</v>
      </c>
      <c r="F33" s="63">
        <f>SUM(G33:I33)</f>
        <v>60605.4</v>
      </c>
      <c r="G33" s="40"/>
      <c r="H33" s="8">
        <v>57575.1</v>
      </c>
      <c r="I33" s="8">
        <v>3030.3</v>
      </c>
      <c r="J33" s="8">
        <v>20120</v>
      </c>
      <c r="K33" s="43">
        <f>J33/F33*100</f>
        <v>33.198361862144296</v>
      </c>
      <c r="L33" s="63">
        <f>SUM(M33:O33)</f>
        <v>20120</v>
      </c>
      <c r="M33" s="8"/>
      <c r="N33" s="8">
        <v>19419.599999999999</v>
      </c>
      <c r="O33" s="8">
        <v>700.4</v>
      </c>
      <c r="P33" s="46">
        <f>L33/F33*100</f>
        <v>33.198361862144296</v>
      </c>
    </row>
    <row r="34" spans="1:16" x14ac:dyDescent="0.25">
      <c r="A34" s="11" t="s">
        <v>32</v>
      </c>
      <c r="B34" s="67"/>
      <c r="C34" s="67"/>
      <c r="D34" s="67"/>
      <c r="E34" s="70"/>
      <c r="F34" s="63"/>
      <c r="G34" s="40"/>
      <c r="H34" s="8"/>
      <c r="I34" s="8"/>
      <c r="J34" s="8"/>
      <c r="K34" s="43"/>
      <c r="L34" s="63"/>
      <c r="M34" s="8"/>
      <c r="N34" s="8"/>
      <c r="O34" s="8"/>
      <c r="P34" s="46"/>
    </row>
    <row r="35" spans="1:16" ht="45" x14ac:dyDescent="0.25">
      <c r="A35" s="66" t="s">
        <v>125</v>
      </c>
      <c r="B35" s="67"/>
      <c r="C35" s="67"/>
      <c r="D35" s="67"/>
      <c r="E35" s="70"/>
      <c r="F35" s="63">
        <f>SUM(G35:I35)</f>
        <v>7729.6</v>
      </c>
      <c r="G35" s="40"/>
      <c r="H35" s="8">
        <v>5000</v>
      </c>
      <c r="I35" s="8">
        <v>2729.6</v>
      </c>
      <c r="J35" s="8">
        <v>399.1</v>
      </c>
      <c r="K35" s="43">
        <f>J35/F35*100</f>
        <v>5.1632684744359345</v>
      </c>
      <c r="L35" s="63">
        <f>SUM(M35:O35)</f>
        <v>399.1</v>
      </c>
      <c r="M35" s="8"/>
      <c r="N35" s="8"/>
      <c r="O35" s="8">
        <v>399.1</v>
      </c>
      <c r="P35" s="46">
        <f>L35/F35*100</f>
        <v>5.1632684744359345</v>
      </c>
    </row>
    <row r="36" spans="1:16" ht="69" customHeight="1" x14ac:dyDescent="0.25">
      <c r="A36" s="66" t="s">
        <v>114</v>
      </c>
      <c r="B36" s="67"/>
      <c r="C36" s="67"/>
      <c r="D36" s="67"/>
      <c r="E36" s="70"/>
      <c r="F36" s="63">
        <f>SUM(G36:I36)</f>
        <v>45000</v>
      </c>
      <c r="G36" s="40"/>
      <c r="H36" s="8">
        <v>45000</v>
      </c>
      <c r="I36" s="8"/>
      <c r="J36" s="8"/>
      <c r="K36" s="43">
        <f>J36/F36*100</f>
        <v>0</v>
      </c>
      <c r="L36" s="63">
        <f>SUM(M36:O36)</f>
        <v>0</v>
      </c>
      <c r="M36" s="8"/>
      <c r="N36" s="8"/>
      <c r="O36" s="8"/>
      <c r="P36" s="46">
        <f>L36/F36*100</f>
        <v>0</v>
      </c>
    </row>
    <row r="37" spans="1:16" s="7" customFormat="1" ht="15.75" x14ac:dyDescent="0.25">
      <c r="A37" s="71" t="s">
        <v>42</v>
      </c>
      <c r="B37" s="72"/>
      <c r="C37" s="72"/>
      <c r="D37" s="72"/>
      <c r="E37" s="73"/>
      <c r="F37" s="33">
        <f>SUM(G37:I37)</f>
        <v>530678.4</v>
      </c>
      <c r="G37" s="41">
        <f>G39+G54</f>
        <v>209863</v>
      </c>
      <c r="H37" s="41">
        <f>H39+H54</f>
        <v>297394.90000000002</v>
      </c>
      <c r="I37" s="41">
        <f>I39+I54</f>
        <v>23420.5</v>
      </c>
      <c r="J37" s="41">
        <f>J39+J54</f>
        <v>14346.6</v>
      </c>
      <c r="K37" s="42">
        <f>J37/F37*100</f>
        <v>2.7034452504567739</v>
      </c>
      <c r="L37" s="33">
        <f>SUM(M37:O37)</f>
        <v>8196.1</v>
      </c>
      <c r="M37" s="41">
        <f>M39+M54</f>
        <v>5737.3</v>
      </c>
      <c r="N37" s="41">
        <f>N39+N54</f>
        <v>2458.8000000000002</v>
      </c>
      <c r="O37" s="41">
        <f>O39+O54</f>
        <v>0</v>
      </c>
      <c r="P37" s="36">
        <f>L37/F37*100</f>
        <v>1.5444570572308953</v>
      </c>
    </row>
    <row r="38" spans="1:16" ht="15.75" x14ac:dyDescent="0.25">
      <c r="A38" s="37" t="s">
        <v>18</v>
      </c>
      <c r="B38" s="72"/>
      <c r="C38" s="72"/>
      <c r="D38" s="72"/>
      <c r="E38" s="73"/>
      <c r="F38" s="40"/>
      <c r="G38" s="40"/>
      <c r="H38" s="8"/>
      <c r="I38" s="41"/>
      <c r="J38" s="8"/>
      <c r="K38" s="42"/>
      <c r="L38" s="74"/>
      <c r="M38" s="41"/>
      <c r="N38" s="8"/>
      <c r="O38" s="8"/>
      <c r="P38" s="43"/>
    </row>
    <row r="39" spans="1:16" s="3" customFormat="1" ht="90" x14ac:dyDescent="0.25">
      <c r="A39" s="75" t="s">
        <v>109</v>
      </c>
      <c r="B39" s="76"/>
      <c r="C39" s="76"/>
      <c r="D39" s="76"/>
      <c r="E39" s="77"/>
      <c r="F39" s="56">
        <f>SUM(G39:I39)</f>
        <v>58040.000000000007</v>
      </c>
      <c r="G39" s="56">
        <f>G40</f>
        <v>9863</v>
      </c>
      <c r="H39" s="56">
        <f t="shared" ref="H39:I39" si="27">H40</f>
        <v>44956.500000000007</v>
      </c>
      <c r="I39" s="56">
        <f t="shared" si="27"/>
        <v>3220.5</v>
      </c>
      <c r="J39" s="56">
        <f>J40</f>
        <v>8196.1</v>
      </c>
      <c r="K39" s="57">
        <f>J39/F39*100</f>
        <v>14.121467953135767</v>
      </c>
      <c r="L39" s="56">
        <f>SUM(M39:O39)</f>
        <v>8196.1</v>
      </c>
      <c r="M39" s="56">
        <f>M40</f>
        <v>5737.3</v>
      </c>
      <c r="N39" s="56">
        <f t="shared" ref="N39:O39" si="28">N40</f>
        <v>2458.8000000000002</v>
      </c>
      <c r="O39" s="56">
        <f t="shared" si="28"/>
        <v>0</v>
      </c>
      <c r="P39" s="58">
        <f>L39/F39*100</f>
        <v>14.121467953135767</v>
      </c>
    </row>
    <row r="40" spans="1:16" s="4" customFormat="1" ht="45" x14ac:dyDescent="0.25">
      <c r="A40" s="65" t="s">
        <v>38</v>
      </c>
      <c r="B40" s="12"/>
      <c r="C40" s="12"/>
      <c r="D40" s="12"/>
      <c r="E40" s="78"/>
      <c r="F40" s="16">
        <f>SUM(G40:I40)</f>
        <v>58040.000000000007</v>
      </c>
      <c r="G40" s="16">
        <f>G42</f>
        <v>9863</v>
      </c>
      <c r="H40" s="16">
        <f t="shared" ref="H40:I40" si="29">H42</f>
        <v>44956.500000000007</v>
      </c>
      <c r="I40" s="16">
        <f t="shared" si="29"/>
        <v>3220.5</v>
      </c>
      <c r="J40" s="16">
        <f>J42</f>
        <v>8196.1</v>
      </c>
      <c r="K40" s="17">
        <f>J40/F40*100</f>
        <v>14.121467953135767</v>
      </c>
      <c r="L40" s="16">
        <f>SUM(M40:O40)</f>
        <v>8196.1</v>
      </c>
      <c r="M40" s="16">
        <f>M42</f>
        <v>5737.3</v>
      </c>
      <c r="N40" s="16">
        <f>N42</f>
        <v>2458.8000000000002</v>
      </c>
      <c r="O40" s="16">
        <f>O42</f>
        <v>0</v>
      </c>
      <c r="P40" s="18">
        <f>L40/F40*100</f>
        <v>14.121467953135767</v>
      </c>
    </row>
    <row r="41" spans="1:16" ht="45" x14ac:dyDescent="0.25">
      <c r="A41" s="11" t="s">
        <v>43</v>
      </c>
      <c r="B41" s="72"/>
      <c r="C41" s="72"/>
      <c r="D41" s="72"/>
      <c r="E41" s="73"/>
      <c r="F41" s="8"/>
      <c r="G41" s="8"/>
      <c r="H41" s="8"/>
      <c r="I41" s="8"/>
      <c r="J41" s="8"/>
      <c r="K41" s="43"/>
      <c r="L41" s="8"/>
      <c r="M41" s="8"/>
      <c r="N41" s="8"/>
      <c r="O41" s="8"/>
      <c r="P41" s="46"/>
    </row>
    <row r="42" spans="1:16" ht="30" x14ac:dyDescent="0.25">
      <c r="A42" s="37" t="s">
        <v>44</v>
      </c>
      <c r="B42" s="72"/>
      <c r="C42" s="72"/>
      <c r="D42" s="72"/>
      <c r="E42" s="73"/>
      <c r="F42" s="8">
        <f>SUM(G42:I42)</f>
        <v>58040.000000000007</v>
      </c>
      <c r="G42" s="8">
        <f>G45+G47+G49+G51+G53</f>
        <v>9863</v>
      </c>
      <c r="H42" s="8">
        <f>H45+H47+H49+H51+H53</f>
        <v>44956.500000000007</v>
      </c>
      <c r="I42" s="8">
        <f t="shared" ref="I42:J42" si="30">I45+I47+I49+I51+I53</f>
        <v>3220.5</v>
      </c>
      <c r="J42" s="8">
        <f t="shared" si="30"/>
        <v>8196.1</v>
      </c>
      <c r="K42" s="43">
        <f>J42/F42*100</f>
        <v>14.121467953135767</v>
      </c>
      <c r="L42" s="8">
        <f>SUM(M42:O42)</f>
        <v>8196.1</v>
      </c>
      <c r="M42" s="8">
        <f t="shared" ref="M42:O42" si="31">M45+M47+M49+M51+M53</f>
        <v>5737.3</v>
      </c>
      <c r="N42" s="8">
        <f t="shared" si="31"/>
        <v>2458.8000000000002</v>
      </c>
      <c r="O42" s="8">
        <f t="shared" si="31"/>
        <v>0</v>
      </c>
      <c r="P42" s="46">
        <f>L42/F42*100</f>
        <v>14.121467953135767</v>
      </c>
    </row>
    <row r="43" spans="1:16" x14ac:dyDescent="0.25">
      <c r="A43" s="37" t="s">
        <v>40</v>
      </c>
      <c r="B43" s="72"/>
      <c r="C43" s="72"/>
      <c r="D43" s="72"/>
      <c r="E43" s="73"/>
      <c r="F43" s="8"/>
      <c r="G43" s="8"/>
      <c r="H43" s="8"/>
      <c r="I43" s="8"/>
      <c r="J43" s="8"/>
      <c r="K43" s="43"/>
      <c r="L43" s="8"/>
      <c r="M43" s="8"/>
      <c r="N43" s="8"/>
      <c r="O43" s="8"/>
      <c r="P43" s="46"/>
    </row>
    <row r="44" spans="1:16" x14ac:dyDescent="0.25">
      <c r="A44" s="11" t="s">
        <v>45</v>
      </c>
      <c r="B44" s="72"/>
      <c r="C44" s="72"/>
      <c r="D44" s="72"/>
      <c r="E44" s="73"/>
      <c r="F44" s="8"/>
      <c r="G44" s="8"/>
      <c r="H44" s="8"/>
      <c r="I44" s="8"/>
      <c r="J44" s="8"/>
      <c r="K44" s="43"/>
      <c r="L44" s="8"/>
      <c r="M44" s="8"/>
      <c r="N44" s="8"/>
      <c r="O44" s="8"/>
      <c r="P44" s="46"/>
    </row>
    <row r="45" spans="1:16" ht="113.45" customHeight="1" x14ac:dyDescent="0.25">
      <c r="A45" s="37" t="s">
        <v>46</v>
      </c>
      <c r="B45" s="38" t="s">
        <v>47</v>
      </c>
      <c r="C45" s="38" t="s">
        <v>48</v>
      </c>
      <c r="D45" s="38" t="s">
        <v>195</v>
      </c>
      <c r="E45" s="10" t="s">
        <v>171</v>
      </c>
      <c r="F45" s="8">
        <f>SUM(G45:I45)</f>
        <v>14090.6</v>
      </c>
      <c r="G45" s="8">
        <v>9863</v>
      </c>
      <c r="H45" s="8">
        <v>4227.6000000000004</v>
      </c>
      <c r="I45" s="8"/>
      <c r="J45" s="8">
        <v>8196.1</v>
      </c>
      <c r="K45" s="43">
        <f>J45/F45*100</f>
        <v>58.167146892254408</v>
      </c>
      <c r="L45" s="8">
        <f>SUM(M45:O45)</f>
        <v>8196.1</v>
      </c>
      <c r="M45" s="8">
        <v>5737.3</v>
      </c>
      <c r="N45" s="8">
        <v>2458.8000000000002</v>
      </c>
      <c r="O45" s="8"/>
      <c r="P45" s="46">
        <f>L45/F45*100</f>
        <v>58.167146892254408</v>
      </c>
    </row>
    <row r="46" spans="1:16" x14ac:dyDescent="0.25">
      <c r="A46" s="37" t="s">
        <v>148</v>
      </c>
      <c r="B46" s="38"/>
      <c r="C46" s="38"/>
      <c r="D46" s="38"/>
      <c r="E46" s="10"/>
      <c r="F46" s="8"/>
      <c r="G46" s="8"/>
      <c r="H46" s="8"/>
      <c r="I46" s="8"/>
      <c r="J46" s="8"/>
      <c r="K46" s="43"/>
      <c r="L46" s="8"/>
      <c r="M46" s="8"/>
      <c r="N46" s="8"/>
      <c r="O46" s="8"/>
      <c r="P46" s="46"/>
    </row>
    <row r="47" spans="1:16" ht="177.75" customHeight="1" x14ac:dyDescent="0.25">
      <c r="A47" s="37" t="s">
        <v>149</v>
      </c>
      <c r="B47" s="38" t="s">
        <v>173</v>
      </c>
      <c r="C47" s="38" t="s">
        <v>52</v>
      </c>
      <c r="D47" s="38" t="s">
        <v>210</v>
      </c>
      <c r="E47" s="10" t="s">
        <v>171</v>
      </c>
      <c r="F47" s="8">
        <f t="shared" ref="F47:F53" si="32">SUM(G47:I47)</f>
        <v>15055</v>
      </c>
      <c r="G47" s="8"/>
      <c r="H47" s="8">
        <v>14302.2</v>
      </c>
      <c r="I47" s="8">
        <v>752.8</v>
      </c>
      <c r="J47" s="8"/>
      <c r="K47" s="43">
        <f t="shared" ref="K47:K53" si="33">J47/F47*100</f>
        <v>0</v>
      </c>
      <c r="L47" s="8">
        <f t="shared" ref="L47:L53" si="34">SUM(M47:O47)</f>
        <v>0</v>
      </c>
      <c r="M47" s="8"/>
      <c r="N47" s="8"/>
      <c r="O47" s="8"/>
      <c r="P47" s="46">
        <f t="shared" ref="P47:P53" si="35">L47/F47*100</f>
        <v>0</v>
      </c>
    </row>
    <row r="48" spans="1:16" x14ac:dyDescent="0.25">
      <c r="A48" s="37" t="s">
        <v>151</v>
      </c>
      <c r="B48" s="38"/>
      <c r="C48" s="38"/>
      <c r="D48" s="38"/>
      <c r="E48" s="10"/>
      <c r="F48" s="8"/>
      <c r="G48" s="8"/>
      <c r="H48" s="8"/>
      <c r="I48" s="8"/>
      <c r="J48" s="8"/>
      <c r="K48" s="43"/>
      <c r="L48" s="8"/>
      <c r="M48" s="8"/>
      <c r="N48" s="8"/>
      <c r="O48" s="8"/>
      <c r="P48" s="46"/>
    </row>
    <row r="49" spans="1:16" ht="179.25" customHeight="1" x14ac:dyDescent="0.25">
      <c r="A49" s="37" t="s">
        <v>150</v>
      </c>
      <c r="B49" s="38" t="s">
        <v>174</v>
      </c>
      <c r="C49" s="38" t="s">
        <v>52</v>
      </c>
      <c r="D49" s="38" t="s">
        <v>210</v>
      </c>
      <c r="E49" s="10" t="s">
        <v>171</v>
      </c>
      <c r="F49" s="8">
        <f t="shared" si="32"/>
        <v>16355</v>
      </c>
      <c r="G49" s="8"/>
      <c r="H49" s="8">
        <v>14554.8</v>
      </c>
      <c r="I49" s="8">
        <v>1800.2</v>
      </c>
      <c r="J49" s="8"/>
      <c r="K49" s="43">
        <f t="shared" si="33"/>
        <v>0</v>
      </c>
      <c r="L49" s="8">
        <f t="shared" si="34"/>
        <v>0</v>
      </c>
      <c r="M49" s="8"/>
      <c r="N49" s="8"/>
      <c r="O49" s="8"/>
      <c r="P49" s="46">
        <f t="shared" si="35"/>
        <v>0</v>
      </c>
    </row>
    <row r="50" spans="1:16" x14ac:dyDescent="0.25">
      <c r="A50" s="37" t="s">
        <v>153</v>
      </c>
      <c r="B50" s="38"/>
      <c r="C50" s="38"/>
      <c r="D50" s="38"/>
      <c r="E50" s="10"/>
      <c r="F50" s="8"/>
      <c r="G50" s="8"/>
      <c r="H50" s="8"/>
      <c r="I50" s="8"/>
      <c r="J50" s="8"/>
      <c r="K50" s="43"/>
      <c r="L50" s="8"/>
      <c r="M50" s="8"/>
      <c r="N50" s="8"/>
      <c r="O50" s="8"/>
      <c r="P50" s="46"/>
    </row>
    <row r="51" spans="1:16" ht="132" x14ac:dyDescent="0.25">
      <c r="A51" s="37" t="s">
        <v>152</v>
      </c>
      <c r="B51" s="38" t="s">
        <v>175</v>
      </c>
      <c r="C51" s="38" t="s">
        <v>176</v>
      </c>
      <c r="D51" s="38" t="s">
        <v>211</v>
      </c>
      <c r="E51" s="10" t="s">
        <v>171</v>
      </c>
      <c r="F51" s="8">
        <f t="shared" si="32"/>
        <v>6188.4</v>
      </c>
      <c r="G51" s="8"/>
      <c r="H51" s="8">
        <v>5838.4</v>
      </c>
      <c r="I51" s="8">
        <v>350</v>
      </c>
      <c r="J51" s="8"/>
      <c r="K51" s="43">
        <f t="shared" si="33"/>
        <v>0</v>
      </c>
      <c r="L51" s="8">
        <f t="shared" si="34"/>
        <v>0</v>
      </c>
      <c r="M51" s="8"/>
      <c r="N51" s="8"/>
      <c r="O51" s="8"/>
      <c r="P51" s="46">
        <f t="shared" si="35"/>
        <v>0</v>
      </c>
    </row>
    <row r="52" spans="1:16" x14ac:dyDescent="0.25">
      <c r="A52" s="37" t="s">
        <v>155</v>
      </c>
      <c r="B52" s="38"/>
      <c r="C52" s="38"/>
      <c r="D52" s="38"/>
      <c r="E52" s="10"/>
      <c r="F52" s="8"/>
      <c r="G52" s="8"/>
      <c r="H52" s="8"/>
      <c r="I52" s="8"/>
      <c r="J52" s="8"/>
      <c r="K52" s="43"/>
      <c r="L52" s="8"/>
      <c r="M52" s="8"/>
      <c r="N52" s="8"/>
      <c r="O52" s="8"/>
      <c r="P52" s="46"/>
    </row>
    <row r="53" spans="1:16" ht="134.25" customHeight="1" x14ac:dyDescent="0.25">
      <c r="A53" s="37" t="s">
        <v>154</v>
      </c>
      <c r="B53" s="38" t="s">
        <v>172</v>
      </c>
      <c r="C53" s="38" t="s">
        <v>218</v>
      </c>
      <c r="D53" s="38" t="s">
        <v>219</v>
      </c>
      <c r="E53" s="10" t="s">
        <v>171</v>
      </c>
      <c r="F53" s="8">
        <f t="shared" si="32"/>
        <v>6351</v>
      </c>
      <c r="G53" s="8"/>
      <c r="H53" s="8">
        <v>6033.5</v>
      </c>
      <c r="I53" s="8">
        <v>317.5</v>
      </c>
      <c r="J53" s="8"/>
      <c r="K53" s="43">
        <f t="shared" si="33"/>
        <v>0</v>
      </c>
      <c r="L53" s="8">
        <f t="shared" si="34"/>
        <v>0</v>
      </c>
      <c r="M53" s="8"/>
      <c r="N53" s="8"/>
      <c r="O53" s="8"/>
      <c r="P53" s="46">
        <f t="shared" si="35"/>
        <v>0</v>
      </c>
    </row>
    <row r="54" spans="1:16" s="3" customFormat="1" ht="45" x14ac:dyDescent="0.25">
      <c r="A54" s="52" t="s">
        <v>49</v>
      </c>
      <c r="B54" s="76"/>
      <c r="C54" s="76"/>
      <c r="D54" s="76"/>
      <c r="E54" s="77"/>
      <c r="F54" s="56">
        <f>SUM(G54:I54)</f>
        <v>472638.4</v>
      </c>
      <c r="G54" s="56">
        <f>G55+G61</f>
        <v>200000</v>
      </c>
      <c r="H54" s="56">
        <f t="shared" ref="H54:J54" si="36">H55+H61</f>
        <v>252438.39999999999</v>
      </c>
      <c r="I54" s="56">
        <f t="shared" si="36"/>
        <v>20200</v>
      </c>
      <c r="J54" s="56">
        <f t="shared" si="36"/>
        <v>6150.5</v>
      </c>
      <c r="K54" s="57">
        <f>J54/F54*100</f>
        <v>1.3013119543397236</v>
      </c>
      <c r="L54" s="56">
        <f>SUM(M54:O54)</f>
        <v>0</v>
      </c>
      <c r="M54" s="56">
        <f t="shared" ref="M54:O54" si="37">M55+M61</f>
        <v>0</v>
      </c>
      <c r="N54" s="56">
        <f t="shared" si="37"/>
        <v>0</v>
      </c>
      <c r="O54" s="56">
        <f t="shared" si="37"/>
        <v>0</v>
      </c>
      <c r="P54" s="58">
        <f>L54/F54*100</f>
        <v>0</v>
      </c>
    </row>
    <row r="55" spans="1:16" s="4" customFormat="1" ht="30" x14ac:dyDescent="0.25">
      <c r="A55" s="65" t="s">
        <v>50</v>
      </c>
      <c r="B55" s="12"/>
      <c r="C55" s="12"/>
      <c r="D55" s="12"/>
      <c r="E55" s="78"/>
      <c r="F55" s="16">
        <f>SUM(G55:I55)</f>
        <v>234223.6</v>
      </c>
      <c r="G55" s="16">
        <f>G57+G58+G60</f>
        <v>0</v>
      </c>
      <c r="H55" s="16">
        <f>H57+H58+H60</f>
        <v>234023.6</v>
      </c>
      <c r="I55" s="16">
        <f t="shared" ref="I55" si="38">I57+I58+I60</f>
        <v>200</v>
      </c>
      <c r="J55" s="16">
        <f>J57+J58+J60</f>
        <v>6150.5</v>
      </c>
      <c r="K55" s="17">
        <f>J55/F55*100</f>
        <v>2.6259096009112657</v>
      </c>
      <c r="L55" s="16">
        <f>SUM(M55:O55)</f>
        <v>0</v>
      </c>
      <c r="M55" s="16">
        <f t="shared" ref="M55:O55" si="39">M57+M58+M60</f>
        <v>0</v>
      </c>
      <c r="N55" s="16">
        <f t="shared" si="39"/>
        <v>0</v>
      </c>
      <c r="O55" s="16">
        <f t="shared" si="39"/>
        <v>0</v>
      </c>
      <c r="P55" s="18">
        <f>L55/F55*100</f>
        <v>0</v>
      </c>
    </row>
    <row r="56" spans="1:16" ht="45" x14ac:dyDescent="0.25">
      <c r="A56" s="11" t="s">
        <v>43</v>
      </c>
      <c r="B56" s="72"/>
      <c r="C56" s="72"/>
      <c r="D56" s="72"/>
      <c r="E56" s="73"/>
      <c r="F56" s="63"/>
      <c r="G56" s="63"/>
      <c r="H56" s="8"/>
      <c r="I56" s="41"/>
      <c r="J56" s="8"/>
      <c r="K56" s="42"/>
      <c r="L56" s="41"/>
      <c r="M56" s="41"/>
      <c r="N56" s="8"/>
      <c r="O56" s="8"/>
      <c r="P56" s="46"/>
    </row>
    <row r="57" spans="1:16" ht="102" customHeight="1" x14ac:dyDescent="0.25">
      <c r="A57" s="66" t="s">
        <v>104</v>
      </c>
      <c r="B57" s="79" t="s">
        <v>51</v>
      </c>
      <c r="C57" s="79" t="s">
        <v>177</v>
      </c>
      <c r="D57" s="79" t="s">
        <v>178</v>
      </c>
      <c r="E57" s="80" t="s">
        <v>202</v>
      </c>
      <c r="F57" s="8">
        <f>SUM(G57:I57)</f>
        <v>25016</v>
      </c>
      <c r="G57" s="40"/>
      <c r="H57" s="8">
        <v>25016</v>
      </c>
      <c r="I57" s="8"/>
      <c r="J57" s="8">
        <v>6150.5</v>
      </c>
      <c r="K57" s="43">
        <f t="shared" ref="K57:K60" si="40">J57/F57*100</f>
        <v>24.586264790534056</v>
      </c>
      <c r="L57" s="8">
        <f>SUM(M57:O57)</f>
        <v>0</v>
      </c>
      <c r="M57" s="8"/>
      <c r="N57" s="8"/>
      <c r="O57" s="8"/>
      <c r="P57" s="46">
        <f>L57/F57*100</f>
        <v>0</v>
      </c>
    </row>
    <row r="58" spans="1:16" ht="101.45" customHeight="1" x14ac:dyDescent="0.25">
      <c r="A58" s="66" t="s">
        <v>126</v>
      </c>
      <c r="B58" s="79" t="s">
        <v>51</v>
      </c>
      <c r="C58" s="79" t="s">
        <v>179</v>
      </c>
      <c r="D58" s="79"/>
      <c r="E58" s="80" t="s">
        <v>182</v>
      </c>
      <c r="F58" s="8">
        <f>SUM(G58:I58)</f>
        <v>148834.20000000001</v>
      </c>
      <c r="G58" s="40"/>
      <c r="H58" s="8">
        <v>148634.20000000001</v>
      </c>
      <c r="I58" s="8">
        <v>200</v>
      </c>
      <c r="J58" s="8"/>
      <c r="K58" s="43">
        <f t="shared" ref="K58" si="41">J58/F58*100</f>
        <v>0</v>
      </c>
      <c r="L58" s="8">
        <f>SUM(M58:O58)</f>
        <v>0</v>
      </c>
      <c r="M58" s="8"/>
      <c r="N58" s="8"/>
      <c r="O58" s="8"/>
      <c r="P58" s="46">
        <f>L58/F58*100</f>
        <v>0</v>
      </c>
    </row>
    <row r="59" spans="1:16" ht="45" x14ac:dyDescent="0.25">
      <c r="A59" s="11" t="s">
        <v>115</v>
      </c>
      <c r="B59" s="79"/>
      <c r="C59" s="79"/>
      <c r="D59" s="79"/>
      <c r="E59" s="80"/>
      <c r="F59" s="8"/>
      <c r="G59" s="40"/>
      <c r="H59" s="8"/>
      <c r="I59" s="8"/>
      <c r="J59" s="8"/>
      <c r="K59" s="43"/>
      <c r="L59" s="8"/>
      <c r="M59" s="8"/>
      <c r="N59" s="8"/>
      <c r="O59" s="8"/>
      <c r="P59" s="46"/>
    </row>
    <row r="60" spans="1:16" ht="103.15" customHeight="1" x14ac:dyDescent="0.25">
      <c r="A60" s="66" t="s">
        <v>116</v>
      </c>
      <c r="B60" s="79" t="s">
        <v>180</v>
      </c>
      <c r="C60" s="79" t="s">
        <v>181</v>
      </c>
      <c r="D60" s="79"/>
      <c r="E60" s="10" t="s">
        <v>171</v>
      </c>
      <c r="F60" s="8">
        <f>SUM(G60:I60)</f>
        <v>60373.4</v>
      </c>
      <c r="G60" s="40"/>
      <c r="H60" s="8">
        <v>60373.4</v>
      </c>
      <c r="I60" s="8"/>
      <c r="J60" s="8"/>
      <c r="K60" s="43">
        <f t="shared" si="40"/>
        <v>0</v>
      </c>
      <c r="L60" s="8">
        <f>SUM(M60:O60)</f>
        <v>0</v>
      </c>
      <c r="M60" s="8"/>
      <c r="N60" s="8"/>
      <c r="O60" s="8"/>
      <c r="P60" s="46">
        <f>L60/F60*100</f>
        <v>0</v>
      </c>
    </row>
    <row r="61" spans="1:16" s="4" customFormat="1" x14ac:dyDescent="0.25">
      <c r="A61" s="65" t="s">
        <v>53</v>
      </c>
      <c r="B61" s="12"/>
      <c r="C61" s="12"/>
      <c r="D61" s="12"/>
      <c r="E61" s="78"/>
      <c r="F61" s="16">
        <f>SUM(G61:I61)</f>
        <v>238414.8</v>
      </c>
      <c r="G61" s="16">
        <f>G62</f>
        <v>200000</v>
      </c>
      <c r="H61" s="16">
        <f t="shared" ref="H61:J61" si="42">H62</f>
        <v>18414.8</v>
      </c>
      <c r="I61" s="16">
        <f t="shared" si="42"/>
        <v>20000</v>
      </c>
      <c r="J61" s="16">
        <f t="shared" si="42"/>
        <v>0</v>
      </c>
      <c r="K61" s="17">
        <f>J61/F61*100</f>
        <v>0</v>
      </c>
      <c r="L61" s="16">
        <f>SUM(M61:O61)</f>
        <v>0</v>
      </c>
      <c r="M61" s="16">
        <f t="shared" ref="M61:O61" si="43">M62</f>
        <v>0</v>
      </c>
      <c r="N61" s="16">
        <f t="shared" si="43"/>
        <v>0</v>
      </c>
      <c r="O61" s="16">
        <f t="shared" si="43"/>
        <v>0</v>
      </c>
      <c r="P61" s="18">
        <f>L61/F61*100</f>
        <v>0</v>
      </c>
    </row>
    <row r="62" spans="1:16" ht="92.25" customHeight="1" x14ac:dyDescent="0.25">
      <c r="A62" s="66" t="s">
        <v>127</v>
      </c>
      <c r="B62" s="79" t="s">
        <v>183</v>
      </c>
      <c r="C62" s="79" t="s">
        <v>220</v>
      </c>
      <c r="D62" s="79" t="s">
        <v>221</v>
      </c>
      <c r="E62" s="10" t="s">
        <v>187</v>
      </c>
      <c r="F62" s="8">
        <f>SUM(G62:I62)</f>
        <v>238414.8</v>
      </c>
      <c r="G62" s="40">
        <v>200000</v>
      </c>
      <c r="H62" s="8">
        <v>18414.8</v>
      </c>
      <c r="I62" s="8">
        <v>20000</v>
      </c>
      <c r="J62" s="8"/>
      <c r="K62" s="43">
        <f t="shared" ref="K62" si="44">J62/F62*100</f>
        <v>0</v>
      </c>
      <c r="L62" s="8">
        <f>SUM(M62:O62)</f>
        <v>0</v>
      </c>
      <c r="M62" s="8"/>
      <c r="N62" s="8"/>
      <c r="O62" s="8"/>
      <c r="P62" s="46">
        <f>L62/F62*100</f>
        <v>0</v>
      </c>
    </row>
    <row r="63" spans="1:16" s="2" customFormat="1" ht="15.75" x14ac:dyDescent="0.25">
      <c r="A63" s="71" t="s">
        <v>55</v>
      </c>
      <c r="B63" s="72"/>
      <c r="C63" s="72"/>
      <c r="D63" s="72"/>
      <c r="E63" s="73"/>
      <c r="F63" s="81">
        <f>SUM(G63:I63)</f>
        <v>201457.8</v>
      </c>
      <c r="G63" s="41">
        <f>G66+G74</f>
        <v>2532</v>
      </c>
      <c r="H63" s="41">
        <f>H66+H74</f>
        <v>198925.8</v>
      </c>
      <c r="I63" s="41">
        <f>I66+I74</f>
        <v>0</v>
      </c>
      <c r="J63" s="41">
        <f>J66+J74</f>
        <v>3190.5</v>
      </c>
      <c r="K63" s="42">
        <f>J63/F63*100</f>
        <v>1.5837063643105405</v>
      </c>
      <c r="L63" s="81">
        <f>SUM(M63:O63)</f>
        <v>3190.5</v>
      </c>
      <c r="M63" s="41">
        <f>M66+M74</f>
        <v>0</v>
      </c>
      <c r="N63" s="41">
        <f>N66+N74</f>
        <v>3190.5</v>
      </c>
      <c r="O63" s="41">
        <f>O66+O74</f>
        <v>0</v>
      </c>
      <c r="P63" s="36">
        <f>L63/F63*100</f>
        <v>1.5837063643105405</v>
      </c>
    </row>
    <row r="64" spans="1:16" ht="15.75" x14ac:dyDescent="0.25">
      <c r="A64" s="37" t="s">
        <v>56</v>
      </c>
      <c r="B64" s="72"/>
      <c r="C64" s="72"/>
      <c r="D64" s="72"/>
      <c r="E64" s="73"/>
      <c r="F64" s="40"/>
      <c r="G64" s="41"/>
      <c r="H64" s="41"/>
      <c r="I64" s="41"/>
      <c r="J64" s="41"/>
      <c r="K64" s="42"/>
      <c r="L64" s="41"/>
      <c r="M64" s="41"/>
      <c r="N64" s="41"/>
      <c r="O64" s="41"/>
      <c r="P64" s="42"/>
    </row>
    <row r="65" spans="1:16" ht="15.75" x14ac:dyDescent="0.25">
      <c r="A65" s="82" t="s">
        <v>26</v>
      </c>
      <c r="B65" s="72"/>
      <c r="C65" s="72"/>
      <c r="D65" s="72"/>
      <c r="E65" s="73"/>
      <c r="F65" s="40">
        <f t="shared" ref="F65:F75" si="45">SUM(G65:I65)</f>
        <v>201457.8</v>
      </c>
      <c r="G65" s="8">
        <f>G66+G74</f>
        <v>2532</v>
      </c>
      <c r="H65" s="8">
        <f>H66+H74</f>
        <v>198925.8</v>
      </c>
      <c r="I65" s="8">
        <f>I66+I74</f>
        <v>0</v>
      </c>
      <c r="J65" s="8">
        <f>J66+J74</f>
        <v>3190.5</v>
      </c>
      <c r="K65" s="43">
        <f t="shared" ref="K65:K75" si="46">J65/F65*100</f>
        <v>1.5837063643105405</v>
      </c>
      <c r="L65" s="8">
        <f t="shared" ref="L65" si="47">M65+N65+O65</f>
        <v>3190.5</v>
      </c>
      <c r="M65" s="8">
        <f>M66+M74</f>
        <v>0</v>
      </c>
      <c r="N65" s="8">
        <f>N66+N74</f>
        <v>3190.5</v>
      </c>
      <c r="O65" s="8">
        <f>O66+O74</f>
        <v>0</v>
      </c>
      <c r="P65" s="46">
        <f t="shared" ref="P65:P75" si="48">L65/F65*100</f>
        <v>1.5837063643105405</v>
      </c>
    </row>
    <row r="66" spans="1:16" s="3" customFormat="1" ht="45" x14ac:dyDescent="0.25">
      <c r="A66" s="75" t="s">
        <v>57</v>
      </c>
      <c r="B66" s="76"/>
      <c r="C66" s="76"/>
      <c r="D66" s="76"/>
      <c r="E66" s="77"/>
      <c r="F66" s="55">
        <f t="shared" si="45"/>
        <v>119374.1</v>
      </c>
      <c r="G66" s="56">
        <f>G67+G71</f>
        <v>0</v>
      </c>
      <c r="H66" s="56">
        <f t="shared" ref="H66:J66" si="49">H67+H71</f>
        <v>119374.1</v>
      </c>
      <c r="I66" s="56">
        <f t="shared" si="49"/>
        <v>0</v>
      </c>
      <c r="J66" s="56">
        <f t="shared" si="49"/>
        <v>0</v>
      </c>
      <c r="K66" s="57">
        <f t="shared" si="46"/>
        <v>0</v>
      </c>
      <c r="L66" s="55">
        <f t="shared" ref="L66:L75" si="50">SUM(M66:O66)</f>
        <v>0</v>
      </c>
      <c r="M66" s="56">
        <f t="shared" ref="M66:O66" si="51">M67+M71</f>
        <v>0</v>
      </c>
      <c r="N66" s="56">
        <f t="shared" si="51"/>
        <v>0</v>
      </c>
      <c r="O66" s="56">
        <f t="shared" si="51"/>
        <v>0</v>
      </c>
      <c r="P66" s="58">
        <f t="shared" si="48"/>
        <v>0</v>
      </c>
    </row>
    <row r="67" spans="1:16" s="4" customFormat="1" ht="60" x14ac:dyDescent="0.25">
      <c r="A67" s="59" t="s">
        <v>58</v>
      </c>
      <c r="B67" s="12"/>
      <c r="C67" s="12"/>
      <c r="D67" s="12"/>
      <c r="E67" s="78"/>
      <c r="F67" s="15">
        <f t="shared" si="45"/>
        <v>105000</v>
      </c>
      <c r="G67" s="16">
        <f>G69+G70</f>
        <v>0</v>
      </c>
      <c r="H67" s="16">
        <f t="shared" ref="H67:J67" si="52">H69+H70</f>
        <v>105000</v>
      </c>
      <c r="I67" s="16">
        <f t="shared" si="52"/>
        <v>0</v>
      </c>
      <c r="J67" s="16">
        <f t="shared" si="52"/>
        <v>0</v>
      </c>
      <c r="K67" s="17">
        <f t="shared" si="46"/>
        <v>0</v>
      </c>
      <c r="L67" s="15">
        <f t="shared" si="50"/>
        <v>0</v>
      </c>
      <c r="M67" s="16">
        <f t="shared" ref="M67:O67" si="53">M69+M70</f>
        <v>0</v>
      </c>
      <c r="N67" s="16">
        <f t="shared" si="53"/>
        <v>0</v>
      </c>
      <c r="O67" s="16">
        <f t="shared" si="53"/>
        <v>0</v>
      </c>
      <c r="P67" s="18">
        <f t="shared" si="48"/>
        <v>0</v>
      </c>
    </row>
    <row r="68" spans="1:16" s="19" customFormat="1" ht="30" x14ac:dyDescent="0.25">
      <c r="A68" s="11" t="s">
        <v>60</v>
      </c>
      <c r="B68" s="12"/>
      <c r="C68" s="12"/>
      <c r="D68" s="13"/>
      <c r="E68" s="14"/>
      <c r="F68" s="15"/>
      <c r="G68" s="16"/>
      <c r="H68" s="16"/>
      <c r="I68" s="16"/>
      <c r="J68" s="16"/>
      <c r="K68" s="17"/>
      <c r="L68" s="15"/>
      <c r="M68" s="16"/>
      <c r="N68" s="16"/>
      <c r="O68" s="16"/>
      <c r="P68" s="18"/>
    </row>
    <row r="69" spans="1:16" ht="110.25" customHeight="1" x14ac:dyDescent="0.25">
      <c r="A69" s="83" t="s">
        <v>105</v>
      </c>
      <c r="B69" s="9" t="s">
        <v>146</v>
      </c>
      <c r="C69" s="9" t="s">
        <v>216</v>
      </c>
      <c r="D69" s="84">
        <v>42885</v>
      </c>
      <c r="E69" s="85" t="s">
        <v>185</v>
      </c>
      <c r="F69" s="40">
        <f t="shared" si="45"/>
        <v>5000</v>
      </c>
      <c r="G69" s="40"/>
      <c r="H69" s="8">
        <v>5000</v>
      </c>
      <c r="I69" s="8"/>
      <c r="J69" s="8"/>
      <c r="K69" s="43">
        <f t="shared" si="46"/>
        <v>0</v>
      </c>
      <c r="L69" s="40">
        <f t="shared" si="50"/>
        <v>0</v>
      </c>
      <c r="M69" s="8"/>
      <c r="N69" s="8"/>
      <c r="O69" s="8"/>
      <c r="P69" s="46">
        <f t="shared" si="48"/>
        <v>0</v>
      </c>
    </row>
    <row r="70" spans="1:16" ht="65.25" customHeight="1" x14ac:dyDescent="0.25">
      <c r="A70" s="83" t="s">
        <v>128</v>
      </c>
      <c r="B70" s="9" t="s">
        <v>186</v>
      </c>
      <c r="C70" s="9"/>
      <c r="D70" s="86"/>
      <c r="E70" s="85" t="s">
        <v>187</v>
      </c>
      <c r="F70" s="40">
        <f>SUM(G70:I70)</f>
        <v>100000</v>
      </c>
      <c r="G70" s="40"/>
      <c r="H70" s="8">
        <v>100000</v>
      </c>
      <c r="I70" s="8"/>
      <c r="J70" s="8"/>
      <c r="K70" s="43">
        <f t="shared" ref="K70:K73" si="54">J70/F70*100</f>
        <v>0</v>
      </c>
      <c r="L70" s="40">
        <f t="shared" ref="L70:L71" si="55">SUM(M70:O70)</f>
        <v>0</v>
      </c>
      <c r="M70" s="8"/>
      <c r="N70" s="8"/>
      <c r="O70" s="8"/>
      <c r="P70" s="46">
        <f t="shared" ref="P70:P73" si="56">L70/F70*100</f>
        <v>0</v>
      </c>
    </row>
    <row r="71" spans="1:16" s="4" customFormat="1" ht="45" x14ac:dyDescent="0.25">
      <c r="A71" s="59" t="s">
        <v>205</v>
      </c>
      <c r="B71" s="12"/>
      <c r="C71" s="12"/>
      <c r="D71" s="12"/>
      <c r="E71" s="78"/>
      <c r="F71" s="15">
        <f t="shared" si="45"/>
        <v>14374.1</v>
      </c>
      <c r="G71" s="16">
        <f>G73</f>
        <v>0</v>
      </c>
      <c r="H71" s="16">
        <f t="shared" ref="H71:J71" si="57">H73</f>
        <v>14374.1</v>
      </c>
      <c r="I71" s="16">
        <f t="shared" si="57"/>
        <v>0</v>
      </c>
      <c r="J71" s="16">
        <f t="shared" si="57"/>
        <v>0</v>
      </c>
      <c r="K71" s="17">
        <f t="shared" si="54"/>
        <v>0</v>
      </c>
      <c r="L71" s="15">
        <f t="shared" si="55"/>
        <v>0</v>
      </c>
      <c r="M71" s="16">
        <f t="shared" ref="M71:O71" si="58">M73</f>
        <v>0</v>
      </c>
      <c r="N71" s="16">
        <f t="shared" si="58"/>
        <v>0</v>
      </c>
      <c r="O71" s="16">
        <f t="shared" si="58"/>
        <v>0</v>
      </c>
      <c r="P71" s="18">
        <f t="shared" si="48"/>
        <v>0</v>
      </c>
    </row>
    <row r="72" spans="1:16" s="19" customFormat="1" ht="30" x14ac:dyDescent="0.25">
      <c r="A72" s="11" t="s">
        <v>60</v>
      </c>
      <c r="B72" s="12"/>
      <c r="C72" s="12"/>
      <c r="D72" s="13"/>
      <c r="E72" s="14"/>
      <c r="F72" s="15"/>
      <c r="G72" s="16"/>
      <c r="H72" s="16"/>
      <c r="I72" s="16"/>
      <c r="J72" s="16"/>
      <c r="K72" s="17"/>
      <c r="L72" s="15"/>
      <c r="M72" s="16"/>
      <c r="N72" s="16"/>
      <c r="O72" s="16"/>
      <c r="P72" s="18"/>
    </row>
    <row r="73" spans="1:16" ht="65.25" customHeight="1" x14ac:dyDescent="0.25">
      <c r="A73" s="83" t="s">
        <v>129</v>
      </c>
      <c r="B73" s="9" t="s">
        <v>147</v>
      </c>
      <c r="C73" s="9"/>
      <c r="D73" s="86"/>
      <c r="E73" s="85"/>
      <c r="F73" s="40">
        <f>SUM(G73:I73)</f>
        <v>14374.1</v>
      </c>
      <c r="G73" s="40"/>
      <c r="H73" s="8">
        <v>14374.1</v>
      </c>
      <c r="I73" s="8"/>
      <c r="J73" s="8"/>
      <c r="K73" s="43">
        <f t="shared" si="54"/>
        <v>0</v>
      </c>
      <c r="L73" s="40">
        <f>SUM(M73:O73)</f>
        <v>0</v>
      </c>
      <c r="M73" s="8"/>
      <c r="N73" s="8"/>
      <c r="O73" s="8"/>
      <c r="P73" s="46">
        <f t="shared" si="56"/>
        <v>0</v>
      </c>
    </row>
    <row r="74" spans="1:16" s="3" customFormat="1" ht="90" x14ac:dyDescent="0.25">
      <c r="A74" s="75" t="s">
        <v>109</v>
      </c>
      <c r="B74" s="76"/>
      <c r="C74" s="76"/>
      <c r="D74" s="76"/>
      <c r="E74" s="77"/>
      <c r="F74" s="55">
        <f t="shared" si="45"/>
        <v>82083.7</v>
      </c>
      <c r="G74" s="56">
        <f>G75</f>
        <v>2532</v>
      </c>
      <c r="H74" s="56">
        <f t="shared" ref="H74" si="59">H75</f>
        <v>79551.7</v>
      </c>
      <c r="I74" s="56">
        <f>I75</f>
        <v>0</v>
      </c>
      <c r="J74" s="56">
        <f>J75</f>
        <v>3190.5</v>
      </c>
      <c r="K74" s="57">
        <f t="shared" si="46"/>
        <v>3.886886190559149</v>
      </c>
      <c r="L74" s="55">
        <f t="shared" si="50"/>
        <v>3190.5</v>
      </c>
      <c r="M74" s="56">
        <f>M75</f>
        <v>0</v>
      </c>
      <c r="N74" s="56">
        <f>N75</f>
        <v>3190.5</v>
      </c>
      <c r="O74" s="56">
        <f t="shared" ref="O74" si="60">O75</f>
        <v>0</v>
      </c>
      <c r="P74" s="58">
        <f t="shared" si="48"/>
        <v>3.886886190559149</v>
      </c>
    </row>
    <row r="75" spans="1:16" s="4" customFormat="1" ht="45" x14ac:dyDescent="0.25">
      <c r="A75" s="59" t="s">
        <v>59</v>
      </c>
      <c r="B75" s="12"/>
      <c r="C75" s="12"/>
      <c r="D75" s="12"/>
      <c r="E75" s="78"/>
      <c r="F75" s="15">
        <f t="shared" si="45"/>
        <v>82083.7</v>
      </c>
      <c r="G75" s="16">
        <f>G77</f>
        <v>2532</v>
      </c>
      <c r="H75" s="16">
        <f t="shared" ref="H75:I75" si="61">H77</f>
        <v>79551.7</v>
      </c>
      <c r="I75" s="16">
        <f t="shared" si="61"/>
        <v>0</v>
      </c>
      <c r="J75" s="16">
        <f>J77</f>
        <v>3190.5</v>
      </c>
      <c r="K75" s="17">
        <f t="shared" si="46"/>
        <v>3.886886190559149</v>
      </c>
      <c r="L75" s="15">
        <f t="shared" si="50"/>
        <v>3190.5</v>
      </c>
      <c r="M75" s="16">
        <f>M77</f>
        <v>0</v>
      </c>
      <c r="N75" s="16">
        <f>N77</f>
        <v>3190.5</v>
      </c>
      <c r="O75" s="16">
        <f t="shared" ref="O75" si="62">O77</f>
        <v>0</v>
      </c>
      <c r="P75" s="18">
        <f t="shared" si="48"/>
        <v>3.886886190559149</v>
      </c>
    </row>
    <row r="76" spans="1:16" ht="30" x14ac:dyDescent="0.25">
      <c r="A76" s="11" t="s">
        <v>60</v>
      </c>
      <c r="B76" s="72"/>
      <c r="C76" s="72"/>
      <c r="D76" s="72"/>
      <c r="E76" s="73"/>
      <c r="F76" s="63"/>
      <c r="G76" s="63"/>
      <c r="H76" s="87"/>
      <c r="I76" s="87"/>
      <c r="J76" s="87"/>
      <c r="K76" s="88"/>
      <c r="L76" s="8"/>
      <c r="M76" s="87"/>
      <c r="N76" s="87"/>
      <c r="O76" s="87"/>
      <c r="P76" s="88"/>
    </row>
    <row r="77" spans="1:16" ht="90" x14ac:dyDescent="0.25">
      <c r="A77" s="37" t="s">
        <v>61</v>
      </c>
      <c r="B77" s="9" t="s">
        <v>62</v>
      </c>
      <c r="C77" s="89" t="s">
        <v>63</v>
      </c>
      <c r="D77" s="90"/>
      <c r="E77" s="10" t="s">
        <v>107</v>
      </c>
      <c r="F77" s="40">
        <f>SUM(G77:I77)</f>
        <v>82083.7</v>
      </c>
      <c r="G77" s="40">
        <v>2532</v>
      </c>
      <c r="H77" s="8">
        <v>79551.7</v>
      </c>
      <c r="I77" s="8">
        <v>0</v>
      </c>
      <c r="J77" s="8">
        <v>3190.5</v>
      </c>
      <c r="K77" s="43">
        <f>J77/F77*100</f>
        <v>3.886886190559149</v>
      </c>
      <c r="L77" s="40">
        <f>SUM(M77:O77)</f>
        <v>3190.5</v>
      </c>
      <c r="M77" s="8"/>
      <c r="N77" s="8">
        <v>3190.5</v>
      </c>
      <c r="O77" s="8">
        <v>0</v>
      </c>
      <c r="P77" s="46">
        <f>L77/F77*100</f>
        <v>3.886886190559149</v>
      </c>
    </row>
    <row r="78" spans="1:16" s="2" customFormat="1" ht="15.75" x14ac:dyDescent="0.25">
      <c r="A78" s="71" t="s">
        <v>64</v>
      </c>
      <c r="B78" s="72"/>
      <c r="C78" s="9"/>
      <c r="D78" s="72"/>
      <c r="E78" s="73"/>
      <c r="F78" s="81">
        <f>SUM(G78:I78)</f>
        <v>645080.80000000005</v>
      </c>
      <c r="G78" s="41">
        <f>G80</f>
        <v>154200</v>
      </c>
      <c r="H78" s="41">
        <f>H80</f>
        <v>479192.4</v>
      </c>
      <c r="I78" s="41">
        <f t="shared" ref="I78:J78" si="63">I80</f>
        <v>11688.4</v>
      </c>
      <c r="J78" s="41">
        <f t="shared" si="63"/>
        <v>38414.699999999997</v>
      </c>
      <c r="K78" s="42">
        <f>J78/F78*100</f>
        <v>5.955021448475911</v>
      </c>
      <c r="L78" s="81">
        <f>SUM(M78:O78)</f>
        <v>33114.699999999997</v>
      </c>
      <c r="M78" s="41">
        <f t="shared" ref="M78:O78" si="64">M80</f>
        <v>16089.4</v>
      </c>
      <c r="N78" s="41">
        <f t="shared" si="64"/>
        <v>11343.7</v>
      </c>
      <c r="O78" s="41">
        <f t="shared" si="64"/>
        <v>5681.6</v>
      </c>
      <c r="P78" s="36">
        <f>L78/F78*100</f>
        <v>5.1334189453476213</v>
      </c>
    </row>
    <row r="79" spans="1:16" ht="15.75" x14ac:dyDescent="0.25">
      <c r="A79" s="37" t="s">
        <v>18</v>
      </c>
      <c r="B79" s="72"/>
      <c r="C79" s="9"/>
      <c r="D79" s="72"/>
      <c r="E79" s="73"/>
      <c r="F79" s="40"/>
      <c r="G79" s="40"/>
      <c r="H79" s="8"/>
      <c r="I79" s="41"/>
      <c r="J79" s="8"/>
      <c r="K79" s="42"/>
      <c r="L79" s="91"/>
      <c r="M79" s="41"/>
      <c r="N79" s="8"/>
      <c r="O79" s="8"/>
      <c r="P79" s="43"/>
    </row>
    <row r="80" spans="1:16" s="3" customFormat="1" ht="45" x14ac:dyDescent="0.25">
      <c r="A80" s="52" t="s">
        <v>65</v>
      </c>
      <c r="B80" s="76"/>
      <c r="C80" s="76"/>
      <c r="D80" s="76"/>
      <c r="E80" s="77"/>
      <c r="F80" s="55">
        <f>SUM(G80:I80)</f>
        <v>645080.80000000005</v>
      </c>
      <c r="G80" s="56">
        <f>G81</f>
        <v>154200</v>
      </c>
      <c r="H80" s="56">
        <f t="shared" ref="H80:J80" si="65">H81</f>
        <v>479192.4</v>
      </c>
      <c r="I80" s="56">
        <f t="shared" si="65"/>
        <v>11688.4</v>
      </c>
      <c r="J80" s="56">
        <f t="shared" si="65"/>
        <v>38414.699999999997</v>
      </c>
      <c r="K80" s="57">
        <f>J80/F80*100</f>
        <v>5.955021448475911</v>
      </c>
      <c r="L80" s="55">
        <f>SUM(M80:O80)</f>
        <v>33114.699999999997</v>
      </c>
      <c r="M80" s="56">
        <f>M81</f>
        <v>16089.4</v>
      </c>
      <c r="N80" s="56">
        <f t="shared" ref="N80:O80" si="66">N81</f>
        <v>11343.7</v>
      </c>
      <c r="O80" s="56">
        <f t="shared" si="66"/>
        <v>5681.6</v>
      </c>
      <c r="P80" s="58">
        <f>L80/F80*100</f>
        <v>5.1334189453476213</v>
      </c>
    </row>
    <row r="81" spans="1:16" s="4" customFormat="1" ht="30" x14ac:dyDescent="0.25">
      <c r="A81" s="65" t="s">
        <v>66</v>
      </c>
      <c r="B81" s="12"/>
      <c r="C81" s="12"/>
      <c r="D81" s="12"/>
      <c r="E81" s="78"/>
      <c r="F81" s="15">
        <f>SUM(G81:I81)</f>
        <v>645080.80000000005</v>
      </c>
      <c r="G81" s="16">
        <f>G83+G84+G85+G86+G87+G89+G91</f>
        <v>154200</v>
      </c>
      <c r="H81" s="16">
        <f t="shared" ref="H81:J81" si="67">H83+H84+H85+H86+H87+H89+H91</f>
        <v>479192.4</v>
      </c>
      <c r="I81" s="16">
        <f t="shared" si="67"/>
        <v>11688.4</v>
      </c>
      <c r="J81" s="16">
        <f t="shared" si="67"/>
        <v>38414.699999999997</v>
      </c>
      <c r="K81" s="17">
        <f>J81/F81*100</f>
        <v>5.955021448475911</v>
      </c>
      <c r="L81" s="15">
        <f>SUM(M81:O81)</f>
        <v>33114.699999999997</v>
      </c>
      <c r="M81" s="16">
        <f t="shared" ref="M81:O81" si="68">M83+M84+M85+M86+M87+M89+M91</f>
        <v>16089.4</v>
      </c>
      <c r="N81" s="16">
        <f t="shared" si="68"/>
        <v>11343.7</v>
      </c>
      <c r="O81" s="16">
        <f t="shared" si="68"/>
        <v>5681.6</v>
      </c>
      <c r="P81" s="18">
        <f>L81/F81*100</f>
        <v>5.1334189453476213</v>
      </c>
    </row>
    <row r="82" spans="1:16" ht="30" x14ac:dyDescent="0.25">
      <c r="A82" s="11" t="s">
        <v>67</v>
      </c>
      <c r="B82" s="72"/>
      <c r="C82" s="72"/>
      <c r="D82" s="72"/>
      <c r="E82" s="73"/>
      <c r="F82" s="63"/>
      <c r="G82" s="63"/>
      <c r="H82" s="8"/>
      <c r="I82" s="41"/>
      <c r="J82" s="40"/>
      <c r="K82" s="42"/>
      <c r="L82" s="8"/>
      <c r="M82" s="41"/>
      <c r="N82" s="8"/>
      <c r="O82" s="8"/>
      <c r="P82" s="43"/>
    </row>
    <row r="83" spans="1:16" ht="99.6" customHeight="1" x14ac:dyDescent="0.25">
      <c r="A83" s="37" t="s">
        <v>68</v>
      </c>
      <c r="B83" s="9" t="s">
        <v>69</v>
      </c>
      <c r="C83" s="9" t="s">
        <v>215</v>
      </c>
      <c r="D83" s="9" t="s">
        <v>70</v>
      </c>
      <c r="E83" s="62">
        <v>42277</v>
      </c>
      <c r="F83" s="40">
        <f>SUM(G83:I83)</f>
        <v>316419.90000000002</v>
      </c>
      <c r="G83" s="40"/>
      <c r="H83" s="8">
        <v>316419.90000000002</v>
      </c>
      <c r="I83" s="8"/>
      <c r="J83" s="8"/>
      <c r="K83" s="43">
        <f t="shared" ref="K83:K84" si="69">J83/F83*100</f>
        <v>0</v>
      </c>
      <c r="L83" s="40">
        <f>SUM(M83:O83)</f>
        <v>0</v>
      </c>
      <c r="M83" s="8"/>
      <c r="N83" s="8"/>
      <c r="O83" s="8"/>
      <c r="P83" s="46">
        <f t="shared" ref="P83:P84" si="70">L83/F83*100</f>
        <v>0</v>
      </c>
    </row>
    <row r="84" spans="1:16" ht="105" x14ac:dyDescent="0.25">
      <c r="A84" s="37" t="s">
        <v>106</v>
      </c>
      <c r="B84" s="9" t="s">
        <v>71</v>
      </c>
      <c r="C84" s="9" t="s">
        <v>188</v>
      </c>
      <c r="D84" s="9" t="s">
        <v>189</v>
      </c>
      <c r="E84" s="62">
        <v>43251</v>
      </c>
      <c r="F84" s="40">
        <f>SUM(G84:I84)</f>
        <v>105000</v>
      </c>
      <c r="G84" s="40">
        <v>92000</v>
      </c>
      <c r="H84" s="8">
        <v>13000</v>
      </c>
      <c r="I84" s="8"/>
      <c r="J84" s="8">
        <v>5300</v>
      </c>
      <c r="K84" s="43">
        <f t="shared" si="69"/>
        <v>5.0476190476190474</v>
      </c>
      <c r="L84" s="40">
        <f>SUM(M84:O84)</f>
        <v>0</v>
      </c>
      <c r="M84" s="8"/>
      <c r="N84" s="8"/>
      <c r="O84" s="8"/>
      <c r="P84" s="46">
        <f t="shared" si="70"/>
        <v>0</v>
      </c>
    </row>
    <row r="85" spans="1:16" ht="83.25" customHeight="1" x14ac:dyDescent="0.25">
      <c r="A85" s="37" t="s">
        <v>130</v>
      </c>
      <c r="B85" s="9" t="s">
        <v>209</v>
      </c>
      <c r="C85" s="9"/>
      <c r="D85" s="9"/>
      <c r="E85" s="62"/>
      <c r="F85" s="40">
        <f>SUM(G85:I85)</f>
        <v>12373</v>
      </c>
      <c r="G85" s="40"/>
      <c r="H85" s="8">
        <v>12373</v>
      </c>
      <c r="I85" s="8"/>
      <c r="J85" s="8"/>
      <c r="K85" s="43">
        <f t="shared" ref="K85" si="71">J85/F85*100</f>
        <v>0</v>
      </c>
      <c r="L85" s="40">
        <f>SUM(M85:O85)</f>
        <v>0</v>
      </c>
      <c r="M85" s="8"/>
      <c r="N85" s="8"/>
      <c r="O85" s="8"/>
      <c r="P85" s="46">
        <f t="shared" ref="P85" si="72">L85/F85*100</f>
        <v>0</v>
      </c>
    </row>
    <row r="86" spans="1:16" ht="93" customHeight="1" x14ac:dyDescent="0.25">
      <c r="A86" s="37" t="s">
        <v>131</v>
      </c>
      <c r="B86" s="9" t="s">
        <v>143</v>
      </c>
      <c r="C86" s="9" t="s">
        <v>144</v>
      </c>
      <c r="D86" s="9" t="s">
        <v>145</v>
      </c>
      <c r="E86" s="62">
        <v>42644</v>
      </c>
      <c r="F86" s="40">
        <f>SUM(G86:I86)</f>
        <v>113049.5</v>
      </c>
      <c r="G86" s="40"/>
      <c r="H86" s="8">
        <v>113049.5</v>
      </c>
      <c r="I86" s="8"/>
      <c r="J86" s="8">
        <v>10378.200000000001</v>
      </c>
      <c r="K86" s="43">
        <f t="shared" ref="K86" si="73">J86/F86*100</f>
        <v>9.1802263610188461</v>
      </c>
      <c r="L86" s="40">
        <f>SUM(M86:O86)</f>
        <v>10378.200000000001</v>
      </c>
      <c r="M86" s="8"/>
      <c r="N86" s="8">
        <v>10378.200000000001</v>
      </c>
      <c r="O86" s="8"/>
      <c r="P86" s="46">
        <f>L86/F86*100</f>
        <v>9.1802263610188461</v>
      </c>
    </row>
    <row r="87" spans="1:16" ht="90" x14ac:dyDescent="0.25">
      <c r="A87" s="37" t="s">
        <v>203</v>
      </c>
      <c r="B87" s="9" t="s">
        <v>71</v>
      </c>
      <c r="C87" s="9" t="s">
        <v>190</v>
      </c>
      <c r="D87" s="9" t="s">
        <v>191</v>
      </c>
      <c r="E87" s="62">
        <v>43039</v>
      </c>
      <c r="F87" s="40">
        <f>SUM(G87:I87)</f>
        <v>77700</v>
      </c>
      <c r="G87" s="40">
        <v>62200</v>
      </c>
      <c r="H87" s="8">
        <v>5850</v>
      </c>
      <c r="I87" s="8">
        <v>9650</v>
      </c>
      <c r="J87" s="8">
        <v>22736.5</v>
      </c>
      <c r="K87" s="43">
        <f t="shared" ref="K87" si="74">J87/F87*100</f>
        <v>29.261904761904763</v>
      </c>
      <c r="L87" s="40">
        <f>SUM(M87:O87)</f>
        <v>22736.5</v>
      </c>
      <c r="M87" s="8">
        <v>16089.4</v>
      </c>
      <c r="N87" s="8">
        <v>965.5</v>
      </c>
      <c r="O87" s="8">
        <v>5681.6</v>
      </c>
      <c r="P87" s="46">
        <f>L87/F87*100</f>
        <v>29.261904761904763</v>
      </c>
    </row>
    <row r="88" spans="1:16" x14ac:dyDescent="0.25">
      <c r="A88" s="92" t="s">
        <v>117</v>
      </c>
      <c r="B88" s="9"/>
      <c r="C88" s="9"/>
      <c r="D88" s="9"/>
      <c r="E88" s="62"/>
      <c r="F88" s="40"/>
      <c r="G88" s="40"/>
      <c r="H88" s="8"/>
      <c r="I88" s="8"/>
      <c r="J88" s="8"/>
      <c r="K88" s="43"/>
      <c r="L88" s="8"/>
      <c r="M88" s="8"/>
      <c r="N88" s="8"/>
      <c r="O88" s="8"/>
      <c r="P88" s="46"/>
    </row>
    <row r="89" spans="1:16" ht="108" x14ac:dyDescent="0.25">
      <c r="A89" s="37" t="s">
        <v>118</v>
      </c>
      <c r="B89" s="9" t="s">
        <v>192</v>
      </c>
      <c r="C89" s="9"/>
      <c r="D89" s="9"/>
      <c r="E89" s="62"/>
      <c r="F89" s="40">
        <f>SUM(G89:I89)</f>
        <v>10000</v>
      </c>
      <c r="G89" s="40"/>
      <c r="H89" s="8">
        <v>8500</v>
      </c>
      <c r="I89" s="8">
        <v>1500</v>
      </c>
      <c r="J89" s="8"/>
      <c r="K89" s="43">
        <f>J89/F89*100</f>
        <v>0</v>
      </c>
      <c r="L89" s="40">
        <f>SUM(M89:O89)</f>
        <v>0</v>
      </c>
      <c r="M89" s="8"/>
      <c r="N89" s="8"/>
      <c r="O89" s="8"/>
      <c r="P89" s="46">
        <f>L89/F89*100</f>
        <v>0</v>
      </c>
    </row>
    <row r="90" spans="1:16" x14ac:dyDescent="0.25">
      <c r="A90" s="92" t="s">
        <v>102</v>
      </c>
      <c r="B90" s="9"/>
      <c r="C90" s="9"/>
      <c r="D90" s="9"/>
      <c r="E90" s="62"/>
      <c r="F90" s="40"/>
      <c r="G90" s="40"/>
      <c r="H90" s="8"/>
      <c r="I90" s="8"/>
      <c r="J90" s="8"/>
      <c r="K90" s="43"/>
      <c r="L90" s="8"/>
      <c r="M90" s="8"/>
      <c r="N90" s="8"/>
      <c r="O90" s="8"/>
      <c r="P90" s="46"/>
    </row>
    <row r="91" spans="1:16" ht="84" x14ac:dyDescent="0.25">
      <c r="A91" s="37" t="s">
        <v>119</v>
      </c>
      <c r="B91" s="9" t="s">
        <v>71</v>
      </c>
      <c r="C91" s="93"/>
      <c r="D91" s="9"/>
      <c r="E91" s="62"/>
      <c r="F91" s="40">
        <f>SUM(G91:I91)</f>
        <v>10538.4</v>
      </c>
      <c r="G91" s="40"/>
      <c r="H91" s="8">
        <v>10000</v>
      </c>
      <c r="I91" s="8">
        <v>538.4</v>
      </c>
      <c r="J91" s="8"/>
      <c r="K91" s="43">
        <f>J91/F91*100</f>
        <v>0</v>
      </c>
      <c r="L91" s="40">
        <f>SUM(M91:O91)</f>
        <v>0</v>
      </c>
      <c r="M91" s="8"/>
      <c r="N91" s="8"/>
      <c r="O91" s="8"/>
      <c r="P91" s="46">
        <f>L91/F91*100</f>
        <v>0</v>
      </c>
    </row>
    <row r="92" spans="1:16" s="7" customFormat="1" ht="15.75" x14ac:dyDescent="0.25">
      <c r="A92" s="71" t="s">
        <v>72</v>
      </c>
      <c r="B92" s="72"/>
      <c r="C92" s="72"/>
      <c r="D92" s="72"/>
      <c r="E92" s="73"/>
      <c r="F92" s="81">
        <f>SUM(G92:I92)</f>
        <v>1874244.1999999997</v>
      </c>
      <c r="G92" s="41">
        <f>G94+G100+G105+G113+G118+G124</f>
        <v>587583.19999999995</v>
      </c>
      <c r="H92" s="41">
        <f t="shared" ref="H92:I92" si="75">H94+H100+H105+H113+H118+H124</f>
        <v>1222529.7999999998</v>
      </c>
      <c r="I92" s="41">
        <f t="shared" si="75"/>
        <v>64131.200000000004</v>
      </c>
      <c r="J92" s="41">
        <f>J94+J100+J105+J113+J118+J124</f>
        <v>155127.10000000003</v>
      </c>
      <c r="K92" s="42">
        <f>J92/F92*100</f>
        <v>8.2767816488374386</v>
      </c>
      <c r="L92" s="81">
        <f>SUM(M92:O92)</f>
        <v>154855.4</v>
      </c>
      <c r="M92" s="41">
        <f>M94+M100+M105+M113+M118+M124</f>
        <v>130000</v>
      </c>
      <c r="N92" s="41">
        <f>N94+N100+N105+N113+N118+N124</f>
        <v>11447.1</v>
      </c>
      <c r="O92" s="41">
        <f t="shared" ref="O92" si="76">O94+O100+O105+O113+O118+O124</f>
        <v>13408.3</v>
      </c>
      <c r="P92" s="36">
        <f>L92/F92*100</f>
        <v>8.2622851387241862</v>
      </c>
    </row>
    <row r="93" spans="1:16" x14ac:dyDescent="0.25">
      <c r="A93" s="37" t="s">
        <v>18</v>
      </c>
      <c r="B93" s="72"/>
      <c r="C93" s="72"/>
      <c r="D93" s="72"/>
      <c r="E93" s="73"/>
      <c r="F93" s="40"/>
      <c r="G93" s="40"/>
      <c r="H93" s="8"/>
      <c r="I93" s="8"/>
      <c r="J93" s="8"/>
      <c r="K93" s="43"/>
      <c r="L93" s="91"/>
      <c r="M93" s="8"/>
      <c r="N93" s="8"/>
      <c r="O93" s="8"/>
      <c r="P93" s="43"/>
    </row>
    <row r="94" spans="1:16" s="3" customFormat="1" ht="75" x14ac:dyDescent="0.25">
      <c r="A94" s="52" t="s">
        <v>133</v>
      </c>
      <c r="B94" s="76"/>
      <c r="C94" s="76"/>
      <c r="D94" s="76"/>
      <c r="E94" s="77"/>
      <c r="F94" s="55">
        <f>SUM(G94:I94)</f>
        <v>10000</v>
      </c>
      <c r="G94" s="56">
        <f>G95</f>
        <v>0</v>
      </c>
      <c r="H94" s="56">
        <f t="shared" ref="H94:J94" si="77">H95</f>
        <v>10000</v>
      </c>
      <c r="I94" s="56">
        <f t="shared" si="77"/>
        <v>0</v>
      </c>
      <c r="J94" s="56">
        <f t="shared" si="77"/>
        <v>0</v>
      </c>
      <c r="K94" s="57">
        <f>J94/F94*100</f>
        <v>0</v>
      </c>
      <c r="L94" s="55">
        <f>SUM(M94:O94)</f>
        <v>0</v>
      </c>
      <c r="M94" s="56">
        <f t="shared" ref="M94:O94" si="78">M95</f>
        <v>0</v>
      </c>
      <c r="N94" s="56">
        <f t="shared" si="78"/>
        <v>0</v>
      </c>
      <c r="O94" s="56">
        <f t="shared" si="78"/>
        <v>0</v>
      </c>
      <c r="P94" s="58">
        <f>L94/F94*100</f>
        <v>0</v>
      </c>
    </row>
    <row r="95" spans="1:16" s="4" customFormat="1" ht="45" x14ac:dyDescent="0.25">
      <c r="A95" s="59" t="s">
        <v>134</v>
      </c>
      <c r="B95" s="12"/>
      <c r="C95" s="12"/>
      <c r="D95" s="12"/>
      <c r="E95" s="78"/>
      <c r="F95" s="15">
        <f>SUM(G95:I95)</f>
        <v>10000</v>
      </c>
      <c r="G95" s="16">
        <f>G97+G99</f>
        <v>0</v>
      </c>
      <c r="H95" s="16">
        <f t="shared" ref="H95:J95" si="79">H97+H99</f>
        <v>10000</v>
      </c>
      <c r="I95" s="16">
        <f t="shared" si="79"/>
        <v>0</v>
      </c>
      <c r="J95" s="16">
        <f t="shared" si="79"/>
        <v>0</v>
      </c>
      <c r="K95" s="17">
        <f>J95/F95*100</f>
        <v>0</v>
      </c>
      <c r="L95" s="15">
        <f>SUM(M95:O95)</f>
        <v>0</v>
      </c>
      <c r="M95" s="16">
        <f t="shared" ref="M95:O95" si="80">M97+M99</f>
        <v>0</v>
      </c>
      <c r="N95" s="16">
        <f t="shared" si="80"/>
        <v>0</v>
      </c>
      <c r="O95" s="16">
        <f t="shared" si="80"/>
        <v>0</v>
      </c>
      <c r="P95" s="18">
        <f>L95/F95*100</f>
        <v>0</v>
      </c>
    </row>
    <row r="96" spans="1:16" ht="45" x14ac:dyDescent="0.25">
      <c r="A96" s="11" t="s">
        <v>54</v>
      </c>
      <c r="B96" s="72"/>
      <c r="C96" s="72"/>
      <c r="D96" s="72"/>
      <c r="E96" s="73"/>
      <c r="F96" s="40"/>
      <c r="G96" s="40"/>
      <c r="H96" s="8"/>
      <c r="I96" s="8"/>
      <c r="J96" s="8"/>
      <c r="K96" s="43"/>
      <c r="L96" s="94"/>
      <c r="M96" s="8"/>
      <c r="N96" s="8"/>
      <c r="O96" s="8"/>
      <c r="P96" s="43"/>
    </row>
    <row r="97" spans="1:16" ht="45" x14ac:dyDescent="0.25">
      <c r="A97" s="37" t="s">
        <v>136</v>
      </c>
      <c r="B97" s="72"/>
      <c r="C97" s="72"/>
      <c r="D97" s="72"/>
      <c r="E97" s="73"/>
      <c r="F97" s="40">
        <f>SUM(G97:I97)</f>
        <v>5000</v>
      </c>
      <c r="G97" s="40"/>
      <c r="H97" s="8">
        <v>5000</v>
      </c>
      <c r="I97" s="8"/>
      <c r="J97" s="8"/>
      <c r="K97" s="43"/>
      <c r="L97" s="40">
        <f>SUM(M97:O97)</f>
        <v>0</v>
      </c>
      <c r="M97" s="8"/>
      <c r="N97" s="8"/>
      <c r="O97" s="8"/>
      <c r="P97" s="43"/>
    </row>
    <row r="98" spans="1:16" ht="30" x14ac:dyDescent="0.25">
      <c r="A98" s="11" t="s">
        <v>135</v>
      </c>
      <c r="B98" s="72"/>
      <c r="C98" s="72"/>
      <c r="D98" s="72"/>
      <c r="E98" s="73"/>
      <c r="F98" s="40"/>
      <c r="G98" s="40"/>
      <c r="H98" s="8"/>
      <c r="I98" s="8"/>
      <c r="J98" s="8"/>
      <c r="K98" s="43"/>
      <c r="L98" s="94"/>
      <c r="M98" s="8"/>
      <c r="N98" s="8"/>
      <c r="O98" s="8"/>
      <c r="P98" s="43"/>
    </row>
    <row r="99" spans="1:16" ht="45" x14ac:dyDescent="0.25">
      <c r="A99" s="37" t="s">
        <v>136</v>
      </c>
      <c r="B99" s="72"/>
      <c r="C99" s="72"/>
      <c r="D99" s="72"/>
      <c r="E99" s="73"/>
      <c r="F99" s="40">
        <f>SUM(G99:I99)</f>
        <v>5000</v>
      </c>
      <c r="G99" s="40"/>
      <c r="H99" s="8">
        <v>5000</v>
      </c>
      <c r="I99" s="8"/>
      <c r="J99" s="8"/>
      <c r="K99" s="43"/>
      <c r="L99" s="40">
        <f>SUM(M99:O99)</f>
        <v>0</v>
      </c>
      <c r="M99" s="8"/>
      <c r="N99" s="8"/>
      <c r="O99" s="8"/>
      <c r="P99" s="43"/>
    </row>
    <row r="100" spans="1:16" s="3" customFormat="1" ht="60" x14ac:dyDescent="0.25">
      <c r="A100" s="52" t="s">
        <v>39</v>
      </c>
      <c r="B100" s="76"/>
      <c r="C100" s="76"/>
      <c r="D100" s="76"/>
      <c r="E100" s="77"/>
      <c r="F100" s="55">
        <f>SUM(G100:I100)</f>
        <v>3256.5</v>
      </c>
      <c r="G100" s="56">
        <f>G101</f>
        <v>0</v>
      </c>
      <c r="H100" s="56">
        <f t="shared" ref="H100:I100" si="81">H101</f>
        <v>3109.7</v>
      </c>
      <c r="I100" s="56">
        <f t="shared" si="81"/>
        <v>146.80000000000001</v>
      </c>
      <c r="J100" s="56">
        <f>J101</f>
        <v>3109.7</v>
      </c>
      <c r="K100" s="57">
        <f>J100/F100*100</f>
        <v>95.492092737601723</v>
      </c>
      <c r="L100" s="55">
        <f>SUM(M100:O100)</f>
        <v>3109.7</v>
      </c>
      <c r="M100" s="56">
        <f>M101</f>
        <v>0</v>
      </c>
      <c r="N100" s="56">
        <f t="shared" ref="N100:O100" si="82">N101</f>
        <v>3109.7</v>
      </c>
      <c r="O100" s="56">
        <f t="shared" si="82"/>
        <v>0</v>
      </c>
      <c r="P100" s="58">
        <f>L100/F100*100</f>
        <v>95.492092737601723</v>
      </c>
    </row>
    <row r="101" spans="1:16" s="4" customFormat="1" ht="45" x14ac:dyDescent="0.25">
      <c r="A101" s="59" t="s">
        <v>41</v>
      </c>
      <c r="B101" s="12"/>
      <c r="C101" s="12"/>
      <c r="D101" s="12"/>
      <c r="E101" s="78"/>
      <c r="F101" s="15">
        <f>SUM(G101:I101)</f>
        <v>3256.5</v>
      </c>
      <c r="G101" s="16">
        <f>G104</f>
        <v>0</v>
      </c>
      <c r="H101" s="16">
        <f t="shared" ref="H101:I101" si="83">H104</f>
        <v>3109.7</v>
      </c>
      <c r="I101" s="16">
        <f t="shared" si="83"/>
        <v>146.80000000000001</v>
      </c>
      <c r="J101" s="16">
        <f>J104</f>
        <v>3109.7</v>
      </c>
      <c r="K101" s="17">
        <f>J101/F101*100</f>
        <v>95.492092737601723</v>
      </c>
      <c r="L101" s="15">
        <f>SUM(M101:O101)</f>
        <v>3109.7</v>
      </c>
      <c r="M101" s="16">
        <f t="shared" ref="M101:O101" si="84">M104</f>
        <v>0</v>
      </c>
      <c r="N101" s="16">
        <f t="shared" si="84"/>
        <v>3109.7</v>
      </c>
      <c r="O101" s="16">
        <f t="shared" si="84"/>
        <v>0</v>
      </c>
      <c r="P101" s="18">
        <f>L101/F101*100</f>
        <v>95.492092737601723</v>
      </c>
    </row>
    <row r="102" spans="1:16" ht="30" x14ac:dyDescent="0.25">
      <c r="A102" s="92" t="s">
        <v>73</v>
      </c>
      <c r="B102" s="72"/>
      <c r="C102" s="72"/>
      <c r="D102" s="72"/>
      <c r="E102" s="73"/>
      <c r="F102" s="40"/>
      <c r="G102" s="8"/>
      <c r="H102" s="8"/>
      <c r="I102" s="8"/>
      <c r="J102" s="8"/>
      <c r="K102" s="43"/>
      <c r="L102" s="8"/>
      <c r="M102" s="8"/>
      <c r="N102" s="8"/>
      <c r="O102" s="8"/>
      <c r="P102" s="46"/>
    </row>
    <row r="103" spans="1:16" x14ac:dyDescent="0.25">
      <c r="A103" s="11" t="s">
        <v>32</v>
      </c>
      <c r="B103" s="72"/>
      <c r="C103" s="72"/>
      <c r="D103" s="72"/>
      <c r="E103" s="73"/>
      <c r="F103" s="40"/>
      <c r="G103" s="8"/>
      <c r="H103" s="8"/>
      <c r="I103" s="8"/>
      <c r="J103" s="8"/>
      <c r="K103" s="43"/>
      <c r="L103" s="8"/>
      <c r="M103" s="8"/>
      <c r="N103" s="8"/>
      <c r="O103" s="8"/>
      <c r="P103" s="46"/>
    </row>
    <row r="104" spans="1:16" ht="97.5" customHeight="1" x14ac:dyDescent="0.25">
      <c r="A104" s="37" t="s">
        <v>74</v>
      </c>
      <c r="B104" s="72"/>
      <c r="C104" s="9" t="s">
        <v>75</v>
      </c>
      <c r="D104" s="9" t="s">
        <v>76</v>
      </c>
      <c r="E104" s="10" t="s">
        <v>108</v>
      </c>
      <c r="F104" s="40">
        <f>SUM(G104:I104)</f>
        <v>3256.5</v>
      </c>
      <c r="G104" s="8"/>
      <c r="H104" s="8">
        <v>3109.7</v>
      </c>
      <c r="I104" s="8">
        <v>146.80000000000001</v>
      </c>
      <c r="J104" s="8">
        <v>3109.7</v>
      </c>
      <c r="K104" s="43">
        <f>J104/F104*100</f>
        <v>95.492092737601723</v>
      </c>
      <c r="L104" s="40">
        <f>SUM(M104:O104)</f>
        <v>3109.7</v>
      </c>
      <c r="M104" s="8"/>
      <c r="N104" s="8">
        <v>3109.7</v>
      </c>
      <c r="O104" s="8"/>
      <c r="P104" s="46">
        <f>L104/F104*100</f>
        <v>95.492092737601723</v>
      </c>
    </row>
    <row r="105" spans="1:16" s="3" customFormat="1" ht="45" x14ac:dyDescent="0.25">
      <c r="A105" s="52" t="s">
        <v>77</v>
      </c>
      <c r="B105" s="76"/>
      <c r="C105" s="76"/>
      <c r="D105" s="76"/>
      <c r="E105" s="77"/>
      <c r="F105" s="55">
        <f>SUM(G105:I105)</f>
        <v>35965.800000000003</v>
      </c>
      <c r="G105" s="56">
        <f>G106</f>
        <v>0</v>
      </c>
      <c r="H105" s="56">
        <f>H106</f>
        <v>32465.8</v>
      </c>
      <c r="I105" s="56">
        <f t="shared" ref="I105:J105" si="85">I106</f>
        <v>3500</v>
      </c>
      <c r="J105" s="56">
        <f t="shared" si="85"/>
        <v>41</v>
      </c>
      <c r="K105" s="57">
        <f>J105/F105*100</f>
        <v>0.11399718621579388</v>
      </c>
      <c r="L105" s="55">
        <f>SUM(M105:O105)</f>
        <v>41</v>
      </c>
      <c r="M105" s="56">
        <f>M106</f>
        <v>0</v>
      </c>
      <c r="N105" s="56">
        <f>N106</f>
        <v>0</v>
      </c>
      <c r="O105" s="56">
        <f>O106</f>
        <v>41</v>
      </c>
      <c r="P105" s="57">
        <f>L105/F105*100</f>
        <v>0.11399718621579388</v>
      </c>
    </row>
    <row r="106" spans="1:16" s="4" customFormat="1" x14ac:dyDescent="0.25">
      <c r="A106" s="65" t="s">
        <v>78</v>
      </c>
      <c r="B106" s="12"/>
      <c r="C106" s="12"/>
      <c r="D106" s="12"/>
      <c r="E106" s="78"/>
      <c r="F106" s="15">
        <f>SUM(G106:I106)</f>
        <v>35965.800000000003</v>
      </c>
      <c r="G106" s="16">
        <f>G108+G110+G112</f>
        <v>0</v>
      </c>
      <c r="H106" s="16">
        <f t="shared" ref="H106:J106" si="86">H108+H110+H112</f>
        <v>32465.8</v>
      </c>
      <c r="I106" s="16">
        <f t="shared" si="86"/>
        <v>3500</v>
      </c>
      <c r="J106" s="16">
        <f t="shared" si="86"/>
        <v>41</v>
      </c>
      <c r="K106" s="17">
        <f>J106/F106*100</f>
        <v>0.11399718621579388</v>
      </c>
      <c r="L106" s="15">
        <f>SUM(M106:O106)</f>
        <v>41</v>
      </c>
      <c r="M106" s="16">
        <f t="shared" ref="M106:O106" si="87">M108+M110+M112</f>
        <v>0</v>
      </c>
      <c r="N106" s="16">
        <f t="shared" si="87"/>
        <v>0</v>
      </c>
      <c r="O106" s="16">
        <f t="shared" si="87"/>
        <v>41</v>
      </c>
      <c r="P106" s="18">
        <f>L106/F106*100</f>
        <v>0.11399718621579388</v>
      </c>
    </row>
    <row r="107" spans="1:16" ht="30" x14ac:dyDescent="0.25">
      <c r="A107" s="11" t="s">
        <v>73</v>
      </c>
      <c r="B107" s="72"/>
      <c r="C107" s="72"/>
      <c r="D107" s="72"/>
      <c r="E107" s="73"/>
      <c r="F107" s="40"/>
      <c r="G107" s="8"/>
      <c r="H107" s="8"/>
      <c r="I107" s="8"/>
      <c r="J107" s="8"/>
      <c r="K107" s="43"/>
      <c r="L107" s="8"/>
      <c r="M107" s="8"/>
      <c r="N107" s="8"/>
      <c r="O107" s="8"/>
      <c r="P107" s="46"/>
    </row>
    <row r="108" spans="1:16" ht="155.25" customHeight="1" x14ac:dyDescent="0.25">
      <c r="A108" s="37" t="s">
        <v>80</v>
      </c>
      <c r="B108" s="38" t="s">
        <v>81</v>
      </c>
      <c r="C108" s="38" t="s">
        <v>82</v>
      </c>
      <c r="D108" s="38" t="s">
        <v>83</v>
      </c>
      <c r="E108" s="10" t="s">
        <v>84</v>
      </c>
      <c r="F108" s="40">
        <f>SUM(G108:I108)</f>
        <v>20695.8</v>
      </c>
      <c r="G108" s="8"/>
      <c r="H108" s="8">
        <v>17195.8</v>
      </c>
      <c r="I108" s="8">
        <v>3500</v>
      </c>
      <c r="J108" s="8">
        <v>41</v>
      </c>
      <c r="K108" s="43">
        <f>J108/F108*100</f>
        <v>0.19810782864156012</v>
      </c>
      <c r="L108" s="40">
        <f>SUM(M108:O108)</f>
        <v>41</v>
      </c>
      <c r="M108" s="8"/>
      <c r="N108" s="8"/>
      <c r="O108" s="8">
        <v>41</v>
      </c>
      <c r="P108" s="46">
        <f>L108/F108*100</f>
        <v>0.19810782864156012</v>
      </c>
    </row>
    <row r="109" spans="1:16" x14ac:dyDescent="0.25">
      <c r="A109" s="11" t="s">
        <v>213</v>
      </c>
      <c r="B109" s="38"/>
      <c r="C109" s="38"/>
      <c r="D109" s="38"/>
      <c r="E109" s="10"/>
      <c r="F109" s="40"/>
      <c r="G109" s="8"/>
      <c r="H109" s="8"/>
      <c r="I109" s="8"/>
      <c r="J109" s="8"/>
      <c r="K109" s="43"/>
      <c r="L109" s="40"/>
      <c r="M109" s="8"/>
      <c r="N109" s="8"/>
      <c r="O109" s="8"/>
      <c r="P109" s="46"/>
    </row>
    <row r="110" spans="1:16" ht="114.75" customHeight="1" x14ac:dyDescent="0.25">
      <c r="A110" s="37" t="s">
        <v>132</v>
      </c>
      <c r="B110" s="38" t="s">
        <v>204</v>
      </c>
      <c r="C110" s="38"/>
      <c r="D110" s="38"/>
      <c r="E110" s="10"/>
      <c r="F110" s="40">
        <f>SUM(G110:I110)</f>
        <v>2500</v>
      </c>
      <c r="G110" s="8"/>
      <c r="H110" s="8">
        <v>2500</v>
      </c>
      <c r="I110" s="8"/>
      <c r="J110" s="8"/>
      <c r="K110" s="43">
        <f>J110/F110*100</f>
        <v>0</v>
      </c>
      <c r="L110" s="40">
        <f>SUM(M110:O110)</f>
        <v>0</v>
      </c>
      <c r="M110" s="8"/>
      <c r="N110" s="8"/>
      <c r="O110" s="8"/>
      <c r="P110" s="46">
        <f>L110/F110*100</f>
        <v>0</v>
      </c>
    </row>
    <row r="111" spans="1:16" ht="45" x14ac:dyDescent="0.25">
      <c r="A111" s="11" t="s">
        <v>79</v>
      </c>
      <c r="B111" s="72"/>
      <c r="C111" s="72"/>
      <c r="D111" s="72"/>
      <c r="E111" s="73"/>
      <c r="F111" s="40"/>
      <c r="G111" s="8"/>
      <c r="H111" s="8"/>
      <c r="I111" s="8"/>
      <c r="J111" s="8"/>
      <c r="K111" s="43"/>
      <c r="L111" s="8"/>
      <c r="M111" s="8"/>
      <c r="N111" s="8"/>
      <c r="O111" s="8"/>
      <c r="P111" s="46"/>
    </row>
    <row r="112" spans="1:16" ht="90.75" customHeight="1" x14ac:dyDescent="0.25">
      <c r="A112" s="37" t="s">
        <v>85</v>
      </c>
      <c r="B112" s="38" t="s">
        <v>86</v>
      </c>
      <c r="C112" s="38" t="s">
        <v>184</v>
      </c>
      <c r="D112" s="38" t="s">
        <v>87</v>
      </c>
      <c r="E112" s="95">
        <v>42590</v>
      </c>
      <c r="F112" s="40">
        <f>SUM(G112:I112)</f>
        <v>12770</v>
      </c>
      <c r="G112" s="8"/>
      <c r="H112" s="8">
        <v>12770</v>
      </c>
      <c r="I112" s="8"/>
      <c r="J112" s="8"/>
      <c r="K112" s="43">
        <f>J112/F112*100</f>
        <v>0</v>
      </c>
      <c r="L112" s="40">
        <f>SUM(M112:O112)</f>
        <v>0</v>
      </c>
      <c r="M112" s="8"/>
      <c r="N112" s="8"/>
      <c r="O112" s="8"/>
      <c r="P112" s="46">
        <f>L112/F112*100</f>
        <v>0</v>
      </c>
    </row>
    <row r="113" spans="1:16" s="3" customFormat="1" ht="60" x14ac:dyDescent="0.25">
      <c r="A113" s="52" t="s">
        <v>88</v>
      </c>
      <c r="B113" s="76"/>
      <c r="C113" s="76"/>
      <c r="D113" s="76"/>
      <c r="E113" s="77"/>
      <c r="F113" s="55">
        <f>SUM(G113:I113)</f>
        <v>170018.5</v>
      </c>
      <c r="G113" s="56">
        <f>G114</f>
        <v>160886.79999999999</v>
      </c>
      <c r="H113" s="56">
        <f t="shared" ref="H113:J113" si="88">H114</f>
        <v>8467.7000000000007</v>
      </c>
      <c r="I113" s="56">
        <f t="shared" si="88"/>
        <v>664</v>
      </c>
      <c r="J113" s="56">
        <f t="shared" si="88"/>
        <v>0</v>
      </c>
      <c r="K113" s="57">
        <f>J113/F113*100</f>
        <v>0</v>
      </c>
      <c r="L113" s="55">
        <f>SUM(M113:O113)</f>
        <v>0</v>
      </c>
      <c r="M113" s="56">
        <f>M114</f>
        <v>0</v>
      </c>
      <c r="N113" s="56">
        <f t="shared" ref="N113" si="89">N114</f>
        <v>0</v>
      </c>
      <c r="O113" s="56">
        <f t="shared" ref="O113" si="90">O114</f>
        <v>0</v>
      </c>
      <c r="P113" s="58">
        <f>L113/F113*100</f>
        <v>0</v>
      </c>
    </row>
    <row r="114" spans="1:16" s="4" customFormat="1" ht="45" x14ac:dyDescent="0.25">
      <c r="A114" s="59" t="s">
        <v>89</v>
      </c>
      <c r="B114" s="12"/>
      <c r="C114" s="12"/>
      <c r="D114" s="12"/>
      <c r="E114" s="78"/>
      <c r="F114" s="15">
        <f>SUM(G114:I114)</f>
        <v>170018.5</v>
      </c>
      <c r="G114" s="16">
        <f>G117</f>
        <v>160886.79999999999</v>
      </c>
      <c r="H114" s="16">
        <f t="shared" ref="H114:I114" si="91">H117</f>
        <v>8467.7000000000007</v>
      </c>
      <c r="I114" s="16">
        <f t="shared" si="91"/>
        <v>664</v>
      </c>
      <c r="J114" s="16">
        <f>J117</f>
        <v>0</v>
      </c>
      <c r="K114" s="17">
        <f>J114/F114*100</f>
        <v>0</v>
      </c>
      <c r="L114" s="15">
        <f>SUM(M114:O114)</f>
        <v>0</v>
      </c>
      <c r="M114" s="16">
        <f>M117</f>
        <v>0</v>
      </c>
      <c r="N114" s="16">
        <f t="shared" ref="N114:O114" si="92">N117</f>
        <v>0</v>
      </c>
      <c r="O114" s="16">
        <f t="shared" si="92"/>
        <v>0</v>
      </c>
      <c r="P114" s="18">
        <f>L114/F114*100</f>
        <v>0</v>
      </c>
    </row>
    <row r="115" spans="1:16" ht="30" x14ac:dyDescent="0.25">
      <c r="A115" s="11" t="s">
        <v>90</v>
      </c>
      <c r="B115" s="72"/>
      <c r="C115" s="72"/>
      <c r="D115" s="72"/>
      <c r="E115" s="73"/>
      <c r="F115" s="40"/>
      <c r="G115" s="8"/>
      <c r="H115" s="8"/>
      <c r="I115" s="8"/>
      <c r="J115" s="8"/>
      <c r="K115" s="43"/>
      <c r="L115" s="8"/>
      <c r="M115" s="8"/>
      <c r="N115" s="8"/>
      <c r="O115" s="8"/>
      <c r="P115" s="46"/>
    </row>
    <row r="116" spans="1:16" x14ac:dyDescent="0.25">
      <c r="A116" s="11" t="s">
        <v>31</v>
      </c>
      <c r="B116" s="72"/>
      <c r="C116" s="72"/>
      <c r="D116" s="72"/>
      <c r="E116" s="73"/>
      <c r="F116" s="40"/>
      <c r="G116" s="8"/>
      <c r="H116" s="8"/>
      <c r="I116" s="8"/>
      <c r="J116" s="8"/>
      <c r="K116" s="43"/>
      <c r="L116" s="8"/>
      <c r="M116" s="8"/>
      <c r="N116" s="8"/>
      <c r="O116" s="8"/>
      <c r="P116" s="46"/>
    </row>
    <row r="117" spans="1:16" ht="132" x14ac:dyDescent="0.25">
      <c r="A117" s="37" t="s">
        <v>91</v>
      </c>
      <c r="B117" s="72"/>
      <c r="C117" s="38" t="s">
        <v>223</v>
      </c>
      <c r="D117" s="62">
        <v>42891</v>
      </c>
      <c r="E117" s="62" t="s">
        <v>37</v>
      </c>
      <c r="F117" s="40">
        <f>SUM(G117:I117)</f>
        <v>170018.5</v>
      </c>
      <c r="G117" s="8">
        <v>160886.79999999999</v>
      </c>
      <c r="H117" s="8">
        <v>8467.7000000000007</v>
      </c>
      <c r="I117" s="8">
        <v>664</v>
      </c>
      <c r="J117" s="8">
        <v>0</v>
      </c>
      <c r="K117" s="43">
        <f>J117/F117*100</f>
        <v>0</v>
      </c>
      <c r="L117" s="40">
        <f>SUM(M117:O117)</f>
        <v>0</v>
      </c>
      <c r="M117" s="8">
        <v>0</v>
      </c>
      <c r="N117" s="8">
        <v>0</v>
      </c>
      <c r="O117" s="8">
        <v>0</v>
      </c>
      <c r="P117" s="46">
        <f>L117/F117*100</f>
        <v>0</v>
      </c>
    </row>
    <row r="118" spans="1:16" s="3" customFormat="1" ht="60.75" customHeight="1" x14ac:dyDescent="0.25">
      <c r="A118" s="52" t="s">
        <v>206</v>
      </c>
      <c r="B118" s="76"/>
      <c r="C118" s="76"/>
      <c r="D118" s="76"/>
      <c r="E118" s="77"/>
      <c r="F118" s="55">
        <f>SUM(G118:I118)</f>
        <v>751983.3</v>
      </c>
      <c r="G118" s="56">
        <f>G119</f>
        <v>340000</v>
      </c>
      <c r="H118" s="56">
        <f t="shared" ref="H118:I118" si="93">H119</f>
        <v>357500</v>
      </c>
      <c r="I118" s="56">
        <f t="shared" si="93"/>
        <v>54483.3</v>
      </c>
      <c r="J118" s="56">
        <f>J119</f>
        <v>149885.20000000001</v>
      </c>
      <c r="K118" s="57">
        <f>J118/F118*100</f>
        <v>19.931985191692423</v>
      </c>
      <c r="L118" s="55">
        <f>SUM(M118:O118)</f>
        <v>149885.20000000001</v>
      </c>
      <c r="M118" s="56">
        <f>M119</f>
        <v>130000</v>
      </c>
      <c r="N118" s="56">
        <f t="shared" ref="N118:O118" si="94">N119</f>
        <v>6885.2</v>
      </c>
      <c r="O118" s="56">
        <f t="shared" si="94"/>
        <v>13000</v>
      </c>
      <c r="P118" s="58">
        <f>L118/F118*100</f>
        <v>19.931985191692423</v>
      </c>
    </row>
    <row r="119" spans="1:16" s="4" customFormat="1" x14ac:dyDescent="0.25">
      <c r="A119" s="65" t="s">
        <v>92</v>
      </c>
      <c r="B119" s="12"/>
      <c r="C119" s="12"/>
      <c r="D119" s="12"/>
      <c r="E119" s="78"/>
      <c r="F119" s="15">
        <f>SUM(G119:I119)</f>
        <v>751983.3</v>
      </c>
      <c r="G119" s="16">
        <f>G121+G122+G123</f>
        <v>340000</v>
      </c>
      <c r="H119" s="16">
        <f t="shared" ref="H119:J119" si="95">H121+H122+H123</f>
        <v>357500</v>
      </c>
      <c r="I119" s="16">
        <f t="shared" si="95"/>
        <v>54483.3</v>
      </c>
      <c r="J119" s="16">
        <f t="shared" si="95"/>
        <v>149885.20000000001</v>
      </c>
      <c r="K119" s="17">
        <f>J119/F119*100</f>
        <v>19.931985191692423</v>
      </c>
      <c r="L119" s="15">
        <f>SUM(M119:O119)</f>
        <v>149885.20000000001</v>
      </c>
      <c r="M119" s="16">
        <f t="shared" ref="M119:O119" si="96">M121+M122+M123</f>
        <v>130000</v>
      </c>
      <c r="N119" s="16">
        <f t="shared" si="96"/>
        <v>6885.2</v>
      </c>
      <c r="O119" s="16">
        <f t="shared" si="96"/>
        <v>13000</v>
      </c>
      <c r="P119" s="18">
        <f>L119/F119*100</f>
        <v>19.931985191692423</v>
      </c>
    </row>
    <row r="120" spans="1:16" ht="30" x14ac:dyDescent="0.25">
      <c r="A120" s="11" t="s">
        <v>90</v>
      </c>
      <c r="B120" s="72"/>
      <c r="C120" s="72"/>
      <c r="D120" s="72"/>
      <c r="E120" s="73"/>
      <c r="F120" s="63"/>
      <c r="G120" s="63"/>
      <c r="H120" s="8"/>
      <c r="I120" s="8"/>
      <c r="J120" s="8"/>
      <c r="K120" s="43"/>
      <c r="L120" s="74"/>
      <c r="M120" s="8"/>
      <c r="N120" s="8"/>
      <c r="O120" s="8"/>
      <c r="P120" s="46"/>
    </row>
    <row r="121" spans="1:16" ht="84" customHeight="1" x14ac:dyDescent="0.25">
      <c r="A121" s="37" t="s">
        <v>93</v>
      </c>
      <c r="B121" s="96" t="s">
        <v>94</v>
      </c>
      <c r="C121" s="96"/>
      <c r="D121" s="96"/>
      <c r="E121" s="96"/>
      <c r="F121" s="40">
        <f>SUM(G121:I121)</f>
        <v>649483.30000000005</v>
      </c>
      <c r="G121" s="40">
        <v>340000</v>
      </c>
      <c r="H121" s="8">
        <v>255000</v>
      </c>
      <c r="I121" s="8">
        <v>54483.3</v>
      </c>
      <c r="J121" s="8">
        <v>146126.1</v>
      </c>
      <c r="K121" s="43">
        <f>J121/F121*100</f>
        <v>22.498823295379573</v>
      </c>
      <c r="L121" s="40">
        <f>SUM(M121:O121)</f>
        <v>146126.1</v>
      </c>
      <c r="M121" s="8">
        <v>130000</v>
      </c>
      <c r="N121" s="8">
        <v>3126.1</v>
      </c>
      <c r="O121" s="8">
        <v>13000</v>
      </c>
      <c r="P121" s="46">
        <f>L121/F121*100</f>
        <v>22.498823295379573</v>
      </c>
    </row>
    <row r="122" spans="1:16" ht="89.25" customHeight="1" x14ac:dyDescent="0.25">
      <c r="A122" s="37" t="s">
        <v>103</v>
      </c>
      <c r="B122" s="9"/>
      <c r="C122" s="9"/>
      <c r="D122" s="9"/>
      <c r="E122" s="10"/>
      <c r="F122" s="40">
        <f>SUM(G122:I122)</f>
        <v>100000</v>
      </c>
      <c r="G122" s="40"/>
      <c r="H122" s="8">
        <v>100000</v>
      </c>
      <c r="I122" s="8"/>
      <c r="J122" s="8">
        <v>3759.1</v>
      </c>
      <c r="K122" s="43">
        <f>J122/F122*100</f>
        <v>3.7591000000000001</v>
      </c>
      <c r="L122" s="40">
        <f>SUM(M122:O122)</f>
        <v>3759.1</v>
      </c>
      <c r="M122" s="8"/>
      <c r="N122" s="8">
        <v>3759.1</v>
      </c>
      <c r="O122" s="8"/>
      <c r="P122" s="46">
        <f>L122/F122*100</f>
        <v>3.7591000000000001</v>
      </c>
    </row>
    <row r="123" spans="1:16" ht="60" x14ac:dyDescent="0.25">
      <c r="A123" s="37" t="s">
        <v>214</v>
      </c>
      <c r="B123" s="9" t="s">
        <v>224</v>
      </c>
      <c r="C123" s="9"/>
      <c r="D123" s="9"/>
      <c r="E123" s="10"/>
      <c r="F123" s="40">
        <f>SUM(G123:I123)</f>
        <v>2500</v>
      </c>
      <c r="G123" s="40"/>
      <c r="H123" s="8">
        <v>2500</v>
      </c>
      <c r="I123" s="8"/>
      <c r="J123" s="8"/>
      <c r="K123" s="43">
        <f>J123/F123*100</f>
        <v>0</v>
      </c>
      <c r="L123" s="40">
        <f>SUM(M123:O123)</f>
        <v>0</v>
      </c>
      <c r="M123" s="8"/>
      <c r="N123" s="8"/>
      <c r="O123" s="8"/>
      <c r="P123" s="46">
        <f>L123/F123*100</f>
        <v>0</v>
      </c>
    </row>
    <row r="124" spans="1:16" s="5" customFormat="1" ht="90" x14ac:dyDescent="0.25">
      <c r="A124" s="75" t="s">
        <v>109</v>
      </c>
      <c r="B124" s="97"/>
      <c r="C124" s="98"/>
      <c r="D124" s="98"/>
      <c r="E124" s="99"/>
      <c r="F124" s="55">
        <f>SUM(G124:I124)</f>
        <v>903020.09999999986</v>
      </c>
      <c r="G124" s="55">
        <f>G125</f>
        <v>86696.4</v>
      </c>
      <c r="H124" s="55">
        <f t="shared" ref="H124:J124" si="97">H125</f>
        <v>810986.59999999986</v>
      </c>
      <c r="I124" s="55">
        <f t="shared" si="97"/>
        <v>5337.1</v>
      </c>
      <c r="J124" s="55">
        <f t="shared" si="97"/>
        <v>2091.2000000000003</v>
      </c>
      <c r="K124" s="57">
        <f>J124/F124*100</f>
        <v>0.23157845545187761</v>
      </c>
      <c r="L124" s="55">
        <f>SUM(M124:O124)</f>
        <v>1819.5</v>
      </c>
      <c r="M124" s="55">
        <f>M125</f>
        <v>0</v>
      </c>
      <c r="N124" s="55">
        <f t="shared" ref="N124:O124" si="98">N125</f>
        <v>1452.2</v>
      </c>
      <c r="O124" s="55">
        <f t="shared" si="98"/>
        <v>367.3</v>
      </c>
      <c r="P124" s="58">
        <f>L124/F124*100</f>
        <v>0.20149053160610714</v>
      </c>
    </row>
    <row r="125" spans="1:16" s="4" customFormat="1" ht="45" x14ac:dyDescent="0.25">
      <c r="A125" s="59" t="s">
        <v>38</v>
      </c>
      <c r="B125" s="100"/>
      <c r="C125" s="101"/>
      <c r="D125" s="101"/>
      <c r="E125" s="102"/>
      <c r="F125" s="15">
        <f>SUM(G125:I125)</f>
        <v>903020.09999999986</v>
      </c>
      <c r="G125" s="15">
        <f>G127+G128+G131+G133</f>
        <v>86696.4</v>
      </c>
      <c r="H125" s="15">
        <f t="shared" ref="H125:J125" si="99">H127+H128+H131+H133</f>
        <v>810986.59999999986</v>
      </c>
      <c r="I125" s="15">
        <f t="shared" si="99"/>
        <v>5337.1</v>
      </c>
      <c r="J125" s="15">
        <f t="shared" si="99"/>
        <v>2091.2000000000003</v>
      </c>
      <c r="K125" s="17">
        <f>J125/F125*100</f>
        <v>0.23157845545187761</v>
      </c>
      <c r="L125" s="15">
        <f>SUM(M125:O125)</f>
        <v>1819.5</v>
      </c>
      <c r="M125" s="15">
        <f t="shared" ref="M125:O125" si="100">M127+M128+M131+M133</f>
        <v>0</v>
      </c>
      <c r="N125" s="15">
        <f t="shared" si="100"/>
        <v>1452.2</v>
      </c>
      <c r="O125" s="15">
        <f t="shared" si="100"/>
        <v>367.3</v>
      </c>
      <c r="P125" s="18">
        <f>L125/F125*100</f>
        <v>0.20149053160610714</v>
      </c>
    </row>
    <row r="126" spans="1:16" ht="30" x14ac:dyDescent="0.25">
      <c r="A126" s="11" t="s">
        <v>95</v>
      </c>
      <c r="B126" s="103"/>
      <c r="C126" s="38"/>
      <c r="D126" s="38"/>
      <c r="E126" s="104"/>
      <c r="F126" s="40"/>
      <c r="G126" s="40"/>
      <c r="H126" s="8"/>
      <c r="I126" s="8"/>
      <c r="J126" s="8"/>
      <c r="K126" s="43"/>
      <c r="L126" s="8"/>
      <c r="M126" s="8"/>
      <c r="N126" s="8"/>
      <c r="O126" s="8"/>
      <c r="P126" s="46"/>
    </row>
    <row r="127" spans="1:16" ht="190.9" customHeight="1" x14ac:dyDescent="0.25">
      <c r="A127" s="37" t="s">
        <v>96</v>
      </c>
      <c r="B127" s="96" t="s">
        <v>94</v>
      </c>
      <c r="C127" s="96"/>
      <c r="D127" s="96"/>
      <c r="E127" s="96"/>
      <c r="F127" s="40">
        <f>SUM(G127:I127)</f>
        <v>282988.3</v>
      </c>
      <c r="G127" s="40">
        <v>81189</v>
      </c>
      <c r="H127" s="8">
        <v>197393.2</v>
      </c>
      <c r="I127" s="8">
        <v>4406.1000000000004</v>
      </c>
      <c r="J127" s="8">
        <f>1226.4+639</f>
        <v>1865.4</v>
      </c>
      <c r="K127" s="43">
        <f>J127/F127*100</f>
        <v>0.65917919574766881</v>
      </c>
      <c r="L127" s="40">
        <f>SUM(M127:O127)</f>
        <v>1593.7</v>
      </c>
      <c r="M127" s="8"/>
      <c r="N127" s="8">
        <v>1226.4000000000001</v>
      </c>
      <c r="O127" s="8">
        <v>367.3</v>
      </c>
      <c r="P127" s="46">
        <f>L127/F127*100</f>
        <v>0.56316815924898667</v>
      </c>
    </row>
    <row r="128" spans="1:16" ht="90" x14ac:dyDescent="0.25">
      <c r="A128" s="105" t="s">
        <v>120</v>
      </c>
      <c r="B128" s="9"/>
      <c r="C128" s="9"/>
      <c r="D128" s="9"/>
      <c r="E128" s="10"/>
      <c r="F128" s="40">
        <f>SUM(G128:I128)</f>
        <v>600000</v>
      </c>
      <c r="G128" s="40"/>
      <c r="H128" s="8">
        <v>600000</v>
      </c>
      <c r="I128" s="8"/>
      <c r="J128" s="8">
        <v>225.8</v>
      </c>
      <c r="K128" s="43">
        <f>J128/F128*100</f>
        <v>3.7633333333333331E-2</v>
      </c>
      <c r="L128" s="40">
        <f>SUM(M128:O128)</f>
        <v>225.8</v>
      </c>
      <c r="M128" s="8"/>
      <c r="N128" s="8">
        <v>225.8</v>
      </c>
      <c r="O128" s="8"/>
      <c r="P128" s="46">
        <f>L128/F128*100</f>
        <v>3.7633333333333331E-2</v>
      </c>
    </row>
    <row r="129" spans="1:16" ht="30" x14ac:dyDescent="0.25">
      <c r="A129" s="11" t="s">
        <v>135</v>
      </c>
      <c r="B129" s="9"/>
      <c r="C129" s="9"/>
      <c r="D129" s="9"/>
      <c r="E129" s="10"/>
      <c r="F129" s="40"/>
      <c r="G129" s="40"/>
      <c r="H129" s="8"/>
      <c r="I129" s="8"/>
      <c r="J129" s="8"/>
      <c r="K129" s="43"/>
      <c r="L129" s="40"/>
      <c r="M129" s="8"/>
      <c r="N129" s="8"/>
      <c r="O129" s="8"/>
      <c r="P129" s="46"/>
    </row>
    <row r="130" spans="1:16" x14ac:dyDescent="0.25">
      <c r="A130" s="6" t="s">
        <v>137</v>
      </c>
      <c r="B130" s="9"/>
      <c r="C130" s="9"/>
      <c r="D130" s="9"/>
      <c r="E130" s="10"/>
      <c r="F130" s="40"/>
      <c r="G130" s="40"/>
      <c r="H130" s="8"/>
      <c r="I130" s="8"/>
      <c r="J130" s="8"/>
      <c r="K130" s="43"/>
      <c r="L130" s="40"/>
      <c r="M130" s="8"/>
      <c r="N130" s="8"/>
      <c r="O130" s="8"/>
      <c r="P130" s="46"/>
    </row>
    <row r="131" spans="1:16" ht="260.25" customHeight="1" x14ac:dyDescent="0.25">
      <c r="A131" s="106" t="s">
        <v>138</v>
      </c>
      <c r="B131" s="9" t="s">
        <v>201</v>
      </c>
      <c r="C131" s="9" t="s">
        <v>212</v>
      </c>
      <c r="D131" s="9" t="s">
        <v>222</v>
      </c>
      <c r="E131" s="10" t="s">
        <v>171</v>
      </c>
      <c r="F131" s="40">
        <f>SUM(G131:I131)</f>
        <v>9676.5999999999985</v>
      </c>
      <c r="G131" s="40">
        <v>5507.4</v>
      </c>
      <c r="H131" s="8">
        <v>4169.2</v>
      </c>
      <c r="I131" s="8"/>
      <c r="J131" s="8"/>
      <c r="K131" s="43">
        <f>J131/F131*100</f>
        <v>0</v>
      </c>
      <c r="L131" s="40">
        <f>SUM(M131:O131)</f>
        <v>0</v>
      </c>
      <c r="M131" s="8"/>
      <c r="N131" s="8"/>
      <c r="O131" s="8"/>
      <c r="P131" s="46">
        <f>L131/F131*100</f>
        <v>0</v>
      </c>
    </row>
    <row r="132" spans="1:16" x14ac:dyDescent="0.25">
      <c r="A132" s="6" t="s">
        <v>139</v>
      </c>
      <c r="B132" s="9"/>
      <c r="C132" s="9"/>
      <c r="D132" s="9"/>
      <c r="E132" s="10"/>
      <c r="F132" s="40"/>
      <c r="G132" s="40"/>
      <c r="H132" s="8"/>
      <c r="I132" s="8"/>
      <c r="J132" s="8"/>
      <c r="K132" s="43"/>
      <c r="L132" s="40"/>
      <c r="M132" s="8"/>
      <c r="N132" s="8"/>
      <c r="O132" s="8"/>
      <c r="P132" s="46"/>
    </row>
    <row r="133" spans="1:16" ht="126.75" customHeight="1" x14ac:dyDescent="0.25">
      <c r="A133" s="105" t="s">
        <v>140</v>
      </c>
      <c r="B133" s="38" t="s">
        <v>196</v>
      </c>
      <c r="C133" s="38" t="s">
        <v>197</v>
      </c>
      <c r="D133" s="38" t="s">
        <v>198</v>
      </c>
      <c r="E133" s="10" t="s">
        <v>199</v>
      </c>
      <c r="F133" s="40">
        <f>SUM(G133:I133)</f>
        <v>10355.200000000001</v>
      </c>
      <c r="G133" s="40"/>
      <c r="H133" s="8">
        <v>9424.2000000000007</v>
      </c>
      <c r="I133" s="8">
        <v>931</v>
      </c>
      <c r="J133" s="8"/>
      <c r="K133" s="43">
        <f>J133/F133*100</f>
        <v>0</v>
      </c>
      <c r="L133" s="40">
        <f>SUM(M133:O133)</f>
        <v>0</v>
      </c>
      <c r="M133" s="8"/>
      <c r="N133" s="8"/>
      <c r="O133" s="8"/>
      <c r="P133" s="46">
        <f>L133/F133*100</f>
        <v>0</v>
      </c>
    </row>
    <row r="134" spans="1:16" s="2" customFormat="1" ht="15.75" x14ac:dyDescent="0.25">
      <c r="A134" s="71" t="s">
        <v>97</v>
      </c>
      <c r="B134" s="72"/>
      <c r="C134" s="72"/>
      <c r="D134" s="72"/>
      <c r="E134" s="73"/>
      <c r="F134" s="81">
        <f>SUM(G134:I134)</f>
        <v>469363.6</v>
      </c>
      <c r="G134" s="41">
        <f>G135+G141+G147</f>
        <v>227000</v>
      </c>
      <c r="H134" s="41">
        <f t="shared" ref="H134:J134" si="101">H135+H141+H147</f>
        <v>226000</v>
      </c>
      <c r="I134" s="41">
        <f t="shared" si="101"/>
        <v>16363.6</v>
      </c>
      <c r="J134" s="41">
        <f t="shared" si="101"/>
        <v>0</v>
      </c>
      <c r="K134" s="42">
        <f>J134/F134*100</f>
        <v>0</v>
      </c>
      <c r="L134" s="81">
        <f>SUM(M134:O134)</f>
        <v>0</v>
      </c>
      <c r="M134" s="41">
        <f t="shared" ref="M134:O134" si="102">M135+M141+M147</f>
        <v>0</v>
      </c>
      <c r="N134" s="41">
        <f t="shared" si="102"/>
        <v>0</v>
      </c>
      <c r="O134" s="41">
        <f t="shared" si="102"/>
        <v>0</v>
      </c>
      <c r="P134" s="36">
        <f>L134/F134*100</f>
        <v>0</v>
      </c>
    </row>
    <row r="135" spans="1:16" s="3" customFormat="1" ht="60" x14ac:dyDescent="0.25">
      <c r="A135" s="52" t="s">
        <v>39</v>
      </c>
      <c r="B135" s="76"/>
      <c r="C135" s="76"/>
      <c r="D135" s="76"/>
      <c r="E135" s="77"/>
      <c r="F135" s="55">
        <f>SUM(G135:I135)</f>
        <v>100000</v>
      </c>
      <c r="G135" s="107">
        <f>G136</f>
        <v>0</v>
      </c>
      <c r="H135" s="107">
        <f t="shared" ref="H135:J135" si="103">H136</f>
        <v>100000</v>
      </c>
      <c r="I135" s="107">
        <f t="shared" si="103"/>
        <v>0</v>
      </c>
      <c r="J135" s="107">
        <f t="shared" si="103"/>
        <v>0</v>
      </c>
      <c r="K135" s="57">
        <f>J135/F135*100</f>
        <v>0</v>
      </c>
      <c r="L135" s="55">
        <f>SUM(M135:O135)</f>
        <v>0</v>
      </c>
      <c r="M135" s="107">
        <f t="shared" ref="M135:O135" si="104">M136</f>
        <v>0</v>
      </c>
      <c r="N135" s="107">
        <f t="shared" si="104"/>
        <v>0</v>
      </c>
      <c r="O135" s="107">
        <f t="shared" si="104"/>
        <v>0</v>
      </c>
      <c r="P135" s="58">
        <f>L135/F135*100</f>
        <v>0</v>
      </c>
    </row>
    <row r="136" spans="1:16" s="4" customFormat="1" ht="45" x14ac:dyDescent="0.25">
      <c r="A136" s="59" t="s">
        <v>41</v>
      </c>
      <c r="B136" s="60"/>
      <c r="C136" s="108"/>
      <c r="D136" s="60"/>
      <c r="E136" s="61"/>
      <c r="F136" s="15">
        <f>SUM(G136:I136)</f>
        <v>100000</v>
      </c>
      <c r="G136" s="15">
        <f>G139+G140</f>
        <v>0</v>
      </c>
      <c r="H136" s="15">
        <f t="shared" ref="H136:J136" si="105">H139+H140</f>
        <v>100000</v>
      </c>
      <c r="I136" s="15">
        <f t="shared" si="105"/>
        <v>0</v>
      </c>
      <c r="J136" s="15">
        <f t="shared" si="105"/>
        <v>0</v>
      </c>
      <c r="K136" s="17">
        <f>J136/F136*100</f>
        <v>0</v>
      </c>
      <c r="L136" s="15">
        <f>SUM(M136:O136)</f>
        <v>0</v>
      </c>
      <c r="M136" s="15">
        <f t="shared" ref="M136:O136" si="106">M139+M140</f>
        <v>0</v>
      </c>
      <c r="N136" s="15">
        <f t="shared" si="106"/>
        <v>0</v>
      </c>
      <c r="O136" s="15">
        <f t="shared" si="106"/>
        <v>0</v>
      </c>
      <c r="P136" s="18">
        <f>L136/F136*100</f>
        <v>0</v>
      </c>
    </row>
    <row r="137" spans="1:16" ht="45" x14ac:dyDescent="0.25">
      <c r="A137" s="11" t="s">
        <v>98</v>
      </c>
      <c r="B137" s="9"/>
      <c r="C137" s="109"/>
      <c r="D137" s="9"/>
      <c r="E137" s="10"/>
      <c r="F137" s="40"/>
      <c r="G137" s="40"/>
      <c r="H137" s="8"/>
      <c r="I137" s="8"/>
      <c r="J137" s="8"/>
      <c r="K137" s="43"/>
      <c r="L137" s="8"/>
      <c r="M137" s="8"/>
      <c r="N137" s="8"/>
      <c r="O137" s="8"/>
      <c r="P137" s="46"/>
    </row>
    <row r="138" spans="1:16" x14ac:dyDescent="0.25">
      <c r="A138" s="11" t="s">
        <v>99</v>
      </c>
      <c r="B138" s="9"/>
      <c r="C138" s="109"/>
      <c r="D138" s="9"/>
      <c r="E138" s="10"/>
      <c r="F138" s="40"/>
      <c r="G138" s="40"/>
      <c r="H138" s="8"/>
      <c r="I138" s="8"/>
      <c r="J138" s="8"/>
      <c r="K138" s="43"/>
      <c r="L138" s="8"/>
      <c r="M138" s="8"/>
      <c r="N138" s="8"/>
      <c r="O138" s="8"/>
      <c r="P138" s="46"/>
    </row>
    <row r="139" spans="1:16" ht="409.6" customHeight="1" x14ac:dyDescent="0.25">
      <c r="A139" s="37" t="s">
        <v>141</v>
      </c>
      <c r="B139" s="9"/>
      <c r="C139" s="9"/>
      <c r="D139" s="9"/>
      <c r="E139" s="10"/>
      <c r="F139" s="40">
        <f>SUM(G139:I139)</f>
        <v>50000</v>
      </c>
      <c r="G139" s="40"/>
      <c r="H139" s="8">
        <v>50000</v>
      </c>
      <c r="I139" s="8"/>
      <c r="J139" s="8"/>
      <c r="K139" s="43">
        <f>J139/F139*100</f>
        <v>0</v>
      </c>
      <c r="L139" s="40">
        <f>SUM(M139:O139)</f>
        <v>0</v>
      </c>
      <c r="M139" s="8"/>
      <c r="N139" s="8"/>
      <c r="O139" s="8"/>
      <c r="P139" s="46">
        <f>L139/F139*100</f>
        <v>0</v>
      </c>
    </row>
    <row r="140" spans="1:16" ht="60" x14ac:dyDescent="0.25">
      <c r="A140" s="37" t="s">
        <v>142</v>
      </c>
      <c r="B140" s="9"/>
      <c r="C140" s="9"/>
      <c r="D140" s="9"/>
      <c r="E140" s="10"/>
      <c r="F140" s="40">
        <f>SUM(G140:I140)</f>
        <v>50000</v>
      </c>
      <c r="G140" s="40"/>
      <c r="H140" s="8">
        <v>50000</v>
      </c>
      <c r="I140" s="8"/>
      <c r="J140" s="8"/>
      <c r="K140" s="43">
        <f>J140/F140*100</f>
        <v>0</v>
      </c>
      <c r="L140" s="40">
        <f>SUM(M140:O140)</f>
        <v>0</v>
      </c>
      <c r="M140" s="8"/>
      <c r="N140" s="8"/>
      <c r="O140" s="8"/>
      <c r="P140" s="46">
        <f>L140/F140*100</f>
        <v>0</v>
      </c>
    </row>
    <row r="141" spans="1:16" s="3" customFormat="1" ht="60" x14ac:dyDescent="0.25">
      <c r="A141" s="52" t="s">
        <v>88</v>
      </c>
      <c r="B141" s="53"/>
      <c r="C141" s="110"/>
      <c r="D141" s="53"/>
      <c r="E141" s="54"/>
      <c r="F141" s="55">
        <f>SUM(G141:I141)</f>
        <v>355363.6</v>
      </c>
      <c r="G141" s="55">
        <f>G142</f>
        <v>227000</v>
      </c>
      <c r="H141" s="55">
        <f t="shared" ref="H141" si="107">H142</f>
        <v>112000</v>
      </c>
      <c r="I141" s="55">
        <f>I142</f>
        <v>16363.6</v>
      </c>
      <c r="J141" s="55">
        <f>J142</f>
        <v>0</v>
      </c>
      <c r="K141" s="57">
        <f>J141/F141*100</f>
        <v>0</v>
      </c>
      <c r="L141" s="55">
        <f>SUM(M141:O141)</f>
        <v>0</v>
      </c>
      <c r="M141" s="55">
        <f t="shared" ref="M141" si="108">M142</f>
        <v>0</v>
      </c>
      <c r="N141" s="55">
        <f t="shared" ref="N141" si="109">N142</f>
        <v>0</v>
      </c>
      <c r="O141" s="55">
        <f t="shared" ref="O141" si="110">O142</f>
        <v>0</v>
      </c>
      <c r="P141" s="58">
        <f>L141/F141*100</f>
        <v>0</v>
      </c>
    </row>
    <row r="142" spans="1:16" s="4" customFormat="1" ht="45" x14ac:dyDescent="0.25">
      <c r="A142" s="59" t="s">
        <v>89</v>
      </c>
      <c r="B142" s="60"/>
      <c r="C142" s="108"/>
      <c r="D142" s="60"/>
      <c r="E142" s="61"/>
      <c r="F142" s="15">
        <f>SUM(G142:I142)</f>
        <v>355363.6</v>
      </c>
      <c r="G142" s="15">
        <f>G145+G146</f>
        <v>227000</v>
      </c>
      <c r="H142" s="15">
        <f t="shared" ref="H142:J142" si="111">H145+H146</f>
        <v>112000</v>
      </c>
      <c r="I142" s="15">
        <f t="shared" si="111"/>
        <v>16363.6</v>
      </c>
      <c r="J142" s="15">
        <f t="shared" si="111"/>
        <v>0</v>
      </c>
      <c r="K142" s="17">
        <f>J142/F142*100</f>
        <v>0</v>
      </c>
      <c r="L142" s="15">
        <f t="shared" ref="L142" si="112">L146</f>
        <v>0</v>
      </c>
      <c r="M142" s="15">
        <f t="shared" ref="M142:O142" si="113">M145+M146</f>
        <v>0</v>
      </c>
      <c r="N142" s="15">
        <f t="shared" si="113"/>
        <v>0</v>
      </c>
      <c r="O142" s="15">
        <f t="shared" si="113"/>
        <v>0</v>
      </c>
      <c r="P142" s="18">
        <f>L142/F142*100</f>
        <v>0</v>
      </c>
    </row>
    <row r="143" spans="1:16" ht="45" x14ac:dyDescent="0.25">
      <c r="A143" s="11" t="s">
        <v>54</v>
      </c>
      <c r="B143" s="9"/>
      <c r="C143" s="109"/>
      <c r="D143" s="9"/>
      <c r="E143" s="10"/>
      <c r="F143" s="40"/>
      <c r="G143" s="40"/>
      <c r="H143" s="8"/>
      <c r="I143" s="8"/>
      <c r="J143" s="8"/>
      <c r="K143" s="43"/>
      <c r="L143" s="8"/>
      <c r="M143" s="8"/>
      <c r="N143" s="8"/>
      <c r="O143" s="8"/>
      <c r="P143" s="46"/>
    </row>
    <row r="144" spans="1:16" x14ac:dyDescent="0.25">
      <c r="A144" s="11" t="s">
        <v>31</v>
      </c>
      <c r="B144" s="9"/>
      <c r="C144" s="109"/>
      <c r="D144" s="9"/>
      <c r="E144" s="10"/>
      <c r="F144" s="40"/>
      <c r="G144" s="40"/>
      <c r="H144" s="8"/>
      <c r="I144" s="8"/>
      <c r="J144" s="8"/>
      <c r="K144" s="43"/>
      <c r="L144" s="8"/>
      <c r="M144" s="8"/>
      <c r="N144" s="8"/>
      <c r="O144" s="8"/>
      <c r="P144" s="46"/>
    </row>
    <row r="145" spans="1:16" ht="94.9" customHeight="1" x14ac:dyDescent="0.25">
      <c r="A145" s="37" t="s">
        <v>121</v>
      </c>
      <c r="B145" s="9" t="s">
        <v>101</v>
      </c>
      <c r="C145" s="109"/>
      <c r="D145" s="9"/>
      <c r="E145" s="10" t="s">
        <v>200</v>
      </c>
      <c r="F145" s="40">
        <f>SUM(G145:I145)</f>
        <v>178000</v>
      </c>
      <c r="G145" s="8">
        <v>168000</v>
      </c>
      <c r="H145" s="8">
        <v>9000</v>
      </c>
      <c r="I145" s="8">
        <v>1000</v>
      </c>
      <c r="J145" s="8"/>
      <c r="K145" s="43">
        <f>J145/F145*100</f>
        <v>0</v>
      </c>
      <c r="L145" s="40">
        <f t="shared" ref="L145" si="114">SUM(M145:O145)</f>
        <v>0</v>
      </c>
      <c r="M145" s="8"/>
      <c r="N145" s="8"/>
      <c r="O145" s="8"/>
      <c r="P145" s="46">
        <f>L145/F145*100</f>
        <v>0</v>
      </c>
    </row>
    <row r="146" spans="1:16" ht="93.6" customHeight="1" x14ac:dyDescent="0.25">
      <c r="A146" s="37" t="s">
        <v>100</v>
      </c>
      <c r="B146" s="9" t="s">
        <v>101</v>
      </c>
      <c r="C146" s="109"/>
      <c r="D146" s="9"/>
      <c r="E146" s="10" t="s">
        <v>200</v>
      </c>
      <c r="F146" s="40">
        <f>SUM(G146:I146)</f>
        <v>177363.6</v>
      </c>
      <c r="G146" s="8">
        <v>59000</v>
      </c>
      <c r="H146" s="8">
        <v>103000</v>
      </c>
      <c r="I146" s="8">
        <v>15363.6</v>
      </c>
      <c r="J146" s="8"/>
      <c r="K146" s="43">
        <f>J146/F146*100</f>
        <v>0</v>
      </c>
      <c r="L146" s="40">
        <f t="shared" ref="L146" si="115">SUM(M146:O146)</f>
        <v>0</v>
      </c>
      <c r="M146" s="8"/>
      <c r="N146" s="8"/>
      <c r="O146" s="8"/>
      <c r="P146" s="46">
        <f>L146/F146*100</f>
        <v>0</v>
      </c>
    </row>
    <row r="147" spans="1:16" s="3" customFormat="1" ht="75" x14ac:dyDescent="0.25">
      <c r="A147" s="52" t="s">
        <v>133</v>
      </c>
      <c r="B147" s="53"/>
      <c r="C147" s="110"/>
      <c r="D147" s="53"/>
      <c r="E147" s="54"/>
      <c r="F147" s="55">
        <f>SUM(G147:I147)</f>
        <v>14000</v>
      </c>
      <c r="G147" s="55">
        <f>G148</f>
        <v>0</v>
      </c>
      <c r="H147" s="55">
        <f t="shared" ref="H147:J147" si="116">H148</f>
        <v>14000</v>
      </c>
      <c r="I147" s="55">
        <f t="shared" si="116"/>
        <v>0</v>
      </c>
      <c r="J147" s="55">
        <f t="shared" si="116"/>
        <v>0</v>
      </c>
      <c r="K147" s="57">
        <f>J147/F147*100</f>
        <v>0</v>
      </c>
      <c r="L147" s="55">
        <f>SUM(M147:O147)</f>
        <v>0</v>
      </c>
      <c r="M147" s="55">
        <f t="shared" ref="M147:O147" si="117">M148</f>
        <v>0</v>
      </c>
      <c r="N147" s="55">
        <f t="shared" si="117"/>
        <v>0</v>
      </c>
      <c r="O147" s="55">
        <f t="shared" si="117"/>
        <v>0</v>
      </c>
      <c r="P147" s="58">
        <f>L147/F147*100</f>
        <v>0</v>
      </c>
    </row>
    <row r="148" spans="1:16" s="4" customFormat="1" ht="45" x14ac:dyDescent="0.25">
      <c r="A148" s="59" t="s">
        <v>134</v>
      </c>
      <c r="B148" s="60"/>
      <c r="C148" s="108"/>
      <c r="D148" s="60"/>
      <c r="E148" s="61"/>
      <c r="F148" s="15">
        <f>SUM(G148:I148)</f>
        <v>14000</v>
      </c>
      <c r="G148" s="15">
        <f>G150+G152</f>
        <v>0</v>
      </c>
      <c r="H148" s="15">
        <f t="shared" ref="H148:J148" si="118">H150+H152</f>
        <v>14000</v>
      </c>
      <c r="I148" s="15">
        <f t="shared" si="118"/>
        <v>0</v>
      </c>
      <c r="J148" s="15">
        <f t="shared" si="118"/>
        <v>0</v>
      </c>
      <c r="K148" s="17">
        <f>J148/F148*100</f>
        <v>0</v>
      </c>
      <c r="L148" s="15">
        <f>SUM(M148:O148)</f>
        <v>0</v>
      </c>
      <c r="M148" s="15">
        <f t="shared" ref="M148:O148" si="119">M150+M152</f>
        <v>0</v>
      </c>
      <c r="N148" s="15">
        <f t="shared" si="119"/>
        <v>0</v>
      </c>
      <c r="O148" s="15">
        <f t="shared" si="119"/>
        <v>0</v>
      </c>
      <c r="P148" s="18">
        <f>L148/F148*100</f>
        <v>0</v>
      </c>
    </row>
    <row r="149" spans="1:16" ht="45" x14ac:dyDescent="0.25">
      <c r="A149" s="11" t="s">
        <v>54</v>
      </c>
      <c r="B149" s="9"/>
      <c r="C149" s="109"/>
      <c r="D149" s="9"/>
      <c r="E149" s="10"/>
      <c r="F149" s="40"/>
      <c r="G149" s="40"/>
      <c r="H149" s="8"/>
      <c r="I149" s="8"/>
      <c r="J149" s="8"/>
      <c r="K149" s="43"/>
      <c r="L149" s="8"/>
      <c r="M149" s="8"/>
      <c r="N149" s="8"/>
      <c r="O149" s="8"/>
      <c r="P149" s="46"/>
    </row>
    <row r="150" spans="1:16" ht="45" x14ac:dyDescent="0.25">
      <c r="A150" s="37" t="s">
        <v>136</v>
      </c>
      <c r="B150" s="9"/>
      <c r="C150" s="109"/>
      <c r="D150" s="9"/>
      <c r="E150" s="10"/>
      <c r="F150" s="40">
        <f>SUM(G150:I150)</f>
        <v>7000</v>
      </c>
      <c r="G150" s="8"/>
      <c r="H150" s="8">
        <v>7000</v>
      </c>
      <c r="I150" s="8"/>
      <c r="J150" s="8"/>
      <c r="K150" s="43">
        <f>J150/F150*100</f>
        <v>0</v>
      </c>
      <c r="L150" s="40">
        <f>SUM(M150:O150)</f>
        <v>0</v>
      </c>
      <c r="M150" s="8"/>
      <c r="N150" s="8"/>
      <c r="O150" s="8"/>
      <c r="P150" s="46">
        <f>L150/F150*100</f>
        <v>0</v>
      </c>
    </row>
    <row r="151" spans="1:16" ht="30" x14ac:dyDescent="0.25">
      <c r="A151" s="11" t="s">
        <v>135</v>
      </c>
      <c r="B151" s="9"/>
      <c r="C151" s="109"/>
      <c r="D151" s="9"/>
      <c r="E151" s="10"/>
      <c r="F151" s="40"/>
      <c r="G151" s="40"/>
      <c r="H151" s="8"/>
      <c r="I151" s="8"/>
      <c r="J151" s="8"/>
      <c r="K151" s="43"/>
      <c r="L151" s="8"/>
      <c r="M151" s="8"/>
      <c r="N151" s="8"/>
      <c r="O151" s="8"/>
      <c r="P151" s="46"/>
    </row>
    <row r="152" spans="1:16" ht="388.5" customHeight="1" x14ac:dyDescent="0.25">
      <c r="A152" s="37" t="s">
        <v>136</v>
      </c>
      <c r="B152" s="9"/>
      <c r="C152" s="109"/>
      <c r="D152" s="9"/>
      <c r="E152" s="10"/>
      <c r="F152" s="40">
        <f>SUM(G152:I152)</f>
        <v>7000</v>
      </c>
      <c r="G152" s="8"/>
      <c r="H152" s="8">
        <v>7000</v>
      </c>
      <c r="I152" s="8"/>
      <c r="J152" s="8"/>
      <c r="K152" s="43">
        <f>J152/F152*100</f>
        <v>0</v>
      </c>
      <c r="L152" s="40">
        <f>SUM(M152:O152)</f>
        <v>0</v>
      </c>
      <c r="M152" s="8"/>
      <c r="N152" s="8"/>
      <c r="O152" s="8"/>
      <c r="P152" s="46">
        <f>L152/F152*100</f>
        <v>0</v>
      </c>
    </row>
  </sheetData>
  <mergeCells count="15">
    <mergeCell ref="A1:P1"/>
    <mergeCell ref="A3:A4"/>
    <mergeCell ref="B3:B4"/>
    <mergeCell ref="C3:C4"/>
    <mergeCell ref="D3:D4"/>
    <mergeCell ref="M2:P2"/>
    <mergeCell ref="J3:J4"/>
    <mergeCell ref="P3:P4"/>
    <mergeCell ref="L3:O3"/>
    <mergeCell ref="B127:E127"/>
    <mergeCell ref="B121:E121"/>
    <mergeCell ref="C77:D77"/>
    <mergeCell ref="K3:K4"/>
    <mergeCell ref="E3:E4"/>
    <mergeCell ref="F3:I3"/>
  </mergeCells>
  <pageMargins left="0.39370078740157483" right="0.19685039370078741" top="0.19685039370078741" bottom="0.19685039370078741" header="0.31496062992125984" footer="0.31496062992125984"/>
  <pageSetup paperSize="9" scale="56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economy7 (Зайцева Н.Н.)</cp:lastModifiedBy>
  <cp:lastPrinted>2017-04-19T12:38:31Z</cp:lastPrinted>
  <dcterms:created xsi:type="dcterms:W3CDTF">2016-11-16T06:29:02Z</dcterms:created>
  <dcterms:modified xsi:type="dcterms:W3CDTF">2017-06-15T13:39:45Z</dcterms:modified>
</cp:coreProperties>
</file>