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45" windowWidth="20730" windowHeight="943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Лист1!$3:$4</definedName>
    <definedName name="_xlnm.Print_Area" localSheetId="0">Лист1!$A$1:$P$162</definedName>
  </definedNames>
  <calcPr calcId="145621"/>
</workbook>
</file>

<file path=xl/calcChain.xml><?xml version="1.0" encoding="utf-8"?>
<calcChain xmlns="http://schemas.openxmlformats.org/spreadsheetml/2006/main">
  <c r="I127" i="1" l="1"/>
  <c r="I120" i="1"/>
  <c r="H118" i="1" l="1"/>
  <c r="H125" i="1"/>
  <c r="O143" i="1" l="1"/>
  <c r="N143" i="1"/>
  <c r="M143" i="1"/>
  <c r="H143" i="1"/>
  <c r="I143" i="1"/>
  <c r="J143" i="1"/>
  <c r="G143" i="1"/>
  <c r="F143" i="1" s="1"/>
  <c r="L96" i="1" l="1"/>
  <c r="L28" i="1" l="1"/>
  <c r="I158" i="1"/>
  <c r="L79" i="1" l="1"/>
  <c r="F79" i="1"/>
  <c r="K79" i="1" s="1"/>
  <c r="L45" i="1" l="1"/>
  <c r="O87" i="1" l="1"/>
  <c r="N87" i="1"/>
  <c r="M87" i="1"/>
  <c r="H87" i="1"/>
  <c r="I87" i="1"/>
  <c r="J87" i="1"/>
  <c r="G87" i="1"/>
  <c r="L94" i="1"/>
  <c r="F94" i="1"/>
  <c r="F93" i="1"/>
  <c r="O75" i="1"/>
  <c r="N75" i="1"/>
  <c r="M75" i="1"/>
  <c r="H75" i="1"/>
  <c r="I75" i="1"/>
  <c r="J75" i="1"/>
  <c r="G75" i="1"/>
  <c r="L77" i="1"/>
  <c r="F77" i="1"/>
  <c r="F76" i="1"/>
  <c r="K76" i="1" s="1"/>
  <c r="K93" i="1"/>
  <c r="O150" i="1"/>
  <c r="N150" i="1"/>
  <c r="M150" i="1"/>
  <c r="H150" i="1"/>
  <c r="I150" i="1"/>
  <c r="J150" i="1"/>
  <c r="G150" i="1"/>
  <c r="H154" i="1"/>
  <c r="L150" i="1"/>
  <c r="F150" i="1"/>
  <c r="L153" i="1"/>
  <c r="P153" i="1" s="1"/>
  <c r="F153" i="1"/>
  <c r="K153" i="1" s="1"/>
  <c r="O154" i="1"/>
  <c r="N154" i="1"/>
  <c r="M154" i="1"/>
  <c r="M149" i="1" s="1"/>
  <c r="I154" i="1"/>
  <c r="J154" i="1"/>
  <c r="G154" i="1"/>
  <c r="F154" i="1" s="1"/>
  <c r="F156" i="1"/>
  <c r="K156" i="1" s="1"/>
  <c r="L156" i="1"/>
  <c r="O158" i="1"/>
  <c r="O157" i="1" s="1"/>
  <c r="N158" i="1"/>
  <c r="N157" i="1" s="1"/>
  <c r="M158" i="1"/>
  <c r="M157" i="1" s="1"/>
  <c r="H158" i="1"/>
  <c r="H157" i="1" s="1"/>
  <c r="I157" i="1"/>
  <c r="J158" i="1"/>
  <c r="G158" i="1"/>
  <c r="G157" i="1" s="1"/>
  <c r="F162" i="1"/>
  <c r="K162" i="1" s="1"/>
  <c r="L162" i="1"/>
  <c r="L160" i="1"/>
  <c r="F160" i="1"/>
  <c r="J142" i="1"/>
  <c r="I138" i="1"/>
  <c r="H134" i="1"/>
  <c r="J134" i="1"/>
  <c r="O134" i="1"/>
  <c r="N134" i="1"/>
  <c r="M134" i="1"/>
  <c r="I134" i="1"/>
  <c r="I133" i="1" s="1"/>
  <c r="G134" i="1"/>
  <c r="F134" i="1" s="1"/>
  <c r="N138" i="1"/>
  <c r="O138" i="1"/>
  <c r="L138" i="1" s="1"/>
  <c r="M138" i="1"/>
  <c r="H138" i="1"/>
  <c r="J138" i="1"/>
  <c r="J133" i="1" s="1"/>
  <c r="G138" i="1"/>
  <c r="F141" i="1"/>
  <c r="G142" i="1"/>
  <c r="O142" i="1"/>
  <c r="M142" i="1"/>
  <c r="H142" i="1"/>
  <c r="I142" i="1"/>
  <c r="J118" i="1"/>
  <c r="J117" i="1" s="1"/>
  <c r="J113" i="1"/>
  <c r="F146" i="1"/>
  <c r="K146" i="1" s="1"/>
  <c r="F131" i="1"/>
  <c r="K131" i="1" s="1"/>
  <c r="L137" i="1"/>
  <c r="F137" i="1"/>
  <c r="L141" i="1"/>
  <c r="L146" i="1"/>
  <c r="L143" i="1" s="1"/>
  <c r="F116" i="1"/>
  <c r="K116" i="1" s="1"/>
  <c r="O102" i="1"/>
  <c r="O101" i="1" s="1"/>
  <c r="N102" i="1"/>
  <c r="N101" i="1" s="1"/>
  <c r="M102" i="1"/>
  <c r="M101" i="1" s="1"/>
  <c r="J102" i="1"/>
  <c r="H102" i="1"/>
  <c r="H101" i="1" s="1"/>
  <c r="I102" i="1"/>
  <c r="G102" i="1"/>
  <c r="G101" i="1" s="1"/>
  <c r="L105" i="1"/>
  <c r="F105" i="1"/>
  <c r="K105" i="1" s="1"/>
  <c r="H107" i="1"/>
  <c r="J107" i="1"/>
  <c r="J106" i="1" s="1"/>
  <c r="M107" i="1"/>
  <c r="M106" i="1" s="1"/>
  <c r="N107" i="1"/>
  <c r="N106" i="1" s="1"/>
  <c r="O107" i="1"/>
  <c r="O106" i="1" s="1"/>
  <c r="I107" i="1"/>
  <c r="I106" i="1" s="1"/>
  <c r="G107" i="1"/>
  <c r="G106" i="1" s="1"/>
  <c r="F109" i="1"/>
  <c r="K109" i="1" s="1"/>
  <c r="L109" i="1"/>
  <c r="L111" i="1"/>
  <c r="P111" i="1" s="1"/>
  <c r="F111" i="1"/>
  <c r="K111" i="1" s="1"/>
  <c r="J112" i="1"/>
  <c r="M113" i="1"/>
  <c r="M112" i="1" s="1"/>
  <c r="O113" i="1"/>
  <c r="N113" i="1"/>
  <c r="N112" i="1" s="1"/>
  <c r="H113" i="1"/>
  <c r="H112" i="1" s="1"/>
  <c r="I113" i="1"/>
  <c r="I112" i="1" s="1"/>
  <c r="G113" i="1"/>
  <c r="M118" i="1"/>
  <c r="M117" i="1" s="1"/>
  <c r="O118" i="1"/>
  <c r="O117" i="1" s="1"/>
  <c r="N118" i="1"/>
  <c r="N117" i="1" s="1"/>
  <c r="G118" i="1"/>
  <c r="H117" i="1"/>
  <c r="I118" i="1"/>
  <c r="I117" i="1" s="1"/>
  <c r="F120" i="1"/>
  <c r="K120" i="1" s="1"/>
  <c r="F123" i="1"/>
  <c r="K123" i="1" s="1"/>
  <c r="O125" i="1"/>
  <c r="O124" i="1" s="1"/>
  <c r="N125" i="1"/>
  <c r="N124" i="1" s="1"/>
  <c r="M125" i="1"/>
  <c r="M124" i="1" s="1"/>
  <c r="G125" i="1"/>
  <c r="G124" i="1" s="1"/>
  <c r="H124" i="1"/>
  <c r="I125" i="1"/>
  <c r="I124" i="1" s="1"/>
  <c r="J125" i="1"/>
  <c r="J124" i="1" s="1"/>
  <c r="F125" i="1"/>
  <c r="F127" i="1"/>
  <c r="L116" i="1"/>
  <c r="P116" i="1" s="1"/>
  <c r="L120" i="1"/>
  <c r="L121" i="1"/>
  <c r="F121" i="1"/>
  <c r="L123" i="1"/>
  <c r="L127" i="1"/>
  <c r="F128" i="1"/>
  <c r="K128" i="1" s="1"/>
  <c r="L128" i="1"/>
  <c r="L131" i="1"/>
  <c r="P131" i="1" s="1"/>
  <c r="F98" i="1"/>
  <c r="K98" i="1" s="1"/>
  <c r="M86" i="1"/>
  <c r="H86" i="1"/>
  <c r="H84" i="1" s="1"/>
  <c r="O86" i="1"/>
  <c r="O84" i="1" s="1"/>
  <c r="N86" i="1"/>
  <c r="N84" i="1" s="1"/>
  <c r="I86" i="1"/>
  <c r="I84" i="1" s="1"/>
  <c r="J86" i="1"/>
  <c r="J84" i="1" s="1"/>
  <c r="G86" i="1"/>
  <c r="G84" i="1" s="1"/>
  <c r="L87" i="1"/>
  <c r="F87" i="1"/>
  <c r="L89" i="1"/>
  <c r="F89" i="1"/>
  <c r="L90" i="1"/>
  <c r="L91" i="1"/>
  <c r="F91" i="1"/>
  <c r="K91" i="1" s="1"/>
  <c r="F90" i="1"/>
  <c r="K90" i="1" s="1"/>
  <c r="L92" i="1"/>
  <c r="F92" i="1"/>
  <c r="K92" i="1" s="1"/>
  <c r="L93" i="1"/>
  <c r="P93" i="1" s="1"/>
  <c r="F96" i="1"/>
  <c r="P96" i="1" s="1"/>
  <c r="L98" i="1"/>
  <c r="P98" i="1" s="1"/>
  <c r="J78" i="1"/>
  <c r="L75" i="1"/>
  <c r="L76" i="1"/>
  <c r="P76" i="1" s="1"/>
  <c r="N78" i="1"/>
  <c r="O78" i="1"/>
  <c r="O74" i="1" s="1"/>
  <c r="M78" i="1"/>
  <c r="M74" i="1" s="1"/>
  <c r="H78" i="1"/>
  <c r="H74" i="1" s="1"/>
  <c r="I78" i="1"/>
  <c r="G78" i="1"/>
  <c r="G74" i="1" s="1"/>
  <c r="P79" i="1"/>
  <c r="J81" i="1"/>
  <c r="J80" i="1" s="1"/>
  <c r="N81" i="1"/>
  <c r="N80" i="1" s="1"/>
  <c r="M81" i="1"/>
  <c r="M80" i="1" s="1"/>
  <c r="O81" i="1"/>
  <c r="H81" i="1"/>
  <c r="I81" i="1"/>
  <c r="I80" i="1" s="1"/>
  <c r="G81" i="1"/>
  <c r="F81" i="1" s="1"/>
  <c r="O80" i="1"/>
  <c r="H80" i="1"/>
  <c r="G80" i="1"/>
  <c r="F80" i="1" s="1"/>
  <c r="L83" i="1"/>
  <c r="F83" i="1"/>
  <c r="K83" i="1" s="1"/>
  <c r="J68" i="1"/>
  <c r="J67" i="1" s="1"/>
  <c r="J66" i="1" s="1"/>
  <c r="J64" i="1" s="1"/>
  <c r="J60" i="1"/>
  <c r="J59" i="1" s="1"/>
  <c r="O60" i="1"/>
  <c r="O59" i="1" s="1"/>
  <c r="N60" i="1"/>
  <c r="M60" i="1"/>
  <c r="H60" i="1"/>
  <c r="I60" i="1"/>
  <c r="G60" i="1"/>
  <c r="M59" i="1"/>
  <c r="N59" i="1"/>
  <c r="H59" i="1"/>
  <c r="J51" i="1"/>
  <c r="J49" i="1" s="1"/>
  <c r="J48" i="1" s="1"/>
  <c r="O51" i="1"/>
  <c r="O49" i="1" s="1"/>
  <c r="O48" i="1" s="1"/>
  <c r="I51" i="1"/>
  <c r="I49" i="1" s="1"/>
  <c r="I48" i="1" s="1"/>
  <c r="J41" i="1"/>
  <c r="J38" i="1"/>
  <c r="J36" i="1"/>
  <c r="J31" i="1"/>
  <c r="J22" i="1"/>
  <c r="J19" i="1"/>
  <c r="M68" i="1"/>
  <c r="O68" i="1"/>
  <c r="N68" i="1"/>
  <c r="H68" i="1"/>
  <c r="I68" i="1"/>
  <c r="G68" i="1"/>
  <c r="G67" i="1" s="1"/>
  <c r="G66" i="1" s="1"/>
  <c r="G64" i="1" s="1"/>
  <c r="L70" i="1"/>
  <c r="F70" i="1"/>
  <c r="O67" i="1"/>
  <c r="O66" i="1" s="1"/>
  <c r="O64" i="1" s="1"/>
  <c r="N67" i="1"/>
  <c r="N66" i="1" s="1"/>
  <c r="N64" i="1" s="1"/>
  <c r="I67" i="1"/>
  <c r="I66" i="1" s="1"/>
  <c r="I64" i="1" s="1"/>
  <c r="N51" i="1"/>
  <c r="N49" i="1" s="1"/>
  <c r="M51" i="1"/>
  <c r="M49" i="1" s="1"/>
  <c r="M48" i="1" s="1"/>
  <c r="M46" i="1" s="1"/>
  <c r="H51" i="1"/>
  <c r="H49" i="1" s="1"/>
  <c r="G51" i="1"/>
  <c r="G49" i="1" s="1"/>
  <c r="G48" i="1" s="1"/>
  <c r="L54" i="1"/>
  <c r="P54" i="1" s="1"/>
  <c r="F54" i="1"/>
  <c r="K54" i="1" s="1"/>
  <c r="L58" i="1"/>
  <c r="L56" i="1"/>
  <c r="F56" i="1"/>
  <c r="K56" i="1" s="1"/>
  <c r="F58" i="1"/>
  <c r="K58" i="1" s="1"/>
  <c r="L60" i="1"/>
  <c r="G59" i="1"/>
  <c r="F63" i="1"/>
  <c r="L63" i="1"/>
  <c r="P63" i="1" s="1"/>
  <c r="L62" i="1"/>
  <c r="F62" i="1"/>
  <c r="K62" i="1" s="1"/>
  <c r="F45" i="1"/>
  <c r="K45" i="1" s="1"/>
  <c r="O19" i="1"/>
  <c r="N19" i="1"/>
  <c r="M19" i="1"/>
  <c r="I19" i="1"/>
  <c r="H19" i="1"/>
  <c r="G19" i="1"/>
  <c r="F21" i="1"/>
  <c r="K21" i="1" s="1"/>
  <c r="O22" i="1"/>
  <c r="N22" i="1"/>
  <c r="M22" i="1"/>
  <c r="H22" i="1"/>
  <c r="I22" i="1"/>
  <c r="I18" i="1" s="1"/>
  <c r="G22" i="1"/>
  <c r="M30" i="1"/>
  <c r="O31" i="1"/>
  <c r="N31" i="1"/>
  <c r="N30" i="1" s="1"/>
  <c r="M31" i="1"/>
  <c r="H31" i="1"/>
  <c r="H30" i="1" s="1"/>
  <c r="I31" i="1"/>
  <c r="I30" i="1" s="1"/>
  <c r="G31" i="1"/>
  <c r="G30" i="1" s="1"/>
  <c r="N38" i="1"/>
  <c r="N36" i="1" s="1"/>
  <c r="O38" i="1"/>
  <c r="O36" i="1" s="1"/>
  <c r="M38" i="1"/>
  <c r="M36" i="1" s="1"/>
  <c r="H38" i="1"/>
  <c r="H36" i="1" s="1"/>
  <c r="I38" i="1"/>
  <c r="I36" i="1" s="1"/>
  <c r="G38" i="1"/>
  <c r="G36" i="1" s="1"/>
  <c r="M41" i="1"/>
  <c r="O41" i="1"/>
  <c r="N41" i="1"/>
  <c r="H41" i="1"/>
  <c r="I41" i="1"/>
  <c r="G41" i="1"/>
  <c r="F38" i="1"/>
  <c r="P45" i="1"/>
  <c r="L44" i="1"/>
  <c r="F44" i="1"/>
  <c r="K44" i="1" s="1"/>
  <c r="F40" i="1"/>
  <c r="K40" i="1" s="1"/>
  <c r="L38" i="1"/>
  <c r="P38" i="1" s="1"/>
  <c r="L40" i="1"/>
  <c r="F34" i="1"/>
  <c r="K34" i="1" s="1"/>
  <c r="L34" i="1"/>
  <c r="L29" i="1"/>
  <c r="F29" i="1"/>
  <c r="F28" i="1"/>
  <c r="K28" i="1" s="1"/>
  <c r="L26" i="1"/>
  <c r="F26" i="1"/>
  <c r="F24" i="1"/>
  <c r="L24" i="1"/>
  <c r="L22" i="1"/>
  <c r="L21" i="1"/>
  <c r="L19" i="1"/>
  <c r="F19" i="1"/>
  <c r="G18" i="1" l="1"/>
  <c r="G133" i="1"/>
  <c r="F138" i="1"/>
  <c r="G149" i="1"/>
  <c r="P44" i="1"/>
  <c r="F41" i="1"/>
  <c r="L36" i="1"/>
  <c r="P83" i="1"/>
  <c r="F113" i="1"/>
  <c r="K113" i="1" s="1"/>
  <c r="G132" i="1"/>
  <c r="M133" i="1"/>
  <c r="L102" i="1"/>
  <c r="P146" i="1"/>
  <c r="O149" i="1"/>
  <c r="I149" i="1"/>
  <c r="K134" i="1"/>
  <c r="I35" i="1"/>
  <c r="H35" i="1"/>
  <c r="O18" i="1"/>
  <c r="P160" i="1"/>
  <c r="N149" i="1"/>
  <c r="P141" i="1"/>
  <c r="P138" i="1"/>
  <c r="P77" i="1"/>
  <c r="L59" i="1"/>
  <c r="P29" i="1"/>
  <c r="M18" i="1"/>
  <c r="P24" i="1"/>
  <c r="N18" i="1"/>
  <c r="H149" i="1"/>
  <c r="F31" i="1"/>
  <c r="K31" i="1" s="1"/>
  <c r="G35" i="1"/>
  <c r="F36" i="1"/>
  <c r="P36" i="1" s="1"/>
  <c r="P19" i="1"/>
  <c r="P26" i="1"/>
  <c r="P34" i="1"/>
  <c r="P40" i="1"/>
  <c r="O35" i="1"/>
  <c r="K38" i="1"/>
  <c r="I59" i="1"/>
  <c r="F59" i="1" s="1"/>
  <c r="F60" i="1"/>
  <c r="G71" i="1"/>
  <c r="F118" i="1"/>
  <c r="G117" i="1"/>
  <c r="O112" i="1"/>
  <c r="L112" i="1" s="1"/>
  <c r="L113" i="1"/>
  <c r="G112" i="1"/>
  <c r="F112" i="1" s="1"/>
  <c r="I101" i="1"/>
  <c r="F101" i="1" s="1"/>
  <c r="F102" i="1"/>
  <c r="K154" i="1"/>
  <c r="G147" i="1"/>
  <c r="F149" i="1"/>
  <c r="O147" i="1"/>
  <c r="N35" i="1"/>
  <c r="M35" i="1"/>
  <c r="M16" i="1" s="1"/>
  <c r="F30" i="1"/>
  <c r="I16" i="1"/>
  <c r="P62" i="1"/>
  <c r="P60" i="1"/>
  <c r="G46" i="1"/>
  <c r="L68" i="1"/>
  <c r="M67" i="1"/>
  <c r="M66" i="1" s="1"/>
  <c r="K36" i="1"/>
  <c r="J35" i="1"/>
  <c r="K41" i="1"/>
  <c r="K60" i="1"/>
  <c r="K80" i="1"/>
  <c r="I74" i="1"/>
  <c r="I71" i="1" s="1"/>
  <c r="F78" i="1"/>
  <c r="M71" i="1"/>
  <c r="O71" i="1"/>
  <c r="I132" i="1"/>
  <c r="H147" i="1"/>
  <c r="N147" i="1"/>
  <c r="L31" i="1"/>
  <c r="P31" i="1" s="1"/>
  <c r="P56" i="1"/>
  <c r="F68" i="1"/>
  <c r="J18" i="1"/>
  <c r="O46" i="1"/>
  <c r="L80" i="1"/>
  <c r="P80" i="1" s="1"/>
  <c r="K78" i="1"/>
  <c r="P91" i="1"/>
  <c r="F124" i="1"/>
  <c r="F117" i="1"/>
  <c r="F142" i="1"/>
  <c r="O133" i="1"/>
  <c r="O132" i="1" s="1"/>
  <c r="L157" i="1"/>
  <c r="P156" i="1"/>
  <c r="J149" i="1"/>
  <c r="K149" i="1" s="1"/>
  <c r="J132" i="1"/>
  <c r="N133" i="1"/>
  <c r="L158" i="1"/>
  <c r="P150" i="1"/>
  <c r="K77" i="1"/>
  <c r="L125" i="1"/>
  <c r="K96" i="1"/>
  <c r="I99" i="1"/>
  <c r="P102" i="1"/>
  <c r="P105" i="1"/>
  <c r="K102" i="1"/>
  <c r="F22" i="1"/>
  <c r="L41" i="1"/>
  <c r="P41" i="1" s="1"/>
  <c r="K160" i="1"/>
  <c r="F158" i="1"/>
  <c r="P162" i="1"/>
  <c r="F157" i="1"/>
  <c r="I147" i="1"/>
  <c r="F147" i="1" s="1"/>
  <c r="K158" i="1"/>
  <c r="L107" i="1"/>
  <c r="L106" i="1"/>
  <c r="F107" i="1"/>
  <c r="P107" i="1" s="1"/>
  <c r="J30" i="1"/>
  <c r="K30" i="1" s="1"/>
  <c r="O30" i="1"/>
  <c r="K150" i="1"/>
  <c r="J157" i="1"/>
  <c r="O99" i="1"/>
  <c r="L124" i="1"/>
  <c r="P124" i="1" s="1"/>
  <c r="K125" i="1"/>
  <c r="M99" i="1"/>
  <c r="L101" i="1"/>
  <c r="P101" i="1" s="1"/>
  <c r="J101" i="1"/>
  <c r="K81" i="1"/>
  <c r="L78" i="1"/>
  <c r="P78" i="1" s="1"/>
  <c r="J74" i="1"/>
  <c r="J71" i="1" s="1"/>
  <c r="P137" i="1"/>
  <c r="L51" i="1"/>
  <c r="J46" i="1"/>
  <c r="L35" i="1"/>
  <c r="M147" i="1"/>
  <c r="L147" i="1" s="1"/>
  <c r="L149" i="1"/>
  <c r="P149" i="1" s="1"/>
  <c r="L154" i="1"/>
  <c r="P154" i="1" s="1"/>
  <c r="M132" i="1"/>
  <c r="N142" i="1"/>
  <c r="N132" i="1" s="1"/>
  <c r="P143" i="1"/>
  <c r="L133" i="1"/>
  <c r="L134" i="1"/>
  <c r="P127" i="1"/>
  <c r="N99" i="1"/>
  <c r="L117" i="1"/>
  <c r="P121" i="1"/>
  <c r="L118" i="1"/>
  <c r="P118" i="1" s="1"/>
  <c r="P94" i="1"/>
  <c r="P89" i="1"/>
  <c r="L81" i="1"/>
  <c r="P81" i="1" s="1"/>
  <c r="N74" i="1"/>
  <c r="N71" i="1" s="1"/>
  <c r="P70" i="1"/>
  <c r="N48" i="1"/>
  <c r="L49" i="1"/>
  <c r="N16" i="1"/>
  <c r="K142" i="1"/>
  <c r="K143" i="1"/>
  <c r="K138" i="1"/>
  <c r="K141" i="1"/>
  <c r="H133" i="1"/>
  <c r="H132" i="1" s="1"/>
  <c r="F132" i="1" s="1"/>
  <c r="F133" i="1"/>
  <c r="P134" i="1"/>
  <c r="K137" i="1"/>
  <c r="P128" i="1"/>
  <c r="K124" i="1"/>
  <c r="P125" i="1"/>
  <c r="K127" i="1"/>
  <c r="P123" i="1"/>
  <c r="K121" i="1"/>
  <c r="K117" i="1"/>
  <c r="P117" i="1"/>
  <c r="K118" i="1"/>
  <c r="P120" i="1"/>
  <c r="P113" i="1"/>
  <c r="K107" i="1"/>
  <c r="P109" i="1"/>
  <c r="H106" i="1"/>
  <c r="H99" i="1" s="1"/>
  <c r="P87" i="1"/>
  <c r="K94" i="1"/>
  <c r="P90" i="1"/>
  <c r="P28" i="1"/>
  <c r="P92" i="1"/>
  <c r="F86" i="1"/>
  <c r="K87" i="1"/>
  <c r="K89" i="1"/>
  <c r="M73" i="1"/>
  <c r="O73" i="1"/>
  <c r="I73" i="1"/>
  <c r="G73" i="1"/>
  <c r="H73" i="1"/>
  <c r="F74" i="1"/>
  <c r="H71" i="1"/>
  <c r="F71" i="1" s="1"/>
  <c r="F75" i="1"/>
  <c r="P68" i="1"/>
  <c r="K68" i="1"/>
  <c r="H67" i="1"/>
  <c r="H66" i="1" s="1"/>
  <c r="H64" i="1" s="1"/>
  <c r="F64" i="1" s="1"/>
  <c r="K70" i="1"/>
  <c r="H48" i="1"/>
  <c r="F49" i="1"/>
  <c r="P58" i="1"/>
  <c r="F51" i="1"/>
  <c r="K29" i="1"/>
  <c r="K26" i="1"/>
  <c r="P22" i="1"/>
  <c r="K22" i="1"/>
  <c r="K24" i="1"/>
  <c r="H18" i="1"/>
  <c r="F18" i="1" s="1"/>
  <c r="K19" i="1"/>
  <c r="P21" i="1"/>
  <c r="M84" i="1"/>
  <c r="L84" i="1" s="1"/>
  <c r="L86" i="1"/>
  <c r="F84" i="1"/>
  <c r="L66" i="1"/>
  <c r="M64" i="1"/>
  <c r="L64" i="1" s="1"/>
  <c r="L67" i="1"/>
  <c r="F67" i="1"/>
  <c r="F66" i="1"/>
  <c r="H16" i="1" l="1"/>
  <c r="F73" i="1"/>
  <c r="L132" i="1"/>
  <c r="P158" i="1"/>
  <c r="P157" i="1"/>
  <c r="F35" i="1"/>
  <c r="G16" i="1"/>
  <c r="G7" i="1" s="1"/>
  <c r="L99" i="1"/>
  <c r="L71" i="1"/>
  <c r="P71" i="1" s="1"/>
  <c r="L74" i="1"/>
  <c r="P59" i="1"/>
  <c r="K59" i="1"/>
  <c r="P112" i="1"/>
  <c r="K112" i="1"/>
  <c r="N73" i="1"/>
  <c r="P35" i="1"/>
  <c r="G99" i="1"/>
  <c r="F99" i="1" s="1"/>
  <c r="K35" i="1"/>
  <c r="I46" i="1"/>
  <c r="P147" i="1"/>
  <c r="J16" i="1"/>
  <c r="J7" i="1" s="1"/>
  <c r="O16" i="1"/>
  <c r="L30" i="1"/>
  <c r="P30" i="1" s="1"/>
  <c r="K157" i="1"/>
  <c r="J147" i="1"/>
  <c r="K147" i="1" s="1"/>
  <c r="K101" i="1"/>
  <c r="J99" i="1"/>
  <c r="J73" i="1"/>
  <c r="L142" i="1"/>
  <c r="P142" i="1" s="1"/>
  <c r="L48" i="1"/>
  <c r="N46" i="1"/>
  <c r="L46" i="1" s="1"/>
  <c r="P133" i="1"/>
  <c r="K133" i="1"/>
  <c r="K132" i="1"/>
  <c r="P132" i="1"/>
  <c r="F106" i="1"/>
  <c r="P84" i="1"/>
  <c r="K84" i="1"/>
  <c r="K86" i="1"/>
  <c r="P86" i="1"/>
  <c r="K75" i="1"/>
  <c r="P75" i="1"/>
  <c r="P74" i="1"/>
  <c r="K74" i="1"/>
  <c r="K71" i="1"/>
  <c r="K73" i="1"/>
  <c r="K67" i="1"/>
  <c r="P67" i="1"/>
  <c r="P66" i="1"/>
  <c r="K66" i="1"/>
  <c r="P64" i="1"/>
  <c r="K64" i="1"/>
  <c r="P49" i="1"/>
  <c r="K49" i="1"/>
  <c r="K51" i="1"/>
  <c r="P51" i="1"/>
  <c r="F48" i="1"/>
  <c r="H46" i="1"/>
  <c r="F46" i="1" s="1"/>
  <c r="K18" i="1"/>
  <c r="L73" i="1"/>
  <c r="P73" i="1" s="1"/>
  <c r="K63" i="1"/>
  <c r="O9" i="1"/>
  <c r="N9" i="1"/>
  <c r="M9" i="1"/>
  <c r="J9" i="1"/>
  <c r="I9" i="1"/>
  <c r="H9" i="1"/>
  <c r="G9" i="1"/>
  <c r="O8" i="1"/>
  <c r="N8" i="1"/>
  <c r="M8" i="1"/>
  <c r="J8" i="1"/>
  <c r="I8" i="1"/>
  <c r="G8" i="1"/>
  <c r="O14" i="1"/>
  <c r="N14" i="1"/>
  <c r="J14" i="1"/>
  <c r="I14" i="1"/>
  <c r="H14" i="1"/>
  <c r="O13" i="1"/>
  <c r="N13" i="1"/>
  <c r="J13" i="1"/>
  <c r="I13" i="1"/>
  <c r="H13" i="1"/>
  <c r="O12" i="1"/>
  <c r="I12" i="1"/>
  <c r="H12" i="1"/>
  <c r="O11" i="1"/>
  <c r="N11" i="1"/>
  <c r="J11" i="1"/>
  <c r="I11" i="1"/>
  <c r="O10" i="1"/>
  <c r="N10" i="1"/>
  <c r="J10" i="1"/>
  <c r="I10" i="1"/>
  <c r="H10" i="1"/>
  <c r="O7" i="1"/>
  <c r="N7" i="1"/>
  <c r="I7" i="1"/>
  <c r="F16" i="1" l="1"/>
  <c r="K16" i="1" s="1"/>
  <c r="I5" i="1"/>
  <c r="L8" i="1"/>
  <c r="P106" i="1"/>
  <c r="K106" i="1"/>
  <c r="P99" i="1"/>
  <c r="K99" i="1"/>
  <c r="O5" i="1"/>
  <c r="L9" i="1"/>
  <c r="P46" i="1"/>
  <c r="K46" i="1"/>
  <c r="H8" i="1"/>
  <c r="K48" i="1"/>
  <c r="P48" i="1"/>
  <c r="F9" i="1"/>
  <c r="H7" i="1"/>
  <c r="N12" i="1"/>
  <c r="M10" i="1"/>
  <c r="L10" i="1" s="1"/>
  <c r="M12" i="1"/>
  <c r="G11" i="1"/>
  <c r="H11" i="1"/>
  <c r="L18" i="1"/>
  <c r="P18" i="1" s="1"/>
  <c r="H5" i="1" l="1"/>
  <c r="N5" i="1"/>
  <c r="P9" i="1"/>
  <c r="K9" i="1"/>
  <c r="F8" i="1"/>
  <c r="F7" i="1"/>
  <c r="F11" i="1"/>
  <c r="K11" i="1" s="1"/>
  <c r="L12" i="1"/>
  <c r="J12" i="1"/>
  <c r="J5" i="1" s="1"/>
  <c r="G14" i="1"/>
  <c r="M11" i="1"/>
  <c r="M13" i="1"/>
  <c r="L13" i="1" s="1"/>
  <c r="L16" i="1"/>
  <c r="P16" i="1" s="1"/>
  <c r="G12" i="1"/>
  <c r="M14" i="1"/>
  <c r="L14" i="1" s="1"/>
  <c r="G10" i="1"/>
  <c r="L11" i="1" l="1"/>
  <c r="P11" i="1" s="1"/>
  <c r="K8" i="1"/>
  <c r="P8" i="1"/>
  <c r="K7" i="1"/>
  <c r="F14" i="1"/>
  <c r="K14" i="1" s="1"/>
  <c r="F12" i="1"/>
  <c r="K12" i="1" s="1"/>
  <c r="F10" i="1"/>
  <c r="M7" i="1"/>
  <c r="M5" i="1" s="1"/>
  <c r="L5" i="1" s="1"/>
  <c r="G13" i="1"/>
  <c r="G5" i="1" s="1"/>
  <c r="F5" i="1" s="1"/>
  <c r="P5" i="1" l="1"/>
  <c r="P12" i="1"/>
  <c r="P14" i="1"/>
  <c r="K10" i="1"/>
  <c r="P10" i="1"/>
  <c r="K5" i="1"/>
  <c r="F13" i="1"/>
  <c r="L7" i="1"/>
  <c r="P7" i="1" s="1"/>
  <c r="K13" i="1" l="1"/>
  <c r="P13" i="1"/>
</calcChain>
</file>

<file path=xl/sharedStrings.xml><?xml version="1.0" encoding="utf-8"?>
<sst xmlns="http://schemas.openxmlformats.org/spreadsheetml/2006/main" count="296" uniqueCount="249">
  <si>
    <t>тыс. рублей</t>
  </si>
  <si>
    <t>Наименование отраслей, государственных 
заказчиков и объектов</t>
  </si>
  <si>
    <t>Реквизиты проектной организации, разработавшей ПСД  (наименование, ИНН, адрес, ФИО руководителя)</t>
  </si>
  <si>
    <t>Наименование подрядной организации, осуществляющей строительные работы  (наименование, ИНН, адрес, ФИО руководителя, учредителей)</t>
  </si>
  <si>
    <t>Реквизиты государственного (муниципального)  контракта  (дата, номер)</t>
  </si>
  <si>
    <t>Сроки 
строительства (реконструкции)</t>
  </si>
  <si>
    <t>Годовой лимит финансирования, тыс. рублей</t>
  </si>
  <si>
    <t>Объем выполненных работ, оформленных актами</t>
  </si>
  <si>
    <t xml:space="preserve">% 
выпол-ненных работ от годового лимита </t>
  </si>
  <si>
    <t>Фактическое финансирование выполненных работ, включая авансирование (кассовый расход), тыс. рублей</t>
  </si>
  <si>
    <t>% 
факти-ческого финанси-рования работ к годовому лимиту</t>
  </si>
  <si>
    <t>Итого</t>
  </si>
  <si>
    <t>из федерального бюджета</t>
  </si>
  <si>
    <t xml:space="preserve">из республиканского бюджета (без учета субсидий из ФБ) 
</t>
  </si>
  <si>
    <t>из местного бюджета (без учета субсидий из РБ)</t>
  </si>
  <si>
    <t>из федераль-ного бюджета</t>
  </si>
  <si>
    <t>из республи-канского бюджета (без учета субсидий из ФБ)</t>
  </si>
  <si>
    <t xml:space="preserve">Бюджетные инвестиции </t>
  </si>
  <si>
    <t xml:space="preserve">         в том числе:</t>
  </si>
  <si>
    <t xml:space="preserve">образование </t>
  </si>
  <si>
    <t>культура</t>
  </si>
  <si>
    <t>жилищное строительство</t>
  </si>
  <si>
    <t>здравоохранение</t>
  </si>
  <si>
    <t>физическая культура и спорт</t>
  </si>
  <si>
    <t>дорожное хозяйство</t>
  </si>
  <si>
    <t>коммунальное хозяйство</t>
  </si>
  <si>
    <t>прочие расходы</t>
  </si>
  <si>
    <t>ОБРАЗОВАНИЕ, всего</t>
  </si>
  <si>
    <t>Программная часть</t>
  </si>
  <si>
    <t xml:space="preserve">Государственная программа Чувашской Республики  "Развитие образования" </t>
  </si>
  <si>
    <t>Подпрограмма "Государственная поддержка развития образования"</t>
  </si>
  <si>
    <t>Министерство образования 
и молодежной политики Чувашской Республики</t>
  </si>
  <si>
    <t xml:space="preserve"> </t>
  </si>
  <si>
    <t>Строительство очистных сооружений хозяйственно-бытовых стоков КС(К)ОУ "Саланчикская специальная (коррекционная) общеобразовательная школа-интернат" Минобразования Чувашии в пос. Саланчик Шумерлинского района</t>
  </si>
  <si>
    <t>ОАО "Проектно-сметное бюро" - г.Чебоксары, пер.Бабушкина, д.8.  ИНН 2130066670. Ген.директор - В.П. Михайлов</t>
  </si>
  <si>
    <t>ООО "КСО "Красночетайская"</t>
  </si>
  <si>
    <t>№406 от 11.07.2016</t>
  </si>
  <si>
    <t>октябрь 2016 г.</t>
  </si>
  <si>
    <t>администрация Вурнарского района</t>
  </si>
  <si>
    <t>администрация Красночетайского района</t>
  </si>
  <si>
    <t>администрация г. Канаша</t>
  </si>
  <si>
    <t>администрация г. Чебоксары</t>
  </si>
  <si>
    <t>Подпрограмма "Создание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обучения" на 2016–2025 годы</t>
  </si>
  <si>
    <t>ООО "АБ "Классика" (Рожкова Н.А.) ИНН 2129046647, Контракт №882 от 26.12.2015</t>
  </si>
  <si>
    <t>май 2018 г.</t>
  </si>
  <si>
    <t>администрация Мариинско-Посадско района</t>
  </si>
  <si>
    <t>реконструкция существующего здания МБОУ "Гимназия № 1" в г. Мариинский Посад по ул. Июльская, д. 25</t>
  </si>
  <si>
    <t>ООО "Проектный институт "Сувар-стройпроект" - г.Чебоксары, ул.К.Маркса, 52. ИНН 2129041303. Ген.директор - Захаров В.А.</t>
  </si>
  <si>
    <t>сентябрь 2017 г.</t>
  </si>
  <si>
    <t>администрация г.Чебоксары</t>
  </si>
  <si>
    <t>ООО "Стройпроект-Холдинг"</t>
  </si>
  <si>
    <t>ООО "Алза" (Лаврентьева Н.Р.), ИНН 2127311850</t>
  </si>
  <si>
    <t>К № 14 от 28.03.2016</t>
  </si>
  <si>
    <t>июль 2017 г.</t>
  </si>
  <si>
    <t>декабрь 2016 г.</t>
  </si>
  <si>
    <t>Подпрограмма "Устойчивое развитие сельских территорий Чувашской Республики"</t>
  </si>
  <si>
    <t>администрация Комсомольского района</t>
  </si>
  <si>
    <t>Строительство здания средней обшеобразовательной школы на 165 учащихся с пристроем помещений для дошкольных групп на 40 мест в д.Альбусь-Сюрбеево Комсомольского района</t>
  </si>
  <si>
    <t>ООО "Проектный институт "Суварстройпроект" -г.Чебоксары, ул.К.Маркса, 52. ИНН 2129041303. Ген.директор - Захаров В.А. гоэкспертиза 04.09.2013 г. № 21-1-5-02227-13</t>
  </si>
  <si>
    <t>ООО "Арка" (Шарафутдинов Фагиль Фазылянович), ИНН 2124010478</t>
  </si>
  <si>
    <t>МК от 30.04.2015</t>
  </si>
  <si>
    <t>сентябрь 2016 г.</t>
  </si>
  <si>
    <t xml:space="preserve">Государственная программа Чувашской Республики "Развитие жилищного строительства и сферы жилищно-коммунального хозяйства" </t>
  </si>
  <si>
    <t>Подпрограмма "Энергосбережение в Чувашской Республике"</t>
  </si>
  <si>
    <t>Строительство (реконструкция) котельных, инженерных сетей, всего</t>
  </si>
  <si>
    <t>в том числе:</t>
  </si>
  <si>
    <t>ООО "Стройпроект", Директор Разумова,Т.И., ИНН 2104006177</t>
  </si>
  <si>
    <t>ООО "Сельский комфорт" (Фондеркин Владимир Александрович) ИНН 2130099604</t>
  </si>
  <si>
    <t>ГК №54 от 11.02.2015 г.</t>
  </si>
  <si>
    <t>август 2015 г.</t>
  </si>
  <si>
    <t>Подпрограмма "Государственная поддержка строительства жилья в Чувашской Республике"</t>
  </si>
  <si>
    <t>ООО "Проектный институт "Суварстройпроект", Чебоксары, ул. К. Маркса,52, ИНН 2129041303</t>
  </si>
  <si>
    <t>ООО "Стройиндустрия" (Невметов Э.К.) ИНН 2130136415</t>
  </si>
  <si>
    <t>от 12.09.2016</t>
  </si>
  <si>
    <t>май 2017 г.</t>
  </si>
  <si>
    <t xml:space="preserve">Строительство дошкольного образовательного учреждения поз. 1.19 в микрорайоне № 1 жилого района "Новый город" в г. Чебоксары
</t>
  </si>
  <si>
    <t>ООО "Проектно-сметное бюро" - г.Чебоксары, пер.Бабушкина, д.8.  ИНН 2130066670. Ген.директор - В.П. Михайлов</t>
  </si>
  <si>
    <t>ООО "СК "Стройсфера" (Хвандеев С.В.) ИНН 2124030322</t>
  </si>
  <si>
    <t>МК №114 от 22.08.2016 г.</t>
  </si>
  <si>
    <t>КУЛЬТУРА, всего</t>
  </si>
  <si>
    <t>Министерство культуры, по делам  национальностей  и архивного дела Чувашской Республики</t>
  </si>
  <si>
    <t>развитие сети учреждений культурно-досугового типа в сельской местности</t>
  </si>
  <si>
    <t>администрация Урмарского района</t>
  </si>
  <si>
    <t xml:space="preserve">строительство здания сельского дома культуры в с. Шоркистры </t>
  </si>
  <si>
    <t>ООО "ПИ "Суварстройпроект", ИНН 2129041303, г. Чебоксары, ул. К.Маркса, д.52б, В.А. Захаров</t>
  </si>
  <si>
    <t>ЗАО "Урмарская", ИНН 2114000230, ЧР, п. Урмары, ул. Колхозная, 14. Ген. Директор - Н.В. Зайцев</t>
  </si>
  <si>
    <t xml:space="preserve">муниципальный контракт б/н от 02.08.2016 </t>
  </si>
  <si>
    <t>2016-2017</t>
  </si>
  <si>
    <t>администрация Цивильского района</t>
  </si>
  <si>
    <t>строительство здания сельского клуба в с. Михайловке</t>
  </si>
  <si>
    <t xml:space="preserve">ООО "Артифекс", ИНН 2130102215, г. Чебоксары, ул. Афанасьева, д.8, Иванов А.П.  </t>
  </si>
  <si>
    <t>ООО "ПМК-8", ИНН 2115902400, Чувашская республика, Цивильск, П.Иванова ул, 8, ген. директор Ижелеев В.Н.</t>
  </si>
  <si>
    <t>муниципальный контракт от 25.04.2016 № 380-16/011</t>
  </si>
  <si>
    <t>администрация Яльчикского района</t>
  </si>
  <si>
    <t>строительство здания многофункционального культурного центра досуга в д. Тоскаево</t>
  </si>
  <si>
    <t>ООО "ПИ"АККОРтехпроект", ИНН 2130038986, г. Чебоксары, пр Мира, дом 90, корпус 1,  Г.С. Абросеев</t>
  </si>
  <si>
    <t xml:space="preserve">ООО "Мира", ИНН 2130144399, Чебоксары, пр-кт Мира, 62г, Д.В. Платонов </t>
  </si>
  <si>
    <t>муниципальный контракт № 9 от 13.05.2016</t>
  </si>
  <si>
    <t xml:space="preserve">Государственная программа Чувашской Республики  "Развитие культуры и туризма" </t>
  </si>
  <si>
    <t>Подпрограмма "Развитие культуры в Чувашской Республике"</t>
  </si>
  <si>
    <t xml:space="preserve">реконструкция здания АУ Чувашской Республики "Чувашская государственная филармония" Минкультуры Чувашии </t>
  </si>
  <si>
    <t>ОАО «Проектный институт «Чувашгражданпроект», 428018, г.Чебоксары, Московский проспект, д.3, ИНН 2130066768, Данилов А.Ю,</t>
  </si>
  <si>
    <t>2016-2018</t>
  </si>
  <si>
    <t>ООО "СКИМ", 428000, Чувашская Республика, г. Чебоксары, Приволжский б-р, д.4, пом.7 ИНН 2130093271 Героев А.В.</t>
  </si>
  <si>
    <t>будет определен по итогам электронного аукциона</t>
  </si>
  <si>
    <t>2007-2017</t>
  </si>
  <si>
    <t>ООО "Классика-С", ИНН 2128703522, г. Чебоксары, ул. Ярмарочная, д. 6, пом. 3, директор Е.И. Николаев</t>
  </si>
  <si>
    <t>Подпрограмма "Туризм"</t>
  </si>
  <si>
    <t xml:space="preserve">ООО "Вереск" ИНН: 2130018411 г. Чебоксары,ул. Афанасьева, д.9/2,Кожанов С.Ю., ООО "Агротехпроект", ИНН 2128026013,г. Чебоксары,пр. И.Яковлева, д. 19, оф. № 402,Иванов Н.Б., ООО "Чешская деревня",ИНН 5256069988,Нижегородская область, Богородский район, д. Шумилово, коттеджный поселок «Чешская
деревня», ул. Татры, д. 1 Б
         </t>
  </si>
  <si>
    <t>ЖИЛИЩНОЕ СТРОИТЕЛЬСТВО, всего</t>
  </si>
  <si>
    <t>пообъектное распределение средств осуществляется отдельными постановлениями КМ ЧР, после чего проводятся аукционы и выбираются подрядчики. Перечисление муниципальным образованиям средств осуществляется по мере заключения муниципальных контрактов на строительство жилых помещений в рамках реализации республиканской адресной программы переселения граждан из аварийного жилищного фонда</t>
  </si>
  <si>
    <t>Республиканская адресная программа "Переселение граждан из аварийного жилищного фонда, расположенного на территории Чувашской Республики" на 2013-2017 годы</t>
  </si>
  <si>
    <t>Министерство строительства, архитектуры и жилищно-коммунального хозяйства Чувашской  Республики</t>
  </si>
  <si>
    <t xml:space="preserve">обеспечение мероприятий по переселению граждан из аварийного жилищного фонда 
</t>
  </si>
  <si>
    <t>ЗДРАВООХРАНЕНИЕ, всего</t>
  </si>
  <si>
    <t xml:space="preserve">              в том числе:</t>
  </si>
  <si>
    <t xml:space="preserve">Государственная программа Чувашской Республики "Развитие здравоохранения" 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</si>
  <si>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</si>
  <si>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Подпрограмма "Совершенствование оказания специализированной, включая высокотехнологичную, медицинской помощи, скорой, в т.ч. скорой специализированной, медицинской помощи, медицинской эвакуации"</t>
  </si>
  <si>
    <t xml:space="preserve">Строительство хирургического корпуса БУ Чувашской Республики "Республиканский клинический онкологический диспансер" Минздрава Чувашии, г. Чебоксары </t>
  </si>
  <si>
    <t>ООО "Стройлидер"</t>
  </si>
  <si>
    <t>ГУП "РУКС" Минстроя Чувашии, ИНН 2127011247, г.Че-боксары, Мос- ковский пр-т, 38/ 1,Абрамов С.В.</t>
  </si>
  <si>
    <t>от 29.10.2012
№10-22/927</t>
  </si>
  <si>
    <t>2012-2016 годы</t>
  </si>
  <si>
    <t>Подпрограмма "Устойчивое развитие сельских территорий в Чувашской Республике"</t>
  </si>
  <si>
    <t>Министерство здравоохранения Чувашской Республики</t>
  </si>
  <si>
    <t xml:space="preserve">Строительство модульных фельдшерско-акушерских пунктов в рамках реализации  дополнительных мер по совершенствованию оказания первичной медико-санитарной помощи сельскому населению в Чувашской Республике </t>
  </si>
  <si>
    <t>ОАО "Чувашгражданпроект"</t>
  </si>
  <si>
    <t>на весь выделенный лимит бюджетных ассигнований 2016 года в разрезе районов заключаются государственные контракты с подрядными организациями в соответствии с ФЗ № 44-ФЗ от 05.04.2013</t>
  </si>
  <si>
    <t>ФИЗИЧЕСКАЯ КУЛЬТУРА И СПОРТ, всего</t>
  </si>
  <si>
    <t xml:space="preserve">Государственная программа Чувашской Республики "Развитие физической культуры и спорта" </t>
  </si>
  <si>
    <t>Подрограмма "Развитие физической культуры и массового спорта"</t>
  </si>
  <si>
    <t>Министерство физической культуры и спорта Чувашской Республики</t>
  </si>
  <si>
    <t xml:space="preserve">строительство ледового дворца на 7500 зрительских мест с пристроенным крытым катком и искусственным льдом на стадионе "Олимпийский" в г.Чебоксары </t>
  </si>
  <si>
    <t>ООО "Мой город"  ИНН 2130018877, ул.М.Павлова д.39, оф.3, Лукиянов Сергей Пантелемонович</t>
  </si>
  <si>
    <t>ЗАО "ХК "Голицын",  ИНН 50060004480, адрес: г.Новоче-бок-сарск, ул. Коммунальная, д.9, директор Коротков  А.В.</t>
  </si>
  <si>
    <t xml:space="preserve">ГК № 17 от 26.12.2012,           ГК № 1 от 19.01.2015 </t>
  </si>
  <si>
    <t>ООО АБ "Классика", ИНН 2129046647, г. Чебоксары, ул. Ярморочная,д. 6, пом. 3 Рожкова Надежда Арсентьевна</t>
  </si>
  <si>
    <t xml:space="preserve">строительства центра развития маунтинбайка в г. Чебоксары </t>
  </si>
  <si>
    <t>ООО "ПГС-Проект",  ИНН 2129053605, ул.Т.Кривова, 4, оф.315, Киселев Николая Зосимович</t>
  </si>
  <si>
    <t>ООО "Спецстройкоммуникации", ИНН 2129044537, адрес: 428037, г.Чебоксары, Монтажный проезд, д.6; директор  Миронов В.И.</t>
  </si>
  <si>
    <t>ГК от 01.07.2015 № 3</t>
  </si>
  <si>
    <t>строительство блочно-модульной котельной на газовом топливе (2 этап строительства центра развития маунтинбайка в г. Чебоксары)</t>
  </si>
  <si>
    <t>ООО "Техпроект", ИНН 2130019550, адрес: 428000, ЧР, г.Чебоксары, пр.Лапсарский, д.57, директор Гасанов Вагиф Али оглы</t>
  </si>
  <si>
    <t>Государственный контракт № 21 от 31.12.2013</t>
  </si>
  <si>
    <t>ОО НПП "Иженер" ИНН 2127317852, Президентский б-р,д.31 директор Токмолаева Л.И.</t>
  </si>
  <si>
    <t>ООО НПП "Алза", ИНН 2127311850, адрес: 428004, г.Чебоксары, ул. Энгельса, 42а; директор Лаврентьев С.В.</t>
  </si>
  <si>
    <t>Государственный контракт № 20 от 31.12.2013</t>
  </si>
  <si>
    <t xml:space="preserve">2018 год        </t>
  </si>
  <si>
    <t>строительство футбольного поля на базе  МАОУДОД  "ДЮСШ Вурнарская" Вурнарского района</t>
  </si>
  <si>
    <t>ЗАО "Звездопад",  ИНН 7717007644 адрес:ЧР, Вурнарский район, п. Вурна-ры, ул.Заводская, д.1, директор Яковлев В.С.</t>
  </si>
  <si>
    <t>Муниципальный контракт №15 от 22.07.2016</t>
  </si>
  <si>
    <t>строительство стадиона АУ ДО "ДЮСШ "Локомотив" (устройство футбольного поля) в г. Канаше</t>
  </si>
  <si>
    <t>ООО «Стройиндустрия», ИНН 2130136415 адрес: Чувашская Республика, г.Чебоксары, проезд Машиностроителей, 1 директор Невметов Эльвик Келаметдинович</t>
  </si>
  <si>
    <t>Муниципальный контракт №13 от 27.06.2016</t>
  </si>
  <si>
    <t>ДОРОЖНОЕ ХОЗЯЙСТВО</t>
  </si>
  <si>
    <t>Министерство транспорта и дорожного хозяйства Чувашской Республики</t>
  </si>
  <si>
    <t>Строительство автодорог 1-го пускового комплекса 1-й очереди строительства жилого района "Новый город" г. Чебоксары</t>
  </si>
  <si>
    <t>ЗАО "ТУС" г. Чебоксары, ул.М.Павлова, д.39, кв.7, 428034, Гендиректор - Угаслов Н.П.</t>
  </si>
  <si>
    <t>ГК 75 от 30.06,2016</t>
  </si>
  <si>
    <t xml:space="preserve">Государственная программа Чувашской Республики "Развитие культуры и туризма" </t>
  </si>
  <si>
    <t>Подрограмма "Туризм"</t>
  </si>
  <si>
    <t>Министерство культуры, по делам национальностей и архивного дела Чувашской Республики</t>
  </si>
  <si>
    <t xml:space="preserve">Строительство транспортной инфраструктуры этноэкологического комплекса "Амазония" г. Чебоксары
</t>
  </si>
  <si>
    <t>ПСБ ОАО "Чувашавтодор" 428024, г. Чебоксары,ИНН 213004780021 Ив. Яковлева, 2а, ИП Кожанов С.Ю. ИНН 212904297880, Чебоксары, Московский пр, 37/1 кв 4</t>
  </si>
  <si>
    <t>ООО "СК "Гарант",ИНН 2130119265, г.Чебоксары, Бапзовый проезд, д.3, Мелоян Артур Ваганович, ООО "Элит-строй", ИНН 2130067070, Г. Новочебоксарск, ул. Советская, д.27а, Кадеев РГ</t>
  </si>
  <si>
    <t>19.08.2015 № 109/08-15, от 10.11.2015 №147/08-15</t>
  </si>
  <si>
    <t>до 30.09.2016</t>
  </si>
  <si>
    <t>строительство транспортной инфраструктуры этноэкологического комплекса "Ясна" Чебоксарского района Чувашской Республики</t>
  </si>
  <si>
    <t>ИП Кожанов С.Ю. ИНН 212904297880, Чебоксары, Московский пр, 37/1 кв 4</t>
  </si>
  <si>
    <t xml:space="preserve">ООО "СК "Гарант",ИНН 2130119265, г.Чебоксары, Бапзовый проезд, д.3, Мелоян Артур Ваганович </t>
  </si>
  <si>
    <t>28.12.2015 № 2015.518233</t>
  </si>
  <si>
    <t>Государственная программа Чувашской Республики "Экономическое развитие и инновационная экономика на 2012–2020 годы"</t>
  </si>
  <si>
    <t xml:space="preserve">Подпрограмма "Развитие монопрофильных населенных пунктов в Чувашской Республике" </t>
  </si>
  <si>
    <t>Министерство транспорта и дорожного хозяйства Чувашской  Республики</t>
  </si>
  <si>
    <t>строительство автомобильной дороги по ул. Машиностроителей - автодорога "Аниш" в г. Канаш Чувашской Республики</t>
  </si>
  <si>
    <t>Государственная программа Чувашской Республики "Развитие транспортной сиситемы Чувашской Республики" на 2013-2020 годы</t>
  </si>
  <si>
    <t>Подпрограмма "Автомобильные дороги"</t>
  </si>
  <si>
    <t xml:space="preserve">cтроительство и реконструкция автомобильных дорог в городских округах  </t>
  </si>
  <si>
    <t xml:space="preserve">пообъектное распределение средств осуществляется отдельными постановлениями КМ ЧР, после чего проводятся аукционы и выбираются подрядчики </t>
  </si>
  <si>
    <t>администрация Чебоксарского района</t>
  </si>
  <si>
    <t>Министерство транспорта и дорожного хозяйства  Чувашской Республики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</si>
  <si>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том числе строительство (реконструкция) автомобильных дорог общего пользования, ведущих к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</si>
  <si>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проектирование, строительство, реконструкция автомобильных дорог общего пользования местного значения вне границ населенных пунктов в границах муниципального района в границах населенных пунктов поселений</t>
  </si>
  <si>
    <t>Министерство сельского хозяйства Чувашской Республики</t>
  </si>
  <si>
    <t xml:space="preserve">администрация Чебоксарского  района </t>
  </si>
  <si>
    <t>строительство автомобильной дороги в составе проекта "Комплексная компактная застройка и благоустройство жилой группы в южной части д. Яндово Синьяльского сельского поселения Чебоксарского района Чувашской Республики"</t>
  </si>
  <si>
    <t>ООО "Дортехпроект", свидетельствр П-108-213-0049113-071, выд. НП "Союз проектировщиков Поволожья", СРО П-108-28122009 от 29.12.2010</t>
  </si>
  <si>
    <t xml:space="preserve">ООО "СтройГрупп", ИНН 2130134626 г.Чебоксары, Школьны йпроезд 1, офис 202, </t>
  </si>
  <si>
    <t>МК 12.12.2015 № 0115300010515000013-241750</t>
  </si>
  <si>
    <t>КОММУНАЛЬНОЕ ХОЗЯЙСТВО, всего</t>
  </si>
  <si>
    <t>Подпрограмма "Обеспечение населения Чувашской Республики качественной питьевой водой"</t>
  </si>
  <si>
    <t>ООО "Межрегионкомплект "</t>
  </si>
  <si>
    <t>Подпрограмма "Модернизация коммунальной инфраструктуры на территории Чувашской Республики"</t>
  </si>
  <si>
    <t>Министерство строительства, архитектуры и жилищно-коммунального хозяйства Чувашской Республики</t>
  </si>
  <si>
    <t>администрация г. Шумерли</t>
  </si>
  <si>
    <t>строительство 3-этажного многоквартирного жилого дома по проезду Мебельщиков в г. Шумерля Чувашской Республики (поз. 1 и поз. 2), благоустройство, наружные сети и инженерные сооружения</t>
  </si>
  <si>
    <t xml:space="preserve">реконструкция канализационных очистных сооружений производительностью 15000 куб. м/сут в г. Канаше Чувашской Республики
</t>
  </si>
  <si>
    <t>ООО фирма "Старко"</t>
  </si>
  <si>
    <t>будет определенна в соответствии с 44-ФЗ</t>
  </si>
  <si>
    <t>ПРОЧИЕ  РАСХОДЫ, всего</t>
  </si>
  <si>
    <t>Государственная программа Чувашской республики "Экономическое развитие и инновационная экономика на 2012-2020 годы"</t>
  </si>
  <si>
    <t>Подпрограмма "Развитие субъектов малого и среднего предпринимательства в Чувашской Республике"</t>
  </si>
  <si>
    <t>Министерство экономического развития, промышленности и торговли Чувашской Республики</t>
  </si>
  <si>
    <t>строительство инженерной инфраструктуры индустриального парка г. Чебоксары Чувашской Республики (II очередь)</t>
  </si>
  <si>
    <t>МК от 29.10.2015 № 182</t>
  </si>
  <si>
    <t>Подпрограмма "Снижение административных барьеров, оптимизация и повышение качества предоставления государственных и муниципальных услуг в Чувашской Республике"</t>
  </si>
  <si>
    <t>администрация Батыревского района</t>
  </si>
  <si>
    <t>реконструкция здания под многофункциональный центр по адресу: Чувашская Республика, Батыревский район, с. Батырево, пр. Ленина, д. 7а</t>
  </si>
  <si>
    <t>ООО "Проектный институт "Суварстройпроект". Ген.директор Захаров Владимир Алексеевич. ИНН 2129041303. г.Чебоксары, ул.К.Маркса, д.52Б.</t>
  </si>
  <si>
    <t>ООО "Строймир". Директор Бухарина Гульнара Нафизовна. ИНН 1614000798. РТ, г.Буинск, ул.Ефремова, д.139Б.</t>
  </si>
  <si>
    <t>Создание комплекса обеспечивающей инфраструктуры туристско-рекреационного кластера "Этническая Чувашия" Чувашской Республики</t>
  </si>
  <si>
    <t>"Элегант",ИНН 2122006606,ЧР,г. Чебоксары, пр. М. Горького,д. 12, кв. 91,Скрипилин Ю.А.; ООО "Сельский комфорт",ИНН2130099604,г.Чебоксары, Лапсарский проезд, д. 57,Фондеркин В.А.; ООО "Энергосервис" ИНН 218002335,ЧР, Комсомольский район,с. Комсомольское,ул. Мира, д. 15,Волков Г.Ф., ООО "ПромСпецСтрой" ИНН 2130115180, г. Чебоксары,ул. Крылова, д.17б,Андреев С.М.</t>
  </si>
  <si>
    <t xml:space="preserve">19.08.2015 № 109/08-15, от 10.11.2015 №147/08-15, 2015.210575 от 22.06.2015;0115200001114002098_44669 от 07.07.2014 ;  0115200001114002536_44669 от 05.08.2014; 13 от 19.11.2013; 2014.316376 от 11.11.2014; 2014.386066 от 17.12.2014; 2015.318999 от 24.08.2015
</t>
  </si>
  <si>
    <t>2018 год,           1 этап - 31.01.2016</t>
  </si>
  <si>
    <t>Создание комплекса обеспечивающей инфраструктуры туристско-рекреационного кластера "Этническая Чувашия" Чувашской Республики (Московская набережная)</t>
  </si>
  <si>
    <t xml:space="preserve">ООО "Элитстрой", ИНН 2130067070, Г. Новочебоксарск, ул. Советская, д.27а, Кадеев Рудик Геннадьевич, </t>
  </si>
  <si>
    <t xml:space="preserve">ГК от 28.07.2016 № 2016.120993
</t>
  </si>
  <si>
    <t>развитие и увеличение пропускной способности сети автомобильных дорог общего пользования регионального (межмуниципального) значения</t>
  </si>
  <si>
    <t>строительство локальных очистных сооружений АУ Чувашской Республики "ФОЦ "Росинка" Минспорта Чувашии</t>
  </si>
  <si>
    <t>Строительство средней общеобразовательной школы на 1100 ученических мест в мкр. "Гладкова" г. Чебоксары</t>
  </si>
  <si>
    <t xml:space="preserve">Строительство детского сада поз. 3 в 
1 очереди 7 микрорайона центральной части г. Чебоксары
</t>
  </si>
  <si>
    <t>Реконструкция не завершенного строительством здания под Центральный государственный архив Чувашской Республики по ул. Урукова, д. 2а, г. Чебоксары</t>
  </si>
  <si>
    <t>Строительство здания многопрофильной поликлиники БУ "Центральная городская больница" Минздрава Чувашии, г. Чебоксары, просп. Ленина, д. 12</t>
  </si>
  <si>
    <t>Приобретение нежилого помещения для организации поликлинического обслуживания населения, проживающего в микрорайоне "Новый город" г. Чебоксары</t>
  </si>
  <si>
    <t xml:space="preserve">реконструкция  БОУ ДОД  "СДЮСШОР № 2" Минспорта Чувашии </t>
  </si>
  <si>
    <t xml:space="preserve">Реконструкция тренировочной площадки на стадионе АУ Чувашской Республики "Центр спортивной подготовки сборных команд Чувашской Республики имени 
А. Игнатьева", г. Чебоксары, ул. Чапаева, д. 17
</t>
  </si>
  <si>
    <t xml:space="preserve">реконструкция автомобильной дороги "Чебоксары – Сурское" – Кшауши – Студгородок" Чебоксарского района
</t>
  </si>
  <si>
    <t>водоснабжение улицы Придорожная в                    с. Красные Четаи Красночетайского района</t>
  </si>
  <si>
    <t>Строительство республиканской кадетской школы в г. Чебоксары Чувашской Республики</t>
  </si>
  <si>
    <t>строительство блочной котельной и рекон-струкция инженерных сетей КС(К)ОУ "Иб-ресинская специальная (коррекционная) об-щеобразовательная школа-интернат", распо-ложенного по адресу: ул. Комсомольская,    д. 33, пгт Ибреси, Ибресинский район</t>
  </si>
  <si>
    <t>ООО ПИ "Суварстройпроект"</t>
  </si>
  <si>
    <t>ООО Стройсервис, ООО Электромонтаж, ООО Астар, ООО Дорстройсервис</t>
  </si>
  <si>
    <t>18.07.2016, 15.07.2016, 27.07.2016, 22.07.2016, 22.07.2016</t>
  </si>
  <si>
    <t>АО "Проектный институт "Чувашгражданпроект"</t>
  </si>
  <si>
    <t>2016-2019 годы</t>
  </si>
  <si>
    <t>2016 год</t>
  </si>
  <si>
    <t>№ 39 от 22.11.2016</t>
  </si>
  <si>
    <t>с 22.11.2016 по 20.12.2016</t>
  </si>
  <si>
    <t>2016 г.</t>
  </si>
  <si>
    <t xml:space="preserve">Государственная программа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 </t>
  </si>
  <si>
    <t>строительство средней общеобразовательной школы в микрорайоне "Южный" г.Цивильска</t>
  </si>
  <si>
    <t>Информация о финансировании строительства объектов республиканской адресной 
инвестиционной программы за счет бюджетных средств за январь-декабрь 2016 года</t>
  </si>
  <si>
    <t>ООО "СКИМ" г.Чебоксары, Приволжский б-р 4 (помещение 7)</t>
  </si>
  <si>
    <t>ООО "ВВС" (Анисимов Игорь Анатольевич) ИНН 2127028089</t>
  </si>
  <si>
    <t>МК то 07.12.2016</t>
  </si>
  <si>
    <t>ООО "Спецкомплекс"</t>
  </si>
  <si>
    <t>МК 0115300021816000027 от 14.08.2016</t>
  </si>
  <si>
    <t>до 31.12.2016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</si>
</sst>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"/>
      <family val="2"/>
      <charset val="204"/>
    </font>
    <font>
      <sz val="10"/>
      <name val="Helv"/>
    </font>
    <font>
      <b/>
      <i/>
      <sz val="12"/>
      <name val="Arial"/>
      <family val="2"/>
      <charset val="204"/>
    </font>
    <font>
      <b/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9"/>
      <color theme="1"/>
      <name val="Arial"/>
      <family val="2"/>
      <charset val="204"/>
    </font>
    <font>
      <sz val="9"/>
      <name val="Times New Roman"/>
      <family val="1"/>
      <charset val="204"/>
    </font>
    <font>
      <u/>
      <sz val="9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sz val="9"/>
      <color indexed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i/>
      <sz val="9"/>
      <color indexed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9"/>
      <color indexed="10"/>
      <name val="Arial"/>
      <family val="2"/>
      <charset val="204"/>
    </font>
    <font>
      <b/>
      <i/>
      <sz val="9"/>
      <name val="Arial Cyr"/>
      <charset val="204"/>
    </font>
    <font>
      <b/>
      <i/>
      <u/>
      <sz val="9"/>
      <name val="Arial"/>
      <family val="2"/>
      <charset val="204"/>
    </font>
    <font>
      <i/>
      <u/>
      <sz val="9"/>
      <name val="Arial"/>
      <family val="2"/>
      <charset val="204"/>
    </font>
    <font>
      <i/>
      <sz val="9"/>
      <name val="Arial Cyr"/>
      <charset val="204"/>
    </font>
    <font>
      <sz val="10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83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44" fontId="2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142">
    <xf numFmtId="0" fontId="0" fillId="0" borderId="0" xfId="0"/>
    <xf numFmtId="0" fontId="0" fillId="24" borderId="0" xfId="0" applyFill="1"/>
    <xf numFmtId="0" fontId="0" fillId="25" borderId="0" xfId="0" applyFill="1"/>
    <xf numFmtId="0" fontId="41" fillId="27" borderId="0" xfId="0" applyFont="1" applyFill="1"/>
    <xf numFmtId="0" fontId="43" fillId="26" borderId="0" xfId="0" applyFont="1" applyFill="1"/>
    <xf numFmtId="0" fontId="0" fillId="28" borderId="0" xfId="0" applyFill="1"/>
    <xf numFmtId="0" fontId="39" fillId="25" borderId="0" xfId="0" applyFont="1" applyFill="1"/>
    <xf numFmtId="0" fontId="0" fillId="29" borderId="0" xfId="0" applyFill="1"/>
    <xf numFmtId="0" fontId="0" fillId="30" borderId="0" xfId="0" applyFill="1"/>
    <xf numFmtId="165" fontId="0" fillId="29" borderId="0" xfId="0" applyNumberFormat="1" applyFill="1"/>
    <xf numFmtId="0" fontId="4" fillId="0" borderId="10" xfId="1" applyFont="1" applyFill="1" applyBorder="1" applyAlignment="1">
      <alignment horizontal="left" vertical="top" wrapText="1" indent="1"/>
    </xf>
    <xf numFmtId="0" fontId="9" fillId="0" borderId="0" xfId="1" applyFont="1" applyFill="1" applyBorder="1" applyAlignment="1">
      <alignment horizont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right" vertical="center"/>
    </xf>
    <xf numFmtId="0" fontId="26" fillId="0" borderId="10" xfId="1" applyFont="1" applyFill="1" applyBorder="1" applyAlignment="1">
      <alignment horizontal="center" vertical="top" wrapText="1"/>
    </xf>
    <xf numFmtId="0" fontId="26" fillId="0" borderId="10" xfId="117" applyFont="1" applyFill="1" applyBorder="1" applyAlignment="1">
      <alignment horizontal="center" vertical="top" wrapText="1"/>
    </xf>
    <xf numFmtId="0" fontId="29" fillId="0" borderId="10" xfId="1" applyFont="1" applyFill="1" applyBorder="1" applyAlignment="1">
      <alignment horizontal="center" vertical="top" wrapText="1"/>
    </xf>
    <xf numFmtId="0" fontId="26" fillId="0" borderId="11" xfId="1" applyFont="1" applyFill="1" applyBorder="1" applyAlignment="1">
      <alignment horizontal="center" vertical="top" wrapText="1"/>
    </xf>
    <xf numFmtId="0" fontId="26" fillId="0" borderId="10" xfId="1" applyFont="1" applyFill="1" applyBorder="1" applyAlignment="1">
      <alignment horizontal="center" vertical="top" wrapText="1"/>
    </xf>
    <xf numFmtId="0" fontId="26" fillId="0" borderId="12" xfId="1" applyFont="1" applyFill="1" applyBorder="1" applyAlignment="1">
      <alignment horizontal="center" vertical="top" wrapText="1"/>
    </xf>
    <xf numFmtId="0" fontId="5" fillId="0" borderId="10" xfId="1" applyFont="1" applyFill="1" applyBorder="1" applyAlignment="1">
      <alignment horizontal="left" vertical="center" wrapText="1"/>
    </xf>
    <xf numFmtId="0" fontId="36" fillId="0" borderId="10" xfId="1" applyFont="1" applyFill="1" applyBorder="1" applyAlignment="1">
      <alignment horizontal="left" vertical="center" wrapText="1"/>
    </xf>
    <xf numFmtId="165" fontId="5" fillId="0" borderId="10" xfId="1" applyNumberFormat="1" applyFont="1" applyFill="1" applyBorder="1" applyAlignment="1">
      <alignment horizontal="right" vertical="center"/>
    </xf>
    <xf numFmtId="165" fontId="5" fillId="0" borderId="10" xfId="1" applyNumberFormat="1" applyFont="1" applyFill="1" applyBorder="1" applyAlignment="1">
      <alignment horizontal="right" vertical="center" wrapText="1"/>
    </xf>
    <xf numFmtId="164" fontId="5" fillId="0" borderId="10" xfId="1" applyNumberFormat="1" applyFont="1" applyFill="1" applyBorder="1" applyAlignment="1">
      <alignment horizontal="right" vertical="center"/>
    </xf>
    <xf numFmtId="164" fontId="5" fillId="0" borderId="10" xfId="1" applyNumberFormat="1" applyFont="1" applyFill="1" applyBorder="1" applyAlignment="1">
      <alignment horizontal="right" vertical="top" wrapText="1"/>
    </xf>
    <xf numFmtId="0" fontId="4" fillId="0" borderId="10" xfId="1" applyFont="1" applyFill="1" applyBorder="1" applyAlignment="1">
      <alignment horizontal="left" vertical="top" wrapText="1"/>
    </xf>
    <xf numFmtId="0" fontId="31" fillId="0" borderId="10" xfId="1" applyFont="1" applyFill="1" applyBorder="1" applyAlignment="1">
      <alignment horizontal="left" vertical="top" wrapText="1"/>
    </xf>
    <xf numFmtId="0" fontId="31" fillId="0" borderId="10" xfId="1" applyFont="1" applyFill="1" applyBorder="1" applyAlignment="1">
      <alignment horizontal="left" wrapText="1"/>
    </xf>
    <xf numFmtId="165" fontId="4" fillId="0" borderId="10" xfId="1" applyNumberFormat="1" applyFont="1" applyFill="1" applyBorder="1" applyAlignment="1">
      <alignment horizontal="right" vertical="top" wrapText="1"/>
    </xf>
    <xf numFmtId="165" fontId="5" fillId="0" borderId="10" xfId="1" applyNumberFormat="1" applyFont="1" applyFill="1" applyBorder="1" applyAlignment="1">
      <alignment horizontal="right" vertical="top"/>
    </xf>
    <xf numFmtId="165" fontId="4" fillId="0" borderId="10" xfId="1" applyNumberFormat="1" applyFont="1" applyFill="1" applyBorder="1" applyAlignment="1">
      <alignment horizontal="right" vertical="top"/>
    </xf>
    <xf numFmtId="164" fontId="5" fillId="0" borderId="10" xfId="1" applyNumberFormat="1" applyFont="1" applyFill="1" applyBorder="1" applyAlignment="1">
      <alignment horizontal="right" vertical="top"/>
    </xf>
    <xf numFmtId="164" fontId="4" fillId="0" borderId="10" xfId="1" applyNumberFormat="1" applyFont="1" applyFill="1" applyBorder="1" applyAlignment="1">
      <alignment horizontal="right" vertical="top"/>
    </xf>
    <xf numFmtId="0" fontId="31" fillId="0" borderId="10" xfId="1" applyFont="1" applyFill="1" applyBorder="1" applyAlignment="1">
      <alignment horizontal="left" vertical="top" wrapText="1" indent="1"/>
    </xf>
    <xf numFmtId="165" fontId="4" fillId="0" borderId="10" xfId="1" applyNumberFormat="1" applyFont="1" applyFill="1" applyBorder="1" applyAlignment="1">
      <alignment horizontal="right" vertical="center"/>
    </xf>
    <xf numFmtId="164" fontId="4" fillId="0" borderId="10" xfId="1" applyNumberFormat="1" applyFont="1" applyFill="1" applyBorder="1" applyAlignment="1">
      <alignment horizontal="right" vertical="top" wrapText="1"/>
    </xf>
    <xf numFmtId="0" fontId="5" fillId="0" borderId="10" xfId="1" applyFont="1" applyFill="1" applyBorder="1" applyAlignment="1">
      <alignment horizontal="center" vertical="top"/>
    </xf>
    <xf numFmtId="0" fontId="36" fillId="0" borderId="10" xfId="1" applyFont="1" applyFill="1" applyBorder="1" applyAlignment="1">
      <alignment horizontal="center" vertical="top"/>
    </xf>
    <xf numFmtId="0" fontId="4" fillId="0" borderId="10" xfId="1" applyFont="1" applyFill="1" applyBorder="1" applyAlignment="1">
      <alignment horizontal="left" vertical="top"/>
    </xf>
    <xf numFmtId="0" fontId="31" fillId="0" borderId="10" xfId="1" applyFont="1" applyFill="1" applyBorder="1" applyAlignment="1">
      <alignment horizontal="left" vertical="top"/>
    </xf>
    <xf numFmtId="0" fontId="28" fillId="0" borderId="10" xfId="1" applyFont="1" applyFill="1" applyBorder="1" applyAlignment="1">
      <alignment vertical="top" wrapText="1"/>
    </xf>
    <xf numFmtId="0" fontId="40" fillId="0" borderId="10" xfId="1" applyFont="1" applyFill="1" applyBorder="1" applyAlignment="1">
      <alignment vertical="top" wrapText="1"/>
    </xf>
    <xf numFmtId="165" fontId="28" fillId="0" borderId="10" xfId="1" applyNumberFormat="1" applyFont="1" applyFill="1" applyBorder="1" applyAlignment="1">
      <alignment horizontal="right" vertical="top" wrapText="1"/>
    </xf>
    <xf numFmtId="165" fontId="28" fillId="0" borderId="10" xfId="1" applyNumberFormat="1" applyFont="1" applyFill="1" applyBorder="1" applyAlignment="1">
      <alignment horizontal="right" vertical="top"/>
    </xf>
    <xf numFmtId="164" fontId="28" fillId="0" borderId="10" xfId="1" applyNumberFormat="1" applyFont="1" applyFill="1" applyBorder="1" applyAlignment="1">
      <alignment horizontal="right" vertical="top"/>
    </xf>
    <xf numFmtId="164" fontId="28" fillId="0" borderId="10" xfId="1" applyNumberFormat="1" applyFont="1" applyFill="1" applyBorder="1" applyAlignment="1">
      <alignment horizontal="right" vertical="top" wrapText="1"/>
    </xf>
    <xf numFmtId="0" fontId="7" fillId="0" borderId="10" xfId="1" applyFont="1" applyFill="1" applyBorder="1" applyAlignment="1">
      <alignment vertical="top" wrapText="1"/>
    </xf>
    <xf numFmtId="0" fontId="37" fillId="0" borderId="10" xfId="1" applyFont="1" applyFill="1" applyBorder="1" applyAlignment="1">
      <alignment vertical="top" wrapText="1"/>
    </xf>
    <xf numFmtId="165" fontId="7" fillId="0" borderId="10" xfId="1" applyNumberFormat="1" applyFont="1" applyFill="1" applyBorder="1" applyAlignment="1">
      <alignment horizontal="right" vertical="top"/>
    </xf>
    <xf numFmtId="164" fontId="7" fillId="0" borderId="10" xfId="1" applyNumberFormat="1" applyFont="1" applyFill="1" applyBorder="1" applyAlignment="1">
      <alignment horizontal="right" vertical="top"/>
    </xf>
    <xf numFmtId="164" fontId="7" fillId="0" borderId="10" xfId="1" applyNumberFormat="1" applyFont="1" applyFill="1" applyBorder="1" applyAlignment="1">
      <alignment horizontal="right" vertical="top" wrapText="1"/>
    </xf>
    <xf numFmtId="165" fontId="4" fillId="0" borderId="10" xfId="1" applyNumberFormat="1" applyFont="1" applyFill="1" applyBorder="1" applyAlignment="1">
      <alignment horizontal="right" vertical="top" wrapText="1" indent="1"/>
    </xf>
    <xf numFmtId="0" fontId="7" fillId="0" borderId="10" xfId="1" applyFont="1" applyFill="1" applyBorder="1" applyAlignment="1">
      <alignment horizontal="left" vertical="top" wrapText="1"/>
    </xf>
    <xf numFmtId="0" fontId="48" fillId="0" borderId="10" xfId="1" applyFont="1" applyFill="1" applyBorder="1" applyAlignment="1">
      <alignment vertical="top" wrapText="1"/>
    </xf>
    <xf numFmtId="14" fontId="48" fillId="0" borderId="10" xfId="1" applyNumberFormat="1" applyFont="1" applyFill="1" applyBorder="1" applyAlignment="1">
      <alignment vertical="top" wrapText="1"/>
    </xf>
    <xf numFmtId="2" fontId="4" fillId="0" borderId="10" xfId="1" applyNumberFormat="1" applyFont="1" applyFill="1" applyBorder="1" applyAlignment="1">
      <alignment horizontal="left" vertical="top" wrapText="1"/>
    </xf>
    <xf numFmtId="0" fontId="32" fillId="0" borderId="10" xfId="1" applyFont="1" applyFill="1" applyBorder="1" applyAlignment="1">
      <alignment vertical="top" wrapText="1"/>
    </xf>
    <xf numFmtId="14" fontId="32" fillId="0" borderId="10" xfId="1" applyNumberFormat="1" applyFont="1" applyFill="1" applyBorder="1" applyAlignment="1">
      <alignment vertical="top" wrapText="1"/>
    </xf>
    <xf numFmtId="164" fontId="31" fillId="0" borderId="10" xfId="1" applyNumberFormat="1" applyFont="1" applyFill="1" applyBorder="1" applyAlignment="1">
      <alignment horizontal="right" vertical="top"/>
    </xf>
    <xf numFmtId="165" fontId="8" fillId="0" borderId="10" xfId="1" applyNumberFormat="1" applyFont="1" applyFill="1" applyBorder="1"/>
    <xf numFmtId="0" fontId="4" fillId="0" borderId="10" xfId="1" applyFont="1" applyFill="1" applyBorder="1" applyAlignment="1">
      <alignment horizontal="left" vertical="top" wrapText="1" indent="2"/>
    </xf>
    <xf numFmtId="0" fontId="28" fillId="0" borderId="10" xfId="1" applyFont="1" applyFill="1" applyBorder="1" applyAlignment="1">
      <alignment horizontal="left" vertical="top" wrapText="1"/>
    </xf>
    <xf numFmtId="0" fontId="44" fillId="0" borderId="10" xfId="1" applyFont="1" applyFill="1" applyBorder="1" applyAlignment="1">
      <alignment vertical="top" wrapText="1"/>
    </xf>
    <xf numFmtId="0" fontId="42" fillId="0" borderId="10" xfId="1" applyFont="1" applyFill="1" applyBorder="1" applyAlignment="1">
      <alignment vertical="top" wrapText="1"/>
    </xf>
    <xf numFmtId="0" fontId="38" fillId="0" borderId="10" xfId="1" applyFont="1" applyFill="1" applyBorder="1" applyAlignment="1">
      <alignment vertical="top" wrapText="1"/>
    </xf>
    <xf numFmtId="0" fontId="31" fillId="0" borderId="10" xfId="1" applyFont="1" applyFill="1" applyBorder="1" applyAlignment="1">
      <alignment vertical="top" wrapText="1"/>
    </xf>
    <xf numFmtId="165" fontId="30" fillId="0" borderId="10" xfId="1" applyNumberFormat="1" applyFont="1" applyFill="1" applyBorder="1" applyAlignment="1">
      <alignment horizontal="right" vertical="top"/>
    </xf>
    <xf numFmtId="165" fontId="7" fillId="0" borderId="10" xfId="1" applyNumberFormat="1" applyFont="1" applyFill="1" applyBorder="1" applyAlignment="1">
      <alignment horizontal="right" vertical="top" wrapText="1"/>
    </xf>
    <xf numFmtId="10" fontId="4" fillId="0" borderId="10" xfId="1" applyNumberFormat="1" applyFont="1" applyFill="1" applyBorder="1" applyAlignment="1">
      <alignment horizontal="left" vertical="top" wrapText="1" indent="2"/>
    </xf>
    <xf numFmtId="2" fontId="31" fillId="0" borderId="10" xfId="1" applyNumberFormat="1" applyFont="1" applyFill="1" applyBorder="1" applyAlignment="1">
      <alignment horizontal="left" vertical="top" wrapText="1"/>
    </xf>
    <xf numFmtId="2" fontId="37" fillId="0" borderId="10" xfId="1" applyNumberFormat="1" applyFont="1" applyFill="1" applyBorder="1" applyAlignment="1">
      <alignment horizontal="left" vertical="top" wrapText="1"/>
    </xf>
    <xf numFmtId="0" fontId="5" fillId="0" borderId="10" xfId="1" applyFont="1" applyFill="1" applyBorder="1" applyAlignment="1">
      <alignment horizontal="center" vertical="top" wrapText="1"/>
    </xf>
    <xf numFmtId="0" fontId="31" fillId="0" borderId="10" xfId="1" applyFont="1" applyFill="1" applyBorder="1"/>
    <xf numFmtId="0" fontId="40" fillId="0" borderId="10" xfId="1" applyFont="1" applyFill="1" applyBorder="1"/>
    <xf numFmtId="0" fontId="37" fillId="0" borderId="10" xfId="1" applyFont="1" applyFill="1" applyBorder="1"/>
    <xf numFmtId="0" fontId="31" fillId="0" borderId="10" xfId="1" applyFont="1" applyFill="1" applyBorder="1" applyAlignment="1">
      <alignment horizontal="center" vertical="top" wrapText="1"/>
    </xf>
    <xf numFmtId="0" fontId="31" fillId="0" borderId="10" xfId="120" applyFont="1" applyFill="1" applyBorder="1" applyAlignment="1">
      <alignment horizontal="left" vertical="top" wrapText="1"/>
    </xf>
    <xf numFmtId="0" fontId="36" fillId="0" borderId="10" xfId="1" applyFont="1" applyFill="1" applyBorder="1" applyAlignment="1">
      <alignment vertical="top" wrapText="1"/>
    </xf>
    <xf numFmtId="0" fontId="36" fillId="0" borderId="10" xfId="1" applyFont="1" applyFill="1" applyBorder="1" applyAlignment="1">
      <alignment vertical="top" wrapText="1"/>
    </xf>
    <xf numFmtId="165" fontId="5" fillId="0" borderId="10" xfId="1" applyNumberFormat="1" applyFont="1" applyFill="1" applyBorder="1" applyAlignment="1">
      <alignment horizontal="right" vertical="top" wrapText="1"/>
    </xf>
    <xf numFmtId="0" fontId="6" fillId="0" borderId="10" xfId="1" applyFont="1" applyFill="1" applyBorder="1" applyAlignment="1">
      <alignment horizontal="center" vertical="top"/>
    </xf>
    <xf numFmtId="0" fontId="28" fillId="0" borderId="10" xfId="1" applyFont="1" applyFill="1" applyBorder="1" applyAlignment="1">
      <alignment vertical="top" wrapText="1" shrinkToFit="1"/>
    </xf>
    <xf numFmtId="0" fontId="49" fillId="0" borderId="18" xfId="1" applyFont="1" applyFill="1" applyBorder="1" applyAlignment="1">
      <alignment horizontal="left" vertical="top" wrapText="1"/>
    </xf>
    <xf numFmtId="0" fontId="49" fillId="0" borderId="19" xfId="1" applyFont="1" applyFill="1" applyBorder="1" applyAlignment="1">
      <alignment horizontal="left" vertical="top" wrapText="1"/>
    </xf>
    <xf numFmtId="0" fontId="49" fillId="0" borderId="20" xfId="1" applyFont="1" applyFill="1" applyBorder="1" applyAlignment="1">
      <alignment horizontal="left" vertical="top" wrapText="1"/>
    </xf>
    <xf numFmtId="0" fontId="7" fillId="0" borderId="10" xfId="1" applyFont="1" applyFill="1" applyBorder="1" applyAlignment="1">
      <alignment vertical="top" wrapText="1" shrinkToFit="1"/>
    </xf>
    <xf numFmtId="0" fontId="49" fillId="0" borderId="21" xfId="1" applyFont="1" applyFill="1" applyBorder="1" applyAlignment="1">
      <alignment horizontal="left" vertical="top" wrapText="1"/>
    </xf>
    <xf numFmtId="0" fontId="49" fillId="0" borderId="16" xfId="1" applyFont="1" applyFill="1" applyBorder="1" applyAlignment="1">
      <alignment horizontal="left" vertical="top" wrapText="1"/>
    </xf>
    <xf numFmtId="0" fontId="49" fillId="0" borderId="17" xfId="1" applyFont="1" applyFill="1" applyBorder="1" applyAlignment="1">
      <alignment horizontal="left" vertical="top" wrapText="1"/>
    </xf>
    <xf numFmtId="0" fontId="4" fillId="0" borderId="10" xfId="123" applyFont="1" applyFill="1" applyBorder="1" applyAlignment="1">
      <alignment horizontal="left" vertical="top" wrapText="1"/>
    </xf>
    <xf numFmtId="0" fontId="31" fillId="0" borderId="11" xfId="1" applyFont="1" applyFill="1" applyBorder="1" applyAlignment="1">
      <alignment vertical="top" wrapText="1"/>
    </xf>
    <xf numFmtId="0" fontId="31" fillId="0" borderId="11" xfId="1" applyNumberFormat="1" applyFont="1" applyFill="1" applyBorder="1" applyAlignment="1">
      <alignment horizontal="left" vertical="top" wrapText="1"/>
    </xf>
    <xf numFmtId="0" fontId="37" fillId="0" borderId="11" xfId="1" applyFont="1" applyFill="1" applyBorder="1" applyAlignment="1">
      <alignment vertical="top" wrapText="1"/>
    </xf>
    <xf numFmtId="0" fontId="37" fillId="0" borderId="11" xfId="1" applyNumberFormat="1" applyFont="1" applyFill="1" applyBorder="1" applyAlignment="1">
      <alignment horizontal="left" vertical="top" wrapText="1"/>
    </xf>
    <xf numFmtId="14" fontId="31" fillId="0" borderId="11" xfId="1" applyNumberFormat="1" applyFont="1" applyFill="1" applyBorder="1" applyAlignment="1">
      <alignment horizontal="left" vertical="top" wrapText="1"/>
    </xf>
    <xf numFmtId="165" fontId="6" fillId="0" borderId="10" xfId="1" applyNumberFormat="1" applyFont="1" applyFill="1" applyBorder="1" applyAlignment="1">
      <alignment horizontal="right" vertical="top"/>
    </xf>
    <xf numFmtId="164" fontId="6" fillId="0" borderId="10" xfId="1" applyNumberFormat="1" applyFont="1" applyFill="1" applyBorder="1" applyAlignment="1">
      <alignment horizontal="right" vertical="top"/>
    </xf>
    <xf numFmtId="0" fontId="31" fillId="0" borderId="14" xfId="1" applyFont="1" applyFill="1" applyBorder="1" applyAlignment="1">
      <alignment vertical="top" wrapText="1"/>
    </xf>
    <xf numFmtId="0" fontId="31" fillId="0" borderId="15" xfId="1" applyFont="1" applyFill="1" applyBorder="1" applyAlignment="1">
      <alignment vertical="top" wrapText="1"/>
    </xf>
    <xf numFmtId="165" fontId="2" fillId="0" borderId="0" xfId="1" applyNumberFormat="1" applyFont="1" applyFill="1"/>
    <xf numFmtId="14" fontId="31" fillId="0" borderId="10" xfId="1" applyNumberFormat="1" applyFont="1" applyFill="1" applyBorder="1" applyAlignment="1">
      <alignment horizontal="left" vertical="top" wrapText="1"/>
    </xf>
    <xf numFmtId="0" fontId="34" fillId="0" borderId="10" xfId="1" applyFont="1" applyFill="1" applyBorder="1" applyAlignment="1">
      <alignment horizontal="left" vertical="top" wrapText="1"/>
    </xf>
    <xf numFmtId="14" fontId="34" fillId="0" borderId="12" xfId="1" applyNumberFormat="1" applyFont="1" applyFill="1" applyBorder="1" applyAlignment="1">
      <alignment horizontal="left" vertical="top"/>
    </xf>
    <xf numFmtId="14" fontId="31" fillId="0" borderId="10" xfId="1" applyNumberFormat="1" applyFont="1" applyFill="1" applyBorder="1" applyAlignment="1">
      <alignment vertical="top" wrapText="1"/>
    </xf>
    <xf numFmtId="14" fontId="31" fillId="0" borderId="10" xfId="1" applyNumberFormat="1" applyFont="1" applyFill="1" applyBorder="1" applyAlignment="1">
      <alignment horizontal="center" vertical="top"/>
    </xf>
    <xf numFmtId="14" fontId="31" fillId="0" borderId="10" xfId="1" applyNumberFormat="1" applyFont="1" applyFill="1" applyBorder="1" applyAlignment="1">
      <alignment vertical="top"/>
    </xf>
    <xf numFmtId="0" fontId="31" fillId="0" borderId="10" xfId="1" applyFont="1" applyFill="1" applyBorder="1" applyAlignment="1">
      <alignment vertical="top" wrapText="1"/>
    </xf>
    <xf numFmtId="0" fontId="34" fillId="0" borderId="10" xfId="1" applyFont="1" applyFill="1" applyBorder="1" applyAlignment="1">
      <alignment vertical="top" wrapText="1"/>
    </xf>
    <xf numFmtId="0" fontId="46" fillId="0" borderId="10" xfId="1" applyFont="1" applyFill="1" applyBorder="1" applyAlignment="1">
      <alignment horizontal="left" vertical="top" wrapText="1"/>
    </xf>
    <xf numFmtId="0" fontId="40" fillId="0" borderId="10" xfId="1" applyFont="1" applyFill="1" applyBorder="1" applyAlignment="1">
      <alignment horizontal="left" vertical="top" wrapText="1"/>
    </xf>
    <xf numFmtId="0" fontId="45" fillId="0" borderId="10" xfId="1" applyFont="1" applyFill="1" applyBorder="1" applyAlignment="1">
      <alignment vertical="top" wrapText="1"/>
    </xf>
    <xf numFmtId="0" fontId="47" fillId="0" borderId="10" xfId="1" applyFont="1" applyFill="1" applyBorder="1" applyAlignment="1">
      <alignment horizontal="left" vertical="top" wrapText="1"/>
    </xf>
    <xf numFmtId="0" fontId="37" fillId="0" borderId="10" xfId="1" applyFont="1" applyFill="1" applyBorder="1" applyAlignment="1">
      <alignment horizontal="left" vertical="top" wrapText="1"/>
    </xf>
    <xf numFmtId="0" fontId="35" fillId="0" borderId="10" xfId="1" applyFont="1" applyFill="1" applyBorder="1" applyAlignment="1">
      <alignment horizontal="left" vertical="top" wrapText="1"/>
    </xf>
    <xf numFmtId="43" fontId="4" fillId="0" borderId="10" xfId="158" applyFont="1" applyFill="1" applyBorder="1" applyAlignment="1">
      <alignment horizontal="left" vertical="top" wrapText="1"/>
    </xf>
    <xf numFmtId="0" fontId="30" fillId="0" borderId="10" xfId="1" applyFont="1" applyFill="1" applyBorder="1" applyAlignment="1">
      <alignment horizontal="left" vertical="top" wrapText="1"/>
    </xf>
    <xf numFmtId="0" fontId="33" fillId="0" borderId="10" xfId="1" applyFont="1" applyFill="1" applyBorder="1" applyAlignment="1">
      <alignment vertical="top" wrapText="1"/>
    </xf>
    <xf numFmtId="14" fontId="33" fillId="0" borderId="10" xfId="1" applyNumberFormat="1" applyFont="1" applyFill="1" applyBorder="1" applyAlignment="1">
      <alignment vertical="top" wrapText="1"/>
    </xf>
    <xf numFmtId="165" fontId="30" fillId="0" borderId="10" xfId="1" applyNumberFormat="1" applyFont="1" applyFill="1" applyBorder="1" applyAlignment="1">
      <alignment horizontal="right" vertical="top" wrapText="1"/>
    </xf>
    <xf numFmtId="164" fontId="30" fillId="0" borderId="10" xfId="1" applyNumberFormat="1" applyFont="1" applyFill="1" applyBorder="1" applyAlignment="1">
      <alignment horizontal="right" vertical="top"/>
    </xf>
    <xf numFmtId="164" fontId="30" fillId="0" borderId="10" xfId="1" applyNumberFormat="1" applyFont="1" applyFill="1" applyBorder="1" applyAlignment="1">
      <alignment horizontal="right" vertical="top" wrapText="1"/>
    </xf>
    <xf numFmtId="165" fontId="28" fillId="0" borderId="10" xfId="83" applyNumberFormat="1" applyFont="1" applyFill="1" applyBorder="1" applyAlignment="1">
      <alignment horizontal="right" vertical="top"/>
    </xf>
    <xf numFmtId="0" fontId="37" fillId="0" borderId="10" xfId="119" applyFont="1" applyFill="1" applyBorder="1" applyAlignment="1">
      <alignment vertical="top" wrapText="1"/>
    </xf>
    <xf numFmtId="0" fontId="31" fillId="0" borderId="10" xfId="119" applyFont="1" applyFill="1" applyBorder="1" applyAlignment="1">
      <alignment vertical="top" wrapText="1"/>
    </xf>
    <xf numFmtId="0" fontId="40" fillId="0" borderId="10" xfId="119" applyFont="1" applyFill="1" applyBorder="1" applyAlignment="1">
      <alignment vertical="top" wrapText="1"/>
    </xf>
    <xf numFmtId="0" fontId="31" fillId="0" borderId="10" xfId="119" applyFont="1" applyFill="1" applyBorder="1" applyAlignment="1">
      <alignment horizontal="left" vertical="top" wrapText="1"/>
    </xf>
    <xf numFmtId="0" fontId="37" fillId="0" borderId="10" xfId="119" applyFont="1" applyFill="1" applyBorder="1" applyAlignment="1">
      <alignment horizontal="left" vertical="top" wrapText="1"/>
    </xf>
    <xf numFmtId="14" fontId="37" fillId="0" borderId="10" xfId="1" applyNumberFormat="1" applyFont="1" applyFill="1" applyBorder="1" applyAlignment="1">
      <alignment vertical="top" wrapText="1"/>
    </xf>
    <xf numFmtId="14" fontId="31" fillId="0" borderId="10" xfId="108" applyNumberFormat="1" applyFont="1" applyFill="1" applyBorder="1" applyAlignment="1">
      <alignment vertical="top" wrapText="1"/>
    </xf>
    <xf numFmtId="165" fontId="4" fillId="0" borderId="10" xfId="108" applyNumberFormat="1" applyFont="1" applyFill="1" applyBorder="1" applyAlignment="1">
      <alignment horizontal="right" vertical="top" wrapText="1"/>
    </xf>
    <xf numFmtId="165" fontId="4" fillId="0" borderId="10" xfId="108" applyNumberFormat="1" applyFont="1" applyFill="1" applyBorder="1" applyAlignment="1">
      <alignment horizontal="right" vertical="top"/>
    </xf>
    <xf numFmtId="164" fontId="4" fillId="0" borderId="10" xfId="108" applyNumberFormat="1" applyFont="1" applyFill="1" applyBorder="1" applyAlignment="1">
      <alignment horizontal="right" vertical="top"/>
    </xf>
    <xf numFmtId="164" fontId="4" fillId="0" borderId="10" xfId="108" applyNumberFormat="1" applyFont="1" applyFill="1" applyBorder="1" applyAlignment="1">
      <alignment horizontal="right" vertical="top" wrapText="1"/>
    </xf>
    <xf numFmtId="0" fontId="40" fillId="0" borderId="10" xfId="119" applyFont="1" applyFill="1" applyBorder="1" applyAlignment="1">
      <alignment horizontal="left" vertical="top" wrapText="1"/>
    </xf>
    <xf numFmtId="0" fontId="46" fillId="0" borderId="10" xfId="1" applyFont="1" applyFill="1" applyBorder="1" applyAlignment="1">
      <alignment vertical="top" wrapText="1"/>
    </xf>
    <xf numFmtId="0" fontId="47" fillId="0" borderId="10" xfId="1" applyFont="1" applyFill="1" applyBorder="1" applyAlignment="1">
      <alignment vertical="top" wrapText="1"/>
    </xf>
    <xf numFmtId="0" fontId="35" fillId="0" borderId="10" xfId="1" applyFont="1" applyFill="1" applyBorder="1" applyAlignment="1">
      <alignment vertical="top" wrapText="1"/>
    </xf>
    <xf numFmtId="0" fontId="4" fillId="0" borderId="13" xfId="1" applyFont="1" applyFill="1" applyBorder="1" applyAlignment="1">
      <alignment horizontal="left" vertical="top" wrapText="1"/>
    </xf>
    <xf numFmtId="0" fontId="0" fillId="0" borderId="0" xfId="0" applyFill="1"/>
    <xf numFmtId="165" fontId="0" fillId="0" borderId="0" xfId="0" applyNumberFormat="1" applyFill="1"/>
  </cellXfs>
  <cellStyles count="183">
    <cellStyle name="20% - Акцент1 2" xfId="3"/>
    <cellStyle name="20% - Акцент1 3" xfId="4"/>
    <cellStyle name="20% - Акцент1 4" xfId="2"/>
    <cellStyle name="20% - Акцент2 2" xfId="6"/>
    <cellStyle name="20% - Акцент2 3" xfId="7"/>
    <cellStyle name="20% - Акцент2 4" xfId="5"/>
    <cellStyle name="20% - Акцент3 2" xfId="9"/>
    <cellStyle name="20% - Акцент3 3" xfId="10"/>
    <cellStyle name="20% - Акцент3 4" xfId="8"/>
    <cellStyle name="20% - Акцент4 2" xfId="12"/>
    <cellStyle name="20% - Акцент4 3" xfId="13"/>
    <cellStyle name="20% - Акцент4 4" xfId="11"/>
    <cellStyle name="20% - Акцент5 2" xfId="15"/>
    <cellStyle name="20% - Акцент5 3" xfId="16"/>
    <cellStyle name="20% - Акцент5 4" xfId="14"/>
    <cellStyle name="20% - Акцент6 2" xfId="18"/>
    <cellStyle name="20% - Акцент6 3" xfId="19"/>
    <cellStyle name="20% - Акцент6 4" xfId="17"/>
    <cellStyle name="40% - Акцент1 2" xfId="21"/>
    <cellStyle name="40% - Акцент1 3" xfId="22"/>
    <cellStyle name="40% - Акцент1 4" xfId="20"/>
    <cellStyle name="40% - Акцент2 2" xfId="24"/>
    <cellStyle name="40% - Акцент2 3" xfId="25"/>
    <cellStyle name="40% - Акцент2 4" xfId="23"/>
    <cellStyle name="40% - Акцент3 2" xfId="27"/>
    <cellStyle name="40% - Акцент3 3" xfId="28"/>
    <cellStyle name="40% - Акцент3 4" xfId="26"/>
    <cellStyle name="40% - Акцент4 2" xfId="30"/>
    <cellStyle name="40% - Акцент4 3" xfId="31"/>
    <cellStyle name="40% - Акцент4 4" xfId="29"/>
    <cellStyle name="40% - Акцент5 2" xfId="33"/>
    <cellStyle name="40% - Акцент5 3" xfId="34"/>
    <cellStyle name="40% - Акцент5 4" xfId="32"/>
    <cellStyle name="40% - Акцент6 2" xfId="36"/>
    <cellStyle name="40% - Акцент6 3" xfId="37"/>
    <cellStyle name="40% - Акцент6 4" xfId="35"/>
    <cellStyle name="60% - Акцент1 2" xfId="39"/>
    <cellStyle name="60% - Акцент1 3" xfId="40"/>
    <cellStyle name="60% - Акцент1 4" xfId="38"/>
    <cellStyle name="60% - Акцент2 2" xfId="42"/>
    <cellStyle name="60% - Акцент2 3" xfId="43"/>
    <cellStyle name="60% - Акцент2 4" xfId="41"/>
    <cellStyle name="60% - Акцент3 2" xfId="45"/>
    <cellStyle name="60% - Акцент3 3" xfId="46"/>
    <cellStyle name="60% - Акцент3 4" xfId="44"/>
    <cellStyle name="60% - Акцент4 2" xfId="48"/>
    <cellStyle name="60% - Акцент4 3" xfId="49"/>
    <cellStyle name="60% - Акцент4 4" xfId="47"/>
    <cellStyle name="60% - Акцент5 2" xfId="51"/>
    <cellStyle name="60% - Акцент5 3" xfId="52"/>
    <cellStyle name="60% - Акцент5 4" xfId="50"/>
    <cellStyle name="60% - Акцент6 2" xfId="54"/>
    <cellStyle name="60% - Акцент6 3" xfId="55"/>
    <cellStyle name="60% - Акцент6 4" xfId="53"/>
    <cellStyle name="Акцент1 2" xfId="57"/>
    <cellStyle name="Акцент1 3" xfId="58"/>
    <cellStyle name="Акцент1 4" xfId="56"/>
    <cellStyle name="Акцент2 2" xfId="60"/>
    <cellStyle name="Акцент2 3" xfId="61"/>
    <cellStyle name="Акцент2 4" xfId="59"/>
    <cellStyle name="Акцент3 2" xfId="63"/>
    <cellStyle name="Акцент3 3" xfId="64"/>
    <cellStyle name="Акцент3 4" xfId="62"/>
    <cellStyle name="Акцент4 2" xfId="66"/>
    <cellStyle name="Акцент4 3" xfId="67"/>
    <cellStyle name="Акцент4 4" xfId="65"/>
    <cellStyle name="Акцент5 2" xfId="69"/>
    <cellStyle name="Акцент5 3" xfId="70"/>
    <cellStyle name="Акцент5 4" xfId="68"/>
    <cellStyle name="Акцент6 2" xfId="72"/>
    <cellStyle name="Акцент6 3" xfId="73"/>
    <cellStyle name="Акцент6 4" xfId="71"/>
    <cellStyle name="Ввод  2" xfId="75"/>
    <cellStyle name="Ввод  3" xfId="76"/>
    <cellStyle name="Ввод  4" xfId="74"/>
    <cellStyle name="Вывод 2" xfId="78"/>
    <cellStyle name="Вывод 3" xfId="79"/>
    <cellStyle name="Вывод 4" xfId="77"/>
    <cellStyle name="Вычисление 2" xfId="81"/>
    <cellStyle name="Вычисление 3" xfId="82"/>
    <cellStyle name="Вычисление 4" xfId="80"/>
    <cellStyle name="Денежный 2" xfId="83"/>
    <cellStyle name="Заголовок 1 2" xfId="85"/>
    <cellStyle name="Заголовок 1 3" xfId="86"/>
    <cellStyle name="Заголовок 1 4" xfId="84"/>
    <cellStyle name="Заголовок 2 2" xfId="88"/>
    <cellStyle name="Заголовок 2 3" xfId="89"/>
    <cellStyle name="Заголовок 2 4" xfId="87"/>
    <cellStyle name="Заголовок 3 2" xfId="91"/>
    <cellStyle name="Заголовок 3 3" xfId="92"/>
    <cellStyle name="Заголовок 3 4" xfId="90"/>
    <cellStyle name="Заголовок 4 2" xfId="94"/>
    <cellStyle name="Заголовок 4 3" xfId="95"/>
    <cellStyle name="Заголовок 4 4" xfId="93"/>
    <cellStyle name="Итог 2" xfId="97"/>
    <cellStyle name="Итог 3" xfId="98"/>
    <cellStyle name="Итог 4" xfId="96"/>
    <cellStyle name="Контрольная ячейка 2" xfId="100"/>
    <cellStyle name="Контрольная ячейка 3" xfId="101"/>
    <cellStyle name="Контрольная ячейка 4" xfId="99"/>
    <cellStyle name="Название 2" xfId="103"/>
    <cellStyle name="Название 3" xfId="104"/>
    <cellStyle name="Название 4" xfId="102"/>
    <cellStyle name="Нейтральный 2" xfId="106"/>
    <cellStyle name="Нейтральный 3" xfId="107"/>
    <cellStyle name="Нейтральный 4" xfId="105"/>
    <cellStyle name="Обычный" xfId="0" builtinId="0"/>
    <cellStyle name="Обычный 10" xfId="1"/>
    <cellStyle name="Обычный 2" xfId="108"/>
    <cellStyle name="Обычный 2 2" xfId="109"/>
    <cellStyle name="Обычный 2 2 2" xfId="110"/>
    <cellStyle name="Обычный 2 3" xfId="111"/>
    <cellStyle name="Обычный 2 3 2" xfId="112"/>
    <cellStyle name="Обычный 2 4" xfId="113"/>
    <cellStyle name="Обычный 2 4 2" xfId="114"/>
    <cellStyle name="Обычный 2 5" xfId="115"/>
    <cellStyle name="Обычный 2 5 2" xfId="116"/>
    <cellStyle name="Обычный 3" xfId="117"/>
    <cellStyle name="Обычный 4" xfId="118"/>
    <cellStyle name="Обычный 5" xfId="119"/>
    <cellStyle name="Обычный 6" xfId="120"/>
    <cellStyle name="Обычный 7" xfId="121"/>
    <cellStyle name="Обычный 8" xfId="122"/>
    <cellStyle name="Обычный 9" xfId="123"/>
    <cellStyle name="Плохой 2" xfId="125"/>
    <cellStyle name="Плохой 3" xfId="126"/>
    <cellStyle name="Плохой 4" xfId="124"/>
    <cellStyle name="Пояснение 2" xfId="128"/>
    <cellStyle name="Пояснение 3" xfId="129"/>
    <cellStyle name="Пояснение 4" xfId="127"/>
    <cellStyle name="Примечание 2" xfId="131"/>
    <cellStyle name="Примечание 3" xfId="132"/>
    <cellStyle name="Примечание 4" xfId="130"/>
    <cellStyle name="Процентный 2" xfId="133"/>
    <cellStyle name="Процентный 2 2" xfId="134"/>
    <cellStyle name="Процентный 2 2 2" xfId="135"/>
    <cellStyle name="Процентный 2 2 2 2" xfId="136"/>
    <cellStyle name="Процентный 2 2 3" xfId="137"/>
    <cellStyle name="Процентный 2 2 3 2" xfId="138"/>
    <cellStyle name="Процентный 2 2 4" xfId="139"/>
    <cellStyle name="Процентный 2 2 4 2" xfId="140"/>
    <cellStyle name="Процентный 2 2 5" xfId="141"/>
    <cellStyle name="Процентный 2 2 5 2" xfId="142"/>
    <cellStyle name="Процентный 2 3" xfId="143"/>
    <cellStyle name="Процентный 2 3 2" xfId="144"/>
    <cellStyle name="Процентный 2 4" xfId="145"/>
    <cellStyle name="Процентный 2 4 2" xfId="146"/>
    <cellStyle name="Процентный 2 5" xfId="147"/>
    <cellStyle name="Процентный 2 5 2" xfId="148"/>
    <cellStyle name="Процентный 2 6" xfId="149"/>
    <cellStyle name="Процентный 2 6 2" xfId="150"/>
    <cellStyle name="Связанная ячейка 2" xfId="152"/>
    <cellStyle name="Связанная ячейка 3" xfId="153"/>
    <cellStyle name="Связанная ячейка 4" xfId="151"/>
    <cellStyle name="Стиль 1" xfId="154"/>
    <cellStyle name="Текст предупреждения 2" xfId="156"/>
    <cellStyle name="Текст предупреждения 3" xfId="157"/>
    <cellStyle name="Текст предупреждения 4" xfId="155"/>
    <cellStyle name="Финансовый 2" xfId="159"/>
    <cellStyle name="Финансовый 2 2" xfId="160"/>
    <cellStyle name="Финансовый 2 2 2" xfId="161"/>
    <cellStyle name="Финансовый 2 2 2 2" xfId="162"/>
    <cellStyle name="Финансовый 2 2 3" xfId="163"/>
    <cellStyle name="Финансовый 2 2 3 2" xfId="164"/>
    <cellStyle name="Финансовый 2 2 4" xfId="165"/>
    <cellStyle name="Финансовый 2 2 4 2" xfId="166"/>
    <cellStyle name="Финансовый 2 2 5" xfId="167"/>
    <cellStyle name="Финансовый 2 2 5 2" xfId="168"/>
    <cellStyle name="Финансовый 2 3" xfId="169"/>
    <cellStyle name="Финансовый 2 3 2" xfId="170"/>
    <cellStyle name="Финансовый 2 4" xfId="171"/>
    <cellStyle name="Финансовый 2 4 2" xfId="172"/>
    <cellStyle name="Финансовый 2 5" xfId="173"/>
    <cellStyle name="Финансовый 2 5 2" xfId="174"/>
    <cellStyle name="Финансовый 2 6" xfId="175"/>
    <cellStyle name="Финансовый 2 6 2" xfId="176"/>
    <cellStyle name="Финансовый 3" xfId="177"/>
    <cellStyle name="Финансовый 4" xfId="178"/>
    <cellStyle name="Финансовый 5" xfId="179"/>
    <cellStyle name="Финансовый 6" xfId="158"/>
    <cellStyle name="Хороший 2" xfId="181"/>
    <cellStyle name="Хороший 3" xfId="182"/>
    <cellStyle name="Хороший 4" xfId="1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5"/>
  <sheetViews>
    <sheetView tabSelected="1" view="pageBreakPreview" zoomScale="70" zoomScaleNormal="70" zoomScaleSheetLayoutView="70" workbookViewId="0">
      <pane ySplit="4" topLeftCell="A5" activePane="bottomLeft" state="frozen"/>
      <selection pane="bottomLeft" activeCell="D18" sqref="D18"/>
    </sheetView>
  </sheetViews>
  <sheetFormatPr defaultRowHeight="15" x14ac:dyDescent="0.25"/>
  <cols>
    <col min="1" max="1" width="51" style="1" customWidth="1"/>
    <col min="2" max="2" width="18" style="1" customWidth="1"/>
    <col min="3" max="3" width="16.7109375" style="1" customWidth="1"/>
    <col min="4" max="4" width="14" style="1" customWidth="1"/>
    <col min="5" max="5" width="11.5703125" style="1" customWidth="1"/>
    <col min="6" max="6" width="13.42578125" style="5" customWidth="1"/>
    <col min="7" max="8" width="13" style="1" customWidth="1"/>
    <col min="9" max="9" width="11.5703125" style="1" customWidth="1"/>
    <col min="10" max="10" width="13.28515625" style="1" customWidth="1"/>
    <col min="11" max="11" width="10.140625" style="1" customWidth="1"/>
    <col min="12" max="12" width="13.42578125" style="5" bestFit="1" customWidth="1"/>
    <col min="13" max="13" width="13.140625" style="1" customWidth="1"/>
    <col min="14" max="14" width="13" style="1" customWidth="1"/>
    <col min="15" max="15" width="11.7109375" style="1" customWidth="1"/>
    <col min="16" max="16" width="10.42578125" style="1" customWidth="1"/>
    <col min="17" max="17" width="23.140625" style="1" customWidth="1"/>
    <col min="18" max="18" width="17.7109375" style="1" customWidth="1"/>
    <col min="19" max="16384" width="9.140625" style="1"/>
  </cols>
  <sheetData>
    <row r="1" spans="1:16" ht="35.25" customHeight="1" x14ac:dyDescent="0.25">
      <c r="A1" s="11" t="s">
        <v>242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3.5" customHeight="1" x14ac:dyDescent="0.25">
      <c r="A2" s="12"/>
      <c r="B2" s="12"/>
      <c r="C2" s="12"/>
      <c r="D2" s="12"/>
      <c r="E2" s="12"/>
      <c r="F2" s="12"/>
      <c r="G2" s="12"/>
      <c r="H2" s="13"/>
      <c r="I2" s="13"/>
      <c r="J2" s="13"/>
      <c r="K2" s="13"/>
      <c r="L2" s="13"/>
      <c r="M2" s="14" t="s">
        <v>0</v>
      </c>
      <c r="N2" s="14"/>
      <c r="O2" s="14"/>
      <c r="P2" s="14"/>
    </row>
    <row r="3" spans="1:16" ht="15" customHeight="1" x14ac:dyDescent="0.25">
      <c r="A3" s="15" t="s">
        <v>1</v>
      </c>
      <c r="B3" s="15" t="s">
        <v>2</v>
      </c>
      <c r="C3" s="15" t="s">
        <v>3</v>
      </c>
      <c r="D3" s="16" t="s">
        <v>4</v>
      </c>
      <c r="E3" s="15" t="s">
        <v>5</v>
      </c>
      <c r="F3" s="17" t="s">
        <v>6</v>
      </c>
      <c r="G3" s="17"/>
      <c r="H3" s="17"/>
      <c r="I3" s="17"/>
      <c r="J3" s="18" t="s">
        <v>7</v>
      </c>
      <c r="K3" s="18" t="s">
        <v>8</v>
      </c>
      <c r="L3" s="17" t="s">
        <v>9</v>
      </c>
      <c r="M3" s="17"/>
      <c r="N3" s="17"/>
      <c r="O3" s="17"/>
      <c r="P3" s="18" t="s">
        <v>10</v>
      </c>
    </row>
    <row r="4" spans="1:16" ht="114" x14ac:dyDescent="0.25">
      <c r="A4" s="15"/>
      <c r="B4" s="15"/>
      <c r="C4" s="15"/>
      <c r="D4" s="16"/>
      <c r="E4" s="15"/>
      <c r="F4" s="19" t="s">
        <v>11</v>
      </c>
      <c r="G4" s="19" t="s">
        <v>12</v>
      </c>
      <c r="H4" s="19" t="s">
        <v>13</v>
      </c>
      <c r="I4" s="19" t="s">
        <v>14</v>
      </c>
      <c r="J4" s="20"/>
      <c r="K4" s="20"/>
      <c r="L4" s="19" t="s">
        <v>11</v>
      </c>
      <c r="M4" s="19" t="s">
        <v>15</v>
      </c>
      <c r="N4" s="19" t="s">
        <v>16</v>
      </c>
      <c r="O4" s="19" t="s">
        <v>14</v>
      </c>
      <c r="P4" s="20"/>
    </row>
    <row r="5" spans="1:16" s="2" customFormat="1" ht="15.75" x14ac:dyDescent="0.25">
      <c r="A5" s="21" t="s">
        <v>17</v>
      </c>
      <c r="B5" s="22"/>
      <c r="C5" s="22"/>
      <c r="D5" s="22"/>
      <c r="E5" s="22"/>
      <c r="F5" s="23">
        <f>SUM(G5:I5)</f>
        <v>6179956.4899999993</v>
      </c>
      <c r="G5" s="24">
        <f>SUM(G7:G14)</f>
        <v>3044049.94</v>
      </c>
      <c r="H5" s="24">
        <f>SUM(H7:H14)</f>
        <v>2884349.5</v>
      </c>
      <c r="I5" s="24">
        <f t="shared" ref="I5:J5" si="0">SUM(I7:I14)</f>
        <v>251557.05</v>
      </c>
      <c r="J5" s="24">
        <f t="shared" si="0"/>
        <v>5358229.5999999996</v>
      </c>
      <c r="K5" s="25">
        <f>J5/F5*100</f>
        <v>86.703354767470216</v>
      </c>
      <c r="L5" s="23">
        <f>SUM(M5:O5)</f>
        <v>5327258.8199999994</v>
      </c>
      <c r="M5" s="24">
        <f t="shared" ref="M5:O5" si="1">SUM(M7:M14)</f>
        <v>2652125.5</v>
      </c>
      <c r="N5" s="24">
        <f t="shared" si="1"/>
        <v>2452565.0999999996</v>
      </c>
      <c r="O5" s="24">
        <f t="shared" si="1"/>
        <v>222568.22</v>
      </c>
      <c r="P5" s="26">
        <f>L5/F5*100</f>
        <v>86.202205931711987</v>
      </c>
    </row>
    <row r="6" spans="1:16" ht="15.75" x14ac:dyDescent="0.25">
      <c r="A6" s="27" t="s">
        <v>18</v>
      </c>
      <c r="B6" s="28"/>
      <c r="C6" s="28"/>
      <c r="D6" s="29"/>
      <c r="E6" s="28"/>
      <c r="F6" s="30"/>
      <c r="G6" s="30"/>
      <c r="H6" s="30"/>
      <c r="I6" s="31"/>
      <c r="J6" s="32"/>
      <c r="K6" s="33"/>
      <c r="L6" s="31"/>
      <c r="M6" s="32"/>
      <c r="N6" s="32"/>
      <c r="O6" s="32"/>
      <c r="P6" s="34"/>
    </row>
    <row r="7" spans="1:16" x14ac:dyDescent="0.25">
      <c r="A7" s="10" t="s">
        <v>19</v>
      </c>
      <c r="B7" s="35"/>
      <c r="C7" s="35"/>
      <c r="D7" s="35"/>
      <c r="E7" s="35"/>
      <c r="F7" s="36">
        <f>SUM(G7:I7)</f>
        <v>1321893.7</v>
      </c>
      <c r="G7" s="30">
        <f>G16</f>
        <v>744858.1</v>
      </c>
      <c r="H7" s="30">
        <f t="shared" ref="H7:O7" si="2">H16</f>
        <v>490432.70000000007</v>
      </c>
      <c r="I7" s="30">
        <f t="shared" si="2"/>
        <v>86602.9</v>
      </c>
      <c r="J7" s="30">
        <f t="shared" si="2"/>
        <v>1292598.5</v>
      </c>
      <c r="K7" s="34">
        <f>J7/F7*100</f>
        <v>97.78384600819264</v>
      </c>
      <c r="L7" s="36">
        <f>SUM(M7:O7)</f>
        <v>1292598.5</v>
      </c>
      <c r="M7" s="30">
        <f t="shared" si="2"/>
        <v>729277.5</v>
      </c>
      <c r="N7" s="30">
        <f t="shared" si="2"/>
        <v>476718.10000000003</v>
      </c>
      <c r="O7" s="30">
        <f t="shared" si="2"/>
        <v>86602.9</v>
      </c>
      <c r="P7" s="37">
        <f>L7/F7*100</f>
        <v>97.78384600819264</v>
      </c>
    </row>
    <row r="8" spans="1:16" x14ac:dyDescent="0.25">
      <c r="A8" s="10" t="s">
        <v>20</v>
      </c>
      <c r="B8" s="35"/>
      <c r="C8" s="35"/>
      <c r="D8" s="35"/>
      <c r="E8" s="35"/>
      <c r="F8" s="36">
        <f t="shared" ref="F8:F14" si="3">SUM(G8:I8)</f>
        <v>101598.6</v>
      </c>
      <c r="G8" s="30">
        <f t="shared" ref="G8:O8" si="4">G46</f>
        <v>8770</v>
      </c>
      <c r="H8" s="30">
        <f t="shared" si="4"/>
        <v>89789.1</v>
      </c>
      <c r="I8" s="30">
        <f t="shared" si="4"/>
        <v>3039.5</v>
      </c>
      <c r="J8" s="30">
        <f t="shared" si="4"/>
        <v>100769.60000000001</v>
      </c>
      <c r="K8" s="34">
        <f t="shared" ref="K8:K14" si="5">J8/F8*100</f>
        <v>99.184043874620315</v>
      </c>
      <c r="L8" s="36">
        <f t="shared" ref="L8:L14" si="6">SUM(M8:O8)</f>
        <v>100769.1</v>
      </c>
      <c r="M8" s="30">
        <f t="shared" si="4"/>
        <v>8770</v>
      </c>
      <c r="N8" s="30">
        <f t="shared" si="4"/>
        <v>89008.3</v>
      </c>
      <c r="O8" s="30">
        <f t="shared" si="4"/>
        <v>2990.8</v>
      </c>
      <c r="P8" s="37">
        <f t="shared" ref="P8:P14" si="7">L8/F8*100</f>
        <v>99.183551741854714</v>
      </c>
    </row>
    <row r="9" spans="1:16" x14ac:dyDescent="0.25">
      <c r="A9" s="10" t="s">
        <v>21</v>
      </c>
      <c r="B9" s="35"/>
      <c r="C9" s="35"/>
      <c r="D9" s="35"/>
      <c r="E9" s="35"/>
      <c r="F9" s="36">
        <f>SUM(G9:I9)</f>
        <v>1255663.8500000001</v>
      </c>
      <c r="G9" s="30">
        <f t="shared" ref="G9:O9" si="8">G64</f>
        <v>682961.4</v>
      </c>
      <c r="H9" s="30">
        <f t="shared" si="8"/>
        <v>553446.30000000005</v>
      </c>
      <c r="I9" s="30">
        <f t="shared" si="8"/>
        <v>19256.150000000001</v>
      </c>
      <c r="J9" s="30">
        <f t="shared" si="8"/>
        <v>1015363.9</v>
      </c>
      <c r="K9" s="34">
        <f t="shared" si="5"/>
        <v>80.862716562239171</v>
      </c>
      <c r="L9" s="36">
        <f t="shared" si="6"/>
        <v>1015363.8999999999</v>
      </c>
      <c r="M9" s="30">
        <f t="shared" si="8"/>
        <v>443993.2</v>
      </c>
      <c r="N9" s="30">
        <f t="shared" si="8"/>
        <v>552114.5</v>
      </c>
      <c r="O9" s="30">
        <f t="shared" si="8"/>
        <v>19256.2</v>
      </c>
      <c r="P9" s="37">
        <f t="shared" si="7"/>
        <v>80.862716562239157</v>
      </c>
    </row>
    <row r="10" spans="1:16" x14ac:dyDescent="0.25">
      <c r="A10" s="10" t="s">
        <v>22</v>
      </c>
      <c r="B10" s="35"/>
      <c r="C10" s="35"/>
      <c r="D10" s="35"/>
      <c r="E10" s="35"/>
      <c r="F10" s="36">
        <f t="shared" si="3"/>
        <v>815308.2</v>
      </c>
      <c r="G10" s="30">
        <f t="shared" ref="G10:O10" si="9">G71</f>
        <v>366557</v>
      </c>
      <c r="H10" s="30">
        <f t="shared" si="9"/>
        <v>448751.2</v>
      </c>
      <c r="I10" s="30">
        <f t="shared" si="9"/>
        <v>0</v>
      </c>
      <c r="J10" s="32">
        <f t="shared" si="9"/>
        <v>807802.3</v>
      </c>
      <c r="K10" s="34">
        <f t="shared" si="5"/>
        <v>99.079378816501546</v>
      </c>
      <c r="L10" s="36">
        <f t="shared" si="6"/>
        <v>807802.3</v>
      </c>
      <c r="M10" s="30">
        <f t="shared" si="9"/>
        <v>359476.6</v>
      </c>
      <c r="N10" s="30">
        <f t="shared" si="9"/>
        <v>448325.7</v>
      </c>
      <c r="O10" s="30">
        <f t="shared" si="9"/>
        <v>0</v>
      </c>
      <c r="P10" s="37">
        <f t="shared" si="7"/>
        <v>99.079378816501546</v>
      </c>
    </row>
    <row r="11" spans="1:16" x14ac:dyDescent="0.25">
      <c r="A11" s="10" t="s">
        <v>23</v>
      </c>
      <c r="B11" s="35"/>
      <c r="C11" s="35"/>
      <c r="D11" s="35"/>
      <c r="E11" s="35"/>
      <c r="F11" s="36">
        <f t="shared" si="3"/>
        <v>365038.3</v>
      </c>
      <c r="G11" s="30">
        <f t="shared" ref="G11:O11" si="10">G84</f>
        <v>0</v>
      </c>
      <c r="H11" s="30">
        <f t="shared" si="10"/>
        <v>357923.89999999997</v>
      </c>
      <c r="I11" s="30">
        <f t="shared" si="10"/>
        <v>7114.4</v>
      </c>
      <c r="J11" s="30">
        <f t="shared" si="10"/>
        <v>317297.5</v>
      </c>
      <c r="K11" s="34">
        <f t="shared" si="5"/>
        <v>86.921701092734665</v>
      </c>
      <c r="L11" s="36">
        <f t="shared" si="6"/>
        <v>317297.5</v>
      </c>
      <c r="M11" s="30">
        <f t="shared" si="10"/>
        <v>0</v>
      </c>
      <c r="N11" s="30">
        <f t="shared" si="10"/>
        <v>310183.09999999998</v>
      </c>
      <c r="O11" s="30">
        <f t="shared" si="10"/>
        <v>7114.4</v>
      </c>
      <c r="P11" s="37">
        <f t="shared" si="7"/>
        <v>86.921701092734665</v>
      </c>
    </row>
    <row r="12" spans="1:16" x14ac:dyDescent="0.25">
      <c r="A12" s="10" t="s">
        <v>24</v>
      </c>
      <c r="B12" s="35"/>
      <c r="C12" s="35"/>
      <c r="D12" s="35"/>
      <c r="E12" s="35"/>
      <c r="F12" s="36">
        <f t="shared" si="3"/>
        <v>1864708.0399999998</v>
      </c>
      <c r="G12" s="30">
        <f t="shared" ref="G12:O12" si="11">G99</f>
        <v>906241.03999999992</v>
      </c>
      <c r="H12" s="30">
        <f t="shared" si="11"/>
        <v>877071.6</v>
      </c>
      <c r="I12" s="30">
        <f t="shared" si="11"/>
        <v>81395.399999999994</v>
      </c>
      <c r="J12" s="30">
        <f t="shared" si="11"/>
        <v>1474292.0000000002</v>
      </c>
      <c r="K12" s="34">
        <f t="shared" si="5"/>
        <v>79.062886434489783</v>
      </c>
      <c r="L12" s="36">
        <f t="shared" si="6"/>
        <v>1446092.7999999998</v>
      </c>
      <c r="M12" s="30">
        <f t="shared" si="11"/>
        <v>844840</v>
      </c>
      <c r="N12" s="30">
        <f t="shared" si="11"/>
        <v>544482.4</v>
      </c>
      <c r="O12" s="30">
        <f t="shared" si="11"/>
        <v>56770.400000000001</v>
      </c>
      <c r="P12" s="37">
        <f t="shared" si="7"/>
        <v>77.550628247411851</v>
      </c>
    </row>
    <row r="13" spans="1:16" x14ac:dyDescent="0.25">
      <c r="A13" s="10" t="s">
        <v>25</v>
      </c>
      <c r="B13" s="35"/>
      <c r="C13" s="35"/>
      <c r="D13" s="35"/>
      <c r="E13" s="35"/>
      <c r="F13" s="36">
        <f t="shared" si="3"/>
        <v>57978.5</v>
      </c>
      <c r="G13" s="30">
        <f>G132</f>
        <v>17000</v>
      </c>
      <c r="H13" s="30">
        <f>H132</f>
        <v>38610.1</v>
      </c>
      <c r="I13" s="30">
        <f>I132</f>
        <v>2368.4</v>
      </c>
      <c r="J13" s="30">
        <f>J132</f>
        <v>11578.5</v>
      </c>
      <c r="K13" s="34">
        <f t="shared" si="5"/>
        <v>19.970333830644119</v>
      </c>
      <c r="L13" s="36">
        <f t="shared" si="6"/>
        <v>11578.52</v>
      </c>
      <c r="M13" s="30">
        <f>M132</f>
        <v>0</v>
      </c>
      <c r="N13" s="30">
        <f>N132</f>
        <v>10610.1</v>
      </c>
      <c r="O13" s="30">
        <f>O132</f>
        <v>968.42</v>
      </c>
      <c r="P13" s="37">
        <f t="shared" si="7"/>
        <v>19.970368326189881</v>
      </c>
    </row>
    <row r="14" spans="1:16" x14ac:dyDescent="0.25">
      <c r="A14" s="10" t="s">
        <v>26</v>
      </c>
      <c r="B14" s="35"/>
      <c r="C14" s="35"/>
      <c r="D14" s="35"/>
      <c r="E14" s="35"/>
      <c r="F14" s="36">
        <f t="shared" si="3"/>
        <v>397767.3</v>
      </c>
      <c r="G14" s="30">
        <f>G147</f>
        <v>317662.40000000002</v>
      </c>
      <c r="H14" s="30">
        <f>H147</f>
        <v>28324.6</v>
      </c>
      <c r="I14" s="30">
        <f>I147</f>
        <v>51780.3</v>
      </c>
      <c r="J14" s="30">
        <f>J147</f>
        <v>338527.3</v>
      </c>
      <c r="K14" s="34">
        <f t="shared" si="5"/>
        <v>85.106870273147138</v>
      </c>
      <c r="L14" s="36">
        <f t="shared" si="6"/>
        <v>335756.20000000007</v>
      </c>
      <c r="M14" s="30">
        <f>M147</f>
        <v>265768.2</v>
      </c>
      <c r="N14" s="30">
        <f>N147</f>
        <v>21122.9</v>
      </c>
      <c r="O14" s="30">
        <f>O147</f>
        <v>48865.100000000006</v>
      </c>
      <c r="P14" s="37">
        <f t="shared" si="7"/>
        <v>84.410206671086357</v>
      </c>
    </row>
    <row r="15" spans="1:16" ht="15.75" x14ac:dyDescent="0.25">
      <c r="A15" s="27"/>
      <c r="B15" s="28"/>
      <c r="C15" s="28"/>
      <c r="D15" s="28"/>
      <c r="E15" s="28"/>
      <c r="F15" s="30"/>
      <c r="G15" s="30"/>
      <c r="H15" s="30"/>
      <c r="I15" s="31"/>
      <c r="J15" s="32"/>
      <c r="K15" s="33"/>
      <c r="L15" s="31"/>
      <c r="M15" s="31"/>
      <c r="N15" s="32"/>
      <c r="O15" s="32"/>
      <c r="P15" s="34"/>
    </row>
    <row r="16" spans="1:16" s="2" customFormat="1" ht="15.75" x14ac:dyDescent="0.25">
      <c r="A16" s="38" t="s">
        <v>27</v>
      </c>
      <c r="B16" s="39"/>
      <c r="C16" s="39"/>
      <c r="D16" s="39"/>
      <c r="E16" s="39"/>
      <c r="F16" s="23">
        <f>SUM(G16:I16)</f>
        <v>1321893.7</v>
      </c>
      <c r="G16" s="31">
        <f>G18+G30+G35</f>
        <v>744858.1</v>
      </c>
      <c r="H16" s="31">
        <f t="shared" ref="H16:J16" si="12">H18+H30+H35</f>
        <v>490432.70000000007</v>
      </c>
      <c r="I16" s="31">
        <f t="shared" si="12"/>
        <v>86602.9</v>
      </c>
      <c r="J16" s="31">
        <f t="shared" si="12"/>
        <v>1292598.5</v>
      </c>
      <c r="K16" s="33">
        <f>J16/F16*100</f>
        <v>97.78384600819264</v>
      </c>
      <c r="L16" s="23">
        <f>SUM(M16:O16)</f>
        <v>1292598.5</v>
      </c>
      <c r="M16" s="31">
        <f t="shared" ref="M16:O16" si="13">M18+M30+M35</f>
        <v>729277.5</v>
      </c>
      <c r="N16" s="31">
        <f t="shared" si="13"/>
        <v>476718.10000000003</v>
      </c>
      <c r="O16" s="31">
        <f t="shared" si="13"/>
        <v>86602.9</v>
      </c>
      <c r="P16" s="26">
        <f>L16/F16*100</f>
        <v>97.78384600819264</v>
      </c>
    </row>
    <row r="17" spans="1:16" ht="15.75" x14ac:dyDescent="0.25">
      <c r="A17" s="40" t="s">
        <v>18</v>
      </c>
      <c r="B17" s="41"/>
      <c r="C17" s="41"/>
      <c r="D17" s="41"/>
      <c r="E17" s="41"/>
      <c r="F17" s="32"/>
      <c r="G17" s="32"/>
      <c r="H17" s="32"/>
      <c r="I17" s="31"/>
      <c r="J17" s="31"/>
      <c r="K17" s="33"/>
      <c r="L17" s="31"/>
      <c r="M17" s="31"/>
      <c r="N17" s="32"/>
      <c r="O17" s="32"/>
      <c r="P17" s="34"/>
    </row>
    <row r="18" spans="1:16" s="3" customFormat="1" ht="30" x14ac:dyDescent="0.25">
      <c r="A18" s="42" t="s">
        <v>29</v>
      </c>
      <c r="B18" s="43"/>
      <c r="C18" s="43"/>
      <c r="D18" s="43"/>
      <c r="E18" s="43"/>
      <c r="F18" s="44">
        <f>SUM(G18:I18)</f>
        <v>1055493.5</v>
      </c>
      <c r="G18" s="45">
        <f>G19+G22</f>
        <v>583680.1</v>
      </c>
      <c r="H18" s="45">
        <f t="shared" ref="H18" si="14">H19+H22</f>
        <v>394097.4</v>
      </c>
      <c r="I18" s="45">
        <f>I19+I22</f>
        <v>77716</v>
      </c>
      <c r="J18" s="45">
        <f>J19+J22</f>
        <v>1042189.5</v>
      </c>
      <c r="K18" s="46">
        <f>J18/F18*100</f>
        <v>98.739546951260238</v>
      </c>
      <c r="L18" s="44">
        <f>SUM(M18:O18)</f>
        <v>1042189.5</v>
      </c>
      <c r="M18" s="45">
        <f t="shared" ref="M18:O18" si="15">M19+M22</f>
        <v>583680.1</v>
      </c>
      <c r="N18" s="45">
        <f t="shared" si="15"/>
        <v>380793.4</v>
      </c>
      <c r="O18" s="45">
        <f t="shared" si="15"/>
        <v>77716</v>
      </c>
      <c r="P18" s="47">
        <f>L18/F18*100</f>
        <v>98.739546951260238</v>
      </c>
    </row>
    <row r="19" spans="1:16" s="4" customFormat="1" ht="30" x14ac:dyDescent="0.25">
      <c r="A19" s="48" t="s">
        <v>30</v>
      </c>
      <c r="B19" s="49"/>
      <c r="C19" s="49"/>
      <c r="D19" s="49"/>
      <c r="E19" s="49"/>
      <c r="F19" s="50">
        <f>SUM(G19:I19)</f>
        <v>6158.7</v>
      </c>
      <c r="G19" s="50">
        <f>G21</f>
        <v>0</v>
      </c>
      <c r="H19" s="50">
        <f>H21</f>
        <v>6158.7</v>
      </c>
      <c r="I19" s="50">
        <f>I21</f>
        <v>0</v>
      </c>
      <c r="J19" s="50">
        <f>J21</f>
        <v>4854.7</v>
      </c>
      <c r="K19" s="51">
        <f>J19/F19*100</f>
        <v>78.826700440027935</v>
      </c>
      <c r="L19" s="50">
        <f>SUM(M19:O19)</f>
        <v>4854.7</v>
      </c>
      <c r="M19" s="50">
        <f t="shared" ref="M19:O19" si="16">M21</f>
        <v>0</v>
      </c>
      <c r="N19" s="50">
        <f t="shared" si="16"/>
        <v>4854.7</v>
      </c>
      <c r="O19" s="50">
        <f t="shared" si="16"/>
        <v>0</v>
      </c>
      <c r="P19" s="52">
        <f>L19/F19*100</f>
        <v>78.826700440027935</v>
      </c>
    </row>
    <row r="20" spans="1:16" ht="45" x14ac:dyDescent="0.25">
      <c r="A20" s="10" t="s">
        <v>31</v>
      </c>
      <c r="B20" s="35"/>
      <c r="C20" s="35"/>
      <c r="D20" s="35"/>
      <c r="E20" s="35"/>
      <c r="F20" s="53"/>
      <c r="G20" s="53"/>
      <c r="H20" s="32"/>
      <c r="I20" s="31"/>
      <c r="J20" s="32"/>
      <c r="K20" s="33" t="s">
        <v>32</v>
      </c>
      <c r="L20" s="31"/>
      <c r="M20" s="31"/>
      <c r="N20" s="32"/>
      <c r="O20" s="32"/>
      <c r="P20" s="34"/>
    </row>
    <row r="21" spans="1:16" s="7" customFormat="1" ht="93" customHeight="1" x14ac:dyDescent="0.25">
      <c r="A21" s="10" t="s">
        <v>33</v>
      </c>
      <c r="B21" s="28" t="s">
        <v>34</v>
      </c>
      <c r="C21" s="28" t="s">
        <v>35</v>
      </c>
      <c r="D21" s="28" t="s">
        <v>36</v>
      </c>
      <c r="E21" s="28" t="s">
        <v>37</v>
      </c>
      <c r="F21" s="53">
        <f>SUM(G21:I21)</f>
        <v>6158.7</v>
      </c>
      <c r="G21" s="53"/>
      <c r="H21" s="32">
        <v>6158.7</v>
      </c>
      <c r="I21" s="31"/>
      <c r="J21" s="32">
        <v>4854.7</v>
      </c>
      <c r="K21" s="34">
        <f>J21/F21*100</f>
        <v>78.826700440027935</v>
      </c>
      <c r="L21" s="53">
        <f>SUM(M21:O21)</f>
        <v>4854.7</v>
      </c>
      <c r="M21" s="31"/>
      <c r="N21" s="32">
        <v>4854.7</v>
      </c>
      <c r="O21" s="32"/>
      <c r="P21" s="34">
        <f>L21/F21*100</f>
        <v>78.826700440027935</v>
      </c>
    </row>
    <row r="22" spans="1:16" s="4" customFormat="1" ht="90" x14ac:dyDescent="0.25">
      <c r="A22" s="54" t="s">
        <v>42</v>
      </c>
      <c r="B22" s="55"/>
      <c r="C22" s="55"/>
      <c r="D22" s="55"/>
      <c r="E22" s="56"/>
      <c r="F22" s="50">
        <f>SUM(G22:I22)</f>
        <v>1049334.8</v>
      </c>
      <c r="G22" s="50">
        <f>G24+G26+G28+G29</f>
        <v>583680.1</v>
      </c>
      <c r="H22" s="50">
        <f t="shared" ref="H22:I22" si="17">H24+H26+H28+H29</f>
        <v>387938.7</v>
      </c>
      <c r="I22" s="50">
        <f t="shared" si="17"/>
        <v>77716</v>
      </c>
      <c r="J22" s="50">
        <f>J24+J26+J28+J29</f>
        <v>1037334.8</v>
      </c>
      <c r="K22" s="51">
        <f>J22/F22*100</f>
        <v>98.856418370952724</v>
      </c>
      <c r="L22" s="50">
        <f>SUM(M22:O22)</f>
        <v>1037334.8</v>
      </c>
      <c r="M22" s="50">
        <f t="shared" ref="M22:O22" si="18">M24+M26+M28+M29</f>
        <v>583680.1</v>
      </c>
      <c r="N22" s="50">
        <f t="shared" si="18"/>
        <v>375938.7</v>
      </c>
      <c r="O22" s="50">
        <f t="shared" si="18"/>
        <v>77716</v>
      </c>
      <c r="P22" s="52">
        <f>L22/F22*100</f>
        <v>98.856418370952724</v>
      </c>
    </row>
    <row r="23" spans="1:16" ht="45" x14ac:dyDescent="0.25">
      <c r="A23" s="57" t="s">
        <v>31</v>
      </c>
      <c r="B23" s="58"/>
      <c r="C23" s="58"/>
      <c r="D23" s="58"/>
      <c r="E23" s="59"/>
      <c r="F23" s="30"/>
      <c r="G23" s="30"/>
      <c r="H23" s="32"/>
      <c r="I23" s="32"/>
      <c r="J23" s="32"/>
      <c r="K23" s="34"/>
      <c r="L23" s="32"/>
      <c r="M23" s="32"/>
      <c r="N23" s="32"/>
      <c r="O23" s="32"/>
      <c r="P23" s="37"/>
    </row>
    <row r="24" spans="1:16" s="7" customFormat="1" ht="51.75" customHeight="1" x14ac:dyDescent="0.25">
      <c r="A24" s="10" t="s">
        <v>229</v>
      </c>
      <c r="B24" s="58" t="s">
        <v>43</v>
      </c>
      <c r="C24" s="58"/>
      <c r="D24" s="58"/>
      <c r="E24" s="60" t="s">
        <v>44</v>
      </c>
      <c r="F24" s="53">
        <f>SUM(G24:I24)</f>
        <v>333500</v>
      </c>
      <c r="G24" s="30"/>
      <c r="H24" s="32">
        <v>333500</v>
      </c>
      <c r="I24" s="61"/>
      <c r="J24" s="32">
        <v>333500</v>
      </c>
      <c r="K24" s="34">
        <f>J24/F24*100</f>
        <v>100</v>
      </c>
      <c r="L24" s="53">
        <f>SUM(M24:O24)</f>
        <v>333500</v>
      </c>
      <c r="M24" s="32"/>
      <c r="N24" s="32">
        <v>333500</v>
      </c>
      <c r="O24" s="32">
        <v>0</v>
      </c>
      <c r="P24" s="37">
        <f>L24/F24*100</f>
        <v>100</v>
      </c>
    </row>
    <row r="25" spans="1:16" x14ac:dyDescent="0.25">
      <c r="A25" s="57" t="s">
        <v>45</v>
      </c>
      <c r="B25" s="58"/>
      <c r="C25" s="58"/>
      <c r="D25" s="58"/>
      <c r="E25" s="59"/>
      <c r="F25" s="30"/>
      <c r="G25" s="30"/>
      <c r="H25" s="32"/>
      <c r="I25" s="32"/>
      <c r="J25" s="32"/>
      <c r="K25" s="34"/>
      <c r="L25" s="32"/>
      <c r="M25" s="32"/>
      <c r="N25" s="32"/>
      <c r="O25" s="32"/>
      <c r="P25" s="37"/>
    </row>
    <row r="26" spans="1:16" s="7" customFormat="1" ht="96" x14ac:dyDescent="0.25">
      <c r="A26" s="57" t="s">
        <v>46</v>
      </c>
      <c r="B26" s="58" t="s">
        <v>47</v>
      </c>
      <c r="C26" s="58" t="s">
        <v>244</v>
      </c>
      <c r="D26" s="58" t="s">
        <v>245</v>
      </c>
      <c r="E26" s="59" t="s">
        <v>48</v>
      </c>
      <c r="F26" s="53">
        <f>SUM(G26:I26)</f>
        <v>9320</v>
      </c>
      <c r="G26" s="30"/>
      <c r="H26" s="32">
        <v>8854</v>
      </c>
      <c r="I26" s="32">
        <v>466</v>
      </c>
      <c r="J26" s="32">
        <v>9320</v>
      </c>
      <c r="K26" s="34">
        <f>J26/F26*100</f>
        <v>100</v>
      </c>
      <c r="L26" s="53">
        <f>SUM(M26:O26)</f>
        <v>9320</v>
      </c>
      <c r="M26" s="32"/>
      <c r="N26" s="32">
        <v>8854</v>
      </c>
      <c r="O26" s="32">
        <v>466</v>
      </c>
      <c r="P26" s="37">
        <f>L26/F26*100</f>
        <v>100</v>
      </c>
    </row>
    <row r="27" spans="1:16" x14ac:dyDescent="0.25">
      <c r="A27" s="62" t="s">
        <v>49</v>
      </c>
      <c r="B27" s="58"/>
      <c r="C27" s="58"/>
      <c r="D27" s="58"/>
      <c r="E27" s="59"/>
      <c r="F27" s="30"/>
      <c r="G27" s="30"/>
      <c r="H27" s="32"/>
      <c r="I27" s="32"/>
      <c r="J27" s="32"/>
      <c r="K27" s="34"/>
      <c r="L27" s="32"/>
      <c r="M27" s="32"/>
      <c r="N27" s="32"/>
      <c r="O27" s="32"/>
      <c r="P27" s="37"/>
    </row>
    <row r="28" spans="1:16" s="7" customFormat="1" ht="60" x14ac:dyDescent="0.25">
      <c r="A28" s="57" t="s">
        <v>220</v>
      </c>
      <c r="B28" s="58" t="s">
        <v>50</v>
      </c>
      <c r="C28" s="58" t="s">
        <v>51</v>
      </c>
      <c r="D28" s="58" t="s">
        <v>52</v>
      </c>
      <c r="E28" s="59" t="s">
        <v>53</v>
      </c>
      <c r="F28" s="53">
        <f t="shared" ref="F28:F29" si="19">SUM(G28:I28)</f>
        <v>691514.79999999993</v>
      </c>
      <c r="G28" s="30">
        <v>583680.1</v>
      </c>
      <c r="H28" s="32">
        <v>30584.7</v>
      </c>
      <c r="I28" s="32">
        <v>77250</v>
      </c>
      <c r="J28" s="32">
        <v>691514.8</v>
      </c>
      <c r="K28" s="34">
        <f>J28/F28*100</f>
        <v>100.00000000000003</v>
      </c>
      <c r="L28" s="53">
        <f>SUM(M28:O28)</f>
        <v>691514.79999999993</v>
      </c>
      <c r="M28" s="32">
        <v>583680.1</v>
      </c>
      <c r="N28" s="32">
        <v>30584.7</v>
      </c>
      <c r="O28" s="32">
        <v>77250</v>
      </c>
      <c r="P28" s="37">
        <f>L28/F28*100</f>
        <v>100</v>
      </c>
    </row>
    <row r="29" spans="1:16" s="7" customFormat="1" ht="71.25" customHeight="1" x14ac:dyDescent="0.25">
      <c r="A29" s="57" t="s">
        <v>241</v>
      </c>
      <c r="B29" s="58" t="s">
        <v>243</v>
      </c>
      <c r="C29" s="58"/>
      <c r="D29" s="58"/>
      <c r="E29" s="59"/>
      <c r="F29" s="53">
        <f t="shared" si="19"/>
        <v>15000</v>
      </c>
      <c r="G29" s="30"/>
      <c r="H29" s="32">
        <v>15000</v>
      </c>
      <c r="I29" s="32"/>
      <c r="J29" s="32">
        <v>3000</v>
      </c>
      <c r="K29" s="34">
        <f>J29/F29*100</f>
        <v>20</v>
      </c>
      <c r="L29" s="53">
        <f t="shared" ref="L29" si="20">SUM(M29:O29)</f>
        <v>3000</v>
      </c>
      <c r="M29" s="32"/>
      <c r="N29" s="32">
        <v>3000</v>
      </c>
      <c r="O29" s="32"/>
      <c r="P29" s="37">
        <f>L29/F29*100</f>
        <v>20</v>
      </c>
    </row>
    <row r="30" spans="1:16" s="3" customFormat="1" ht="90" x14ac:dyDescent="0.25">
      <c r="A30" s="63" t="s">
        <v>240</v>
      </c>
      <c r="B30" s="64"/>
      <c r="C30" s="64"/>
      <c r="D30" s="64"/>
      <c r="E30" s="43"/>
      <c r="F30" s="44">
        <f>SUM(G30:I30)</f>
        <v>102966.09999999999</v>
      </c>
      <c r="G30" s="45">
        <f>G31</f>
        <v>12040</v>
      </c>
      <c r="H30" s="45">
        <f>H31</f>
        <v>85553.9</v>
      </c>
      <c r="I30" s="45">
        <f t="shared" ref="I30" si="21">I31</f>
        <v>5372.2</v>
      </c>
      <c r="J30" s="45">
        <f>J31</f>
        <v>102966.1</v>
      </c>
      <c r="K30" s="46">
        <f>J30/F30*100</f>
        <v>100.00000000000003</v>
      </c>
      <c r="L30" s="44">
        <f>SUM(M30:O30)</f>
        <v>102966.09999999999</v>
      </c>
      <c r="M30" s="45">
        <f t="shared" ref="M30:O30" si="22">M31</f>
        <v>12040</v>
      </c>
      <c r="N30" s="45">
        <f t="shared" si="22"/>
        <v>85553.9</v>
      </c>
      <c r="O30" s="45">
        <f t="shared" si="22"/>
        <v>5372.2</v>
      </c>
      <c r="P30" s="47">
        <f>L30/F30*100</f>
        <v>100</v>
      </c>
    </row>
    <row r="31" spans="1:16" s="4" customFormat="1" ht="45" x14ac:dyDescent="0.25">
      <c r="A31" s="54" t="s">
        <v>55</v>
      </c>
      <c r="B31" s="65"/>
      <c r="C31" s="65"/>
      <c r="D31" s="65"/>
      <c r="E31" s="49"/>
      <c r="F31" s="50">
        <f>SUM(G31:I31)</f>
        <v>102966.09999999999</v>
      </c>
      <c r="G31" s="50">
        <f>G34</f>
        <v>12040</v>
      </c>
      <c r="H31" s="50">
        <f t="shared" ref="H31:I31" si="23">H34</f>
        <v>85553.9</v>
      </c>
      <c r="I31" s="50">
        <f t="shared" si="23"/>
        <v>5372.2</v>
      </c>
      <c r="J31" s="50">
        <f>J34</f>
        <v>102966.1</v>
      </c>
      <c r="K31" s="51">
        <f>J31/F31*100</f>
        <v>100.00000000000003</v>
      </c>
      <c r="L31" s="50">
        <f>SUM(M31:O31)</f>
        <v>102966.09999999999</v>
      </c>
      <c r="M31" s="50">
        <f t="shared" ref="M31:O31" si="24">M34</f>
        <v>12040</v>
      </c>
      <c r="N31" s="50">
        <f t="shared" si="24"/>
        <v>85553.9</v>
      </c>
      <c r="O31" s="50">
        <f t="shared" si="24"/>
        <v>5372.2</v>
      </c>
      <c r="P31" s="52">
        <f>L31/F31*100</f>
        <v>100</v>
      </c>
    </row>
    <row r="32" spans="1:16" ht="45" x14ac:dyDescent="0.25">
      <c r="A32" s="57" t="s">
        <v>31</v>
      </c>
      <c r="B32" s="66"/>
      <c r="C32" s="66"/>
      <c r="D32" s="66"/>
      <c r="E32" s="67"/>
      <c r="F32" s="30"/>
      <c r="G32" s="30"/>
      <c r="H32" s="32"/>
      <c r="I32" s="32"/>
      <c r="J32" s="32"/>
      <c r="K32" s="34"/>
      <c r="L32" s="32"/>
      <c r="M32" s="32"/>
      <c r="N32" s="32"/>
      <c r="O32" s="32"/>
      <c r="P32" s="37"/>
    </row>
    <row r="33" spans="1:16" x14ac:dyDescent="0.25">
      <c r="A33" s="62" t="s">
        <v>56</v>
      </c>
      <c r="B33" s="66"/>
      <c r="C33" s="67"/>
      <c r="D33" s="66"/>
      <c r="E33" s="67"/>
      <c r="F33" s="30"/>
      <c r="G33" s="30"/>
      <c r="H33" s="32"/>
      <c r="I33" s="32"/>
      <c r="J33" s="32"/>
      <c r="K33" s="34"/>
      <c r="L33" s="32"/>
      <c r="M33" s="32"/>
      <c r="N33" s="32"/>
      <c r="O33" s="32"/>
      <c r="P33" s="37"/>
    </row>
    <row r="34" spans="1:16" s="7" customFormat="1" ht="117.75" customHeight="1" x14ac:dyDescent="0.25">
      <c r="A34" s="57" t="s">
        <v>57</v>
      </c>
      <c r="B34" s="67" t="s">
        <v>58</v>
      </c>
      <c r="C34" s="67" t="s">
        <v>59</v>
      </c>
      <c r="D34" s="67" t="s">
        <v>60</v>
      </c>
      <c r="E34" s="67" t="s">
        <v>61</v>
      </c>
      <c r="F34" s="53">
        <f>SUM(G34:I34)</f>
        <v>102966.09999999999</v>
      </c>
      <c r="G34" s="30">
        <v>12040</v>
      </c>
      <c r="H34" s="32">
        <v>85553.9</v>
      </c>
      <c r="I34" s="32">
        <v>5372.2</v>
      </c>
      <c r="J34" s="32">
        <v>102966.1</v>
      </c>
      <c r="K34" s="34">
        <f>J34/F34*100</f>
        <v>100.00000000000003</v>
      </c>
      <c r="L34" s="53">
        <f>SUM(M34:O34)</f>
        <v>102966.09999999999</v>
      </c>
      <c r="M34" s="32">
        <v>12040</v>
      </c>
      <c r="N34" s="68">
        <v>85553.9</v>
      </c>
      <c r="O34" s="32">
        <v>5372.2</v>
      </c>
      <c r="P34" s="37">
        <f>L34/F34*100</f>
        <v>100</v>
      </c>
    </row>
    <row r="35" spans="1:16" s="3" customFormat="1" ht="60" x14ac:dyDescent="0.25">
      <c r="A35" s="63" t="s">
        <v>62</v>
      </c>
      <c r="B35" s="43"/>
      <c r="C35" s="43"/>
      <c r="D35" s="43"/>
      <c r="E35" s="43"/>
      <c r="F35" s="44">
        <f>SUM(G35:I35)</f>
        <v>163434.1</v>
      </c>
      <c r="G35" s="44">
        <f>G36+G41</f>
        <v>149138</v>
      </c>
      <c r="H35" s="44">
        <f t="shared" ref="H35:I35" si="25">H36+H41</f>
        <v>10781.4</v>
      </c>
      <c r="I35" s="44">
        <f t="shared" si="25"/>
        <v>3514.7</v>
      </c>
      <c r="J35" s="44">
        <f>J36+J41</f>
        <v>147442.9</v>
      </c>
      <c r="K35" s="46">
        <f>J35/F35*100</f>
        <v>90.215505821612496</v>
      </c>
      <c r="L35" s="44">
        <f>SUM(M35:O35)</f>
        <v>147442.9</v>
      </c>
      <c r="M35" s="44">
        <f t="shared" ref="M35" si="26">M36+M41</f>
        <v>133557.4</v>
      </c>
      <c r="N35" s="44">
        <f t="shared" ref="N35" si="27">N36+N41</f>
        <v>10370.799999999999</v>
      </c>
      <c r="O35" s="44">
        <f t="shared" ref="O35" si="28">O36+O41</f>
        <v>3514.7</v>
      </c>
      <c r="P35" s="47">
        <f>L35/F35*100</f>
        <v>90.215505821612496</v>
      </c>
    </row>
    <row r="36" spans="1:16" s="4" customFormat="1" ht="30" x14ac:dyDescent="0.25">
      <c r="A36" s="54" t="s">
        <v>63</v>
      </c>
      <c r="B36" s="49"/>
      <c r="C36" s="49"/>
      <c r="D36" s="49"/>
      <c r="E36" s="49"/>
      <c r="F36" s="50">
        <f>SUM(G36:I36)</f>
        <v>6856.1</v>
      </c>
      <c r="G36" s="69">
        <f>G38</f>
        <v>0</v>
      </c>
      <c r="H36" s="69">
        <f t="shared" ref="H36:I36" si="29">H38</f>
        <v>6856.1</v>
      </c>
      <c r="I36" s="69">
        <f t="shared" si="29"/>
        <v>0</v>
      </c>
      <c r="J36" s="69">
        <f>J38</f>
        <v>6856.1</v>
      </c>
      <c r="K36" s="51">
        <f>J36/F36*100</f>
        <v>100</v>
      </c>
      <c r="L36" s="50">
        <f>SUM(M36:O36)</f>
        <v>6856.1</v>
      </c>
      <c r="M36" s="69">
        <f t="shared" ref="M36:O36" si="30">M38</f>
        <v>0</v>
      </c>
      <c r="N36" s="69">
        <f t="shared" si="30"/>
        <v>6856.1</v>
      </c>
      <c r="O36" s="69">
        <f t="shared" si="30"/>
        <v>0</v>
      </c>
      <c r="P36" s="52">
        <f>L36/F36*100</f>
        <v>100</v>
      </c>
    </row>
    <row r="37" spans="1:16" ht="45" x14ac:dyDescent="0.25">
      <c r="A37" s="57" t="s">
        <v>31</v>
      </c>
      <c r="B37" s="67"/>
      <c r="C37" s="67"/>
      <c r="D37" s="67"/>
      <c r="E37" s="67"/>
      <c r="F37" s="30"/>
      <c r="G37" s="30"/>
      <c r="H37" s="32"/>
      <c r="I37" s="32"/>
      <c r="J37" s="32"/>
      <c r="K37" s="34"/>
      <c r="L37" s="32"/>
      <c r="M37" s="32"/>
      <c r="N37" s="32"/>
      <c r="O37" s="32"/>
      <c r="P37" s="37"/>
    </row>
    <row r="38" spans="1:16" ht="30" x14ac:dyDescent="0.25">
      <c r="A38" s="57" t="s">
        <v>64</v>
      </c>
      <c r="B38" s="67"/>
      <c r="C38" s="67"/>
      <c r="D38" s="67"/>
      <c r="E38" s="67"/>
      <c r="F38" s="53">
        <f>SUM(G38:I38)</f>
        <v>6856.1</v>
      </c>
      <c r="G38" s="30">
        <f>G40</f>
        <v>0</v>
      </c>
      <c r="H38" s="30">
        <f t="shared" ref="H38:I38" si="31">H40</f>
        <v>6856.1</v>
      </c>
      <c r="I38" s="30">
        <f t="shared" si="31"/>
        <v>0</v>
      </c>
      <c r="J38" s="30">
        <f>J40</f>
        <v>6856.1</v>
      </c>
      <c r="K38" s="34">
        <f>J38/F38*100</f>
        <v>100</v>
      </c>
      <c r="L38" s="53">
        <f>SUM(M38:O38)</f>
        <v>6856.1</v>
      </c>
      <c r="M38" s="30">
        <f t="shared" ref="M38:O38" si="32">M40</f>
        <v>0</v>
      </c>
      <c r="N38" s="30">
        <f>N40</f>
        <v>6856.1</v>
      </c>
      <c r="O38" s="30">
        <f t="shared" si="32"/>
        <v>0</v>
      </c>
      <c r="P38" s="37">
        <f>L38/F38*100</f>
        <v>100</v>
      </c>
    </row>
    <row r="39" spans="1:16" x14ac:dyDescent="0.25">
      <c r="A39" s="57" t="s">
        <v>65</v>
      </c>
      <c r="B39" s="67"/>
      <c r="C39" s="67"/>
      <c r="D39" s="67"/>
      <c r="E39" s="67"/>
      <c r="F39" s="30"/>
      <c r="G39" s="30"/>
      <c r="H39" s="32"/>
      <c r="I39" s="32"/>
      <c r="J39" s="32"/>
      <c r="K39" s="34"/>
      <c r="L39" s="32"/>
      <c r="M39" s="32"/>
      <c r="N39" s="32"/>
      <c r="O39" s="32"/>
      <c r="P39" s="37"/>
    </row>
    <row r="40" spans="1:16" s="7" customFormat="1" ht="96.75" customHeight="1" x14ac:dyDescent="0.25">
      <c r="A40" s="70" t="s">
        <v>230</v>
      </c>
      <c r="B40" s="71" t="s">
        <v>66</v>
      </c>
      <c r="C40" s="71" t="s">
        <v>67</v>
      </c>
      <c r="D40" s="71" t="s">
        <v>68</v>
      </c>
      <c r="E40" s="71" t="s">
        <v>69</v>
      </c>
      <c r="F40" s="53">
        <f>SUM(G40:I40)</f>
        <v>6856.1</v>
      </c>
      <c r="G40" s="30"/>
      <c r="H40" s="32">
        <v>6856.1</v>
      </c>
      <c r="I40" s="32"/>
      <c r="J40" s="32">
        <v>6856.1</v>
      </c>
      <c r="K40" s="34">
        <f>J40/F40*100</f>
        <v>100</v>
      </c>
      <c r="L40" s="53">
        <f>SUM(M40:O40)</f>
        <v>6856.1</v>
      </c>
      <c r="M40" s="32"/>
      <c r="N40" s="32">
        <v>6856.1</v>
      </c>
      <c r="O40" s="32"/>
      <c r="P40" s="37">
        <f>L40/F40*100</f>
        <v>100</v>
      </c>
    </row>
    <row r="41" spans="1:16" s="4" customFormat="1" ht="45" x14ac:dyDescent="0.25">
      <c r="A41" s="54" t="s">
        <v>70</v>
      </c>
      <c r="B41" s="72"/>
      <c r="C41" s="72"/>
      <c r="D41" s="72"/>
      <c r="E41" s="72"/>
      <c r="F41" s="50">
        <f>SUM(G41:I41)</f>
        <v>156578</v>
      </c>
      <c r="G41" s="69">
        <f>G44+G45</f>
        <v>149138</v>
      </c>
      <c r="H41" s="69">
        <f t="shared" ref="H41:I41" si="33">H44+H45</f>
        <v>3925.2999999999997</v>
      </c>
      <c r="I41" s="69">
        <f t="shared" si="33"/>
        <v>3514.7</v>
      </c>
      <c r="J41" s="69">
        <f>J44+J45</f>
        <v>140586.79999999999</v>
      </c>
      <c r="K41" s="51">
        <f>J41/F41*100</f>
        <v>89.787070980597534</v>
      </c>
      <c r="L41" s="50">
        <f>SUM(M41:O41)</f>
        <v>140586.80000000002</v>
      </c>
      <c r="M41" s="69">
        <f>M44+M45</f>
        <v>133557.4</v>
      </c>
      <c r="N41" s="69">
        <f t="shared" ref="N41:O41" si="34">N44+N45</f>
        <v>3514.7</v>
      </c>
      <c r="O41" s="69">
        <f t="shared" si="34"/>
        <v>3514.7</v>
      </c>
      <c r="P41" s="52">
        <f>L41/F41*100</f>
        <v>89.787070980597534</v>
      </c>
    </row>
    <row r="42" spans="1:16" ht="45" x14ac:dyDescent="0.25">
      <c r="A42" s="57" t="s">
        <v>31</v>
      </c>
      <c r="B42" s="71"/>
      <c r="C42" s="71"/>
      <c r="D42" s="71"/>
      <c r="E42" s="71"/>
      <c r="F42" s="30"/>
      <c r="G42" s="30"/>
      <c r="H42" s="32"/>
      <c r="I42" s="32"/>
      <c r="J42" s="32"/>
      <c r="K42" s="34"/>
      <c r="L42" s="32"/>
      <c r="M42" s="32"/>
      <c r="N42" s="32"/>
      <c r="O42" s="32"/>
      <c r="P42" s="37"/>
    </row>
    <row r="43" spans="1:16" x14ac:dyDescent="0.25">
      <c r="A43" s="27" t="s">
        <v>41</v>
      </c>
      <c r="B43" s="71"/>
      <c r="C43" s="71"/>
      <c r="D43" s="71"/>
      <c r="E43" s="71"/>
      <c r="F43" s="30"/>
      <c r="G43" s="30"/>
      <c r="H43" s="32"/>
      <c r="I43" s="32"/>
      <c r="J43" s="32"/>
      <c r="K43" s="34"/>
      <c r="L43" s="32"/>
      <c r="M43" s="32"/>
      <c r="N43" s="32"/>
      <c r="O43" s="32"/>
      <c r="P43" s="37"/>
    </row>
    <row r="44" spans="1:16" s="7" customFormat="1" ht="72" x14ac:dyDescent="0.25">
      <c r="A44" s="57" t="s">
        <v>221</v>
      </c>
      <c r="B44" s="71" t="s">
        <v>71</v>
      </c>
      <c r="C44" s="71" t="s">
        <v>72</v>
      </c>
      <c r="D44" s="71" t="s">
        <v>73</v>
      </c>
      <c r="E44" s="71" t="s">
        <v>74</v>
      </c>
      <c r="F44" s="53">
        <f t="shared" ref="F44" si="35">SUM(G44:I44)</f>
        <v>65700.800000000003</v>
      </c>
      <c r="G44" s="30">
        <v>62531</v>
      </c>
      <c r="H44" s="32">
        <v>1646.1</v>
      </c>
      <c r="I44" s="32">
        <v>1523.7</v>
      </c>
      <c r="J44" s="32">
        <v>60948.6</v>
      </c>
      <c r="K44" s="34">
        <f>J44/F44*100</f>
        <v>92.766906947860591</v>
      </c>
      <c r="L44" s="53">
        <f t="shared" ref="L44:L45" si="36">SUM(M44:O44)</f>
        <v>60948.499999999993</v>
      </c>
      <c r="M44" s="32">
        <v>57901.1</v>
      </c>
      <c r="N44" s="32">
        <v>1523.7</v>
      </c>
      <c r="O44" s="32">
        <v>1523.7</v>
      </c>
      <c r="P44" s="37">
        <f>L44/F44*100</f>
        <v>92.766754742712394</v>
      </c>
    </row>
    <row r="45" spans="1:16" s="8" customFormat="1" ht="87" customHeight="1" x14ac:dyDescent="0.25">
      <c r="A45" s="57" t="s">
        <v>75</v>
      </c>
      <c r="B45" s="71" t="s">
        <v>76</v>
      </c>
      <c r="C45" s="71" t="s">
        <v>77</v>
      </c>
      <c r="D45" s="71" t="s">
        <v>78</v>
      </c>
      <c r="E45" s="71" t="s">
        <v>74</v>
      </c>
      <c r="F45" s="53">
        <f>SUM(G45:I45)</f>
        <v>90877.2</v>
      </c>
      <c r="G45" s="30">
        <v>86607</v>
      </c>
      <c r="H45" s="32">
        <v>2279.1999999999998</v>
      </c>
      <c r="I45" s="32">
        <v>1991</v>
      </c>
      <c r="J45" s="32">
        <v>79638.2</v>
      </c>
      <c r="K45" s="34">
        <f>J45/F45*100</f>
        <v>87.632761572759719</v>
      </c>
      <c r="L45" s="53">
        <f t="shared" si="36"/>
        <v>79638.3</v>
      </c>
      <c r="M45" s="32">
        <v>75656.3</v>
      </c>
      <c r="N45" s="32">
        <v>1991</v>
      </c>
      <c r="O45" s="32">
        <v>1991</v>
      </c>
      <c r="P45" s="37">
        <f>L45/F45*100</f>
        <v>87.632871611361267</v>
      </c>
    </row>
    <row r="46" spans="1:16" s="2" customFormat="1" ht="15.75" x14ac:dyDescent="0.25">
      <c r="A46" s="73" t="s">
        <v>79</v>
      </c>
      <c r="B46" s="74"/>
      <c r="C46" s="74"/>
      <c r="D46" s="74"/>
      <c r="E46" s="74"/>
      <c r="F46" s="23">
        <f>SUM(G46:I46)</f>
        <v>101598.6</v>
      </c>
      <c r="G46" s="31">
        <f>G48+G59</f>
        <v>8770</v>
      </c>
      <c r="H46" s="31">
        <f t="shared" ref="H46" si="37">H48+H59</f>
        <v>89789.1</v>
      </c>
      <c r="I46" s="31">
        <f>I48+I59</f>
        <v>3039.5</v>
      </c>
      <c r="J46" s="31">
        <f>J48+J59</f>
        <v>100769.60000000001</v>
      </c>
      <c r="K46" s="33">
        <f>J46/F46*100</f>
        <v>99.184043874620315</v>
      </c>
      <c r="L46" s="23">
        <f>SUM(M46:O46)</f>
        <v>100769.1</v>
      </c>
      <c r="M46" s="31">
        <f t="shared" ref="M46:O46" si="38">M48+M59</f>
        <v>8770</v>
      </c>
      <c r="N46" s="31">
        <f t="shared" si="38"/>
        <v>89008.3</v>
      </c>
      <c r="O46" s="31">
        <f t="shared" si="38"/>
        <v>2990.8</v>
      </c>
      <c r="P46" s="26">
        <f>L46/F46*100</f>
        <v>99.183551741854714</v>
      </c>
    </row>
    <row r="47" spans="1:16" ht="15.75" x14ac:dyDescent="0.25">
      <c r="A47" s="27" t="s">
        <v>18</v>
      </c>
      <c r="B47" s="74"/>
      <c r="C47" s="74"/>
      <c r="D47" s="74"/>
      <c r="E47" s="74"/>
      <c r="F47" s="30"/>
      <c r="G47" s="30"/>
      <c r="H47" s="32"/>
      <c r="I47" s="31"/>
      <c r="J47" s="32"/>
      <c r="K47" s="33"/>
      <c r="L47" s="61"/>
      <c r="M47" s="31"/>
      <c r="N47" s="32"/>
      <c r="O47" s="32"/>
      <c r="P47" s="34"/>
    </row>
    <row r="48" spans="1:16" s="3" customFormat="1" ht="90" x14ac:dyDescent="0.25">
      <c r="A48" s="63" t="s">
        <v>240</v>
      </c>
      <c r="B48" s="75"/>
      <c r="C48" s="75"/>
      <c r="D48" s="75"/>
      <c r="E48" s="75"/>
      <c r="F48" s="45">
        <f>SUM(G48:I48)</f>
        <v>35998.6</v>
      </c>
      <c r="G48" s="45">
        <f>G49</f>
        <v>8770</v>
      </c>
      <c r="H48" s="45">
        <f t="shared" ref="H48:I48" si="39">H49</f>
        <v>24189.1</v>
      </c>
      <c r="I48" s="45">
        <f t="shared" si="39"/>
        <v>3039.5</v>
      </c>
      <c r="J48" s="45">
        <f>J49</f>
        <v>35169.599999999999</v>
      </c>
      <c r="K48" s="46">
        <f>J48/F48*100</f>
        <v>97.697132666270363</v>
      </c>
      <c r="L48" s="45">
        <f>SUM(M48:O48)</f>
        <v>35169.100000000006</v>
      </c>
      <c r="M48" s="45">
        <f>M49</f>
        <v>8770</v>
      </c>
      <c r="N48" s="45">
        <f t="shared" ref="N48:O48" si="40">N49</f>
        <v>23408.300000000003</v>
      </c>
      <c r="O48" s="45">
        <f t="shared" si="40"/>
        <v>2990.8</v>
      </c>
      <c r="P48" s="47">
        <f>L48/F48*100</f>
        <v>97.69574372336703</v>
      </c>
    </row>
    <row r="49" spans="1:16" s="4" customFormat="1" ht="45" x14ac:dyDescent="0.25">
      <c r="A49" s="48" t="s">
        <v>55</v>
      </c>
      <c r="B49" s="76"/>
      <c r="C49" s="76"/>
      <c r="D49" s="76"/>
      <c r="E49" s="76"/>
      <c r="F49" s="50">
        <f>SUM(G49:I49)</f>
        <v>35998.6</v>
      </c>
      <c r="G49" s="50">
        <f>G51</f>
        <v>8770</v>
      </c>
      <c r="H49" s="50">
        <f t="shared" ref="H49:I49" si="41">H51</f>
        <v>24189.1</v>
      </c>
      <c r="I49" s="50">
        <f t="shared" si="41"/>
        <v>3039.5</v>
      </c>
      <c r="J49" s="50">
        <f>J51</f>
        <v>35169.599999999999</v>
      </c>
      <c r="K49" s="51">
        <f>J49/F49*100</f>
        <v>97.697132666270363</v>
      </c>
      <c r="L49" s="50">
        <f>SUM(M49:O49)</f>
        <v>35169.100000000006</v>
      </c>
      <c r="M49" s="50">
        <f>M51</f>
        <v>8770</v>
      </c>
      <c r="N49" s="50">
        <f>N51</f>
        <v>23408.300000000003</v>
      </c>
      <c r="O49" s="50">
        <f>O51</f>
        <v>2990.8</v>
      </c>
      <c r="P49" s="52">
        <f>L49/F49*100</f>
        <v>97.69574372336703</v>
      </c>
    </row>
    <row r="50" spans="1:16" ht="45" x14ac:dyDescent="0.25">
      <c r="A50" s="10" t="s">
        <v>80</v>
      </c>
      <c r="B50" s="74"/>
      <c r="C50" s="74"/>
      <c r="D50" s="74"/>
      <c r="E50" s="74"/>
      <c r="F50" s="32"/>
      <c r="G50" s="32"/>
      <c r="H50" s="32"/>
      <c r="I50" s="32"/>
      <c r="J50" s="32"/>
      <c r="K50" s="34"/>
      <c r="L50" s="32"/>
      <c r="M50" s="32"/>
      <c r="N50" s="32"/>
      <c r="O50" s="32"/>
      <c r="P50" s="37"/>
    </row>
    <row r="51" spans="1:16" ht="30" x14ac:dyDescent="0.25">
      <c r="A51" s="27" t="s">
        <v>81</v>
      </c>
      <c r="B51" s="74"/>
      <c r="C51" s="74"/>
      <c r="D51" s="74"/>
      <c r="E51" s="74"/>
      <c r="F51" s="32">
        <f>SUM(G51:I51)</f>
        <v>35998.6</v>
      </c>
      <c r="G51" s="32">
        <f>G54+G56+G58</f>
        <v>8770</v>
      </c>
      <c r="H51" s="32">
        <f>H54+H56+H58</f>
        <v>24189.1</v>
      </c>
      <c r="I51" s="32">
        <f>I54+I56+I58</f>
        <v>3039.5</v>
      </c>
      <c r="J51" s="32">
        <f>J54+J56+J58</f>
        <v>35169.599999999999</v>
      </c>
      <c r="K51" s="34">
        <f>J51/F51*100</f>
        <v>97.697132666270363</v>
      </c>
      <c r="L51" s="32">
        <f>SUM(M51:O51)</f>
        <v>35169.100000000006</v>
      </c>
      <c r="M51" s="32">
        <f>M54+M56+M58</f>
        <v>8770</v>
      </c>
      <c r="N51" s="32">
        <f>N54+N56+N58</f>
        <v>23408.300000000003</v>
      </c>
      <c r="O51" s="32">
        <f>O54+O56+O58</f>
        <v>2990.8</v>
      </c>
      <c r="P51" s="37">
        <f>L51/F51*100</f>
        <v>97.69574372336703</v>
      </c>
    </row>
    <row r="52" spans="1:16" x14ac:dyDescent="0.25">
      <c r="A52" s="27" t="s">
        <v>65</v>
      </c>
      <c r="B52" s="74"/>
      <c r="C52" s="74"/>
      <c r="D52" s="74"/>
      <c r="E52" s="74"/>
      <c r="F52" s="32"/>
      <c r="G52" s="32"/>
      <c r="H52" s="32"/>
      <c r="I52" s="32"/>
      <c r="J52" s="32"/>
      <c r="K52" s="34"/>
      <c r="L52" s="32"/>
      <c r="M52" s="32"/>
      <c r="N52" s="32"/>
      <c r="O52" s="32"/>
      <c r="P52" s="37"/>
    </row>
    <row r="53" spans="1:16" x14ac:dyDescent="0.25">
      <c r="A53" s="10" t="s">
        <v>82</v>
      </c>
      <c r="B53" s="74"/>
      <c r="C53" s="74"/>
      <c r="D53" s="74"/>
      <c r="E53" s="74"/>
      <c r="F53" s="32"/>
      <c r="G53" s="32"/>
      <c r="H53" s="32"/>
      <c r="I53" s="32"/>
      <c r="J53" s="32"/>
      <c r="K53" s="34"/>
      <c r="L53" s="32"/>
      <c r="M53" s="32"/>
      <c r="N53" s="32"/>
      <c r="O53" s="32"/>
      <c r="P53" s="37"/>
    </row>
    <row r="54" spans="1:16" s="7" customFormat="1" ht="78" customHeight="1" x14ac:dyDescent="0.25">
      <c r="A54" s="27" t="s">
        <v>83</v>
      </c>
      <c r="B54" s="28" t="s">
        <v>84</v>
      </c>
      <c r="C54" s="28" t="s">
        <v>85</v>
      </c>
      <c r="D54" s="28" t="s">
        <v>86</v>
      </c>
      <c r="E54" s="77" t="s">
        <v>87</v>
      </c>
      <c r="F54" s="32">
        <f>SUM(G54:I54)</f>
        <v>13212.7</v>
      </c>
      <c r="G54" s="32">
        <v>8770</v>
      </c>
      <c r="H54" s="32">
        <v>3842.7</v>
      </c>
      <c r="I54" s="32">
        <v>600</v>
      </c>
      <c r="J54" s="32">
        <v>13212.7</v>
      </c>
      <c r="K54" s="34">
        <f>J54/F54*100</f>
        <v>100</v>
      </c>
      <c r="L54" s="32">
        <f>SUM(M54:O54)</f>
        <v>13212.7</v>
      </c>
      <c r="M54" s="32">
        <v>8770</v>
      </c>
      <c r="N54" s="32">
        <v>3842.7</v>
      </c>
      <c r="O54" s="32">
        <v>600</v>
      </c>
      <c r="P54" s="37">
        <f>L54/F54*100</f>
        <v>100</v>
      </c>
    </row>
    <row r="55" spans="1:16" x14ac:dyDescent="0.25">
      <c r="A55" s="10" t="s">
        <v>88</v>
      </c>
      <c r="B55" s="74"/>
      <c r="C55" s="74"/>
      <c r="D55" s="74"/>
      <c r="E55" s="74"/>
      <c r="F55" s="32"/>
      <c r="G55" s="32"/>
      <c r="H55" s="32"/>
      <c r="I55" s="32"/>
      <c r="J55" s="32"/>
      <c r="K55" s="34"/>
      <c r="L55" s="32"/>
      <c r="M55" s="32"/>
      <c r="N55" s="32"/>
      <c r="O55" s="32"/>
      <c r="P55" s="37"/>
    </row>
    <row r="56" spans="1:16" s="7" customFormat="1" ht="86.25" customHeight="1" x14ac:dyDescent="0.25">
      <c r="A56" s="27" t="s">
        <v>89</v>
      </c>
      <c r="B56" s="28" t="s">
        <v>90</v>
      </c>
      <c r="C56" s="28" t="s">
        <v>91</v>
      </c>
      <c r="D56" s="28" t="s">
        <v>92</v>
      </c>
      <c r="E56" s="77">
        <v>2016</v>
      </c>
      <c r="F56" s="32">
        <f>SUM(G56:I56)</f>
        <v>13001.699999999999</v>
      </c>
      <c r="G56" s="32"/>
      <c r="H56" s="32">
        <v>11051.4</v>
      </c>
      <c r="I56" s="32">
        <v>1950.3</v>
      </c>
      <c r="J56" s="32">
        <v>12871.8</v>
      </c>
      <c r="K56" s="34">
        <f>J56/F56*100</f>
        <v>99.000899882323083</v>
      </c>
      <c r="L56" s="32">
        <f>SUM(M56:O56)</f>
        <v>12871.3</v>
      </c>
      <c r="M56" s="32"/>
      <c r="N56" s="32">
        <v>10941</v>
      </c>
      <c r="O56" s="32">
        <v>1930.3</v>
      </c>
      <c r="P56" s="37">
        <f>L56/F56*100</f>
        <v>98.997054231369759</v>
      </c>
    </row>
    <row r="57" spans="1:16" x14ac:dyDescent="0.25">
      <c r="A57" s="10" t="s">
        <v>93</v>
      </c>
      <c r="B57" s="74"/>
      <c r="C57" s="74"/>
      <c r="D57" s="74"/>
      <c r="E57" s="77"/>
      <c r="F57" s="32"/>
      <c r="G57" s="32"/>
      <c r="H57" s="32"/>
      <c r="I57" s="32"/>
      <c r="J57" s="32"/>
      <c r="K57" s="34"/>
      <c r="L57" s="32"/>
      <c r="M57" s="32"/>
      <c r="N57" s="32"/>
      <c r="O57" s="32"/>
      <c r="P57" s="37"/>
    </row>
    <row r="58" spans="1:16" s="7" customFormat="1" ht="75" customHeight="1" x14ac:dyDescent="0.25">
      <c r="A58" s="27" t="s">
        <v>94</v>
      </c>
      <c r="B58" s="28" t="s">
        <v>95</v>
      </c>
      <c r="C58" s="28" t="s">
        <v>96</v>
      </c>
      <c r="D58" s="28" t="s">
        <v>97</v>
      </c>
      <c r="E58" s="77">
        <v>2016</v>
      </c>
      <c r="F58" s="32">
        <f>SUM(G58:I58)</f>
        <v>9784.2000000000007</v>
      </c>
      <c r="G58" s="32"/>
      <c r="H58" s="32">
        <v>9295</v>
      </c>
      <c r="I58" s="32">
        <v>489.2</v>
      </c>
      <c r="J58" s="32">
        <v>9085.1</v>
      </c>
      <c r="K58" s="34">
        <f>J58/F58*100</f>
        <v>92.854806729216492</v>
      </c>
      <c r="L58" s="32">
        <f>SUM(M58:O58)</f>
        <v>9085.1</v>
      </c>
      <c r="M58" s="32"/>
      <c r="N58" s="32">
        <v>8624.6</v>
      </c>
      <c r="O58" s="32">
        <v>460.5</v>
      </c>
      <c r="P58" s="37">
        <f>L58/F58*100</f>
        <v>92.854806729216492</v>
      </c>
    </row>
    <row r="59" spans="1:16" s="3" customFormat="1" ht="45" x14ac:dyDescent="0.25">
      <c r="A59" s="42" t="s">
        <v>98</v>
      </c>
      <c r="B59" s="75"/>
      <c r="C59" s="75"/>
      <c r="D59" s="75"/>
      <c r="E59" s="75"/>
      <c r="F59" s="45">
        <f>SUM(G59:I59)</f>
        <v>65600</v>
      </c>
      <c r="G59" s="45">
        <f>G60</f>
        <v>0</v>
      </c>
      <c r="H59" s="45">
        <f>H60</f>
        <v>65600</v>
      </c>
      <c r="I59" s="45">
        <f t="shared" ref="I59:J59" si="42">I60</f>
        <v>0</v>
      </c>
      <c r="J59" s="45">
        <f t="shared" si="42"/>
        <v>65600</v>
      </c>
      <c r="K59" s="46">
        <f>J59/F59*100</f>
        <v>100</v>
      </c>
      <c r="L59" s="45">
        <f>SUM(M59:O59)</f>
        <v>65600</v>
      </c>
      <c r="M59" s="45">
        <f>M60</f>
        <v>0</v>
      </c>
      <c r="N59" s="45">
        <f>N60</f>
        <v>65600</v>
      </c>
      <c r="O59" s="45">
        <f>O60</f>
        <v>0</v>
      </c>
      <c r="P59" s="47">
        <f>L59/F59*100</f>
        <v>100</v>
      </c>
    </row>
    <row r="60" spans="1:16" s="4" customFormat="1" ht="30" x14ac:dyDescent="0.25">
      <c r="A60" s="48" t="s">
        <v>99</v>
      </c>
      <c r="B60" s="76"/>
      <c r="C60" s="76"/>
      <c r="D60" s="76"/>
      <c r="E60" s="76"/>
      <c r="F60" s="50">
        <f>SUM(G60:I60)</f>
        <v>65600</v>
      </c>
      <c r="G60" s="50">
        <f>G62+G63</f>
        <v>0</v>
      </c>
      <c r="H60" s="50">
        <f t="shared" ref="H60:I60" si="43">H62+H63</f>
        <v>65600</v>
      </c>
      <c r="I60" s="50">
        <f t="shared" si="43"/>
        <v>0</v>
      </c>
      <c r="J60" s="50">
        <f>J62+J63</f>
        <v>65600</v>
      </c>
      <c r="K60" s="51">
        <f>J60/F60*100</f>
        <v>100</v>
      </c>
      <c r="L60" s="50">
        <f>SUM(M60:O60)</f>
        <v>65600</v>
      </c>
      <c r="M60" s="50">
        <f t="shared" ref="M60:N60" si="44">M62+M63</f>
        <v>0</v>
      </c>
      <c r="N60" s="50">
        <f t="shared" si="44"/>
        <v>65600</v>
      </c>
      <c r="O60" s="50">
        <f>O62+O63</f>
        <v>0</v>
      </c>
      <c r="P60" s="52">
        <f>L60/F60*100</f>
        <v>100</v>
      </c>
    </row>
    <row r="61" spans="1:16" ht="45" x14ac:dyDescent="0.25">
      <c r="A61" s="10" t="s">
        <v>80</v>
      </c>
      <c r="B61" s="74"/>
      <c r="C61" s="74"/>
      <c r="D61" s="74"/>
      <c r="E61" s="74"/>
      <c r="F61" s="53"/>
      <c r="G61" s="53"/>
      <c r="H61" s="32"/>
      <c r="I61" s="31"/>
      <c r="J61" s="32"/>
      <c r="K61" s="33"/>
      <c r="L61" s="31"/>
      <c r="M61" s="31"/>
      <c r="N61" s="32"/>
      <c r="O61" s="32"/>
      <c r="P61" s="37"/>
    </row>
    <row r="62" spans="1:16" s="7" customFormat="1" ht="87.75" customHeight="1" x14ac:dyDescent="0.25">
      <c r="A62" s="57" t="s">
        <v>100</v>
      </c>
      <c r="B62" s="78" t="s">
        <v>101</v>
      </c>
      <c r="C62" s="78"/>
      <c r="D62" s="78"/>
      <c r="E62" s="67" t="s">
        <v>102</v>
      </c>
      <c r="F62" s="32">
        <f>SUM(G62:I62)</f>
        <v>53100</v>
      </c>
      <c r="G62" s="30"/>
      <c r="H62" s="32">
        <v>53100</v>
      </c>
      <c r="I62" s="32"/>
      <c r="J62" s="32">
        <v>53100</v>
      </c>
      <c r="K62" s="34">
        <f>J62/F62*100</f>
        <v>100</v>
      </c>
      <c r="L62" s="32">
        <f>SUM(M62:O62)</f>
        <v>53100</v>
      </c>
      <c r="M62" s="32"/>
      <c r="N62" s="32">
        <v>53100</v>
      </c>
      <c r="O62" s="32"/>
      <c r="P62" s="37">
        <f>L62/F62*100</f>
        <v>100</v>
      </c>
    </row>
    <row r="63" spans="1:16" s="7" customFormat="1" ht="74.25" customHeight="1" x14ac:dyDescent="0.25">
      <c r="A63" s="57" t="s">
        <v>222</v>
      </c>
      <c r="B63" s="71" t="s">
        <v>103</v>
      </c>
      <c r="C63" s="71" t="s">
        <v>104</v>
      </c>
      <c r="D63" s="71"/>
      <c r="E63" s="71" t="s">
        <v>105</v>
      </c>
      <c r="F63" s="32">
        <f>SUM(G63:I63)</f>
        <v>12500</v>
      </c>
      <c r="G63" s="30"/>
      <c r="H63" s="32">
        <v>12500</v>
      </c>
      <c r="I63" s="32"/>
      <c r="J63" s="32">
        <v>12500</v>
      </c>
      <c r="K63" s="34">
        <f t="shared" ref="K63" si="45">J63/F63*100</f>
        <v>100</v>
      </c>
      <c r="L63" s="32">
        <f>SUM(M63:O63)</f>
        <v>12500</v>
      </c>
      <c r="M63" s="32"/>
      <c r="N63" s="32">
        <v>12500</v>
      </c>
      <c r="O63" s="32"/>
      <c r="P63" s="37">
        <f>L63/F63*100</f>
        <v>100</v>
      </c>
    </row>
    <row r="64" spans="1:16" s="6" customFormat="1" ht="15.75" x14ac:dyDescent="0.25">
      <c r="A64" s="73" t="s">
        <v>109</v>
      </c>
      <c r="B64" s="79"/>
      <c r="C64" s="79"/>
      <c r="D64" s="79"/>
      <c r="E64" s="80"/>
      <c r="F64" s="81">
        <f>SUM(G64:I64)</f>
        <v>1255663.8500000001</v>
      </c>
      <c r="G64" s="31">
        <f>G66</f>
        <v>682961.4</v>
      </c>
      <c r="H64" s="31">
        <f t="shared" ref="H64" si="46">H66</f>
        <v>553446.30000000005</v>
      </c>
      <c r="I64" s="31">
        <f>I66</f>
        <v>19256.150000000001</v>
      </c>
      <c r="J64" s="31">
        <f>J66</f>
        <v>1015363.9</v>
      </c>
      <c r="K64" s="33">
        <f>J64/F64*100</f>
        <v>80.862716562239171</v>
      </c>
      <c r="L64" s="81">
        <f>SUM(M64:O64)</f>
        <v>1015363.8999999999</v>
      </c>
      <c r="M64" s="31">
        <f t="shared" ref="M64:O64" si="47">M66</f>
        <v>443993.2</v>
      </c>
      <c r="N64" s="31">
        <f t="shared" si="47"/>
        <v>552114.5</v>
      </c>
      <c r="O64" s="31">
        <f t="shared" si="47"/>
        <v>19256.2</v>
      </c>
      <c r="P64" s="26">
        <f>L64/F64*100</f>
        <v>80.862716562239157</v>
      </c>
    </row>
    <row r="65" spans="1:16" ht="15.75" x14ac:dyDescent="0.25">
      <c r="A65" s="27" t="s">
        <v>18</v>
      </c>
      <c r="B65" s="67"/>
      <c r="C65" s="67"/>
      <c r="D65" s="67"/>
      <c r="E65" s="67"/>
      <c r="F65" s="30"/>
      <c r="G65" s="32"/>
      <c r="H65" s="32"/>
      <c r="I65" s="32"/>
      <c r="J65" s="32"/>
      <c r="K65" s="33"/>
      <c r="L65" s="32"/>
      <c r="M65" s="31"/>
      <c r="N65" s="32"/>
      <c r="O65" s="32"/>
      <c r="P65" s="37"/>
    </row>
    <row r="66" spans="1:16" ht="15.75" x14ac:dyDescent="0.25">
      <c r="A66" s="82" t="s">
        <v>28</v>
      </c>
      <c r="B66" s="67"/>
      <c r="C66" s="67"/>
      <c r="D66" s="67"/>
      <c r="E66" s="67"/>
      <c r="F66" s="81">
        <f>SUM(G66:I66)</f>
        <v>1255663.8500000001</v>
      </c>
      <c r="G66" s="31">
        <f>G67</f>
        <v>682961.4</v>
      </c>
      <c r="H66" s="31">
        <f t="shared" ref="H66:I67" si="48">H67</f>
        <v>553446.30000000005</v>
      </c>
      <c r="I66" s="31">
        <f t="shared" si="48"/>
        <v>19256.150000000001</v>
      </c>
      <c r="J66" s="31">
        <f>J67</f>
        <v>1015363.9</v>
      </c>
      <c r="K66" s="33">
        <f>J66/F66*100</f>
        <v>80.862716562239171</v>
      </c>
      <c r="L66" s="81">
        <f>SUM(M66:O66)</f>
        <v>1015363.8999999999</v>
      </c>
      <c r="M66" s="31">
        <f>M67</f>
        <v>443993.2</v>
      </c>
      <c r="N66" s="31">
        <f t="shared" ref="M66:O67" si="49">N67</f>
        <v>552114.5</v>
      </c>
      <c r="O66" s="31">
        <f t="shared" si="49"/>
        <v>19256.2</v>
      </c>
      <c r="P66" s="26">
        <f>L66/F66*100</f>
        <v>80.862716562239157</v>
      </c>
    </row>
    <row r="67" spans="1:16" s="3" customFormat="1" ht="60" x14ac:dyDescent="0.25">
      <c r="A67" s="83" t="s">
        <v>62</v>
      </c>
      <c r="B67" s="84" t="s">
        <v>110</v>
      </c>
      <c r="C67" s="85"/>
      <c r="D67" s="85"/>
      <c r="E67" s="86"/>
      <c r="F67" s="44">
        <f>SUM(G67:I67)</f>
        <v>1255663.8500000001</v>
      </c>
      <c r="G67" s="45">
        <f>G68</f>
        <v>682961.4</v>
      </c>
      <c r="H67" s="45">
        <f t="shared" si="48"/>
        <v>553446.30000000005</v>
      </c>
      <c r="I67" s="45">
        <f t="shared" si="48"/>
        <v>19256.150000000001</v>
      </c>
      <c r="J67" s="45">
        <f>J68</f>
        <v>1015363.9</v>
      </c>
      <c r="K67" s="46">
        <f>J67/F67*100</f>
        <v>80.862716562239171</v>
      </c>
      <c r="L67" s="44">
        <f>SUM(M67:O67)</f>
        <v>1015363.8999999999</v>
      </c>
      <c r="M67" s="45">
        <f t="shared" si="49"/>
        <v>443993.2</v>
      </c>
      <c r="N67" s="45">
        <f t="shared" si="49"/>
        <v>552114.5</v>
      </c>
      <c r="O67" s="45">
        <f t="shared" si="49"/>
        <v>19256.2</v>
      </c>
      <c r="P67" s="47">
        <f>L67/F67*100</f>
        <v>80.862716562239157</v>
      </c>
    </row>
    <row r="68" spans="1:16" s="4" customFormat="1" ht="75" x14ac:dyDescent="0.25">
      <c r="A68" s="87" t="s">
        <v>111</v>
      </c>
      <c r="B68" s="88"/>
      <c r="C68" s="89"/>
      <c r="D68" s="89"/>
      <c r="E68" s="90"/>
      <c r="F68" s="69">
        <f>SUM(G68:I68)</f>
        <v>1255663.8500000001</v>
      </c>
      <c r="G68" s="50">
        <f>G70</f>
        <v>682961.4</v>
      </c>
      <c r="H68" s="50">
        <f t="shared" ref="H68:I68" si="50">H70</f>
        <v>553446.30000000005</v>
      </c>
      <c r="I68" s="50">
        <f t="shared" si="50"/>
        <v>19256.150000000001</v>
      </c>
      <c r="J68" s="50">
        <f>J70</f>
        <v>1015363.9</v>
      </c>
      <c r="K68" s="51">
        <f>J68/F68*100</f>
        <v>80.862716562239171</v>
      </c>
      <c r="L68" s="69">
        <f>SUM(M68:O68)</f>
        <v>1015363.8999999999</v>
      </c>
      <c r="M68" s="50">
        <f>M70</f>
        <v>443993.2</v>
      </c>
      <c r="N68" s="50">
        <f t="shared" ref="N68:O68" si="51">N70</f>
        <v>552114.5</v>
      </c>
      <c r="O68" s="50">
        <f t="shared" si="51"/>
        <v>19256.2</v>
      </c>
      <c r="P68" s="52">
        <f>L68/F68*100</f>
        <v>80.862716562239157</v>
      </c>
    </row>
    <row r="69" spans="1:16" ht="45" x14ac:dyDescent="0.25">
      <c r="A69" s="10" t="s">
        <v>112</v>
      </c>
      <c r="B69" s="67"/>
      <c r="C69" s="67"/>
      <c r="D69" s="67"/>
      <c r="E69" s="67"/>
      <c r="F69" s="53"/>
      <c r="G69" s="53"/>
      <c r="H69" s="32"/>
      <c r="I69" s="31"/>
      <c r="J69" s="32"/>
      <c r="K69" s="33"/>
      <c r="L69" s="32"/>
      <c r="M69" s="31"/>
      <c r="N69" s="32"/>
      <c r="O69" s="32"/>
      <c r="P69" s="34"/>
    </row>
    <row r="70" spans="1:16" s="7" customFormat="1" ht="34.5" customHeight="1" x14ac:dyDescent="0.25">
      <c r="A70" s="27" t="s">
        <v>113</v>
      </c>
      <c r="B70" s="67"/>
      <c r="C70" s="67"/>
      <c r="D70" s="67"/>
      <c r="E70" s="67"/>
      <c r="F70" s="30">
        <f>SUM(G70:I70)</f>
        <v>1255663.8500000001</v>
      </c>
      <c r="G70" s="30">
        <v>682961.4</v>
      </c>
      <c r="H70" s="32">
        <v>553446.30000000005</v>
      </c>
      <c r="I70" s="32">
        <v>19256.150000000001</v>
      </c>
      <c r="J70" s="32">
        <v>1015363.9</v>
      </c>
      <c r="K70" s="34">
        <f>J70/F70*100</f>
        <v>80.862716562239171</v>
      </c>
      <c r="L70" s="30">
        <f>SUM(M70:O70)</f>
        <v>1015363.8999999999</v>
      </c>
      <c r="M70" s="32">
        <v>443993.2</v>
      </c>
      <c r="N70" s="32">
        <v>552114.5</v>
      </c>
      <c r="O70" s="32">
        <v>19256.2</v>
      </c>
      <c r="P70" s="37">
        <f>L70/F70*100</f>
        <v>80.862716562239157</v>
      </c>
    </row>
    <row r="71" spans="1:16" s="2" customFormat="1" ht="15.75" x14ac:dyDescent="0.25">
      <c r="A71" s="73" t="s">
        <v>114</v>
      </c>
      <c r="B71" s="74"/>
      <c r="C71" s="74"/>
      <c r="D71" s="74"/>
      <c r="E71" s="74"/>
      <c r="F71" s="81">
        <f>SUM(G71:I71)</f>
        <v>815308.2</v>
      </c>
      <c r="G71" s="31">
        <f>G74+G80</f>
        <v>366557</v>
      </c>
      <c r="H71" s="31">
        <f t="shared" ref="H71:J71" si="52">H74+H80</f>
        <v>448751.2</v>
      </c>
      <c r="I71" s="31">
        <f t="shared" si="52"/>
        <v>0</v>
      </c>
      <c r="J71" s="31">
        <f t="shared" si="52"/>
        <v>807802.3</v>
      </c>
      <c r="K71" s="33">
        <f>J71/F71*100</f>
        <v>99.079378816501546</v>
      </c>
      <c r="L71" s="81">
        <f>SUM(M71:O71)</f>
        <v>807802.3</v>
      </c>
      <c r="M71" s="31">
        <f t="shared" ref="M71" si="53">M74+M80</f>
        <v>359476.6</v>
      </c>
      <c r="N71" s="31">
        <f>N74+N80</f>
        <v>448325.7</v>
      </c>
      <c r="O71" s="31">
        <f>O74+O80</f>
        <v>0</v>
      </c>
      <c r="P71" s="26">
        <f>L71/F71*100</f>
        <v>99.079378816501546</v>
      </c>
    </row>
    <row r="72" spans="1:16" ht="15.75" x14ac:dyDescent="0.25">
      <c r="A72" s="27" t="s">
        <v>115</v>
      </c>
      <c r="B72" s="74"/>
      <c r="C72" s="74"/>
      <c r="D72" s="74"/>
      <c r="E72" s="74"/>
      <c r="F72" s="30"/>
      <c r="G72" s="31"/>
      <c r="H72" s="31"/>
      <c r="I72" s="31"/>
      <c r="J72" s="31"/>
      <c r="K72" s="33"/>
      <c r="L72" s="31"/>
      <c r="M72" s="31"/>
      <c r="N72" s="31"/>
      <c r="O72" s="31"/>
      <c r="P72" s="33"/>
    </row>
    <row r="73" spans="1:16" ht="15.75" x14ac:dyDescent="0.25">
      <c r="A73" s="82" t="s">
        <v>28</v>
      </c>
      <c r="B73" s="74"/>
      <c r="C73" s="74"/>
      <c r="D73" s="74"/>
      <c r="E73" s="74"/>
      <c r="F73" s="30">
        <f t="shared" ref="F73:F81" si="54">SUM(G73:I73)</f>
        <v>815308.2</v>
      </c>
      <c r="G73" s="32">
        <f>G74+G80</f>
        <v>366557</v>
      </c>
      <c r="H73" s="32">
        <f t="shared" ref="H73:J73" si="55">H74+H80</f>
        <v>448751.2</v>
      </c>
      <c r="I73" s="32">
        <f t="shared" si="55"/>
        <v>0</v>
      </c>
      <c r="J73" s="32">
        <f t="shared" si="55"/>
        <v>807802.3</v>
      </c>
      <c r="K73" s="34">
        <f t="shared" ref="K73:K81" si="56">J73/F73*100</f>
        <v>99.079378816501546</v>
      </c>
      <c r="L73" s="32">
        <f t="shared" ref="L73" si="57">M73+N73+O73</f>
        <v>807802.3</v>
      </c>
      <c r="M73" s="32">
        <f t="shared" ref="M73" si="58">M74+M80</f>
        <v>359476.6</v>
      </c>
      <c r="N73" s="32">
        <f t="shared" ref="N73" si="59">N74+N80</f>
        <v>448325.7</v>
      </c>
      <c r="O73" s="32">
        <f t="shared" ref="O73" si="60">O74+O80</f>
        <v>0</v>
      </c>
      <c r="P73" s="37">
        <f t="shared" ref="P73:P81" si="61">L73/F73*100</f>
        <v>99.079378816501546</v>
      </c>
    </row>
    <row r="74" spans="1:16" s="3" customFormat="1" ht="45" x14ac:dyDescent="0.25">
      <c r="A74" s="63" t="s">
        <v>116</v>
      </c>
      <c r="B74" s="75"/>
      <c r="C74" s="75"/>
      <c r="D74" s="75"/>
      <c r="E74" s="75"/>
      <c r="F74" s="44">
        <f t="shared" si="54"/>
        <v>752268.2</v>
      </c>
      <c r="G74" s="45">
        <f>G75+G78</f>
        <v>363517</v>
      </c>
      <c r="H74" s="45">
        <f t="shared" ref="H74:I74" si="62">H75+H78</f>
        <v>388751.2</v>
      </c>
      <c r="I74" s="45">
        <f t="shared" si="62"/>
        <v>0</v>
      </c>
      <c r="J74" s="45">
        <f>J75+J78</f>
        <v>745187.8</v>
      </c>
      <c r="K74" s="46">
        <f t="shared" si="56"/>
        <v>99.058793127238403</v>
      </c>
      <c r="L74" s="44">
        <f t="shared" ref="L74:L81" si="63">SUM(M74:O74)</f>
        <v>745187.8</v>
      </c>
      <c r="M74" s="45">
        <f t="shared" ref="M74:O74" si="64">M75+M78</f>
        <v>356436.6</v>
      </c>
      <c r="N74" s="45">
        <f>N75+N78</f>
        <v>388751.2</v>
      </c>
      <c r="O74" s="45">
        <f t="shared" si="64"/>
        <v>0</v>
      </c>
      <c r="P74" s="47">
        <f t="shared" si="61"/>
        <v>99.058793127238403</v>
      </c>
    </row>
    <row r="75" spans="1:16" s="4" customFormat="1" ht="60" x14ac:dyDescent="0.25">
      <c r="A75" s="54" t="s">
        <v>117</v>
      </c>
      <c r="B75" s="76"/>
      <c r="C75" s="76"/>
      <c r="D75" s="76"/>
      <c r="E75" s="76"/>
      <c r="F75" s="69">
        <f t="shared" si="54"/>
        <v>220000</v>
      </c>
      <c r="G75" s="50">
        <f>G76+G77</f>
        <v>0</v>
      </c>
      <c r="H75" s="50">
        <f t="shared" ref="H75:J75" si="65">H76+H77</f>
        <v>220000</v>
      </c>
      <c r="I75" s="50">
        <f t="shared" si="65"/>
        <v>0</v>
      </c>
      <c r="J75" s="50">
        <f t="shared" si="65"/>
        <v>220000</v>
      </c>
      <c r="K75" s="51">
        <f t="shared" si="56"/>
        <v>100</v>
      </c>
      <c r="L75" s="69">
        <f t="shared" si="63"/>
        <v>220000</v>
      </c>
      <c r="M75" s="50">
        <f t="shared" ref="M75" si="66">M76+M77</f>
        <v>0</v>
      </c>
      <c r="N75" s="50">
        <f t="shared" ref="N75" si="67">N76+N77</f>
        <v>220000</v>
      </c>
      <c r="O75" s="50">
        <f>O76+O77</f>
        <v>0</v>
      </c>
      <c r="P75" s="52">
        <f t="shared" si="61"/>
        <v>100</v>
      </c>
    </row>
    <row r="76" spans="1:16" s="7" customFormat="1" ht="65.25" customHeight="1" x14ac:dyDescent="0.25">
      <c r="A76" s="91" t="s">
        <v>223</v>
      </c>
      <c r="B76" s="67" t="s">
        <v>234</v>
      </c>
      <c r="C76" s="67"/>
      <c r="D76" s="92"/>
      <c r="E76" s="93" t="s">
        <v>235</v>
      </c>
      <c r="F76" s="30">
        <f t="shared" si="54"/>
        <v>200000</v>
      </c>
      <c r="G76" s="30"/>
      <c r="H76" s="32">
        <v>200000</v>
      </c>
      <c r="I76" s="32"/>
      <c r="J76" s="32">
        <v>200000</v>
      </c>
      <c r="K76" s="34">
        <f t="shared" si="56"/>
        <v>100</v>
      </c>
      <c r="L76" s="30">
        <f t="shared" si="63"/>
        <v>200000</v>
      </c>
      <c r="M76" s="32"/>
      <c r="N76" s="32">
        <v>200000</v>
      </c>
      <c r="O76" s="32"/>
      <c r="P76" s="37">
        <f t="shared" si="61"/>
        <v>100</v>
      </c>
    </row>
    <row r="77" spans="1:16" s="7" customFormat="1" ht="60" x14ac:dyDescent="0.25">
      <c r="A77" s="91" t="s">
        <v>224</v>
      </c>
      <c r="B77" s="67"/>
      <c r="C77" s="67"/>
      <c r="D77" s="92"/>
      <c r="E77" s="93"/>
      <c r="F77" s="30">
        <f t="shared" si="54"/>
        <v>20000</v>
      </c>
      <c r="G77" s="30"/>
      <c r="H77" s="32">
        <v>20000</v>
      </c>
      <c r="I77" s="32"/>
      <c r="J77" s="32">
        <v>20000</v>
      </c>
      <c r="K77" s="34">
        <f t="shared" si="56"/>
        <v>100</v>
      </c>
      <c r="L77" s="30">
        <f t="shared" si="63"/>
        <v>20000</v>
      </c>
      <c r="M77" s="32"/>
      <c r="N77" s="32">
        <v>20000</v>
      </c>
      <c r="O77" s="32"/>
      <c r="P77" s="37">
        <f t="shared" si="61"/>
        <v>100</v>
      </c>
    </row>
    <row r="78" spans="1:16" s="4" customFormat="1" ht="81.75" customHeight="1" x14ac:dyDescent="0.25">
      <c r="A78" s="54" t="s">
        <v>118</v>
      </c>
      <c r="B78" s="49"/>
      <c r="C78" s="49"/>
      <c r="D78" s="94"/>
      <c r="E78" s="95"/>
      <c r="F78" s="69">
        <f t="shared" si="54"/>
        <v>532268.19999999995</v>
      </c>
      <c r="G78" s="69">
        <f>G79</f>
        <v>363517</v>
      </c>
      <c r="H78" s="69">
        <f t="shared" ref="H78:I78" si="68">H79</f>
        <v>168751.2</v>
      </c>
      <c r="I78" s="69">
        <f t="shared" si="68"/>
        <v>0</v>
      </c>
      <c r="J78" s="69">
        <f>J79</f>
        <v>525187.80000000005</v>
      </c>
      <c r="K78" s="51">
        <f t="shared" si="56"/>
        <v>98.669768361138253</v>
      </c>
      <c r="L78" s="69">
        <f t="shared" si="63"/>
        <v>525187.80000000005</v>
      </c>
      <c r="M78" s="69">
        <f t="shared" ref="M78:O78" si="69">M79</f>
        <v>356436.6</v>
      </c>
      <c r="N78" s="69">
        <f>N79</f>
        <v>168751.2</v>
      </c>
      <c r="O78" s="69">
        <f t="shared" si="69"/>
        <v>0</v>
      </c>
      <c r="P78" s="52">
        <f t="shared" si="61"/>
        <v>98.669768361138253</v>
      </c>
    </row>
    <row r="79" spans="1:16" s="7" customFormat="1" ht="65.25" customHeight="1" x14ac:dyDescent="0.25">
      <c r="A79" s="27" t="s">
        <v>119</v>
      </c>
      <c r="B79" s="67" t="s">
        <v>120</v>
      </c>
      <c r="C79" s="67" t="s">
        <v>121</v>
      </c>
      <c r="D79" s="92" t="s">
        <v>122</v>
      </c>
      <c r="E79" s="96" t="s">
        <v>123</v>
      </c>
      <c r="F79" s="30">
        <f>SUM(G79:I79)</f>
        <v>532268.19999999995</v>
      </c>
      <c r="G79" s="30">
        <v>363517</v>
      </c>
      <c r="H79" s="32">
        <v>168751.2</v>
      </c>
      <c r="I79" s="32"/>
      <c r="J79" s="68">
        <v>525187.80000000005</v>
      </c>
      <c r="K79" s="34">
        <f>J79/F79*100</f>
        <v>98.669768361138253</v>
      </c>
      <c r="L79" s="30">
        <f>SUM(M79:O79)</f>
        <v>525187.80000000005</v>
      </c>
      <c r="M79" s="32">
        <v>356436.6</v>
      </c>
      <c r="N79" s="32">
        <v>168751.2</v>
      </c>
      <c r="O79" s="32"/>
      <c r="P79" s="37">
        <f t="shared" si="61"/>
        <v>98.669768361138253</v>
      </c>
    </row>
    <row r="80" spans="1:16" s="3" customFormat="1" ht="90" x14ac:dyDescent="0.25">
      <c r="A80" s="63" t="s">
        <v>240</v>
      </c>
      <c r="B80" s="75"/>
      <c r="C80" s="75"/>
      <c r="D80" s="75"/>
      <c r="E80" s="75"/>
      <c r="F80" s="44">
        <f t="shared" si="54"/>
        <v>63040</v>
      </c>
      <c r="G80" s="45">
        <f>G81</f>
        <v>3040</v>
      </c>
      <c r="H80" s="45">
        <f t="shared" ref="H80" si="70">H81</f>
        <v>60000</v>
      </c>
      <c r="I80" s="45">
        <f>I81</f>
        <v>0</v>
      </c>
      <c r="J80" s="45">
        <f>J81</f>
        <v>62614.5</v>
      </c>
      <c r="K80" s="46">
        <f t="shared" si="56"/>
        <v>99.325031725888323</v>
      </c>
      <c r="L80" s="44">
        <f t="shared" si="63"/>
        <v>62614.5</v>
      </c>
      <c r="M80" s="45">
        <f>M81</f>
        <v>3040</v>
      </c>
      <c r="N80" s="45">
        <f>N81</f>
        <v>59574.5</v>
      </c>
      <c r="O80" s="45">
        <f t="shared" ref="O80" si="71">O81</f>
        <v>0</v>
      </c>
      <c r="P80" s="47">
        <f t="shared" si="61"/>
        <v>99.325031725888323</v>
      </c>
    </row>
    <row r="81" spans="1:16" s="4" customFormat="1" ht="45" x14ac:dyDescent="0.25">
      <c r="A81" s="54" t="s">
        <v>124</v>
      </c>
      <c r="B81" s="76"/>
      <c r="C81" s="76"/>
      <c r="D81" s="76"/>
      <c r="E81" s="76"/>
      <c r="F81" s="69">
        <f t="shared" si="54"/>
        <v>63040</v>
      </c>
      <c r="G81" s="50">
        <f>G83</f>
        <v>3040</v>
      </c>
      <c r="H81" s="50">
        <f t="shared" ref="H81:I81" si="72">H83</f>
        <v>60000</v>
      </c>
      <c r="I81" s="50">
        <f t="shared" si="72"/>
        <v>0</v>
      </c>
      <c r="J81" s="50">
        <f>J83</f>
        <v>62614.5</v>
      </c>
      <c r="K81" s="51">
        <f t="shared" si="56"/>
        <v>99.325031725888323</v>
      </c>
      <c r="L81" s="69">
        <f t="shared" si="63"/>
        <v>62614.5</v>
      </c>
      <c r="M81" s="50">
        <f>M83</f>
        <v>3040</v>
      </c>
      <c r="N81" s="50">
        <f>N83</f>
        <v>59574.5</v>
      </c>
      <c r="O81" s="50">
        <f t="shared" ref="O81" si="73">O83</f>
        <v>0</v>
      </c>
      <c r="P81" s="52">
        <f t="shared" si="61"/>
        <v>99.325031725888323</v>
      </c>
    </row>
    <row r="82" spans="1:16" ht="30" x14ac:dyDescent="0.25">
      <c r="A82" s="10" t="s">
        <v>125</v>
      </c>
      <c r="B82" s="74"/>
      <c r="C82" s="74"/>
      <c r="D82" s="74"/>
      <c r="E82" s="74"/>
      <c r="F82" s="53"/>
      <c r="G82" s="53"/>
      <c r="H82" s="97"/>
      <c r="I82" s="97"/>
      <c r="J82" s="97"/>
      <c r="K82" s="98"/>
      <c r="L82" s="32"/>
      <c r="M82" s="97"/>
      <c r="N82" s="97"/>
      <c r="O82" s="97"/>
      <c r="P82" s="98"/>
    </row>
    <row r="83" spans="1:16" s="7" customFormat="1" ht="95.25" customHeight="1" x14ac:dyDescent="0.25">
      <c r="A83" s="27" t="s">
        <v>126</v>
      </c>
      <c r="B83" s="67" t="s">
        <v>127</v>
      </c>
      <c r="C83" s="99" t="s">
        <v>128</v>
      </c>
      <c r="D83" s="100"/>
      <c r="E83" s="67" t="s">
        <v>236</v>
      </c>
      <c r="F83" s="30">
        <f>SUM(G83:I83)</f>
        <v>63040</v>
      </c>
      <c r="G83" s="30">
        <v>3040</v>
      </c>
      <c r="H83" s="32">
        <v>60000</v>
      </c>
      <c r="I83" s="32">
        <v>0</v>
      </c>
      <c r="J83" s="32">
        <v>62614.5</v>
      </c>
      <c r="K83" s="34">
        <f>J83/F83*100</f>
        <v>99.325031725888323</v>
      </c>
      <c r="L83" s="30">
        <f>SUM(M83:O83)</f>
        <v>62614.5</v>
      </c>
      <c r="M83" s="32">
        <v>3040</v>
      </c>
      <c r="N83" s="32">
        <v>59574.5</v>
      </c>
      <c r="O83" s="32">
        <v>0</v>
      </c>
      <c r="P83" s="37">
        <f>L83/F83*100</f>
        <v>99.325031725888323</v>
      </c>
    </row>
    <row r="84" spans="1:16" s="2" customFormat="1" ht="15.75" x14ac:dyDescent="0.25">
      <c r="A84" s="73" t="s">
        <v>129</v>
      </c>
      <c r="B84" s="74"/>
      <c r="C84" s="67"/>
      <c r="D84" s="74"/>
      <c r="E84" s="74"/>
      <c r="F84" s="81">
        <f>SUM(G84:I84)</f>
        <v>365038.3</v>
      </c>
      <c r="G84" s="31">
        <f>G86</f>
        <v>0</v>
      </c>
      <c r="H84" s="31">
        <f>H86</f>
        <v>357923.89999999997</v>
      </c>
      <c r="I84" s="31">
        <f t="shared" ref="I84:J84" si="74">I86</f>
        <v>7114.4</v>
      </c>
      <c r="J84" s="31">
        <f t="shared" si="74"/>
        <v>317297.5</v>
      </c>
      <c r="K84" s="33">
        <f>J84/F84*100</f>
        <v>86.921701092734665</v>
      </c>
      <c r="L84" s="81">
        <f>SUM(M84:O84)</f>
        <v>317297.5</v>
      </c>
      <c r="M84" s="31">
        <f t="shared" ref="M84:O84" si="75">M86</f>
        <v>0</v>
      </c>
      <c r="N84" s="31">
        <f t="shared" si="75"/>
        <v>310183.09999999998</v>
      </c>
      <c r="O84" s="31">
        <f t="shared" si="75"/>
        <v>7114.4</v>
      </c>
      <c r="P84" s="26">
        <f>L84/F84*100</f>
        <v>86.921701092734665</v>
      </c>
    </row>
    <row r="85" spans="1:16" ht="15.75" x14ac:dyDescent="0.25">
      <c r="A85" s="27" t="s">
        <v>18</v>
      </c>
      <c r="B85" s="74"/>
      <c r="C85" s="67"/>
      <c r="D85" s="74"/>
      <c r="E85" s="74"/>
      <c r="F85" s="30"/>
      <c r="G85" s="30"/>
      <c r="H85" s="32"/>
      <c r="I85" s="31"/>
      <c r="J85" s="32"/>
      <c r="K85" s="33"/>
      <c r="L85" s="101"/>
      <c r="M85" s="31"/>
      <c r="N85" s="32"/>
      <c r="O85" s="32"/>
      <c r="P85" s="34"/>
    </row>
    <row r="86" spans="1:16" s="3" customFormat="1" ht="45" x14ac:dyDescent="0.25">
      <c r="A86" s="42" t="s">
        <v>130</v>
      </c>
      <c r="B86" s="75"/>
      <c r="C86" s="75"/>
      <c r="D86" s="75"/>
      <c r="E86" s="75"/>
      <c r="F86" s="44">
        <f>SUM(G86:I86)</f>
        <v>365038.3</v>
      </c>
      <c r="G86" s="45">
        <f>G87</f>
        <v>0</v>
      </c>
      <c r="H86" s="45">
        <f t="shared" ref="H86:J86" si="76">H87</f>
        <v>357923.89999999997</v>
      </c>
      <c r="I86" s="45">
        <f t="shared" si="76"/>
        <v>7114.4</v>
      </c>
      <c r="J86" s="45">
        <f t="shared" si="76"/>
        <v>317297.5</v>
      </c>
      <c r="K86" s="46">
        <f>J86/F86*100</f>
        <v>86.921701092734665</v>
      </c>
      <c r="L86" s="44">
        <f>SUM(M86:O86)</f>
        <v>317297.5</v>
      </c>
      <c r="M86" s="45">
        <f>M87</f>
        <v>0</v>
      </c>
      <c r="N86" s="45">
        <f t="shared" ref="N86:O86" si="77">N87</f>
        <v>310183.09999999998</v>
      </c>
      <c r="O86" s="45">
        <f t="shared" si="77"/>
        <v>7114.4</v>
      </c>
      <c r="P86" s="47">
        <f>L86/F86*100</f>
        <v>86.921701092734665</v>
      </c>
    </row>
    <row r="87" spans="1:16" s="4" customFormat="1" ht="30" x14ac:dyDescent="0.25">
      <c r="A87" s="48" t="s">
        <v>131</v>
      </c>
      <c r="B87" s="76"/>
      <c r="C87" s="76"/>
      <c r="D87" s="76"/>
      <c r="E87" s="76"/>
      <c r="F87" s="69">
        <f>SUM(G87:I87)</f>
        <v>365038.3</v>
      </c>
      <c r="G87" s="50">
        <f>G89+G90+G91+G92+G93+G94+G96+G98</f>
        <v>0</v>
      </c>
      <c r="H87" s="50">
        <f t="shared" ref="H87:J87" si="78">H89+H90+H91+H92+H93+H94+H96+H98</f>
        <v>357923.89999999997</v>
      </c>
      <c r="I87" s="50">
        <f t="shared" si="78"/>
        <v>7114.4</v>
      </c>
      <c r="J87" s="50">
        <f t="shared" si="78"/>
        <v>317297.5</v>
      </c>
      <c r="K87" s="51">
        <f>J87/F87*100</f>
        <v>86.921701092734665</v>
      </c>
      <c r="L87" s="69">
        <f>SUM(M87:O87)</f>
        <v>317297.5</v>
      </c>
      <c r="M87" s="50">
        <f t="shared" ref="M87:O87" si="79">M89+M90+M91+M92+M93+M94+M96+M98</f>
        <v>0</v>
      </c>
      <c r="N87" s="50">
        <f t="shared" si="79"/>
        <v>310183.09999999998</v>
      </c>
      <c r="O87" s="50">
        <f t="shared" si="79"/>
        <v>7114.4</v>
      </c>
      <c r="P87" s="52">
        <f>L87/F87*100</f>
        <v>86.921701092734665</v>
      </c>
    </row>
    <row r="88" spans="1:16" ht="30" x14ac:dyDescent="0.25">
      <c r="A88" s="10" t="s">
        <v>132</v>
      </c>
      <c r="B88" s="74"/>
      <c r="C88" s="74"/>
      <c r="D88" s="74"/>
      <c r="E88" s="74"/>
      <c r="F88" s="53"/>
      <c r="G88" s="53"/>
      <c r="H88" s="32"/>
      <c r="I88" s="31"/>
      <c r="J88" s="30"/>
      <c r="K88" s="33"/>
      <c r="L88" s="32"/>
      <c r="M88" s="31"/>
      <c r="N88" s="32"/>
      <c r="O88" s="32"/>
      <c r="P88" s="34"/>
    </row>
    <row r="89" spans="1:16" s="7" customFormat="1" ht="84" customHeight="1" x14ac:dyDescent="0.25">
      <c r="A89" s="27" t="s">
        <v>133</v>
      </c>
      <c r="B89" s="67" t="s">
        <v>134</v>
      </c>
      <c r="C89" s="67" t="s">
        <v>135</v>
      </c>
      <c r="D89" s="67" t="s">
        <v>136</v>
      </c>
      <c r="E89" s="102">
        <v>42277</v>
      </c>
      <c r="F89" s="30">
        <f>SUM(G89:I89)</f>
        <v>138752.9</v>
      </c>
      <c r="G89" s="30"/>
      <c r="H89" s="32">
        <v>138752.9</v>
      </c>
      <c r="I89" s="32"/>
      <c r="J89" s="32">
        <v>138752.9</v>
      </c>
      <c r="K89" s="34">
        <f t="shared" ref="K89:K94" si="80">J89/F89*100</f>
        <v>100</v>
      </c>
      <c r="L89" s="30">
        <f>SUM(M89:O89)</f>
        <v>138752.9</v>
      </c>
      <c r="M89" s="32"/>
      <c r="N89" s="32">
        <v>138752.9</v>
      </c>
      <c r="O89" s="32"/>
      <c r="P89" s="37">
        <f t="shared" ref="P89:P94" si="81">L89/F89*100</f>
        <v>100</v>
      </c>
    </row>
    <row r="90" spans="1:16" s="7" customFormat="1" ht="101.25" customHeight="1" x14ac:dyDescent="0.25">
      <c r="A90" s="27" t="s">
        <v>138</v>
      </c>
      <c r="B90" s="67" t="s">
        <v>139</v>
      </c>
      <c r="C90" s="67" t="s">
        <v>140</v>
      </c>
      <c r="D90" s="67" t="s">
        <v>141</v>
      </c>
      <c r="E90" s="102">
        <v>42551</v>
      </c>
      <c r="F90" s="30">
        <f t="shared" ref="F90:F91" si="82">SUM(G90:I90)</f>
        <v>100371.7</v>
      </c>
      <c r="G90" s="30"/>
      <c r="H90" s="32">
        <v>100371.7</v>
      </c>
      <c r="I90" s="32"/>
      <c r="J90" s="32">
        <v>98997.3</v>
      </c>
      <c r="K90" s="34">
        <f t="shared" si="80"/>
        <v>98.630689726287386</v>
      </c>
      <c r="L90" s="30">
        <f>SUM(M90:O90)</f>
        <v>98997.3</v>
      </c>
      <c r="M90" s="32"/>
      <c r="N90" s="32">
        <v>98997.3</v>
      </c>
      <c r="O90" s="32"/>
      <c r="P90" s="37">
        <f t="shared" si="81"/>
        <v>98.630689726287386</v>
      </c>
    </row>
    <row r="91" spans="1:16" s="7" customFormat="1" ht="84" x14ac:dyDescent="0.25">
      <c r="A91" s="27" t="s">
        <v>142</v>
      </c>
      <c r="B91" s="67"/>
      <c r="C91" s="103" t="s">
        <v>143</v>
      </c>
      <c r="D91" s="103" t="s">
        <v>144</v>
      </c>
      <c r="E91" s="104">
        <v>42064</v>
      </c>
      <c r="F91" s="30">
        <f t="shared" si="82"/>
        <v>9687.4</v>
      </c>
      <c r="G91" s="30"/>
      <c r="H91" s="32">
        <v>9687.4</v>
      </c>
      <c r="I91" s="32"/>
      <c r="J91" s="32">
        <v>9687.4</v>
      </c>
      <c r="K91" s="34">
        <f t="shared" si="80"/>
        <v>100</v>
      </c>
      <c r="L91" s="30">
        <f t="shared" ref="L91" si="83">SUM(M91:O91)</f>
        <v>9687.4</v>
      </c>
      <c r="M91" s="32"/>
      <c r="N91" s="32">
        <v>9687.4</v>
      </c>
      <c r="O91" s="32"/>
      <c r="P91" s="37">
        <f t="shared" si="81"/>
        <v>100</v>
      </c>
    </row>
    <row r="92" spans="1:16" s="7" customFormat="1" ht="84" x14ac:dyDescent="0.25">
      <c r="A92" s="27" t="s">
        <v>225</v>
      </c>
      <c r="B92" s="67" t="s">
        <v>145</v>
      </c>
      <c r="C92" s="67" t="s">
        <v>146</v>
      </c>
      <c r="D92" s="67" t="s">
        <v>147</v>
      </c>
      <c r="E92" s="105" t="s">
        <v>239</v>
      </c>
      <c r="F92" s="30">
        <f>SUM(G92:I92)</f>
        <v>83486.899999999994</v>
      </c>
      <c r="G92" s="30"/>
      <c r="H92" s="32">
        <v>83486.899999999994</v>
      </c>
      <c r="I92" s="32"/>
      <c r="J92" s="32">
        <v>40437.4</v>
      </c>
      <c r="K92" s="34">
        <f t="shared" si="80"/>
        <v>48.435622834241066</v>
      </c>
      <c r="L92" s="30">
        <f>SUM(M92:O92)</f>
        <v>40437.4</v>
      </c>
      <c r="M92" s="32"/>
      <c r="N92" s="32">
        <v>40437.4</v>
      </c>
      <c r="O92" s="32"/>
      <c r="P92" s="37">
        <f t="shared" si="81"/>
        <v>48.435622834241066</v>
      </c>
    </row>
    <row r="93" spans="1:16" s="7" customFormat="1" ht="82.5" customHeight="1" x14ac:dyDescent="0.25">
      <c r="A93" s="27" t="s">
        <v>226</v>
      </c>
      <c r="B93" s="67" t="s">
        <v>137</v>
      </c>
      <c r="C93" s="67"/>
      <c r="D93" s="67"/>
      <c r="E93" s="105" t="s">
        <v>148</v>
      </c>
      <c r="F93" s="30">
        <f>SUM(G93:I93)</f>
        <v>10175</v>
      </c>
      <c r="G93" s="30"/>
      <c r="H93" s="32">
        <v>10175</v>
      </c>
      <c r="I93" s="32"/>
      <c r="J93" s="32">
        <v>10175</v>
      </c>
      <c r="K93" s="34">
        <f t="shared" si="80"/>
        <v>100</v>
      </c>
      <c r="L93" s="30">
        <f>SUM(M93:O93)</f>
        <v>10175</v>
      </c>
      <c r="M93" s="32"/>
      <c r="N93" s="32">
        <v>10175</v>
      </c>
      <c r="O93" s="32"/>
      <c r="P93" s="37">
        <f t="shared" si="81"/>
        <v>100</v>
      </c>
    </row>
    <row r="94" spans="1:16" s="7" customFormat="1" ht="45" x14ac:dyDescent="0.25">
      <c r="A94" s="27" t="s">
        <v>219</v>
      </c>
      <c r="B94" s="67"/>
      <c r="C94" s="67"/>
      <c r="D94" s="67"/>
      <c r="E94" s="105"/>
      <c r="F94" s="30">
        <f>SUM(G94:I94)</f>
        <v>150</v>
      </c>
      <c r="G94" s="30"/>
      <c r="H94" s="32">
        <v>150</v>
      </c>
      <c r="I94" s="32"/>
      <c r="J94" s="32">
        <v>150</v>
      </c>
      <c r="K94" s="34">
        <f t="shared" si="80"/>
        <v>100</v>
      </c>
      <c r="L94" s="30">
        <f>SUM(M94:O94)</f>
        <v>150</v>
      </c>
      <c r="M94" s="32"/>
      <c r="N94" s="32">
        <v>150</v>
      </c>
      <c r="O94" s="32"/>
      <c r="P94" s="37">
        <f t="shared" si="81"/>
        <v>100</v>
      </c>
    </row>
    <row r="95" spans="1:16" x14ac:dyDescent="0.25">
      <c r="A95" s="62" t="s">
        <v>38</v>
      </c>
      <c r="B95" s="67"/>
      <c r="C95" s="67"/>
      <c r="D95" s="67"/>
      <c r="E95" s="105"/>
      <c r="F95" s="30"/>
      <c r="G95" s="30"/>
      <c r="H95" s="32"/>
      <c r="I95" s="32"/>
      <c r="J95" s="32"/>
      <c r="K95" s="34"/>
      <c r="L95" s="32"/>
      <c r="M95" s="32"/>
      <c r="N95" s="32"/>
      <c r="O95" s="32"/>
      <c r="P95" s="37"/>
    </row>
    <row r="96" spans="1:16" s="7" customFormat="1" ht="85.5" customHeight="1" x14ac:dyDescent="0.25">
      <c r="A96" s="27" t="s">
        <v>149</v>
      </c>
      <c r="B96" s="67" t="s">
        <v>106</v>
      </c>
      <c r="C96" s="67" t="s">
        <v>150</v>
      </c>
      <c r="D96" s="67" t="s">
        <v>151</v>
      </c>
      <c r="E96" s="105" t="s">
        <v>54</v>
      </c>
      <c r="F96" s="30">
        <f>SUM(G96:I96)</f>
        <v>11628</v>
      </c>
      <c r="G96" s="30"/>
      <c r="H96" s="32">
        <v>10000</v>
      </c>
      <c r="I96" s="32">
        <v>1628</v>
      </c>
      <c r="J96" s="32">
        <v>11628</v>
      </c>
      <c r="K96" s="34">
        <f>J96/F96*100</f>
        <v>100</v>
      </c>
      <c r="L96" s="30">
        <f>SUM(M96:O96)</f>
        <v>11628</v>
      </c>
      <c r="M96" s="32"/>
      <c r="N96" s="32">
        <v>10000</v>
      </c>
      <c r="O96" s="32">
        <v>1628</v>
      </c>
      <c r="P96" s="37">
        <f>L96/F96*100</f>
        <v>100</v>
      </c>
    </row>
    <row r="97" spans="1:16" x14ac:dyDescent="0.25">
      <c r="A97" s="62" t="s">
        <v>40</v>
      </c>
      <c r="B97" s="67"/>
      <c r="C97" s="67"/>
      <c r="D97" s="67"/>
      <c r="E97" s="105"/>
      <c r="F97" s="30"/>
      <c r="G97" s="30"/>
      <c r="H97" s="32"/>
      <c r="I97" s="32"/>
      <c r="J97" s="32"/>
      <c r="K97" s="34"/>
      <c r="L97" s="32"/>
      <c r="M97" s="32"/>
      <c r="N97" s="32"/>
      <c r="O97" s="32"/>
      <c r="P97" s="37"/>
    </row>
    <row r="98" spans="1:16" s="7" customFormat="1" ht="195" customHeight="1" x14ac:dyDescent="0.25">
      <c r="A98" s="27" t="s">
        <v>152</v>
      </c>
      <c r="B98" s="67" t="s">
        <v>106</v>
      </c>
      <c r="C98" s="103" t="s">
        <v>153</v>
      </c>
      <c r="D98" s="67" t="s">
        <v>154</v>
      </c>
      <c r="E98" s="105" t="s">
        <v>54</v>
      </c>
      <c r="F98" s="30">
        <f>SUM(G98:I98)</f>
        <v>10786.4</v>
      </c>
      <c r="G98" s="30"/>
      <c r="H98" s="32">
        <v>5300</v>
      </c>
      <c r="I98" s="32">
        <v>5486.4</v>
      </c>
      <c r="J98" s="32">
        <v>7469.5</v>
      </c>
      <c r="K98" s="34">
        <f>J98/F98*100</f>
        <v>69.249239783430994</v>
      </c>
      <c r="L98" s="30">
        <f>SUM(M98:O98)</f>
        <v>7469.5</v>
      </c>
      <c r="M98" s="32"/>
      <c r="N98" s="32">
        <v>1983.1</v>
      </c>
      <c r="O98" s="32">
        <v>5486.4</v>
      </c>
      <c r="P98" s="37">
        <f>L98/F98*100</f>
        <v>69.249239783430994</v>
      </c>
    </row>
    <row r="99" spans="1:16" s="2" customFormat="1" ht="15.75" x14ac:dyDescent="0.25">
      <c r="A99" s="73" t="s">
        <v>155</v>
      </c>
      <c r="B99" s="74"/>
      <c r="C99" s="74"/>
      <c r="D99" s="74"/>
      <c r="E99" s="74"/>
      <c r="F99" s="81">
        <f>SUM(G99:I99)</f>
        <v>1864708.0399999998</v>
      </c>
      <c r="G99" s="31">
        <f>G101+G106+G112+G117+G124</f>
        <v>906241.03999999992</v>
      </c>
      <c r="H99" s="31">
        <f>H101+H106+H112+H117+H124</f>
        <v>877071.6</v>
      </c>
      <c r="I99" s="31">
        <f t="shared" ref="I99:J99" si="84">I101+I106+I112+I117+I124</f>
        <v>81395.399999999994</v>
      </c>
      <c r="J99" s="31">
        <f t="shared" si="84"/>
        <v>1474292.0000000002</v>
      </c>
      <c r="K99" s="33">
        <f>J99/F99*100</f>
        <v>79.062886434489783</v>
      </c>
      <c r="L99" s="81">
        <f>SUM(M99:O99)</f>
        <v>1446092.7999999998</v>
      </c>
      <c r="M99" s="31">
        <f>M101+M106+M112+M117+M124</f>
        <v>844840</v>
      </c>
      <c r="N99" s="31">
        <f t="shared" ref="N99:O99" si="85">N101+N106+N112+N117+N124</f>
        <v>544482.4</v>
      </c>
      <c r="O99" s="31">
        <f t="shared" si="85"/>
        <v>56770.400000000001</v>
      </c>
      <c r="P99" s="26">
        <f>L99/F99*100</f>
        <v>77.550628247411851</v>
      </c>
    </row>
    <row r="100" spans="1:16" x14ac:dyDescent="0.25">
      <c r="A100" s="27" t="s">
        <v>18</v>
      </c>
      <c r="B100" s="74"/>
      <c r="C100" s="74"/>
      <c r="D100" s="74"/>
      <c r="E100" s="74"/>
      <c r="F100" s="30"/>
      <c r="G100" s="30"/>
      <c r="H100" s="32"/>
      <c r="I100" s="32"/>
      <c r="J100" s="32"/>
      <c r="K100" s="34"/>
      <c r="L100" s="101"/>
      <c r="M100" s="32"/>
      <c r="N100" s="32"/>
      <c r="O100" s="32"/>
      <c r="P100" s="34"/>
    </row>
    <row r="101" spans="1:16" s="3" customFormat="1" ht="60" x14ac:dyDescent="0.25">
      <c r="A101" s="42" t="s">
        <v>62</v>
      </c>
      <c r="B101" s="75"/>
      <c r="C101" s="75"/>
      <c r="D101" s="75"/>
      <c r="E101" s="75"/>
      <c r="F101" s="44">
        <f>SUM(G101:I101)</f>
        <v>91543.900000000009</v>
      </c>
      <c r="G101" s="45">
        <f>G102</f>
        <v>80209.3</v>
      </c>
      <c r="H101" s="45">
        <f t="shared" ref="H101:I101" si="86">H102</f>
        <v>6761.3</v>
      </c>
      <c r="I101" s="45">
        <f t="shared" si="86"/>
        <v>4573.3</v>
      </c>
      <c r="J101" s="45">
        <f>J102</f>
        <v>84612.6</v>
      </c>
      <c r="K101" s="46">
        <f>J101/F101*100</f>
        <v>92.428441436294491</v>
      </c>
      <c r="L101" s="44">
        <f>SUM(M101:O101)</f>
        <v>71211.600000000006</v>
      </c>
      <c r="M101" s="45">
        <f>M102</f>
        <v>66808.3</v>
      </c>
      <c r="N101" s="45">
        <f t="shared" ref="N101:O101" si="87">N102</f>
        <v>0</v>
      </c>
      <c r="O101" s="45">
        <f t="shared" si="87"/>
        <v>4403.3</v>
      </c>
      <c r="P101" s="47">
        <f>L101/F101*100</f>
        <v>77.789563258720676</v>
      </c>
    </row>
    <row r="102" spans="1:16" s="4" customFormat="1" ht="45" x14ac:dyDescent="0.25">
      <c r="A102" s="54" t="s">
        <v>70</v>
      </c>
      <c r="B102" s="76"/>
      <c r="C102" s="76"/>
      <c r="D102" s="76"/>
      <c r="E102" s="76"/>
      <c r="F102" s="69">
        <f>SUM(G102:I102)</f>
        <v>91543.900000000009</v>
      </c>
      <c r="G102" s="50">
        <f>G105</f>
        <v>80209.3</v>
      </c>
      <c r="H102" s="50">
        <f t="shared" ref="H102:I102" si="88">H105</f>
        <v>6761.3</v>
      </c>
      <c r="I102" s="50">
        <f t="shared" si="88"/>
        <v>4573.3</v>
      </c>
      <c r="J102" s="50">
        <f>J105</f>
        <v>84612.6</v>
      </c>
      <c r="K102" s="51">
        <f>J102/F102*100</f>
        <v>92.428441436294491</v>
      </c>
      <c r="L102" s="69">
        <f>SUM(M102:O102)</f>
        <v>71211.600000000006</v>
      </c>
      <c r="M102" s="50">
        <f t="shared" ref="M102:O102" si="89">M105</f>
        <v>66808.3</v>
      </c>
      <c r="N102" s="50">
        <f t="shared" si="89"/>
        <v>0</v>
      </c>
      <c r="O102" s="50">
        <f t="shared" si="89"/>
        <v>4403.3</v>
      </c>
      <c r="P102" s="52">
        <f>L102/F102*100</f>
        <v>77.789563258720676</v>
      </c>
    </row>
    <row r="103" spans="1:16" ht="30" x14ac:dyDescent="0.25">
      <c r="A103" s="62" t="s">
        <v>156</v>
      </c>
      <c r="B103" s="74"/>
      <c r="C103" s="74"/>
      <c r="D103" s="74"/>
      <c r="E103" s="74"/>
      <c r="F103" s="30"/>
      <c r="G103" s="32"/>
      <c r="H103" s="32"/>
      <c r="I103" s="32"/>
      <c r="J103" s="32"/>
      <c r="K103" s="34"/>
      <c r="L103" s="32"/>
      <c r="M103" s="32"/>
      <c r="N103" s="32"/>
      <c r="O103" s="32"/>
      <c r="P103" s="37"/>
    </row>
    <row r="104" spans="1:16" x14ac:dyDescent="0.25">
      <c r="A104" s="10" t="s">
        <v>41</v>
      </c>
      <c r="B104" s="74"/>
      <c r="C104" s="74"/>
      <c r="D104" s="74"/>
      <c r="E104" s="74"/>
      <c r="F104" s="30"/>
      <c r="G104" s="32"/>
      <c r="H104" s="32"/>
      <c r="I104" s="32"/>
      <c r="J104" s="32"/>
      <c r="K104" s="34"/>
      <c r="L104" s="32"/>
      <c r="M104" s="32"/>
      <c r="N104" s="32"/>
      <c r="O104" s="32"/>
      <c r="P104" s="37"/>
    </row>
    <row r="105" spans="1:16" s="7" customFormat="1" ht="97.5" customHeight="1" x14ac:dyDescent="0.25">
      <c r="A105" s="27" t="s">
        <v>157</v>
      </c>
      <c r="B105" s="74"/>
      <c r="C105" s="67" t="s">
        <v>158</v>
      </c>
      <c r="D105" s="67" t="s">
        <v>159</v>
      </c>
      <c r="E105" s="67" t="s">
        <v>239</v>
      </c>
      <c r="F105" s="30">
        <f>SUM(G105:I105)</f>
        <v>91543.900000000009</v>
      </c>
      <c r="G105" s="32">
        <v>80209.3</v>
      </c>
      <c r="H105" s="32">
        <v>6761.3</v>
      </c>
      <c r="I105" s="32">
        <v>4573.3</v>
      </c>
      <c r="J105" s="32">
        <v>84612.6</v>
      </c>
      <c r="K105" s="34">
        <f>J105/F105*100</f>
        <v>92.428441436294491</v>
      </c>
      <c r="L105" s="30">
        <f>SUM(M105:O105)</f>
        <v>71211.600000000006</v>
      </c>
      <c r="M105" s="32">
        <v>66808.3</v>
      </c>
      <c r="N105" s="32">
        <v>0</v>
      </c>
      <c r="O105" s="32">
        <v>4403.3</v>
      </c>
      <c r="P105" s="37">
        <f>L105/F105*100</f>
        <v>77.789563258720676</v>
      </c>
    </row>
    <row r="106" spans="1:16" s="3" customFormat="1" ht="45" x14ac:dyDescent="0.25">
      <c r="A106" s="42" t="s">
        <v>160</v>
      </c>
      <c r="B106" s="75"/>
      <c r="C106" s="75"/>
      <c r="D106" s="75"/>
      <c r="E106" s="75"/>
      <c r="F106" s="44">
        <f>SUM(G106:I106)</f>
        <v>118880.64</v>
      </c>
      <c r="G106" s="45">
        <f>G107</f>
        <v>63563.64</v>
      </c>
      <c r="H106" s="45">
        <f>H107</f>
        <v>48723.3</v>
      </c>
      <c r="I106" s="45">
        <f t="shared" ref="I106:J106" si="90">I107</f>
        <v>6593.7</v>
      </c>
      <c r="J106" s="45">
        <f t="shared" si="90"/>
        <v>100867</v>
      </c>
      <c r="K106" s="46">
        <f>J106/F106*100</f>
        <v>84.847288843667059</v>
      </c>
      <c r="L106" s="44">
        <f>SUM(M106:O106)</f>
        <v>85198.400000000009</v>
      </c>
      <c r="M106" s="45">
        <f>M107</f>
        <v>63563.6</v>
      </c>
      <c r="N106" s="45">
        <f>N107</f>
        <v>18757.5</v>
      </c>
      <c r="O106" s="45">
        <f>O107</f>
        <v>2877.3</v>
      </c>
      <c r="P106" s="46">
        <f>L106/F106*100</f>
        <v>71.667178104020977</v>
      </c>
    </row>
    <row r="107" spans="1:16" s="4" customFormat="1" x14ac:dyDescent="0.25">
      <c r="A107" s="48" t="s">
        <v>161</v>
      </c>
      <c r="B107" s="76"/>
      <c r="C107" s="76"/>
      <c r="D107" s="76"/>
      <c r="E107" s="76"/>
      <c r="F107" s="69">
        <f>SUM(G107:I107)</f>
        <v>118880.64</v>
      </c>
      <c r="G107" s="50">
        <f>G109+G111</f>
        <v>63563.64</v>
      </c>
      <c r="H107" s="50">
        <f>H109+H111</f>
        <v>48723.3</v>
      </c>
      <c r="I107" s="50">
        <f t="shared" ref="I107" si="91">I109+I111</f>
        <v>6593.7</v>
      </c>
      <c r="J107" s="50">
        <f>J109+J111</f>
        <v>100867</v>
      </c>
      <c r="K107" s="51">
        <f>J107/F107*100</f>
        <v>84.847288843667059</v>
      </c>
      <c r="L107" s="69">
        <f>SUM(M107:O107)</f>
        <v>85198.400000000009</v>
      </c>
      <c r="M107" s="50">
        <f>M109+M111</f>
        <v>63563.6</v>
      </c>
      <c r="N107" s="50">
        <f>N109+N111</f>
        <v>18757.5</v>
      </c>
      <c r="O107" s="50">
        <f>O109+O111</f>
        <v>2877.3</v>
      </c>
      <c r="P107" s="52">
        <f>L107/F107*100</f>
        <v>71.667178104020977</v>
      </c>
    </row>
    <row r="108" spans="1:16" ht="30" x14ac:dyDescent="0.25">
      <c r="A108" s="10" t="s">
        <v>156</v>
      </c>
      <c r="B108" s="74"/>
      <c r="C108" s="74"/>
      <c r="D108" s="74"/>
      <c r="E108" s="74"/>
      <c r="F108" s="30"/>
      <c r="G108" s="32"/>
      <c r="H108" s="32"/>
      <c r="I108" s="32"/>
      <c r="J108" s="32"/>
      <c r="K108" s="34"/>
      <c r="L108" s="32"/>
      <c r="M108" s="32"/>
      <c r="N108" s="32"/>
      <c r="O108" s="32"/>
      <c r="P108" s="37"/>
    </row>
    <row r="109" spans="1:16" s="7" customFormat="1" ht="141.75" customHeight="1" x14ac:dyDescent="0.25">
      <c r="A109" s="27" t="s">
        <v>163</v>
      </c>
      <c r="B109" s="28" t="s">
        <v>164</v>
      </c>
      <c r="C109" s="28" t="s">
        <v>165</v>
      </c>
      <c r="D109" s="28" t="s">
        <v>166</v>
      </c>
      <c r="E109" s="28" t="s">
        <v>167</v>
      </c>
      <c r="F109" s="30">
        <f>SUM(G109:I109)</f>
        <v>97696.34</v>
      </c>
      <c r="G109" s="32">
        <v>63563.64</v>
      </c>
      <c r="H109" s="32">
        <v>27539</v>
      </c>
      <c r="I109" s="32">
        <v>6593.7</v>
      </c>
      <c r="J109" s="32">
        <v>92452.6</v>
      </c>
      <c r="K109" s="34">
        <f>J109/F109*100</f>
        <v>94.632613668024831</v>
      </c>
      <c r="L109" s="30">
        <f>SUM(M109:O109)</f>
        <v>76784</v>
      </c>
      <c r="M109" s="32">
        <v>63563.6</v>
      </c>
      <c r="N109" s="32">
        <v>10343.1</v>
      </c>
      <c r="O109" s="32">
        <v>2877.3</v>
      </c>
      <c r="P109" s="37">
        <f>L109/F109*100</f>
        <v>78.59455123907405</v>
      </c>
    </row>
    <row r="110" spans="1:16" ht="45" x14ac:dyDescent="0.25">
      <c r="A110" s="10" t="s">
        <v>162</v>
      </c>
      <c r="B110" s="74"/>
      <c r="C110" s="74"/>
      <c r="D110" s="74"/>
      <c r="E110" s="74"/>
      <c r="F110" s="30"/>
      <c r="G110" s="32"/>
      <c r="H110" s="32"/>
      <c r="I110" s="32"/>
      <c r="J110" s="32"/>
      <c r="K110" s="34"/>
      <c r="L110" s="32"/>
      <c r="M110" s="32"/>
      <c r="N110" s="32"/>
      <c r="O110" s="32"/>
      <c r="P110" s="37"/>
    </row>
    <row r="111" spans="1:16" s="7" customFormat="1" ht="193.5" customHeight="1" x14ac:dyDescent="0.25">
      <c r="A111" s="27" t="s">
        <v>168</v>
      </c>
      <c r="B111" s="28" t="s">
        <v>169</v>
      </c>
      <c r="C111" s="28" t="s">
        <v>170</v>
      </c>
      <c r="D111" s="28" t="s">
        <v>171</v>
      </c>
      <c r="E111" s="106">
        <v>42590</v>
      </c>
      <c r="F111" s="30">
        <f>SUM(G111:I111)</f>
        <v>21184.3</v>
      </c>
      <c r="G111" s="32"/>
      <c r="H111" s="32">
        <v>21184.3</v>
      </c>
      <c r="I111" s="32"/>
      <c r="J111" s="32">
        <v>8414.4</v>
      </c>
      <c r="K111" s="34">
        <f>J111/F111*100</f>
        <v>39.719981306911251</v>
      </c>
      <c r="L111" s="30">
        <f>SUM(M111:O111)</f>
        <v>8414.4</v>
      </c>
      <c r="M111" s="32"/>
      <c r="N111" s="32">
        <v>8414.4</v>
      </c>
      <c r="O111" s="32"/>
      <c r="P111" s="37">
        <f>L111/F111*100</f>
        <v>39.719981306911251</v>
      </c>
    </row>
    <row r="112" spans="1:16" s="3" customFormat="1" ht="60" x14ac:dyDescent="0.25">
      <c r="A112" s="42" t="s">
        <v>172</v>
      </c>
      <c r="B112" s="75"/>
      <c r="C112" s="75"/>
      <c r="D112" s="75"/>
      <c r="E112" s="75"/>
      <c r="F112" s="44">
        <f>SUM(G112:I112)</f>
        <v>57467.7</v>
      </c>
      <c r="G112" s="45">
        <f>G113</f>
        <v>48000</v>
      </c>
      <c r="H112" s="45">
        <f t="shared" ref="H112:J112" si="92">H113</f>
        <v>8467.7000000000007</v>
      </c>
      <c r="I112" s="45">
        <f t="shared" si="92"/>
        <v>1000</v>
      </c>
      <c r="J112" s="45">
        <f t="shared" si="92"/>
        <v>0</v>
      </c>
      <c r="K112" s="46">
        <f>J112/F112*100</f>
        <v>0</v>
      </c>
      <c r="L112" s="44">
        <f>SUM(M112:O112)</f>
        <v>0</v>
      </c>
      <c r="M112" s="45">
        <f>M113</f>
        <v>0</v>
      </c>
      <c r="N112" s="45">
        <f t="shared" ref="N112" si="93">N113</f>
        <v>0</v>
      </c>
      <c r="O112" s="45">
        <f t="shared" ref="O112" si="94">O113</f>
        <v>0</v>
      </c>
      <c r="P112" s="47">
        <f>L112/F112*100</f>
        <v>0</v>
      </c>
    </row>
    <row r="113" spans="1:16" s="4" customFormat="1" ht="45" x14ac:dyDescent="0.25">
      <c r="A113" s="54" t="s">
        <v>173</v>
      </c>
      <c r="B113" s="76"/>
      <c r="C113" s="76"/>
      <c r="D113" s="76"/>
      <c r="E113" s="76"/>
      <c r="F113" s="69">
        <f>SUM(G113:I113)</f>
        <v>57467.7</v>
      </c>
      <c r="G113" s="50">
        <f>G116</f>
        <v>48000</v>
      </c>
      <c r="H113" s="50">
        <f t="shared" ref="H113:I113" si="95">H116</f>
        <v>8467.7000000000007</v>
      </c>
      <c r="I113" s="50">
        <f t="shared" si="95"/>
        <v>1000</v>
      </c>
      <c r="J113" s="50">
        <f>J116</f>
        <v>0</v>
      </c>
      <c r="K113" s="51">
        <f>J113/F113*100</f>
        <v>0</v>
      </c>
      <c r="L113" s="69">
        <f>SUM(M113:O113)</f>
        <v>0</v>
      </c>
      <c r="M113" s="50">
        <f>M116</f>
        <v>0</v>
      </c>
      <c r="N113" s="50">
        <f t="shared" ref="N113:O113" si="96">N116</f>
        <v>0</v>
      </c>
      <c r="O113" s="50">
        <f t="shared" si="96"/>
        <v>0</v>
      </c>
      <c r="P113" s="52">
        <f>L113/F113*100</f>
        <v>0</v>
      </c>
    </row>
    <row r="114" spans="1:16" ht="30" x14ac:dyDescent="0.25">
      <c r="A114" s="10" t="s">
        <v>174</v>
      </c>
      <c r="B114" s="74"/>
      <c r="C114" s="74"/>
      <c r="D114" s="74"/>
      <c r="E114" s="74"/>
      <c r="F114" s="30"/>
      <c r="G114" s="32"/>
      <c r="H114" s="32"/>
      <c r="I114" s="32"/>
      <c r="J114" s="32"/>
      <c r="K114" s="34"/>
      <c r="L114" s="32"/>
      <c r="M114" s="32"/>
      <c r="N114" s="32"/>
      <c r="O114" s="32"/>
      <c r="P114" s="37"/>
    </row>
    <row r="115" spans="1:16" x14ac:dyDescent="0.25">
      <c r="A115" s="10" t="s">
        <v>40</v>
      </c>
      <c r="B115" s="74"/>
      <c r="C115" s="74"/>
      <c r="D115" s="74"/>
      <c r="E115" s="74"/>
      <c r="F115" s="30"/>
      <c r="G115" s="32"/>
      <c r="H115" s="32"/>
      <c r="I115" s="32"/>
      <c r="J115" s="32"/>
      <c r="K115" s="34"/>
      <c r="L115" s="32"/>
      <c r="M115" s="32"/>
      <c r="N115" s="32"/>
      <c r="O115" s="32"/>
      <c r="P115" s="37"/>
    </row>
    <row r="116" spans="1:16" s="7" customFormat="1" ht="120.75" customHeight="1" x14ac:dyDescent="0.25">
      <c r="A116" s="27" t="s">
        <v>175</v>
      </c>
      <c r="B116" s="74"/>
      <c r="C116" s="74"/>
      <c r="D116" s="74"/>
      <c r="E116" s="107">
        <v>42946</v>
      </c>
      <c r="F116" s="30">
        <f>SUM(G116:I116)</f>
        <v>57467.7</v>
      </c>
      <c r="G116" s="32">
        <v>48000</v>
      </c>
      <c r="H116" s="32">
        <v>8467.7000000000007</v>
      </c>
      <c r="I116" s="32">
        <v>1000</v>
      </c>
      <c r="J116" s="32">
        <v>0</v>
      </c>
      <c r="K116" s="34">
        <f>J116/F116*100</f>
        <v>0</v>
      </c>
      <c r="L116" s="30">
        <f>SUM(M116:O116)</f>
        <v>0</v>
      </c>
      <c r="M116" s="32">
        <v>0</v>
      </c>
      <c r="N116" s="32">
        <v>0</v>
      </c>
      <c r="O116" s="32">
        <v>0</v>
      </c>
      <c r="P116" s="37">
        <f>L116/F116*100</f>
        <v>0</v>
      </c>
    </row>
    <row r="117" spans="1:16" s="3" customFormat="1" ht="60" x14ac:dyDescent="0.25">
      <c r="A117" s="42" t="s">
        <v>176</v>
      </c>
      <c r="B117" s="75"/>
      <c r="C117" s="75"/>
      <c r="D117" s="75"/>
      <c r="E117" s="75"/>
      <c r="F117" s="44">
        <f>SUM(G117:I117)</f>
        <v>1073864.3</v>
      </c>
      <c r="G117" s="45">
        <f>G118</f>
        <v>610620</v>
      </c>
      <c r="H117" s="45">
        <f t="shared" ref="H117:I117" si="97">H118</f>
        <v>408141.1</v>
      </c>
      <c r="I117" s="45">
        <f t="shared" si="97"/>
        <v>55103.199999999997</v>
      </c>
      <c r="J117" s="45">
        <f>J118</f>
        <v>953064.8</v>
      </c>
      <c r="K117" s="46">
        <f>J117/F117*100</f>
        <v>88.750952983538056</v>
      </c>
      <c r="L117" s="44">
        <f>SUM(M117:O117)</f>
        <v>953037.20000000007</v>
      </c>
      <c r="M117" s="45">
        <f>M118</f>
        <v>610620</v>
      </c>
      <c r="N117" s="45">
        <f t="shared" ref="N117:O117" si="98">N118</f>
        <v>304854.90000000002</v>
      </c>
      <c r="O117" s="45">
        <f t="shared" si="98"/>
        <v>37562.300000000003</v>
      </c>
      <c r="P117" s="47">
        <f>L117/F117*100</f>
        <v>88.748382826396224</v>
      </c>
    </row>
    <row r="118" spans="1:16" s="4" customFormat="1" x14ac:dyDescent="0.25">
      <c r="A118" s="48" t="s">
        <v>177</v>
      </c>
      <c r="B118" s="76"/>
      <c r="C118" s="76"/>
      <c r="D118" s="76"/>
      <c r="E118" s="76"/>
      <c r="F118" s="69">
        <f>SUM(G118:I118)</f>
        <v>1073864.3</v>
      </c>
      <c r="G118" s="50">
        <f>G120+G121+G123</f>
        <v>610620</v>
      </c>
      <c r="H118" s="50">
        <f>H120+H121+H123</f>
        <v>408141.1</v>
      </c>
      <c r="I118" s="50">
        <f t="shared" ref="I118" si="99">I120+I121+I123</f>
        <v>55103.199999999997</v>
      </c>
      <c r="J118" s="50">
        <f>J120+J121+J123</f>
        <v>953064.8</v>
      </c>
      <c r="K118" s="51">
        <f>J118/F118*100</f>
        <v>88.750952983538056</v>
      </c>
      <c r="L118" s="69">
        <f>SUM(M118:O118)</f>
        <v>953037.20000000007</v>
      </c>
      <c r="M118" s="50">
        <f>M120+M121+M123</f>
        <v>610620</v>
      </c>
      <c r="N118" s="50">
        <f t="shared" ref="N118:O118" si="100">N120+N121+N123</f>
        <v>304854.90000000002</v>
      </c>
      <c r="O118" s="50">
        <f t="shared" si="100"/>
        <v>37562.300000000003</v>
      </c>
      <c r="P118" s="52">
        <f>L118/F118*100</f>
        <v>88.748382826396224</v>
      </c>
    </row>
    <row r="119" spans="1:16" ht="30" x14ac:dyDescent="0.25">
      <c r="A119" s="10" t="s">
        <v>174</v>
      </c>
      <c r="B119" s="74"/>
      <c r="C119" s="74"/>
      <c r="D119" s="74"/>
      <c r="E119" s="74"/>
      <c r="F119" s="53"/>
      <c r="G119" s="53"/>
      <c r="H119" s="32"/>
      <c r="I119" s="32"/>
      <c r="J119" s="32"/>
      <c r="K119" s="34"/>
      <c r="L119" s="61"/>
      <c r="M119" s="32"/>
      <c r="N119" s="32"/>
      <c r="O119" s="32"/>
      <c r="P119" s="37"/>
    </row>
    <row r="120" spans="1:16" s="7" customFormat="1" ht="30" x14ac:dyDescent="0.25">
      <c r="A120" s="27" t="s">
        <v>178</v>
      </c>
      <c r="B120" s="108" t="s">
        <v>179</v>
      </c>
      <c r="C120" s="108"/>
      <c r="D120" s="108"/>
      <c r="E120" s="108"/>
      <c r="F120" s="30">
        <f>SUM(G120:I120)</f>
        <v>935187.39999999991</v>
      </c>
      <c r="G120" s="30">
        <v>610620</v>
      </c>
      <c r="H120" s="32">
        <v>269464.2</v>
      </c>
      <c r="I120" s="32">
        <f>49519+5584.2</f>
        <v>55103.199999999997</v>
      </c>
      <c r="J120" s="68">
        <v>825548.3</v>
      </c>
      <c r="K120" s="34">
        <f>J120/F120*100</f>
        <v>88.276242815076429</v>
      </c>
      <c r="L120" s="30">
        <f>SUM(M120:O120)</f>
        <v>825520.70000000007</v>
      </c>
      <c r="M120" s="32">
        <v>610620</v>
      </c>
      <c r="N120" s="32">
        <v>177338.4</v>
      </c>
      <c r="O120" s="32">
        <v>37562.300000000003</v>
      </c>
      <c r="P120" s="37">
        <f>L120/F120*100</f>
        <v>88.273291534937286</v>
      </c>
    </row>
    <row r="121" spans="1:16" s="7" customFormat="1" ht="66.75" customHeight="1" x14ac:dyDescent="0.25">
      <c r="A121" s="27" t="s">
        <v>218</v>
      </c>
      <c r="B121" s="67"/>
      <c r="C121" s="67"/>
      <c r="D121" s="67"/>
      <c r="E121" s="67"/>
      <c r="F121" s="30">
        <f>SUM(G121:I121)</f>
        <v>136176.9</v>
      </c>
      <c r="G121" s="30"/>
      <c r="H121" s="32">
        <v>136176.9</v>
      </c>
      <c r="I121" s="32"/>
      <c r="J121" s="68">
        <v>127516.5</v>
      </c>
      <c r="K121" s="34">
        <f>J121/F121*100</f>
        <v>93.640331069366383</v>
      </c>
      <c r="L121" s="30">
        <f>SUM(M121:O121)</f>
        <v>127516.5</v>
      </c>
      <c r="M121" s="32"/>
      <c r="N121" s="32">
        <v>127516.5</v>
      </c>
      <c r="O121" s="32"/>
      <c r="P121" s="37">
        <f>L121/F121*100</f>
        <v>93.640331069366383</v>
      </c>
    </row>
    <row r="122" spans="1:16" ht="24.75" customHeight="1" x14ac:dyDescent="0.25">
      <c r="A122" s="10" t="s">
        <v>180</v>
      </c>
      <c r="B122" s="109"/>
      <c r="C122" s="28"/>
      <c r="D122" s="28"/>
      <c r="E122" s="58"/>
      <c r="F122" s="30"/>
      <c r="G122" s="30"/>
      <c r="H122" s="32"/>
      <c r="I122" s="32"/>
      <c r="J122" s="32"/>
      <c r="K122" s="34"/>
      <c r="L122" s="32"/>
      <c r="M122" s="32"/>
      <c r="N122" s="32"/>
      <c r="O122" s="32"/>
      <c r="P122" s="37"/>
    </row>
    <row r="123" spans="1:16" s="7" customFormat="1" ht="50.25" customHeight="1" x14ac:dyDescent="0.25">
      <c r="A123" s="27" t="s">
        <v>227</v>
      </c>
      <c r="B123" s="109"/>
      <c r="C123" s="28"/>
      <c r="D123" s="28"/>
      <c r="E123" s="58"/>
      <c r="F123" s="30">
        <f>SUM(G123:I123)</f>
        <v>2500</v>
      </c>
      <c r="G123" s="30"/>
      <c r="H123" s="32">
        <v>2500</v>
      </c>
      <c r="I123" s="32"/>
      <c r="J123" s="32">
        <v>0</v>
      </c>
      <c r="K123" s="34">
        <f>J123/F123*100</f>
        <v>0</v>
      </c>
      <c r="L123" s="30">
        <f>SUM(M123:O123)</f>
        <v>0</v>
      </c>
      <c r="M123" s="32"/>
      <c r="N123" s="32">
        <v>0</v>
      </c>
      <c r="O123" s="32"/>
      <c r="P123" s="37">
        <f>L123/F123*100</f>
        <v>0</v>
      </c>
    </row>
    <row r="124" spans="1:16" s="3" customFormat="1" ht="90" x14ac:dyDescent="0.25">
      <c r="A124" s="63" t="s">
        <v>240</v>
      </c>
      <c r="B124" s="110"/>
      <c r="C124" s="111"/>
      <c r="D124" s="111"/>
      <c r="E124" s="112"/>
      <c r="F124" s="44">
        <f>SUM(G124:I124)</f>
        <v>522951.50000000006</v>
      </c>
      <c r="G124" s="44">
        <f>G125</f>
        <v>103848.1</v>
      </c>
      <c r="H124" s="44">
        <f t="shared" ref="H124:J124" si="101">H125</f>
        <v>404978.2</v>
      </c>
      <c r="I124" s="44">
        <f t="shared" si="101"/>
        <v>14125.2</v>
      </c>
      <c r="J124" s="44">
        <f t="shared" si="101"/>
        <v>335747.60000000003</v>
      </c>
      <c r="K124" s="46">
        <f>J124/F124*100</f>
        <v>64.202435598712299</v>
      </c>
      <c r="L124" s="44">
        <f>SUM(M124:O124)</f>
        <v>336645.6</v>
      </c>
      <c r="M124" s="44">
        <f>M125</f>
        <v>103848.1</v>
      </c>
      <c r="N124" s="44">
        <f t="shared" ref="N124:O124" si="102">N125</f>
        <v>220870</v>
      </c>
      <c r="O124" s="44">
        <f t="shared" si="102"/>
        <v>11927.5</v>
      </c>
      <c r="P124" s="47">
        <f>L124/F124*100</f>
        <v>64.374153243656423</v>
      </c>
    </row>
    <row r="125" spans="1:16" s="4" customFormat="1" ht="45" x14ac:dyDescent="0.25">
      <c r="A125" s="54" t="s">
        <v>55</v>
      </c>
      <c r="B125" s="113"/>
      <c r="C125" s="114"/>
      <c r="D125" s="114"/>
      <c r="E125" s="55"/>
      <c r="F125" s="69">
        <f>SUM(G125:I125)</f>
        <v>522951.50000000006</v>
      </c>
      <c r="G125" s="69">
        <f>G127+G128+G131</f>
        <v>103848.1</v>
      </c>
      <c r="H125" s="69">
        <f>H127+H128+H131</f>
        <v>404978.2</v>
      </c>
      <c r="I125" s="69">
        <f t="shared" ref="I125:J125" si="103">I127+I128+I131</f>
        <v>14125.2</v>
      </c>
      <c r="J125" s="69">
        <f t="shared" si="103"/>
        <v>335747.60000000003</v>
      </c>
      <c r="K125" s="51">
        <f>J125/F125*100</f>
        <v>64.202435598712299</v>
      </c>
      <c r="L125" s="69">
        <f>SUM(M125:O125)</f>
        <v>336645.6</v>
      </c>
      <c r="M125" s="69">
        <f>M127+M128+M131</f>
        <v>103848.1</v>
      </c>
      <c r="N125" s="69">
        <f>N127+N128+N131</f>
        <v>220870</v>
      </c>
      <c r="O125" s="69">
        <f>O127+O128+O131</f>
        <v>11927.5</v>
      </c>
      <c r="P125" s="52">
        <f>L125/F125*100</f>
        <v>64.374153243656423</v>
      </c>
    </row>
    <row r="126" spans="1:16" ht="30" x14ac:dyDescent="0.25">
      <c r="A126" s="10" t="s">
        <v>181</v>
      </c>
      <c r="B126" s="115"/>
      <c r="C126" s="28"/>
      <c r="D126" s="28"/>
      <c r="E126" s="58"/>
      <c r="F126" s="30"/>
      <c r="G126" s="30"/>
      <c r="H126" s="32"/>
      <c r="I126" s="32"/>
      <c r="J126" s="32"/>
      <c r="K126" s="34"/>
      <c r="L126" s="32"/>
      <c r="M126" s="32"/>
      <c r="N126" s="32"/>
      <c r="O126" s="32"/>
      <c r="P126" s="37"/>
    </row>
    <row r="127" spans="1:16" s="7" customFormat="1" ht="181.5" customHeight="1" x14ac:dyDescent="0.25">
      <c r="A127" s="27" t="s">
        <v>182</v>
      </c>
      <c r="B127" s="108" t="s">
        <v>179</v>
      </c>
      <c r="C127" s="108"/>
      <c r="D127" s="108"/>
      <c r="E127" s="108"/>
      <c r="F127" s="30">
        <f>SUM(G127:I127)</f>
        <v>381536.3</v>
      </c>
      <c r="G127" s="30">
        <v>85429.1</v>
      </c>
      <c r="H127" s="32">
        <v>284809</v>
      </c>
      <c r="I127" s="32">
        <f>10996.1+302.1</f>
        <v>11298.2</v>
      </c>
      <c r="J127" s="32">
        <v>304650.3</v>
      </c>
      <c r="K127" s="34">
        <f>J127/F127*100</f>
        <v>79.848313253548881</v>
      </c>
      <c r="L127" s="30">
        <f>SUM(M127:O127)</f>
        <v>305548.3</v>
      </c>
      <c r="M127" s="32">
        <v>85429.1</v>
      </c>
      <c r="N127" s="32">
        <v>210087.6</v>
      </c>
      <c r="O127" s="32">
        <v>10031.6</v>
      </c>
      <c r="P127" s="37">
        <f>L127/F127*100</f>
        <v>80.083677490189004</v>
      </c>
    </row>
    <row r="128" spans="1:16" s="7" customFormat="1" ht="78" customHeight="1" x14ac:dyDescent="0.25">
      <c r="A128" s="116" t="s">
        <v>183</v>
      </c>
      <c r="B128" s="67"/>
      <c r="C128" s="67"/>
      <c r="D128" s="67"/>
      <c r="E128" s="67"/>
      <c r="F128" s="30">
        <f>SUM(G128:I128)</f>
        <v>100000</v>
      </c>
      <c r="G128" s="30"/>
      <c r="H128" s="32">
        <v>100000</v>
      </c>
      <c r="I128" s="32"/>
      <c r="J128" s="32">
        <v>37.4</v>
      </c>
      <c r="K128" s="34">
        <f>J128/F128*100</f>
        <v>3.7399999999999996E-2</v>
      </c>
      <c r="L128" s="30">
        <f>SUM(M128:O128)</f>
        <v>37.4</v>
      </c>
      <c r="M128" s="32"/>
      <c r="N128" s="32">
        <v>37.4</v>
      </c>
      <c r="O128" s="32"/>
      <c r="P128" s="37">
        <f>L128/F128*100</f>
        <v>3.7399999999999996E-2</v>
      </c>
    </row>
    <row r="129" spans="1:16" ht="30" x14ac:dyDescent="0.25">
      <c r="A129" s="10" t="s">
        <v>184</v>
      </c>
      <c r="B129" s="67"/>
      <c r="C129" s="67"/>
      <c r="D129" s="67"/>
      <c r="E129" s="67"/>
      <c r="F129" s="30"/>
      <c r="G129" s="30"/>
      <c r="H129" s="32"/>
      <c r="I129" s="32"/>
      <c r="J129" s="32"/>
      <c r="K129" s="34"/>
      <c r="L129" s="32"/>
      <c r="M129" s="32"/>
      <c r="N129" s="32"/>
      <c r="O129" s="32"/>
      <c r="P129" s="37"/>
    </row>
    <row r="130" spans="1:16" x14ac:dyDescent="0.25">
      <c r="A130" s="62" t="s">
        <v>185</v>
      </c>
      <c r="B130" s="67"/>
      <c r="C130" s="67"/>
      <c r="D130" s="67"/>
      <c r="E130" s="67"/>
      <c r="F130" s="30"/>
      <c r="G130" s="30"/>
      <c r="H130" s="32"/>
      <c r="I130" s="32"/>
      <c r="J130" s="32"/>
      <c r="K130" s="34"/>
      <c r="L130" s="32"/>
      <c r="M130" s="32"/>
      <c r="N130" s="32"/>
      <c r="O130" s="32"/>
      <c r="P130" s="37"/>
    </row>
    <row r="131" spans="1:16" s="7" customFormat="1" ht="99.75" customHeight="1" x14ac:dyDescent="0.25">
      <c r="A131" s="117" t="s">
        <v>186</v>
      </c>
      <c r="B131" s="118" t="s">
        <v>187</v>
      </c>
      <c r="C131" s="118" t="s">
        <v>188</v>
      </c>
      <c r="D131" s="118" t="s">
        <v>189</v>
      </c>
      <c r="E131" s="119">
        <v>42719</v>
      </c>
      <c r="F131" s="30">
        <f>SUM(G131:I131)</f>
        <v>41415.199999999997</v>
      </c>
      <c r="G131" s="120">
        <v>18419</v>
      </c>
      <c r="H131" s="68">
        <v>20169.2</v>
      </c>
      <c r="I131" s="68">
        <v>2827</v>
      </c>
      <c r="J131" s="68">
        <v>31059.9</v>
      </c>
      <c r="K131" s="121">
        <f>J131/F131*100</f>
        <v>74.996378141358733</v>
      </c>
      <c r="L131" s="30">
        <f>SUM(M131:O131)</f>
        <v>31059.9</v>
      </c>
      <c r="M131" s="68">
        <v>18419</v>
      </c>
      <c r="N131" s="68">
        <v>10745</v>
      </c>
      <c r="O131" s="68">
        <v>1895.9</v>
      </c>
      <c r="P131" s="122">
        <f>L131/F131*100</f>
        <v>74.996378141358733</v>
      </c>
    </row>
    <row r="132" spans="1:16" s="2" customFormat="1" ht="15.75" x14ac:dyDescent="0.25">
      <c r="A132" s="73" t="s">
        <v>190</v>
      </c>
      <c r="B132" s="74"/>
      <c r="C132" s="74"/>
      <c r="D132" s="74"/>
      <c r="E132" s="74"/>
      <c r="F132" s="81">
        <f>SUM(G132:I132)</f>
        <v>57978.5</v>
      </c>
      <c r="G132" s="31">
        <f>G133+G142</f>
        <v>17000</v>
      </c>
      <c r="H132" s="31">
        <f t="shared" ref="H132:J132" si="104">H133+H142</f>
        <v>38610.1</v>
      </c>
      <c r="I132" s="31">
        <f t="shared" si="104"/>
        <v>2368.4</v>
      </c>
      <c r="J132" s="31">
        <f t="shared" si="104"/>
        <v>11578.5</v>
      </c>
      <c r="K132" s="33">
        <f>J132/F132*100</f>
        <v>19.970333830644119</v>
      </c>
      <c r="L132" s="81">
        <f>SUM(M132:O132)</f>
        <v>11578.52</v>
      </c>
      <c r="M132" s="31">
        <f>M133+M142</f>
        <v>0</v>
      </c>
      <c r="N132" s="31">
        <f t="shared" ref="N132:O132" si="105">N133+N142</f>
        <v>10610.1</v>
      </c>
      <c r="O132" s="31">
        <f t="shared" si="105"/>
        <v>968.42</v>
      </c>
      <c r="P132" s="26">
        <f>L132/F132*100</f>
        <v>19.970368326189881</v>
      </c>
    </row>
    <row r="133" spans="1:16" s="3" customFormat="1" ht="60" x14ac:dyDescent="0.25">
      <c r="A133" s="42" t="s">
        <v>62</v>
      </c>
      <c r="B133" s="75"/>
      <c r="C133" s="75"/>
      <c r="D133" s="75"/>
      <c r="E133" s="75"/>
      <c r="F133" s="44">
        <f>SUM(G133:I133)</f>
        <v>11578.5</v>
      </c>
      <c r="G133" s="123">
        <f>G134+G138</f>
        <v>0</v>
      </c>
      <c r="H133" s="123">
        <f>H134+H138</f>
        <v>10610.1</v>
      </c>
      <c r="I133" s="123">
        <f t="shared" ref="I133:J133" si="106">I134+I138</f>
        <v>968.4</v>
      </c>
      <c r="J133" s="123">
        <f t="shared" si="106"/>
        <v>11578.5</v>
      </c>
      <c r="K133" s="46">
        <f>J133/F133*100</f>
        <v>100</v>
      </c>
      <c r="L133" s="44">
        <f>SUM(M133:O133)</f>
        <v>11578.52</v>
      </c>
      <c r="M133" s="123">
        <f t="shared" ref="M133:O133" si="107">M134+M138</f>
        <v>0</v>
      </c>
      <c r="N133" s="123">
        <f>N134+N138</f>
        <v>10610.1</v>
      </c>
      <c r="O133" s="123">
        <f t="shared" si="107"/>
        <v>968.42</v>
      </c>
      <c r="P133" s="47">
        <f>L133/F133*100</f>
        <v>100.00017273394654</v>
      </c>
    </row>
    <row r="134" spans="1:16" s="4" customFormat="1" ht="45" x14ac:dyDescent="0.25">
      <c r="A134" s="48" t="s">
        <v>191</v>
      </c>
      <c r="B134" s="76"/>
      <c r="C134" s="76"/>
      <c r="D134" s="76"/>
      <c r="E134" s="76"/>
      <c r="F134" s="69">
        <f>SUM(G134:I134)</f>
        <v>3788.4</v>
      </c>
      <c r="G134" s="50">
        <f>G137</f>
        <v>0</v>
      </c>
      <c r="H134" s="50">
        <f>H137</f>
        <v>3599</v>
      </c>
      <c r="I134" s="50">
        <f t="shared" ref="I134" si="108">I137</f>
        <v>189.4</v>
      </c>
      <c r="J134" s="50">
        <f>J137</f>
        <v>3788.4</v>
      </c>
      <c r="K134" s="51">
        <f>J134/F134*100</f>
        <v>100</v>
      </c>
      <c r="L134" s="69">
        <f>SUM(M134:O134)</f>
        <v>3788.42</v>
      </c>
      <c r="M134" s="50">
        <f t="shared" ref="M134:N134" si="109">M137</f>
        <v>0</v>
      </c>
      <c r="N134" s="50">
        <f t="shared" si="109"/>
        <v>3599</v>
      </c>
      <c r="O134" s="50">
        <f>O137</f>
        <v>189.42</v>
      </c>
      <c r="P134" s="52">
        <f>L134/F134*100</f>
        <v>100.00052792735718</v>
      </c>
    </row>
    <row r="135" spans="1:16" ht="45" x14ac:dyDescent="0.25">
      <c r="A135" s="10" t="s">
        <v>112</v>
      </c>
      <c r="B135" s="74"/>
      <c r="C135" s="74"/>
      <c r="D135" s="74"/>
      <c r="E135" s="74"/>
      <c r="F135" s="53"/>
      <c r="G135" s="53"/>
      <c r="H135" s="32"/>
      <c r="I135" s="32"/>
      <c r="J135" s="32"/>
      <c r="K135" s="34"/>
      <c r="L135" s="32"/>
      <c r="M135" s="32"/>
      <c r="N135" s="32"/>
      <c r="O135" s="32"/>
      <c r="P135" s="34"/>
    </row>
    <row r="136" spans="1:16" x14ac:dyDescent="0.25">
      <c r="A136" s="10" t="s">
        <v>39</v>
      </c>
      <c r="B136" s="67"/>
      <c r="C136" s="67"/>
      <c r="D136" s="67"/>
      <c r="E136" s="67"/>
      <c r="F136" s="30"/>
      <c r="G136" s="30"/>
      <c r="H136" s="32"/>
      <c r="I136" s="32"/>
      <c r="J136" s="32"/>
      <c r="K136" s="34"/>
      <c r="L136" s="32"/>
      <c r="M136" s="32"/>
      <c r="N136" s="32"/>
      <c r="O136" s="32"/>
      <c r="P136" s="37"/>
    </row>
    <row r="137" spans="1:16" s="7" customFormat="1" ht="36" customHeight="1" x14ac:dyDescent="0.25">
      <c r="A137" s="27" t="s">
        <v>228</v>
      </c>
      <c r="B137" s="67" t="s">
        <v>192</v>
      </c>
      <c r="C137" s="67" t="s">
        <v>246</v>
      </c>
      <c r="D137" s="67" t="s">
        <v>247</v>
      </c>
      <c r="E137" s="67" t="s">
        <v>248</v>
      </c>
      <c r="F137" s="30">
        <f>SUM(G137:I137)</f>
        <v>3788.4</v>
      </c>
      <c r="G137" s="30">
        <v>0</v>
      </c>
      <c r="H137" s="32">
        <v>3599</v>
      </c>
      <c r="I137" s="32">
        <v>189.4</v>
      </c>
      <c r="J137" s="32">
        <v>3788.4</v>
      </c>
      <c r="K137" s="34">
        <f>J137/F137*100</f>
        <v>100</v>
      </c>
      <c r="L137" s="30">
        <f>SUM(M137:O137)</f>
        <v>3788.42</v>
      </c>
      <c r="M137" s="32"/>
      <c r="N137" s="32">
        <v>3599</v>
      </c>
      <c r="O137" s="32">
        <v>189.42</v>
      </c>
      <c r="P137" s="37">
        <f>L137/F137*100</f>
        <v>100.00052792735718</v>
      </c>
    </row>
    <row r="138" spans="1:16" s="4" customFormat="1" ht="45" x14ac:dyDescent="0.25">
      <c r="A138" s="54" t="s">
        <v>193</v>
      </c>
      <c r="B138" s="49"/>
      <c r="C138" s="124"/>
      <c r="D138" s="49"/>
      <c r="E138" s="49"/>
      <c r="F138" s="69">
        <f>SUM(G138:I138)</f>
        <v>7790.1</v>
      </c>
      <c r="G138" s="69">
        <f>G141</f>
        <v>0</v>
      </c>
      <c r="H138" s="69">
        <f t="shared" ref="H138:J138" si="110">H141</f>
        <v>7011.1</v>
      </c>
      <c r="I138" s="69">
        <f>I141</f>
        <v>779</v>
      </c>
      <c r="J138" s="69">
        <f t="shared" si="110"/>
        <v>7790.1</v>
      </c>
      <c r="K138" s="51">
        <f>J138/F138*100</f>
        <v>100</v>
      </c>
      <c r="L138" s="69">
        <f>SUM(M138:O138)</f>
        <v>7790.1</v>
      </c>
      <c r="M138" s="69">
        <f t="shared" ref="M138" si="111">M141</f>
        <v>0</v>
      </c>
      <c r="N138" s="69">
        <f>N141</f>
        <v>7011.1</v>
      </c>
      <c r="O138" s="69">
        <f>O141</f>
        <v>779</v>
      </c>
      <c r="P138" s="52">
        <f>L138/F138*100</f>
        <v>100</v>
      </c>
    </row>
    <row r="139" spans="1:16" ht="45" x14ac:dyDescent="0.25">
      <c r="A139" s="10" t="s">
        <v>194</v>
      </c>
      <c r="B139" s="67"/>
      <c r="C139" s="125"/>
      <c r="D139" s="67"/>
      <c r="E139" s="67"/>
      <c r="F139" s="30"/>
      <c r="G139" s="30"/>
      <c r="H139" s="32"/>
      <c r="I139" s="32"/>
      <c r="J139" s="32"/>
      <c r="K139" s="34"/>
      <c r="L139" s="32"/>
      <c r="M139" s="32"/>
      <c r="N139" s="32"/>
      <c r="O139" s="32"/>
      <c r="P139" s="37"/>
    </row>
    <row r="140" spans="1:16" x14ac:dyDescent="0.25">
      <c r="A140" s="10" t="s">
        <v>195</v>
      </c>
      <c r="B140" s="67"/>
      <c r="C140" s="125"/>
      <c r="D140" s="67"/>
      <c r="E140" s="67"/>
      <c r="F140" s="30"/>
      <c r="G140" s="30"/>
      <c r="H140" s="32"/>
      <c r="I140" s="32"/>
      <c r="J140" s="32"/>
      <c r="K140" s="34"/>
      <c r="L140" s="32"/>
      <c r="M140" s="32"/>
      <c r="N140" s="32"/>
      <c r="O140" s="32"/>
      <c r="P140" s="37"/>
    </row>
    <row r="141" spans="1:16" s="7" customFormat="1" ht="75" x14ac:dyDescent="0.25">
      <c r="A141" s="27" t="s">
        <v>196</v>
      </c>
      <c r="B141" s="67" t="s">
        <v>231</v>
      </c>
      <c r="C141" s="125" t="s">
        <v>232</v>
      </c>
      <c r="D141" s="67" t="s">
        <v>233</v>
      </c>
      <c r="E141" s="67">
        <v>2016</v>
      </c>
      <c r="F141" s="30">
        <f>SUM(G141:I141)</f>
        <v>7790.1</v>
      </c>
      <c r="G141" s="30">
        <v>0</v>
      </c>
      <c r="H141" s="32">
        <v>7011.1</v>
      </c>
      <c r="I141" s="32">
        <v>779</v>
      </c>
      <c r="J141" s="32">
        <v>7790.1</v>
      </c>
      <c r="K141" s="34">
        <f>J141/F141*100</f>
        <v>100</v>
      </c>
      <c r="L141" s="30">
        <f>SUM(M141:O141)</f>
        <v>7790.1</v>
      </c>
      <c r="M141" s="32"/>
      <c r="N141" s="32">
        <v>7011.1</v>
      </c>
      <c r="O141" s="32">
        <v>779</v>
      </c>
      <c r="P141" s="37">
        <f>L141/F141*100</f>
        <v>100</v>
      </c>
    </row>
    <row r="142" spans="1:16" s="3" customFormat="1" ht="60" x14ac:dyDescent="0.25">
      <c r="A142" s="42" t="s">
        <v>172</v>
      </c>
      <c r="B142" s="43"/>
      <c r="C142" s="126"/>
      <c r="D142" s="43"/>
      <c r="E142" s="43"/>
      <c r="F142" s="44">
        <f>SUM(G142:I142)</f>
        <v>46400</v>
      </c>
      <c r="G142" s="44">
        <f>G143</f>
        <v>17000</v>
      </c>
      <c r="H142" s="44">
        <f t="shared" ref="H142" si="112">H143</f>
        <v>28000</v>
      </c>
      <c r="I142" s="44">
        <f>I143</f>
        <v>1400</v>
      </c>
      <c r="J142" s="44">
        <f>J143</f>
        <v>0</v>
      </c>
      <c r="K142" s="46">
        <f>J142/F142*100</f>
        <v>0</v>
      </c>
      <c r="L142" s="44">
        <f>SUM(M142:O142)</f>
        <v>0</v>
      </c>
      <c r="M142" s="44">
        <f t="shared" ref="M142" si="113">M143</f>
        <v>0</v>
      </c>
      <c r="N142" s="44">
        <f t="shared" ref="N142" si="114">N143</f>
        <v>0</v>
      </c>
      <c r="O142" s="44">
        <f t="shared" ref="O142" si="115">O143</f>
        <v>0</v>
      </c>
      <c r="P142" s="47">
        <f>L142/F142*100</f>
        <v>0</v>
      </c>
    </row>
    <row r="143" spans="1:16" s="4" customFormat="1" ht="45" x14ac:dyDescent="0.25">
      <c r="A143" s="54" t="s">
        <v>173</v>
      </c>
      <c r="B143" s="49"/>
      <c r="C143" s="124"/>
      <c r="D143" s="49"/>
      <c r="E143" s="49"/>
      <c r="F143" s="69">
        <f>SUM(G143:I143)</f>
        <v>46400</v>
      </c>
      <c r="G143" s="69">
        <f>G146</f>
        <v>17000</v>
      </c>
      <c r="H143" s="69">
        <f t="shared" ref="H143:O143" si="116">H146</f>
        <v>28000</v>
      </c>
      <c r="I143" s="69">
        <f t="shared" si="116"/>
        <v>1400</v>
      </c>
      <c r="J143" s="69">
        <f t="shared" si="116"/>
        <v>0</v>
      </c>
      <c r="K143" s="51">
        <f>J143/F143*100</f>
        <v>0</v>
      </c>
      <c r="L143" s="69">
        <f t="shared" si="116"/>
        <v>0</v>
      </c>
      <c r="M143" s="69">
        <f t="shared" si="116"/>
        <v>0</v>
      </c>
      <c r="N143" s="69">
        <f t="shared" si="116"/>
        <v>0</v>
      </c>
      <c r="O143" s="69">
        <f t="shared" si="116"/>
        <v>0</v>
      </c>
      <c r="P143" s="52">
        <f>L143/F143*100</f>
        <v>0</v>
      </c>
    </row>
    <row r="144" spans="1:16" ht="45" x14ac:dyDescent="0.25">
      <c r="A144" s="10" t="s">
        <v>112</v>
      </c>
      <c r="B144" s="67"/>
      <c r="C144" s="125"/>
      <c r="D144" s="67"/>
      <c r="E144" s="67"/>
      <c r="F144" s="30"/>
      <c r="G144" s="30"/>
      <c r="H144" s="32"/>
      <c r="I144" s="32"/>
      <c r="J144" s="32"/>
      <c r="K144" s="34"/>
      <c r="L144" s="32"/>
      <c r="M144" s="32"/>
      <c r="N144" s="32"/>
      <c r="O144" s="32"/>
      <c r="P144" s="37"/>
    </row>
    <row r="145" spans="1:18" x14ac:dyDescent="0.25">
      <c r="A145" s="10" t="s">
        <v>40</v>
      </c>
      <c r="B145" s="67"/>
      <c r="C145" s="125"/>
      <c r="D145" s="67"/>
      <c r="E145" s="67"/>
      <c r="F145" s="30"/>
      <c r="G145" s="30"/>
      <c r="H145" s="32"/>
      <c r="I145" s="32"/>
      <c r="J145" s="32"/>
      <c r="K145" s="34"/>
      <c r="L145" s="32"/>
      <c r="M145" s="32"/>
      <c r="N145" s="32"/>
      <c r="O145" s="32"/>
      <c r="P145" s="37"/>
    </row>
    <row r="146" spans="1:18" s="7" customFormat="1" ht="132" customHeight="1" x14ac:dyDescent="0.25">
      <c r="A146" s="10" t="s">
        <v>197</v>
      </c>
      <c r="B146" s="67" t="s">
        <v>198</v>
      </c>
      <c r="C146" s="125" t="s">
        <v>199</v>
      </c>
      <c r="D146" s="67"/>
      <c r="E146" s="67" t="s">
        <v>102</v>
      </c>
      <c r="F146" s="30">
        <f>SUM(G146:I146)</f>
        <v>46400</v>
      </c>
      <c r="G146" s="32">
        <v>17000</v>
      </c>
      <c r="H146" s="32">
        <v>28000</v>
      </c>
      <c r="I146" s="32">
        <v>1400</v>
      </c>
      <c r="J146" s="32">
        <v>0</v>
      </c>
      <c r="K146" s="34">
        <f>J146/F146*100</f>
        <v>0</v>
      </c>
      <c r="L146" s="30">
        <f t="shared" ref="L146" si="117">SUM(M146:O146)</f>
        <v>0</v>
      </c>
      <c r="M146" s="32">
        <v>0</v>
      </c>
      <c r="N146" s="32">
        <v>0</v>
      </c>
      <c r="O146" s="32"/>
      <c r="P146" s="37">
        <f>L146/F146*100</f>
        <v>0</v>
      </c>
    </row>
    <row r="147" spans="1:18" s="2" customFormat="1" ht="15.75" x14ac:dyDescent="0.25">
      <c r="A147" s="73" t="s">
        <v>200</v>
      </c>
      <c r="B147" s="74"/>
      <c r="C147" s="74"/>
      <c r="D147" s="74"/>
      <c r="E147" s="74"/>
      <c r="F147" s="81">
        <f>SUM(G147:I147)</f>
        <v>397767.3</v>
      </c>
      <c r="G147" s="31">
        <f>G149+G157</f>
        <v>317662.40000000002</v>
      </c>
      <c r="H147" s="31">
        <f t="shared" ref="H147:J147" si="118">H149+H157</f>
        <v>28324.6</v>
      </c>
      <c r="I147" s="31">
        <f t="shared" si="118"/>
        <v>51780.3</v>
      </c>
      <c r="J147" s="31">
        <f t="shared" si="118"/>
        <v>338527.3</v>
      </c>
      <c r="K147" s="33">
        <f>J147/F147*100</f>
        <v>85.106870273147138</v>
      </c>
      <c r="L147" s="81">
        <f>SUM(M147:O147)</f>
        <v>335756.20000000007</v>
      </c>
      <c r="M147" s="31">
        <f t="shared" ref="M147:N147" si="119">M149+M157</f>
        <v>265768.2</v>
      </c>
      <c r="N147" s="31">
        <f t="shared" si="119"/>
        <v>21122.9</v>
      </c>
      <c r="O147" s="31">
        <f>O149+O157</f>
        <v>48865.100000000006</v>
      </c>
      <c r="P147" s="26">
        <f>L147/F147*100</f>
        <v>84.410206671086357</v>
      </c>
    </row>
    <row r="148" spans="1:18" x14ac:dyDescent="0.25">
      <c r="A148" s="27" t="s">
        <v>18</v>
      </c>
      <c r="B148" s="74"/>
      <c r="C148" s="74"/>
      <c r="D148" s="74"/>
      <c r="E148" s="74"/>
      <c r="F148" s="30"/>
      <c r="G148" s="30"/>
      <c r="H148" s="32"/>
      <c r="I148" s="32"/>
      <c r="J148" s="32"/>
      <c r="K148" s="34"/>
      <c r="L148" s="101"/>
      <c r="M148" s="32"/>
      <c r="N148" s="32"/>
      <c r="O148" s="32"/>
      <c r="P148" s="34"/>
    </row>
    <row r="149" spans="1:18" s="3" customFormat="1" ht="60" x14ac:dyDescent="0.25">
      <c r="A149" s="63" t="s">
        <v>201</v>
      </c>
      <c r="B149" s="75"/>
      <c r="C149" s="75"/>
      <c r="D149" s="75"/>
      <c r="E149" s="75"/>
      <c r="F149" s="44">
        <f>SUM(G149:I149)</f>
        <v>219840.9</v>
      </c>
      <c r="G149" s="45">
        <f>G150+G154</f>
        <v>181226</v>
      </c>
      <c r="H149" s="45">
        <f t="shared" ref="H149:J149" si="120">H150+H154</f>
        <v>17760</v>
      </c>
      <c r="I149" s="45">
        <f t="shared" si="120"/>
        <v>20854.900000000001</v>
      </c>
      <c r="J149" s="45">
        <f t="shared" si="120"/>
        <v>167946.69999999998</v>
      </c>
      <c r="K149" s="46">
        <f>J149/F149*100</f>
        <v>76.394656317364053</v>
      </c>
      <c r="L149" s="44">
        <f>SUM(M149:O149)</f>
        <v>167946.69999999998</v>
      </c>
      <c r="M149" s="45">
        <f t="shared" ref="M149" si="121">M150+M154</f>
        <v>129331.8</v>
      </c>
      <c r="N149" s="45">
        <f t="shared" ref="N149" si="122">N150+N154</f>
        <v>17760</v>
      </c>
      <c r="O149" s="45">
        <f t="shared" ref="O149" si="123">O150+O154</f>
        <v>20854.900000000001</v>
      </c>
      <c r="P149" s="47">
        <f>L149/F149*100</f>
        <v>76.394656317364053</v>
      </c>
    </row>
    <row r="150" spans="1:18" s="4" customFormat="1" ht="45" x14ac:dyDescent="0.25">
      <c r="A150" s="54" t="s">
        <v>202</v>
      </c>
      <c r="B150" s="76"/>
      <c r="C150" s="76"/>
      <c r="D150" s="76"/>
      <c r="E150" s="76"/>
      <c r="F150" s="69">
        <f>SUM(G150:I150)</f>
        <v>209426</v>
      </c>
      <c r="G150" s="50">
        <f>G153</f>
        <v>181226</v>
      </c>
      <c r="H150" s="50">
        <f t="shared" ref="H150:J150" si="124">H153</f>
        <v>10000</v>
      </c>
      <c r="I150" s="50">
        <f t="shared" si="124"/>
        <v>18200</v>
      </c>
      <c r="J150" s="50">
        <f t="shared" si="124"/>
        <v>157531.79999999999</v>
      </c>
      <c r="K150" s="51">
        <f>J150/F150*100</f>
        <v>75.220746230171983</v>
      </c>
      <c r="L150" s="69">
        <f>SUM(M150:O150)</f>
        <v>157531.79999999999</v>
      </c>
      <c r="M150" s="50">
        <f t="shared" ref="M150:N150" si="125">M153</f>
        <v>129331.8</v>
      </c>
      <c r="N150" s="50">
        <f t="shared" si="125"/>
        <v>10000</v>
      </c>
      <c r="O150" s="50">
        <f>O153</f>
        <v>18200</v>
      </c>
      <c r="P150" s="52">
        <f>L150/F150*100</f>
        <v>75.220746230171983</v>
      </c>
    </row>
    <row r="151" spans="1:18" ht="45" x14ac:dyDescent="0.25">
      <c r="A151" s="10" t="s">
        <v>203</v>
      </c>
      <c r="B151" s="74"/>
      <c r="C151" s="74"/>
      <c r="D151" s="74"/>
      <c r="E151" s="74"/>
      <c r="F151" s="53"/>
      <c r="G151" s="53"/>
      <c r="H151" s="97"/>
      <c r="I151" s="97"/>
      <c r="J151" s="97"/>
      <c r="K151" s="98"/>
      <c r="L151" s="32"/>
      <c r="M151" s="97"/>
      <c r="N151" s="97"/>
      <c r="O151" s="97"/>
      <c r="P151" s="98"/>
    </row>
    <row r="152" spans="1:18" ht="15.75" x14ac:dyDescent="0.25">
      <c r="A152" s="10" t="s">
        <v>41</v>
      </c>
      <c r="B152" s="74"/>
      <c r="C152" s="74"/>
      <c r="D152" s="74"/>
      <c r="E152" s="74"/>
      <c r="F152" s="53"/>
      <c r="G152" s="53"/>
      <c r="H152" s="97"/>
      <c r="I152" s="97"/>
      <c r="J152" s="97"/>
      <c r="K152" s="98"/>
      <c r="L152" s="32"/>
      <c r="M152" s="97"/>
      <c r="N152" s="97"/>
      <c r="O152" s="97"/>
      <c r="P152" s="98"/>
    </row>
    <row r="153" spans="1:18" s="7" customFormat="1" ht="45" x14ac:dyDescent="0.25">
      <c r="A153" s="27" t="s">
        <v>204</v>
      </c>
      <c r="B153" s="127" t="s">
        <v>198</v>
      </c>
      <c r="C153" s="125" t="s">
        <v>198</v>
      </c>
      <c r="D153" s="125" t="s">
        <v>205</v>
      </c>
      <c r="E153" s="105">
        <v>42724</v>
      </c>
      <c r="F153" s="30">
        <f>SUM(G153:I153)</f>
        <v>209426</v>
      </c>
      <c r="G153" s="30">
        <v>181226</v>
      </c>
      <c r="H153" s="32">
        <v>10000</v>
      </c>
      <c r="I153" s="32">
        <v>18200</v>
      </c>
      <c r="J153" s="32">
        <v>157531.79999999999</v>
      </c>
      <c r="K153" s="34">
        <f>J153/F153*100</f>
        <v>75.220746230171983</v>
      </c>
      <c r="L153" s="30">
        <f>SUM(M153:O153)</f>
        <v>157531.79999999999</v>
      </c>
      <c r="M153" s="32">
        <v>129331.8</v>
      </c>
      <c r="N153" s="32">
        <v>10000</v>
      </c>
      <c r="O153" s="32">
        <v>18200</v>
      </c>
      <c r="P153" s="37">
        <f>L153/F153*100</f>
        <v>75.220746230171983</v>
      </c>
      <c r="Q153" s="9"/>
      <c r="R153" s="9"/>
    </row>
    <row r="154" spans="1:18" s="4" customFormat="1" ht="90" x14ac:dyDescent="0.25">
      <c r="A154" s="54" t="s">
        <v>206</v>
      </c>
      <c r="B154" s="128"/>
      <c r="C154" s="124"/>
      <c r="D154" s="124"/>
      <c r="E154" s="129"/>
      <c r="F154" s="69">
        <f>SUM(G154:I154)</f>
        <v>10414.9</v>
      </c>
      <c r="G154" s="69">
        <f>G156</f>
        <v>0</v>
      </c>
      <c r="H154" s="69">
        <f>H156</f>
        <v>7760</v>
      </c>
      <c r="I154" s="69">
        <f t="shared" ref="I154:J154" si="126">I156</f>
        <v>2654.9</v>
      </c>
      <c r="J154" s="69">
        <f t="shared" si="126"/>
        <v>10414.9</v>
      </c>
      <c r="K154" s="51">
        <f>J154/F154*100</f>
        <v>100</v>
      </c>
      <c r="L154" s="69">
        <f>SUM(M154:O154)</f>
        <v>10414.9</v>
      </c>
      <c r="M154" s="69">
        <f t="shared" ref="M154:N154" si="127">M156</f>
        <v>0</v>
      </c>
      <c r="N154" s="69">
        <f t="shared" si="127"/>
        <v>7760</v>
      </c>
      <c r="O154" s="69">
        <f>O156</f>
        <v>2654.9</v>
      </c>
      <c r="P154" s="52">
        <f>L154/F154*100</f>
        <v>100</v>
      </c>
    </row>
    <row r="155" spans="1:18" x14ac:dyDescent="0.25">
      <c r="A155" s="27" t="s">
        <v>207</v>
      </c>
      <c r="B155" s="127"/>
      <c r="C155" s="125"/>
      <c r="D155" s="125"/>
      <c r="E155" s="105"/>
      <c r="F155" s="30"/>
      <c r="G155" s="30"/>
      <c r="H155" s="32"/>
      <c r="I155" s="32"/>
      <c r="J155" s="32"/>
      <c r="K155" s="34"/>
      <c r="L155" s="32"/>
      <c r="M155" s="32"/>
      <c r="N155" s="32"/>
      <c r="O155" s="32"/>
      <c r="P155" s="37"/>
    </row>
    <row r="156" spans="1:18" s="7" customFormat="1" ht="101.25" customHeight="1" x14ac:dyDescent="0.25">
      <c r="A156" s="27" t="s">
        <v>208</v>
      </c>
      <c r="B156" s="127" t="s">
        <v>209</v>
      </c>
      <c r="C156" s="125" t="s">
        <v>210</v>
      </c>
      <c r="D156" s="125" t="s">
        <v>237</v>
      </c>
      <c r="E156" s="130" t="s">
        <v>238</v>
      </c>
      <c r="F156" s="30">
        <f>SUM(G156:I156)</f>
        <v>10414.9</v>
      </c>
      <c r="G156" s="131">
        <v>0</v>
      </c>
      <c r="H156" s="132">
        <v>7760</v>
      </c>
      <c r="I156" s="132">
        <v>2654.9</v>
      </c>
      <c r="J156" s="132">
        <v>10414.9</v>
      </c>
      <c r="K156" s="133">
        <f>J156/F156*100</f>
        <v>100</v>
      </c>
      <c r="L156" s="30">
        <f>SUM(M156:O156)</f>
        <v>10414.9</v>
      </c>
      <c r="M156" s="132"/>
      <c r="N156" s="132">
        <v>7760</v>
      </c>
      <c r="O156" s="132">
        <v>2654.9</v>
      </c>
      <c r="P156" s="134">
        <f>L156/F156*100</f>
        <v>100</v>
      </c>
    </row>
    <row r="157" spans="1:18" s="3" customFormat="1" ht="45" x14ac:dyDescent="0.25">
      <c r="A157" s="42" t="s">
        <v>98</v>
      </c>
      <c r="B157" s="135"/>
      <c r="C157" s="126"/>
      <c r="D157" s="126"/>
      <c r="E157" s="136"/>
      <c r="F157" s="44">
        <f>SUM(G157:I157)</f>
        <v>177926.39999999999</v>
      </c>
      <c r="G157" s="44">
        <f>G158</f>
        <v>136436.4</v>
      </c>
      <c r="H157" s="44">
        <f t="shared" ref="H157:I157" si="128">H158</f>
        <v>10564.6</v>
      </c>
      <c r="I157" s="44">
        <f t="shared" si="128"/>
        <v>30925.4</v>
      </c>
      <c r="J157" s="44">
        <f>J158</f>
        <v>170580.6</v>
      </c>
      <c r="K157" s="46">
        <f>J157/F157*100</f>
        <v>95.871438977015217</v>
      </c>
      <c r="L157" s="44">
        <f>SUM(M157:O157)</f>
        <v>167809.5</v>
      </c>
      <c r="M157" s="44">
        <f>M158</f>
        <v>136436.4</v>
      </c>
      <c r="N157" s="44">
        <f t="shared" ref="N157:O157" si="129">N158</f>
        <v>3362.8999999999996</v>
      </c>
      <c r="O157" s="44">
        <f t="shared" si="129"/>
        <v>28010.2</v>
      </c>
      <c r="P157" s="47">
        <f>L157/F157*100</f>
        <v>94.313997248300424</v>
      </c>
    </row>
    <row r="158" spans="1:18" s="4" customFormat="1" x14ac:dyDescent="0.25">
      <c r="A158" s="48" t="s">
        <v>107</v>
      </c>
      <c r="B158" s="128"/>
      <c r="C158" s="124"/>
      <c r="D158" s="124"/>
      <c r="E158" s="137"/>
      <c r="F158" s="69">
        <f>SUM(G158:I158)</f>
        <v>177926.39999999999</v>
      </c>
      <c r="G158" s="69">
        <f>G160+G162</f>
        <v>136436.4</v>
      </c>
      <c r="H158" s="69">
        <f t="shared" ref="H158:J158" si="130">H160+H162</f>
        <v>10564.6</v>
      </c>
      <c r="I158" s="69">
        <f>I160+I162</f>
        <v>30925.4</v>
      </c>
      <c r="J158" s="69">
        <f t="shared" si="130"/>
        <v>170580.6</v>
      </c>
      <c r="K158" s="51">
        <f>J158/F158*100</f>
        <v>95.871438977015217</v>
      </c>
      <c r="L158" s="69">
        <f>SUM(M158:O158)</f>
        <v>167809.5</v>
      </c>
      <c r="M158" s="69">
        <f t="shared" ref="M158:N158" si="131">M160+M162</f>
        <v>136436.4</v>
      </c>
      <c r="N158" s="69">
        <f t="shared" si="131"/>
        <v>3362.8999999999996</v>
      </c>
      <c r="O158" s="69">
        <f>O160+O162</f>
        <v>28010.2</v>
      </c>
      <c r="P158" s="52">
        <f>L158/F158*100</f>
        <v>94.313997248300424</v>
      </c>
    </row>
    <row r="159" spans="1:18" ht="45" x14ac:dyDescent="0.25">
      <c r="A159" s="10" t="s">
        <v>80</v>
      </c>
      <c r="B159" s="127"/>
      <c r="C159" s="125"/>
      <c r="D159" s="125"/>
      <c r="E159" s="138"/>
      <c r="F159" s="30"/>
      <c r="G159" s="30"/>
      <c r="H159" s="32"/>
      <c r="I159" s="32"/>
      <c r="J159" s="32"/>
      <c r="K159" s="34"/>
      <c r="L159" s="32"/>
      <c r="M159" s="32"/>
      <c r="N159" s="32"/>
      <c r="O159" s="32"/>
      <c r="P159" s="37"/>
    </row>
    <row r="160" spans="1:18" s="7" customFormat="1" ht="266.25" customHeight="1" x14ac:dyDescent="0.25">
      <c r="A160" s="27" t="s">
        <v>211</v>
      </c>
      <c r="B160" s="127" t="s">
        <v>108</v>
      </c>
      <c r="C160" s="125" t="s">
        <v>212</v>
      </c>
      <c r="D160" s="125" t="s">
        <v>213</v>
      </c>
      <c r="E160" s="67" t="s">
        <v>214</v>
      </c>
      <c r="F160" s="30">
        <f>SUM(G160:I160)</f>
        <v>11839.7</v>
      </c>
      <c r="G160" s="30"/>
      <c r="H160" s="32">
        <v>8256.5</v>
      </c>
      <c r="I160" s="32">
        <v>3583.2</v>
      </c>
      <c r="J160" s="32">
        <v>6256.5</v>
      </c>
      <c r="K160" s="34">
        <f>J160/F160*100</f>
        <v>52.843399748304435</v>
      </c>
      <c r="L160" s="30">
        <f>SUM(M160:O160)</f>
        <v>4628</v>
      </c>
      <c r="M160" s="32"/>
      <c r="N160" s="32">
        <v>1054.8</v>
      </c>
      <c r="O160" s="32">
        <v>3573.2</v>
      </c>
      <c r="P160" s="37">
        <f>L160/F160*100</f>
        <v>39.088828264229662</v>
      </c>
    </row>
    <row r="161" spans="1:16" x14ac:dyDescent="0.25">
      <c r="A161" s="10" t="s">
        <v>41</v>
      </c>
      <c r="B161" s="127"/>
      <c r="C161" s="125"/>
      <c r="D161" s="125"/>
      <c r="E161" s="125"/>
      <c r="F161" s="30"/>
      <c r="G161" s="30"/>
      <c r="H161" s="32"/>
      <c r="I161" s="32"/>
      <c r="J161" s="32"/>
      <c r="K161" s="34"/>
      <c r="L161" s="32"/>
      <c r="M161" s="32"/>
      <c r="N161" s="32"/>
      <c r="O161" s="32"/>
      <c r="P161" s="37"/>
    </row>
    <row r="162" spans="1:16" s="7" customFormat="1" ht="229.5" customHeight="1" x14ac:dyDescent="0.25">
      <c r="A162" s="139" t="s">
        <v>215</v>
      </c>
      <c r="B162" s="127" t="s">
        <v>108</v>
      </c>
      <c r="C162" s="125" t="s">
        <v>216</v>
      </c>
      <c r="D162" s="125" t="s">
        <v>217</v>
      </c>
      <c r="E162" s="125" t="s">
        <v>214</v>
      </c>
      <c r="F162" s="30">
        <f>SUM(G162:I162)</f>
        <v>166086.70000000001</v>
      </c>
      <c r="G162" s="30">
        <v>136436.4</v>
      </c>
      <c r="H162" s="32">
        <v>2308.1</v>
      </c>
      <c r="I162" s="32">
        <v>27342.2</v>
      </c>
      <c r="J162" s="32">
        <v>164324.1</v>
      </c>
      <c r="K162" s="34">
        <f>J162/F162*100</f>
        <v>98.938747051991513</v>
      </c>
      <c r="L162" s="30">
        <f>SUM(M162:O162)</f>
        <v>163181.5</v>
      </c>
      <c r="M162" s="32">
        <v>136436.4</v>
      </c>
      <c r="N162" s="32">
        <v>2308.1</v>
      </c>
      <c r="O162" s="32">
        <v>24437</v>
      </c>
      <c r="P162" s="37">
        <f>L162/F162*100</f>
        <v>98.250793109863693</v>
      </c>
    </row>
    <row r="163" spans="1:16" x14ac:dyDescent="0.25">
      <c r="A163" s="140"/>
      <c r="B163" s="140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</row>
    <row r="164" spans="1:16" x14ac:dyDescent="0.25">
      <c r="A164" s="140"/>
      <c r="B164" s="140"/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</row>
    <row r="165" spans="1:16" x14ac:dyDescent="0.25">
      <c r="A165" s="140"/>
      <c r="B165" s="140"/>
      <c r="C165" s="140"/>
      <c r="D165" s="140"/>
      <c r="E165" s="140"/>
      <c r="F165" s="140"/>
      <c r="G165" s="140"/>
      <c r="H165" s="140"/>
      <c r="I165" s="140"/>
      <c r="J165" s="141"/>
      <c r="K165" s="140"/>
      <c r="L165" s="140"/>
      <c r="M165" s="140"/>
      <c r="N165" s="140"/>
      <c r="O165" s="140"/>
      <c r="P165" s="140"/>
    </row>
  </sheetData>
  <mergeCells count="17">
    <mergeCell ref="B127:E127"/>
    <mergeCell ref="B64:D64"/>
    <mergeCell ref="B120:E120"/>
    <mergeCell ref="C83:D83"/>
    <mergeCell ref="K3:K4"/>
    <mergeCell ref="E3:E4"/>
    <mergeCell ref="F3:I3"/>
    <mergeCell ref="B67:E68"/>
    <mergeCell ref="A1:P1"/>
    <mergeCell ref="A3:A4"/>
    <mergeCell ref="B3:B4"/>
    <mergeCell ref="C3:C4"/>
    <mergeCell ref="D3:D4"/>
    <mergeCell ref="M2:P2"/>
    <mergeCell ref="J3:J4"/>
    <mergeCell ref="P3:P4"/>
    <mergeCell ref="L3:O3"/>
  </mergeCells>
  <pageMargins left="0.39370078740157483" right="0.19685039370078741" top="0.19685039370078741" bottom="0.19685039370078741" header="0.31496062992125984" footer="0.31496062992125984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economy53 (Александрова Т.В.)</dc:creator>
  <cp:lastModifiedBy>economy7 (Зайцева Н.Н.)</cp:lastModifiedBy>
  <cp:lastPrinted>2017-01-20T10:00:33Z</cp:lastPrinted>
  <dcterms:created xsi:type="dcterms:W3CDTF">2016-11-16T06:29:02Z</dcterms:created>
  <dcterms:modified xsi:type="dcterms:W3CDTF">2017-01-23T07:35:57Z</dcterms:modified>
</cp:coreProperties>
</file>