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76" windowWidth="15192" windowHeight="7620" tabRatio="916" firstSheet="7" activeTab="24"/>
  </bookViews>
  <sheets>
    <sheet name="АГ" sheetId="34" r:id="rId1"/>
    <sheet name="Госвет" sheetId="35" r:id="rId2"/>
    <sheet name="ГЖИ" sheetId="23" r:id="rId3"/>
    <sheet name="ГК ЧС" sheetId="36" r:id="rId4"/>
    <sheet name="ГС" sheetId="37" r:id="rId5"/>
    <sheet name="КСП" sheetId="20" r:id="rId6"/>
    <sheet name="Минздрав" sheetId="38" r:id="rId7"/>
    <sheet name="Минимущ" sheetId="39" r:id="rId8"/>
    <sheet name="Мининформ" sheetId="40" r:id="rId9"/>
    <sheet name="Минкульт" sheetId="41" r:id="rId10"/>
    <sheet name="Минобр" sheetId="42" r:id="rId11"/>
    <sheet name="Минприр" sheetId="43" r:id="rId12"/>
    <sheet name="Минсельхоз" sheetId="44" r:id="rId13"/>
    <sheet name="минстрой" sheetId="45" r:id="rId14"/>
    <sheet name="минтранс" sheetId="46" r:id="rId15"/>
    <sheet name="минспорт" sheetId="47" r:id="rId16"/>
    <sheet name="Минфин" sheetId="48" r:id="rId17"/>
    <sheet name="минюст" sheetId="49" r:id="rId18"/>
    <sheet name="ГС тарифам" sheetId="50" r:id="rId19"/>
    <sheet name="госохотрыб" sheetId="51" r:id="rId20"/>
    <sheet name="ГС занятости" sheetId="5" r:id="rId21"/>
    <sheet name="Гостех" sheetId="52" r:id="rId22"/>
    <sheet name="ЦИК" sheetId="53" r:id="rId23"/>
    <sheet name="Минэк" sheetId="54" r:id="rId24"/>
    <sheet name="СВОД" sheetId="57" r:id="rId25"/>
    <sheet name="БЭ" sheetId="27" r:id="rId26"/>
    <sheet name="Лист1" sheetId="28" state="hidden" r:id="rId27"/>
    <sheet name="Лист2" sheetId="29" state="hidden" r:id="rId28"/>
  </sheets>
  <externalReferences>
    <externalReference r:id="rId29"/>
    <externalReference r:id="rId30"/>
  </externalReferences>
  <definedNames>
    <definedName name="_xlnm.Print_Titles" localSheetId="0">АГ!$12:$12</definedName>
    <definedName name="_xlnm.Print_Titles" localSheetId="25">БЭ!$12:$12</definedName>
    <definedName name="_xlnm.Print_Titles" localSheetId="2">ГЖИ!$12:$12</definedName>
    <definedName name="_xlnm.Print_Titles" localSheetId="3">'ГК ЧС'!$12:$12</definedName>
    <definedName name="_xlnm.Print_Titles" localSheetId="1">Госвет!$12:$12</definedName>
    <definedName name="_xlnm.Print_Titles" localSheetId="19">госохотрыб!$12:$12</definedName>
    <definedName name="_xlnm.Print_Titles" localSheetId="21">Гостех!$12:$12</definedName>
    <definedName name="_xlnm.Print_Titles" localSheetId="4">ГС!$12:$12</definedName>
    <definedName name="_xlnm.Print_Titles" localSheetId="20">'ГС занятости'!$12:$12</definedName>
    <definedName name="_xlnm.Print_Titles" localSheetId="18">'ГС тарифам'!$12:$12</definedName>
    <definedName name="_xlnm.Print_Titles" localSheetId="5">КСП!$12:$12</definedName>
    <definedName name="_xlnm.Print_Titles" localSheetId="6">Минздрав!$12:$12</definedName>
    <definedName name="_xlnm.Print_Titles" localSheetId="7">Минимущ!$12:$12</definedName>
    <definedName name="_xlnm.Print_Titles" localSheetId="8">Мининформ!$12:$12</definedName>
    <definedName name="_xlnm.Print_Titles" localSheetId="9">Минкульт!$12:$12</definedName>
    <definedName name="_xlnm.Print_Titles" localSheetId="10">Минобр!$12:$12</definedName>
    <definedName name="_xlnm.Print_Titles" localSheetId="11">Минприр!$12:$12</definedName>
    <definedName name="_xlnm.Print_Titles" localSheetId="12">Минсельхоз!$12:$12</definedName>
    <definedName name="_xlnm.Print_Titles" localSheetId="15">минспорт!$12:$12</definedName>
    <definedName name="_xlnm.Print_Titles" localSheetId="13">минстрой!$12:$12</definedName>
    <definedName name="_xlnm.Print_Titles" localSheetId="14">минтранс!$12:$12</definedName>
    <definedName name="_xlnm.Print_Titles" localSheetId="16">Минфин!$12:$12</definedName>
    <definedName name="_xlnm.Print_Titles" localSheetId="23">Минэк!$12:$12</definedName>
    <definedName name="_xlnm.Print_Titles" localSheetId="17">минюст!$12:$12</definedName>
    <definedName name="_xlnm.Print_Titles" localSheetId="24">СВОД!$12:$12</definedName>
    <definedName name="_xlnm.Print_Titles" localSheetId="22">ЦИК!$12:$12</definedName>
    <definedName name="_xlnm.Print_Area" localSheetId="25">БЭ!$A$1:$G$34</definedName>
    <definedName name="_xlnm.Print_Area" localSheetId="24">СВОД!$A$1:$P$130</definedName>
  </definedNames>
  <calcPr calcId="145621"/>
</workbook>
</file>

<file path=xl/calcChain.xml><?xml version="1.0" encoding="utf-8"?>
<calcChain xmlns="http://schemas.openxmlformats.org/spreadsheetml/2006/main">
  <c r="R72" i="57" l="1"/>
  <c r="Q70" i="46" l="1"/>
  <c r="Q69" i="46"/>
  <c r="P53" i="57" l="1"/>
  <c r="R74" i="38" l="1"/>
  <c r="Q74" i="38"/>
  <c r="C118" i="38" l="1"/>
  <c r="C117" i="38"/>
  <c r="C116" i="38"/>
  <c r="C115" i="38"/>
  <c r="C114" i="38"/>
  <c r="C111" i="38"/>
  <c r="C110" i="38"/>
  <c r="C109" i="38"/>
  <c r="C108" i="38"/>
  <c r="C107" i="38"/>
  <c r="C104" i="38"/>
  <c r="C103" i="38"/>
  <c r="C102" i="38"/>
  <c r="C101" i="38"/>
  <c r="C100" i="38"/>
  <c r="C98" i="38"/>
  <c r="C97" i="38"/>
  <c r="C96" i="38"/>
  <c r="C95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4" i="38"/>
  <c r="C63" i="38"/>
  <c r="C62" i="38"/>
  <c r="C61" i="38"/>
  <c r="C60" i="38"/>
  <c r="C59" i="38"/>
  <c r="C58" i="38"/>
  <c r="C57" i="38"/>
  <c r="L56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E126" i="57"/>
  <c r="I126" i="57"/>
  <c r="M126" i="57"/>
  <c r="N126" i="57"/>
  <c r="O126" i="57"/>
  <c r="P126" i="57"/>
  <c r="H127" i="57"/>
  <c r="L127" i="57"/>
  <c r="M127" i="57"/>
  <c r="N127" i="57"/>
  <c r="O127" i="57"/>
  <c r="P127" i="57"/>
  <c r="E128" i="57"/>
  <c r="I128" i="57"/>
  <c r="M128" i="57"/>
  <c r="N128" i="57"/>
  <c r="O128" i="57"/>
  <c r="P128" i="57"/>
  <c r="H129" i="57"/>
  <c r="L129" i="57"/>
  <c r="M129" i="57"/>
  <c r="N129" i="57"/>
  <c r="O129" i="57"/>
  <c r="P129" i="57"/>
  <c r="E130" i="57"/>
  <c r="I130" i="57"/>
  <c r="M130" i="57"/>
  <c r="N130" i="57"/>
  <c r="O130" i="57"/>
  <c r="P130" i="57"/>
  <c r="D127" i="57"/>
  <c r="G120" i="57"/>
  <c r="H120" i="57"/>
  <c r="K120" i="57"/>
  <c r="L120" i="57"/>
  <c r="M120" i="57"/>
  <c r="N120" i="57"/>
  <c r="O120" i="57"/>
  <c r="P120" i="57"/>
  <c r="M121" i="57"/>
  <c r="N121" i="57"/>
  <c r="O121" i="57"/>
  <c r="P121" i="57"/>
  <c r="G122" i="57"/>
  <c r="H122" i="57"/>
  <c r="K122" i="57"/>
  <c r="L122" i="57"/>
  <c r="M122" i="57"/>
  <c r="N122" i="57"/>
  <c r="O122" i="57"/>
  <c r="P122" i="57"/>
  <c r="M123" i="57"/>
  <c r="N123" i="57"/>
  <c r="O123" i="57"/>
  <c r="P123" i="57"/>
  <c r="G124" i="57"/>
  <c r="H124" i="57"/>
  <c r="K124" i="57"/>
  <c r="L124" i="57"/>
  <c r="M124" i="57"/>
  <c r="N124" i="57"/>
  <c r="O124" i="57"/>
  <c r="P124" i="57"/>
  <c r="D124" i="57"/>
  <c r="F114" i="57"/>
  <c r="J114" i="57"/>
  <c r="M114" i="57"/>
  <c r="N114" i="57"/>
  <c r="O114" i="57"/>
  <c r="P114" i="57"/>
  <c r="G115" i="57"/>
  <c r="K115" i="57"/>
  <c r="M115" i="57"/>
  <c r="N115" i="57"/>
  <c r="O115" i="57"/>
  <c r="P115" i="57"/>
  <c r="F116" i="57"/>
  <c r="J116" i="57"/>
  <c r="M116" i="57"/>
  <c r="N116" i="57"/>
  <c r="O116" i="57"/>
  <c r="P116" i="57"/>
  <c r="G117" i="57"/>
  <c r="K117" i="57"/>
  <c r="M117" i="57"/>
  <c r="N117" i="57"/>
  <c r="O117" i="57"/>
  <c r="P117" i="57"/>
  <c r="F118" i="57"/>
  <c r="J118" i="57"/>
  <c r="M118" i="57"/>
  <c r="N118" i="57"/>
  <c r="O118" i="57"/>
  <c r="P118" i="57"/>
  <c r="D117" i="5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M110" i="54"/>
  <c r="C110" i="54" s="1"/>
  <c r="K109" i="54"/>
  <c r="M108" i="54"/>
  <c r="C108" i="54" s="1"/>
  <c r="M107" i="54"/>
  <c r="K107" i="54"/>
  <c r="C107" i="54" s="1"/>
  <c r="M104" i="54"/>
  <c r="K104" i="54"/>
  <c r="C104" i="54"/>
  <c r="C101" i="54"/>
  <c r="M100" i="54"/>
  <c r="K100" i="54"/>
  <c r="C100" i="54"/>
  <c r="M98" i="54"/>
  <c r="K98" i="54"/>
  <c r="K97" i="54"/>
  <c r="C97" i="54" s="1"/>
  <c r="M96" i="54"/>
  <c r="K96" i="54"/>
  <c r="C96" i="54" s="1"/>
  <c r="M95" i="54"/>
  <c r="K95" i="54"/>
  <c r="C95" i="54" s="1"/>
  <c r="M86" i="54"/>
  <c r="C86" i="54" s="1"/>
  <c r="P81" i="54"/>
  <c r="O81" i="54"/>
  <c r="M81" i="54"/>
  <c r="K81" i="54"/>
  <c r="C81" i="54" s="1"/>
  <c r="M75" i="54"/>
  <c r="K75" i="54"/>
  <c r="C75" i="54" s="1"/>
  <c r="P74" i="54"/>
  <c r="O74" i="54"/>
  <c r="M74" i="54"/>
  <c r="K74" i="54"/>
  <c r="C74" i="54"/>
  <c r="K69" i="54"/>
  <c r="C69" i="54"/>
  <c r="M68" i="54"/>
  <c r="K68" i="54"/>
  <c r="C68" i="54" s="1"/>
  <c r="P66" i="54"/>
  <c r="O66" i="54"/>
  <c r="M66" i="54"/>
  <c r="C66" i="54" s="1"/>
  <c r="M61" i="54"/>
  <c r="C61" i="54" s="1"/>
  <c r="K61" i="54"/>
  <c r="K59" i="54"/>
  <c r="C59" i="54"/>
  <c r="M58" i="54"/>
  <c r="K58" i="54"/>
  <c r="C58" i="54" s="1"/>
  <c r="K56" i="54"/>
  <c r="C56" i="54" s="1"/>
  <c r="K53" i="54"/>
  <c r="C53" i="54" s="1"/>
  <c r="M50" i="54"/>
  <c r="K50" i="54"/>
  <c r="C50" i="54"/>
  <c r="K47" i="54"/>
  <c r="C47" i="54" s="1"/>
  <c r="M45" i="54"/>
  <c r="K45" i="54"/>
  <c r="C45" i="54" s="1"/>
  <c r="M43" i="54"/>
  <c r="C43" i="54" s="1"/>
  <c r="K43" i="54"/>
  <c r="M34" i="54"/>
  <c r="C34" i="54"/>
  <c r="P29" i="54"/>
  <c r="O29" i="54"/>
  <c r="M29" i="54"/>
  <c r="K29" i="54"/>
  <c r="C29" i="54" s="1"/>
  <c r="M24" i="54"/>
  <c r="K24" i="54"/>
  <c r="C24" i="54"/>
  <c r="P23" i="54"/>
  <c r="O23" i="54"/>
  <c r="M23" i="54"/>
  <c r="K23" i="54"/>
  <c r="K17" i="54"/>
  <c r="C17" i="54" s="1"/>
  <c r="M16" i="54"/>
  <c r="K16" i="54"/>
  <c r="C16" i="54"/>
  <c r="P14" i="54"/>
  <c r="O14" i="54"/>
  <c r="M14" i="54"/>
  <c r="K14" i="54"/>
  <c r="C110" i="5"/>
  <c r="C109" i="5"/>
  <c r="C108" i="5"/>
  <c r="C107" i="5"/>
  <c r="C104" i="5"/>
  <c r="C103" i="5"/>
  <c r="C102" i="5"/>
  <c r="C101" i="5"/>
  <c r="C100" i="5"/>
  <c r="C98" i="5"/>
  <c r="C97" i="5"/>
  <c r="C96" i="5"/>
  <c r="C95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P81" i="49"/>
  <c r="O81" i="49"/>
  <c r="N81" i="49"/>
  <c r="M81" i="49"/>
  <c r="L81" i="49"/>
  <c r="K81" i="49"/>
  <c r="J81" i="49"/>
  <c r="I81" i="49"/>
  <c r="H81" i="49"/>
  <c r="G81" i="49"/>
  <c r="F81" i="49"/>
  <c r="E81" i="49"/>
  <c r="D81" i="49"/>
  <c r="C81" i="49"/>
  <c r="C130" i="48"/>
  <c r="C129" i="48"/>
  <c r="C128" i="48"/>
  <c r="C127" i="48"/>
  <c r="C126" i="48"/>
  <c r="C124" i="48"/>
  <c r="C123" i="48"/>
  <c r="C122" i="48"/>
  <c r="C121" i="48"/>
  <c r="C120" i="48"/>
  <c r="C118" i="48"/>
  <c r="C117" i="48"/>
  <c r="C116" i="48"/>
  <c r="C115" i="48"/>
  <c r="C114" i="48"/>
  <c r="C110" i="48"/>
  <c r="C109" i="48"/>
  <c r="C108" i="48"/>
  <c r="C107" i="48"/>
  <c r="C104" i="48"/>
  <c r="C103" i="48"/>
  <c r="C102" i="48"/>
  <c r="C101" i="48"/>
  <c r="C100" i="48"/>
  <c r="C98" i="48"/>
  <c r="C97" i="48"/>
  <c r="C96" i="48"/>
  <c r="C95" i="48"/>
  <c r="C92" i="48"/>
  <c r="C91" i="48"/>
  <c r="C90" i="48"/>
  <c r="C89" i="48"/>
  <c r="C88" i="48"/>
  <c r="C87" i="48"/>
  <c r="C86" i="48"/>
  <c r="C85" i="48"/>
  <c r="C84" i="48"/>
  <c r="C83" i="48"/>
  <c r="C82" i="48"/>
  <c r="P81" i="48"/>
  <c r="O81" i="48"/>
  <c r="C81" i="48" s="1"/>
  <c r="C80" i="48"/>
  <c r="C79" i="48"/>
  <c r="C78" i="48"/>
  <c r="C77" i="48"/>
  <c r="C76" i="48"/>
  <c r="C75" i="48"/>
  <c r="P74" i="48"/>
  <c r="O74" i="48"/>
  <c r="C74" i="48" s="1"/>
  <c r="C73" i="48"/>
  <c r="C72" i="48"/>
  <c r="C71" i="48"/>
  <c r="C70" i="48"/>
  <c r="C69" i="48"/>
  <c r="C68" i="48"/>
  <c r="C67" i="48"/>
  <c r="C66" i="48"/>
  <c r="C64" i="48"/>
  <c r="C63" i="48"/>
  <c r="C62" i="48"/>
  <c r="C61" i="48"/>
  <c r="C60" i="48"/>
  <c r="C59" i="48"/>
  <c r="C58" i="48"/>
  <c r="C57" i="48"/>
  <c r="C56" i="48"/>
  <c r="C55" i="48"/>
  <c r="C54" i="48"/>
  <c r="C53" i="48"/>
  <c r="C52" i="48"/>
  <c r="C51" i="48"/>
  <c r="K50" i="48"/>
  <c r="C50" i="48" s="1"/>
  <c r="C49" i="48"/>
  <c r="C48" i="48"/>
  <c r="K47" i="48"/>
  <c r="C47" i="48" s="1"/>
  <c r="C46" i="48"/>
  <c r="C45" i="48"/>
  <c r="C44" i="48"/>
  <c r="K43" i="48"/>
  <c r="C43" i="48" s="1"/>
  <c r="C41" i="48"/>
  <c r="C40" i="48"/>
  <c r="C39" i="48"/>
  <c r="C38" i="48"/>
  <c r="C37" i="48"/>
  <c r="C36" i="48"/>
  <c r="C35" i="48"/>
  <c r="C34" i="48"/>
  <c r="C33" i="48"/>
  <c r="C32" i="48"/>
  <c r="C31" i="48"/>
  <c r="C30" i="48"/>
  <c r="P29" i="48"/>
  <c r="O29" i="48"/>
  <c r="C29" i="48"/>
  <c r="C28" i="48"/>
  <c r="C27" i="48"/>
  <c r="C26" i="48"/>
  <c r="C25" i="48"/>
  <c r="C24" i="48"/>
  <c r="P23" i="48"/>
  <c r="O23" i="48"/>
  <c r="C23" i="48"/>
  <c r="C22" i="48"/>
  <c r="C21" i="48"/>
  <c r="C20" i="48"/>
  <c r="C19" i="48"/>
  <c r="C18" i="48"/>
  <c r="C17" i="48"/>
  <c r="C16" i="48"/>
  <c r="C15" i="48"/>
  <c r="K14" i="48"/>
  <c r="C14" i="48" s="1"/>
  <c r="K109" i="47"/>
  <c r="D109" i="47"/>
  <c r="C109" i="47" s="1"/>
  <c r="K107" i="47"/>
  <c r="D107" i="47"/>
  <c r="C107" i="47"/>
  <c r="D100" i="47"/>
  <c r="D97" i="47"/>
  <c r="D95" i="47"/>
  <c r="C86" i="47"/>
  <c r="P81" i="47"/>
  <c r="C81" i="47" s="1"/>
  <c r="K81" i="47"/>
  <c r="D81" i="47"/>
  <c r="D75" i="47"/>
  <c r="C75" i="47" s="1"/>
  <c r="P74" i="47"/>
  <c r="K74" i="47"/>
  <c r="D74" i="47"/>
  <c r="C74" i="47" s="1"/>
  <c r="C68" i="47"/>
  <c r="P66" i="47"/>
  <c r="K66" i="47"/>
  <c r="C66" i="47" s="1"/>
  <c r="C53" i="47"/>
  <c r="K50" i="47"/>
  <c r="D50" i="47"/>
  <c r="C50" i="47" s="1"/>
  <c r="C45" i="47"/>
  <c r="K43" i="47"/>
  <c r="D43" i="47"/>
  <c r="C43" i="47" s="1"/>
  <c r="C34" i="47"/>
  <c r="P29" i="47"/>
  <c r="K29" i="47"/>
  <c r="D29" i="47"/>
  <c r="C24" i="47"/>
  <c r="P23" i="47"/>
  <c r="K23" i="47"/>
  <c r="C23" i="47" s="1"/>
  <c r="D23" i="47"/>
  <c r="C16" i="47"/>
  <c r="P14" i="47"/>
  <c r="K14" i="47"/>
  <c r="D14" i="47"/>
  <c r="L130" i="46"/>
  <c r="K130" i="46"/>
  <c r="J130" i="46"/>
  <c r="I130" i="46"/>
  <c r="H130" i="46"/>
  <c r="G130" i="46"/>
  <c r="F130" i="46"/>
  <c r="E130" i="46"/>
  <c r="D130" i="46"/>
  <c r="C130" i="46"/>
  <c r="L129" i="46"/>
  <c r="K129" i="46"/>
  <c r="J129" i="46"/>
  <c r="I129" i="46"/>
  <c r="H129" i="46"/>
  <c r="G129" i="46"/>
  <c r="F129" i="46"/>
  <c r="E129" i="46"/>
  <c r="D129" i="46"/>
  <c r="C129" i="46" s="1"/>
  <c r="L128" i="46"/>
  <c r="K128" i="46"/>
  <c r="J128" i="46"/>
  <c r="I128" i="46"/>
  <c r="H128" i="46"/>
  <c r="G128" i="46"/>
  <c r="F128" i="46"/>
  <c r="E128" i="46"/>
  <c r="D128" i="46"/>
  <c r="C128" i="46"/>
  <c r="L127" i="46"/>
  <c r="K127" i="46"/>
  <c r="J127" i="46"/>
  <c r="I127" i="46"/>
  <c r="H127" i="46"/>
  <c r="G127" i="46"/>
  <c r="F127" i="46"/>
  <c r="E127" i="46"/>
  <c r="D127" i="46"/>
  <c r="L126" i="46"/>
  <c r="K126" i="46"/>
  <c r="J126" i="46"/>
  <c r="I126" i="46"/>
  <c r="H126" i="46"/>
  <c r="G126" i="46"/>
  <c r="F126" i="46"/>
  <c r="E126" i="46"/>
  <c r="D126" i="46"/>
  <c r="C126" i="46"/>
  <c r="L124" i="46"/>
  <c r="K124" i="46"/>
  <c r="J124" i="46"/>
  <c r="I124" i="46"/>
  <c r="H124" i="46"/>
  <c r="G124" i="46"/>
  <c r="F124" i="46"/>
  <c r="E124" i="46"/>
  <c r="D124" i="46"/>
  <c r="C124" i="46" s="1"/>
  <c r="L123" i="46"/>
  <c r="K123" i="46"/>
  <c r="J123" i="46"/>
  <c r="I123" i="46"/>
  <c r="H123" i="46"/>
  <c r="G123" i="46"/>
  <c r="F123" i="46"/>
  <c r="E123" i="46"/>
  <c r="D123" i="46"/>
  <c r="C123" i="46"/>
  <c r="L122" i="46"/>
  <c r="K122" i="46"/>
  <c r="J122" i="46"/>
  <c r="I122" i="46"/>
  <c r="H122" i="46"/>
  <c r="G122" i="46"/>
  <c r="F122" i="46"/>
  <c r="E122" i="46"/>
  <c r="D122" i="46"/>
  <c r="L121" i="46"/>
  <c r="K121" i="46"/>
  <c r="J121" i="46"/>
  <c r="I121" i="46"/>
  <c r="H121" i="46"/>
  <c r="G121" i="46"/>
  <c r="F121" i="46"/>
  <c r="E121" i="46"/>
  <c r="D121" i="46"/>
  <c r="C121" i="46"/>
  <c r="L120" i="46"/>
  <c r="K120" i="46"/>
  <c r="J120" i="46"/>
  <c r="I120" i="46"/>
  <c r="H120" i="46"/>
  <c r="G120" i="46"/>
  <c r="F120" i="46"/>
  <c r="E120" i="46"/>
  <c r="D120" i="46"/>
  <c r="C120" i="46" s="1"/>
  <c r="L118" i="46"/>
  <c r="K118" i="46"/>
  <c r="J118" i="46"/>
  <c r="I118" i="46"/>
  <c r="H118" i="46"/>
  <c r="G118" i="46"/>
  <c r="F118" i="46"/>
  <c r="E118" i="46"/>
  <c r="D118" i="46"/>
  <c r="C118" i="46"/>
  <c r="L117" i="46"/>
  <c r="K117" i="46"/>
  <c r="J117" i="46"/>
  <c r="I117" i="46"/>
  <c r="H117" i="46"/>
  <c r="G117" i="46"/>
  <c r="F117" i="46"/>
  <c r="E117" i="46"/>
  <c r="D117" i="46"/>
  <c r="L116" i="46"/>
  <c r="K116" i="46"/>
  <c r="J116" i="46"/>
  <c r="I116" i="46"/>
  <c r="H116" i="46"/>
  <c r="G116" i="46"/>
  <c r="F116" i="46"/>
  <c r="E116" i="46"/>
  <c r="D116" i="46"/>
  <c r="C116" i="46"/>
  <c r="L115" i="46"/>
  <c r="K115" i="46"/>
  <c r="J115" i="46"/>
  <c r="I115" i="46"/>
  <c r="H115" i="46"/>
  <c r="G115" i="46"/>
  <c r="F115" i="46"/>
  <c r="E115" i="46"/>
  <c r="D115" i="46"/>
  <c r="C115" i="46" s="1"/>
  <c r="L114" i="46"/>
  <c r="K114" i="46"/>
  <c r="J114" i="46"/>
  <c r="I114" i="46"/>
  <c r="H114" i="46"/>
  <c r="G114" i="46"/>
  <c r="F114" i="46"/>
  <c r="E114" i="46"/>
  <c r="D114" i="46"/>
  <c r="C114" i="46"/>
  <c r="K110" i="46"/>
  <c r="F110" i="46"/>
  <c r="E110" i="46"/>
  <c r="D110" i="46"/>
  <c r="C110" i="46" s="1"/>
  <c r="K109" i="46"/>
  <c r="F109" i="46"/>
  <c r="E109" i="46"/>
  <c r="D109" i="46"/>
  <c r="C109" i="46" s="1"/>
  <c r="K108" i="46"/>
  <c r="F108" i="46"/>
  <c r="E108" i="46"/>
  <c r="D108" i="46"/>
  <c r="K107" i="46"/>
  <c r="F107" i="46"/>
  <c r="E107" i="46"/>
  <c r="D107" i="46"/>
  <c r="C107" i="46" s="1"/>
  <c r="K104" i="46"/>
  <c r="F104" i="46"/>
  <c r="E104" i="46"/>
  <c r="D104" i="46"/>
  <c r="K103" i="46"/>
  <c r="F103" i="46"/>
  <c r="E103" i="46"/>
  <c r="D103" i="46"/>
  <c r="K102" i="46"/>
  <c r="F102" i="46"/>
  <c r="E102" i="46"/>
  <c r="D102" i="46"/>
  <c r="K101" i="46"/>
  <c r="F101" i="46"/>
  <c r="E101" i="46"/>
  <c r="D101" i="46"/>
  <c r="C101" i="46"/>
  <c r="K100" i="46"/>
  <c r="F100" i="46"/>
  <c r="E100" i="46"/>
  <c r="D100" i="46"/>
  <c r="C100" i="46" s="1"/>
  <c r="K98" i="46"/>
  <c r="F98" i="46"/>
  <c r="E98" i="46"/>
  <c r="D98" i="46"/>
  <c r="C98" i="46" s="1"/>
  <c r="K97" i="46"/>
  <c r="F97" i="46"/>
  <c r="E97" i="46"/>
  <c r="D97" i="46"/>
  <c r="K96" i="46"/>
  <c r="F96" i="46"/>
  <c r="E96" i="46"/>
  <c r="D96" i="46"/>
  <c r="K95" i="46"/>
  <c r="F95" i="46"/>
  <c r="E95" i="46"/>
  <c r="D95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P91" i="46"/>
  <c r="O91" i="46"/>
  <c r="N91" i="46"/>
  <c r="M91" i="46"/>
  <c r="L91" i="46"/>
  <c r="K91" i="46"/>
  <c r="J91" i="46"/>
  <c r="I91" i="46"/>
  <c r="H91" i="46"/>
  <c r="G91" i="46"/>
  <c r="F91" i="46"/>
  <c r="E91" i="46"/>
  <c r="D91" i="46"/>
  <c r="C91" i="46" s="1"/>
  <c r="P90" i="46"/>
  <c r="O90" i="46"/>
  <c r="N90" i="46"/>
  <c r="M90" i="46"/>
  <c r="L90" i="46"/>
  <c r="K90" i="46"/>
  <c r="J90" i="46"/>
  <c r="I90" i="46"/>
  <c r="H90" i="46"/>
  <c r="G90" i="46"/>
  <c r="F90" i="46"/>
  <c r="E90" i="46"/>
  <c r="D90" i="46"/>
  <c r="P89" i="46"/>
  <c r="O89" i="46"/>
  <c r="N89" i="46"/>
  <c r="M89" i="46"/>
  <c r="L89" i="46"/>
  <c r="K89" i="46"/>
  <c r="J89" i="46"/>
  <c r="I89" i="46"/>
  <c r="H89" i="46"/>
  <c r="G89" i="46"/>
  <c r="F89" i="46"/>
  <c r="E89" i="46"/>
  <c r="D89" i="46"/>
  <c r="P88" i="46"/>
  <c r="O88" i="46"/>
  <c r="N88" i="46"/>
  <c r="M88" i="46"/>
  <c r="L88" i="46"/>
  <c r="K88" i="46"/>
  <c r="J88" i="46"/>
  <c r="I88" i="46"/>
  <c r="H88" i="46"/>
  <c r="G88" i="46"/>
  <c r="F88" i="46"/>
  <c r="E88" i="46"/>
  <c r="D88" i="46"/>
  <c r="P87" i="46"/>
  <c r="O87" i="46"/>
  <c r="N87" i="46"/>
  <c r="M87" i="46"/>
  <c r="L87" i="46"/>
  <c r="K87" i="46"/>
  <c r="J87" i="46"/>
  <c r="I87" i="46"/>
  <c r="H87" i="46"/>
  <c r="G87" i="46"/>
  <c r="F87" i="46"/>
  <c r="E87" i="46"/>
  <c r="D87" i="46"/>
  <c r="C87" i="46" s="1"/>
  <c r="P86" i="46"/>
  <c r="O86" i="46"/>
  <c r="N86" i="46"/>
  <c r="M86" i="46"/>
  <c r="L86" i="46"/>
  <c r="K86" i="46"/>
  <c r="J86" i="46"/>
  <c r="I86" i="46"/>
  <c r="H86" i="46"/>
  <c r="G86" i="46"/>
  <c r="F86" i="46"/>
  <c r="E86" i="46"/>
  <c r="D86" i="46"/>
  <c r="P85" i="46"/>
  <c r="O85" i="46"/>
  <c r="N85" i="46"/>
  <c r="M85" i="46"/>
  <c r="L85" i="46"/>
  <c r="K85" i="46"/>
  <c r="J85" i="46"/>
  <c r="I85" i="46"/>
  <c r="H85" i="46"/>
  <c r="G85" i="46"/>
  <c r="F85" i="46"/>
  <c r="E85" i="46"/>
  <c r="D85" i="46"/>
  <c r="P84" i="46"/>
  <c r="O84" i="46"/>
  <c r="N84" i="46"/>
  <c r="M84" i="46"/>
  <c r="L84" i="46"/>
  <c r="K84" i="46"/>
  <c r="J84" i="46"/>
  <c r="I84" i="46"/>
  <c r="H84" i="46"/>
  <c r="G84" i="46"/>
  <c r="F84" i="46"/>
  <c r="E84" i="46"/>
  <c r="D84" i="46"/>
  <c r="P83" i="46"/>
  <c r="O83" i="46"/>
  <c r="N83" i="46"/>
  <c r="M83" i="46"/>
  <c r="L83" i="46"/>
  <c r="K83" i="46"/>
  <c r="J83" i="46"/>
  <c r="I83" i="46"/>
  <c r="H83" i="46"/>
  <c r="G83" i="46"/>
  <c r="F83" i="46"/>
  <c r="E83" i="46"/>
  <c r="D83" i="46"/>
  <c r="C83" i="46" s="1"/>
  <c r="P82" i="46"/>
  <c r="O82" i="46"/>
  <c r="N82" i="46"/>
  <c r="M82" i="46"/>
  <c r="L82" i="46"/>
  <c r="K82" i="46"/>
  <c r="J82" i="46"/>
  <c r="I82" i="46"/>
  <c r="H82" i="46"/>
  <c r="G82" i="46"/>
  <c r="F82" i="46"/>
  <c r="E82" i="46"/>
  <c r="D82" i="46"/>
  <c r="P81" i="46"/>
  <c r="O81" i="46"/>
  <c r="N81" i="46"/>
  <c r="M81" i="46"/>
  <c r="L81" i="46"/>
  <c r="K81" i="46"/>
  <c r="J81" i="46"/>
  <c r="I81" i="46"/>
  <c r="H81" i="46"/>
  <c r="G81" i="46"/>
  <c r="F81" i="46"/>
  <c r="E81" i="46"/>
  <c r="D81" i="46"/>
  <c r="P80" i="46"/>
  <c r="O80" i="46"/>
  <c r="N80" i="46"/>
  <c r="M80" i="46"/>
  <c r="L80" i="46"/>
  <c r="K80" i="46"/>
  <c r="J80" i="46"/>
  <c r="I80" i="46"/>
  <c r="H80" i="46"/>
  <c r="G80" i="46"/>
  <c r="F80" i="46"/>
  <c r="E80" i="46"/>
  <c r="D80" i="46"/>
  <c r="C79" i="46"/>
  <c r="C78" i="46"/>
  <c r="C77" i="46"/>
  <c r="P76" i="46"/>
  <c r="O76" i="46"/>
  <c r="N76" i="46"/>
  <c r="M76" i="46"/>
  <c r="L76" i="46"/>
  <c r="K76" i="46"/>
  <c r="J76" i="46"/>
  <c r="I76" i="46"/>
  <c r="H76" i="46"/>
  <c r="G76" i="46"/>
  <c r="F76" i="46"/>
  <c r="E76" i="46"/>
  <c r="D76" i="46"/>
  <c r="C76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P74" i="46"/>
  <c r="O74" i="46"/>
  <c r="N74" i="46"/>
  <c r="M74" i="46"/>
  <c r="L74" i="46"/>
  <c r="K74" i="46"/>
  <c r="J74" i="46"/>
  <c r="I74" i="46"/>
  <c r="H74" i="46"/>
  <c r="G74" i="46"/>
  <c r="F74" i="46"/>
  <c r="E74" i="46"/>
  <c r="C74" i="46" s="1"/>
  <c r="D74" i="46"/>
  <c r="P73" i="46"/>
  <c r="O73" i="46"/>
  <c r="N73" i="46"/>
  <c r="M73" i="46"/>
  <c r="L73" i="46"/>
  <c r="K73" i="46"/>
  <c r="J73" i="46"/>
  <c r="I73" i="46"/>
  <c r="H73" i="46"/>
  <c r="G73" i="46"/>
  <c r="F73" i="46"/>
  <c r="E73" i="46"/>
  <c r="D73" i="46"/>
  <c r="C73" i="46"/>
  <c r="L72" i="46"/>
  <c r="K72" i="46"/>
  <c r="J72" i="46"/>
  <c r="I72" i="46"/>
  <c r="H72" i="46"/>
  <c r="G72" i="46"/>
  <c r="F72" i="46"/>
  <c r="E72" i="46"/>
  <c r="C72" i="46" s="1"/>
  <c r="D72" i="46"/>
  <c r="L71" i="46"/>
  <c r="K71" i="46"/>
  <c r="J71" i="46"/>
  <c r="I71" i="46"/>
  <c r="L70" i="46"/>
  <c r="K70" i="46"/>
  <c r="C70" i="46" s="1"/>
  <c r="J70" i="46"/>
  <c r="I70" i="46"/>
  <c r="L69" i="46"/>
  <c r="K69" i="46"/>
  <c r="J69" i="46"/>
  <c r="I69" i="46"/>
  <c r="L68" i="46"/>
  <c r="K68" i="46"/>
  <c r="J68" i="46"/>
  <c r="I68" i="46"/>
  <c r="C68" i="46"/>
  <c r="L67" i="46"/>
  <c r="J67" i="46"/>
  <c r="I67" i="46"/>
  <c r="C67" i="46"/>
  <c r="P66" i="46"/>
  <c r="O66" i="46"/>
  <c r="N66" i="46"/>
  <c r="M66" i="46"/>
  <c r="L66" i="46"/>
  <c r="K66" i="46"/>
  <c r="J66" i="46"/>
  <c r="I66" i="46"/>
  <c r="H66" i="46"/>
  <c r="G66" i="46"/>
  <c r="F66" i="46"/>
  <c r="E66" i="46"/>
  <c r="C66" i="46" s="1"/>
  <c r="D66" i="46"/>
  <c r="K64" i="46"/>
  <c r="J64" i="46"/>
  <c r="I64" i="46"/>
  <c r="H64" i="46"/>
  <c r="G64" i="46"/>
  <c r="F64" i="46"/>
  <c r="E64" i="46"/>
  <c r="D64" i="46"/>
  <c r="K63" i="46"/>
  <c r="J63" i="46"/>
  <c r="I63" i="46"/>
  <c r="H63" i="46"/>
  <c r="G63" i="46"/>
  <c r="F63" i="46"/>
  <c r="C63" i="46" s="1"/>
  <c r="E63" i="46"/>
  <c r="D63" i="46"/>
  <c r="K62" i="46"/>
  <c r="J62" i="46"/>
  <c r="I62" i="46"/>
  <c r="H62" i="46"/>
  <c r="G62" i="46"/>
  <c r="F62" i="46"/>
  <c r="E62" i="46"/>
  <c r="D62" i="46"/>
  <c r="J61" i="46"/>
  <c r="I61" i="46"/>
  <c r="H61" i="46"/>
  <c r="G61" i="46"/>
  <c r="F61" i="46"/>
  <c r="C61" i="46" s="1"/>
  <c r="E61" i="46"/>
  <c r="D61" i="46"/>
  <c r="K60" i="46"/>
  <c r="J60" i="46"/>
  <c r="I60" i="46"/>
  <c r="H60" i="46"/>
  <c r="G60" i="46"/>
  <c r="F60" i="46"/>
  <c r="E60" i="46"/>
  <c r="D60" i="46"/>
  <c r="K59" i="46"/>
  <c r="J59" i="46"/>
  <c r="I59" i="46"/>
  <c r="H59" i="46"/>
  <c r="G59" i="46"/>
  <c r="F59" i="46"/>
  <c r="C59" i="46" s="1"/>
  <c r="E59" i="46"/>
  <c r="D59" i="46"/>
  <c r="K58" i="46"/>
  <c r="J58" i="46"/>
  <c r="I58" i="46"/>
  <c r="H58" i="46"/>
  <c r="G58" i="46"/>
  <c r="F58" i="46"/>
  <c r="E58" i="46"/>
  <c r="D58" i="46"/>
  <c r="K57" i="46"/>
  <c r="J57" i="46"/>
  <c r="I57" i="46"/>
  <c r="H57" i="46"/>
  <c r="G57" i="46"/>
  <c r="F57" i="46"/>
  <c r="E57" i="46"/>
  <c r="D57" i="46"/>
  <c r="C57" i="46" s="1"/>
  <c r="K56" i="46"/>
  <c r="J56" i="46"/>
  <c r="I56" i="46"/>
  <c r="H56" i="46"/>
  <c r="G56" i="46"/>
  <c r="F56" i="46"/>
  <c r="E56" i="46"/>
  <c r="D56" i="46"/>
  <c r="K55" i="46"/>
  <c r="J55" i="46"/>
  <c r="I55" i="46"/>
  <c r="H55" i="46"/>
  <c r="G55" i="46"/>
  <c r="F55" i="46"/>
  <c r="E55" i="46"/>
  <c r="D55" i="46"/>
  <c r="K54" i="46"/>
  <c r="J54" i="46"/>
  <c r="I54" i="46"/>
  <c r="H54" i="46"/>
  <c r="G54" i="46"/>
  <c r="F54" i="46"/>
  <c r="E54" i="46"/>
  <c r="D54" i="46"/>
  <c r="K53" i="46"/>
  <c r="J53" i="46"/>
  <c r="I53" i="46"/>
  <c r="H53" i="46"/>
  <c r="G53" i="46"/>
  <c r="F53" i="46"/>
  <c r="E53" i="46"/>
  <c r="C53" i="46" s="1"/>
  <c r="D53" i="46"/>
  <c r="K52" i="46"/>
  <c r="J52" i="46"/>
  <c r="I52" i="46"/>
  <c r="H52" i="46"/>
  <c r="G52" i="46"/>
  <c r="F52" i="46"/>
  <c r="E52" i="46"/>
  <c r="D52" i="46"/>
  <c r="K51" i="46"/>
  <c r="J51" i="46"/>
  <c r="I51" i="46"/>
  <c r="H51" i="46"/>
  <c r="G51" i="46"/>
  <c r="F51" i="46"/>
  <c r="E51" i="46"/>
  <c r="D51" i="46"/>
  <c r="C51" i="46"/>
  <c r="K50" i="46"/>
  <c r="J50" i="46"/>
  <c r="I50" i="46"/>
  <c r="H50" i="46"/>
  <c r="G50" i="46"/>
  <c r="F50" i="46"/>
  <c r="E50" i="46"/>
  <c r="D50" i="46"/>
  <c r="C50" i="46" s="1"/>
  <c r="K49" i="46"/>
  <c r="J49" i="46"/>
  <c r="I49" i="46"/>
  <c r="H49" i="46"/>
  <c r="G49" i="46"/>
  <c r="F49" i="46"/>
  <c r="E49" i="46"/>
  <c r="D49" i="46"/>
  <c r="C49" i="46" s="1"/>
  <c r="K48" i="46"/>
  <c r="J48" i="46"/>
  <c r="I48" i="46"/>
  <c r="H48" i="46"/>
  <c r="G48" i="46"/>
  <c r="F48" i="46"/>
  <c r="E48" i="46"/>
  <c r="D48" i="46"/>
  <c r="K47" i="46"/>
  <c r="J47" i="46"/>
  <c r="I47" i="46"/>
  <c r="H47" i="46"/>
  <c r="G47" i="46"/>
  <c r="F47" i="46"/>
  <c r="E47" i="46"/>
  <c r="D47" i="46"/>
  <c r="J46" i="46"/>
  <c r="I46" i="46"/>
  <c r="C46" i="46" s="1"/>
  <c r="K45" i="46"/>
  <c r="J45" i="46"/>
  <c r="I45" i="46"/>
  <c r="J44" i="46"/>
  <c r="I44" i="46"/>
  <c r="C44" i="46" s="1"/>
  <c r="K43" i="46"/>
  <c r="J43" i="46"/>
  <c r="I43" i="46"/>
  <c r="H43" i="46"/>
  <c r="G43" i="46"/>
  <c r="F43" i="46"/>
  <c r="E43" i="46"/>
  <c r="D43" i="46"/>
  <c r="N41" i="46"/>
  <c r="M41" i="46"/>
  <c r="L41" i="46"/>
  <c r="K41" i="46"/>
  <c r="J41" i="46"/>
  <c r="I41" i="46"/>
  <c r="H41" i="46"/>
  <c r="G41" i="46"/>
  <c r="F41" i="46"/>
  <c r="E41" i="46"/>
  <c r="D41" i="46"/>
  <c r="P40" i="46"/>
  <c r="O40" i="46"/>
  <c r="N40" i="46"/>
  <c r="M40" i="46"/>
  <c r="L40" i="46"/>
  <c r="K40" i="46"/>
  <c r="J40" i="46"/>
  <c r="I40" i="46"/>
  <c r="H40" i="46"/>
  <c r="G40" i="46"/>
  <c r="F40" i="46"/>
  <c r="E40" i="46"/>
  <c r="D40" i="46"/>
  <c r="P39" i="46"/>
  <c r="O39" i="46"/>
  <c r="N39" i="46"/>
  <c r="M39" i="46"/>
  <c r="L39" i="46"/>
  <c r="K39" i="46"/>
  <c r="J39" i="46"/>
  <c r="I39" i="46"/>
  <c r="H39" i="46"/>
  <c r="G39" i="46"/>
  <c r="F39" i="46"/>
  <c r="E39" i="46"/>
  <c r="D39" i="46"/>
  <c r="P38" i="46"/>
  <c r="O38" i="46"/>
  <c r="N38" i="46"/>
  <c r="M38" i="46"/>
  <c r="L38" i="46"/>
  <c r="K38" i="46"/>
  <c r="J38" i="46"/>
  <c r="I38" i="46"/>
  <c r="H38" i="46"/>
  <c r="G38" i="46"/>
  <c r="F38" i="46"/>
  <c r="E38" i="46"/>
  <c r="D38" i="46"/>
  <c r="C38" i="46" s="1"/>
  <c r="P37" i="46"/>
  <c r="O37" i="46"/>
  <c r="N37" i="46"/>
  <c r="M37" i="46"/>
  <c r="L37" i="46"/>
  <c r="K37" i="46"/>
  <c r="J37" i="46"/>
  <c r="I37" i="46"/>
  <c r="H37" i="46"/>
  <c r="G37" i="46"/>
  <c r="F37" i="46"/>
  <c r="E37" i="46"/>
  <c r="D37" i="46"/>
  <c r="P36" i="46"/>
  <c r="O36" i="46"/>
  <c r="N36" i="46"/>
  <c r="M36" i="46"/>
  <c r="L36" i="46"/>
  <c r="K36" i="46"/>
  <c r="J36" i="46"/>
  <c r="I36" i="46"/>
  <c r="H36" i="46"/>
  <c r="G36" i="46"/>
  <c r="F36" i="46"/>
  <c r="E36" i="46"/>
  <c r="D36" i="46"/>
  <c r="P35" i="46"/>
  <c r="O35" i="46"/>
  <c r="N35" i="46"/>
  <c r="M35" i="46"/>
  <c r="L35" i="46"/>
  <c r="K35" i="46"/>
  <c r="J35" i="46"/>
  <c r="I35" i="46"/>
  <c r="H35" i="46"/>
  <c r="G35" i="46"/>
  <c r="F35" i="46"/>
  <c r="E35" i="46"/>
  <c r="D35" i="46"/>
  <c r="P34" i="46"/>
  <c r="O34" i="46"/>
  <c r="N34" i="46"/>
  <c r="M34" i="46"/>
  <c r="L34" i="46"/>
  <c r="K34" i="46"/>
  <c r="J34" i="46"/>
  <c r="I34" i="46"/>
  <c r="H34" i="46"/>
  <c r="G34" i="46"/>
  <c r="F34" i="46"/>
  <c r="E34" i="46"/>
  <c r="D34" i="46"/>
  <c r="C34" i="46" s="1"/>
  <c r="P33" i="46"/>
  <c r="O33" i="46"/>
  <c r="N33" i="46"/>
  <c r="M33" i="46"/>
  <c r="L33" i="46"/>
  <c r="K33" i="46"/>
  <c r="J33" i="46"/>
  <c r="I33" i="46"/>
  <c r="H33" i="46"/>
  <c r="G33" i="46"/>
  <c r="F33" i="46"/>
  <c r="E33" i="46"/>
  <c r="D33" i="46"/>
  <c r="P32" i="46"/>
  <c r="O32" i="46"/>
  <c r="N32" i="46"/>
  <c r="M32" i="46"/>
  <c r="L32" i="46"/>
  <c r="K32" i="46"/>
  <c r="J32" i="46"/>
  <c r="I32" i="46"/>
  <c r="H32" i="46"/>
  <c r="G32" i="46"/>
  <c r="F32" i="46"/>
  <c r="E32" i="46"/>
  <c r="D32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P30" i="46"/>
  <c r="O30" i="46"/>
  <c r="N30" i="46"/>
  <c r="M30" i="46"/>
  <c r="L30" i="46"/>
  <c r="K30" i="46"/>
  <c r="J30" i="46"/>
  <c r="I30" i="46"/>
  <c r="H30" i="46"/>
  <c r="G30" i="46"/>
  <c r="F30" i="46"/>
  <c r="E30" i="46"/>
  <c r="D30" i="46"/>
  <c r="C30" i="46" s="1"/>
  <c r="P29" i="46"/>
  <c r="O29" i="46"/>
  <c r="N29" i="46"/>
  <c r="M29" i="46"/>
  <c r="L29" i="46"/>
  <c r="K29" i="46"/>
  <c r="J29" i="46"/>
  <c r="I29" i="46"/>
  <c r="H29" i="46"/>
  <c r="G29" i="46"/>
  <c r="F29" i="46"/>
  <c r="E29" i="46"/>
  <c r="D29" i="46"/>
  <c r="L28" i="46"/>
  <c r="K28" i="46"/>
  <c r="J28" i="46"/>
  <c r="I28" i="46"/>
  <c r="H28" i="46"/>
  <c r="G28" i="46"/>
  <c r="F28" i="46"/>
  <c r="E28" i="46"/>
  <c r="D28" i="46"/>
  <c r="C27" i="46"/>
  <c r="C26" i="46"/>
  <c r="L25" i="46"/>
  <c r="K25" i="46"/>
  <c r="J25" i="46"/>
  <c r="I25" i="46"/>
  <c r="H25" i="46"/>
  <c r="G25" i="46"/>
  <c r="F25" i="46"/>
  <c r="E25" i="46"/>
  <c r="D25" i="46"/>
  <c r="L24" i="46"/>
  <c r="K24" i="46"/>
  <c r="J24" i="46"/>
  <c r="I24" i="46"/>
  <c r="H24" i="46"/>
  <c r="G24" i="46"/>
  <c r="F24" i="46"/>
  <c r="E24" i="46"/>
  <c r="D24" i="46"/>
  <c r="P23" i="46"/>
  <c r="O23" i="46"/>
  <c r="N23" i="46"/>
  <c r="M23" i="46"/>
  <c r="L23" i="46"/>
  <c r="K23" i="46"/>
  <c r="J23" i="46"/>
  <c r="I23" i="46"/>
  <c r="H23" i="46"/>
  <c r="G23" i="46"/>
  <c r="F23" i="46"/>
  <c r="E23" i="46"/>
  <c r="D23" i="46"/>
  <c r="K22" i="46"/>
  <c r="J22" i="46"/>
  <c r="I22" i="46"/>
  <c r="H22" i="46"/>
  <c r="G22" i="46"/>
  <c r="F22" i="46"/>
  <c r="E22" i="46"/>
  <c r="D22" i="46"/>
  <c r="C22" i="46"/>
  <c r="K21" i="46"/>
  <c r="J21" i="46"/>
  <c r="I21" i="46"/>
  <c r="H21" i="46"/>
  <c r="G21" i="46"/>
  <c r="F21" i="46"/>
  <c r="E21" i="46"/>
  <c r="D21" i="46"/>
  <c r="C21" i="46" s="1"/>
  <c r="K20" i="46"/>
  <c r="J20" i="46"/>
  <c r="I20" i="46"/>
  <c r="H20" i="46"/>
  <c r="G20" i="46"/>
  <c r="F20" i="46"/>
  <c r="E20" i="46"/>
  <c r="D20" i="46"/>
  <c r="C20" i="46" s="1"/>
  <c r="J19" i="46"/>
  <c r="I19" i="46"/>
  <c r="C19" i="46" s="1"/>
  <c r="K18" i="46"/>
  <c r="J18" i="46"/>
  <c r="I18" i="46"/>
  <c r="H18" i="46"/>
  <c r="G18" i="46"/>
  <c r="F18" i="46"/>
  <c r="E18" i="46"/>
  <c r="D18" i="46"/>
  <c r="C18" i="46"/>
  <c r="K17" i="46"/>
  <c r="J17" i="46"/>
  <c r="I17" i="46"/>
  <c r="H17" i="46"/>
  <c r="G17" i="46"/>
  <c r="F17" i="46"/>
  <c r="E17" i="46"/>
  <c r="D17" i="46"/>
  <c r="C17" i="46" s="1"/>
  <c r="K16" i="46"/>
  <c r="J16" i="46"/>
  <c r="I16" i="46"/>
  <c r="H16" i="46"/>
  <c r="G16" i="46"/>
  <c r="F16" i="46"/>
  <c r="E16" i="46"/>
  <c r="D16" i="46"/>
  <c r="C16" i="46" s="1"/>
  <c r="C15" i="46"/>
  <c r="P14" i="46"/>
  <c r="O14" i="46"/>
  <c r="N14" i="46"/>
  <c r="M14" i="46"/>
  <c r="L14" i="46"/>
  <c r="K14" i="46"/>
  <c r="J14" i="46"/>
  <c r="I14" i="46"/>
  <c r="H14" i="46"/>
  <c r="G14" i="46"/>
  <c r="F14" i="46"/>
  <c r="E14" i="46"/>
  <c r="D14" i="46"/>
  <c r="O81" i="44"/>
  <c r="P74" i="44"/>
  <c r="P81" i="44" s="1"/>
  <c r="O74" i="44"/>
  <c r="P66" i="44"/>
  <c r="C66" i="44"/>
  <c r="C74" i="44" s="1"/>
  <c r="C81" i="44" s="1"/>
  <c r="C29" i="44"/>
  <c r="C28" i="44"/>
  <c r="C27" i="44"/>
  <c r="C26" i="44"/>
  <c r="C25" i="44"/>
  <c r="C24" i="44"/>
  <c r="C23" i="44"/>
  <c r="C14" i="44"/>
  <c r="N110" i="43"/>
  <c r="M110" i="43"/>
  <c r="K110" i="43"/>
  <c r="F110" i="43"/>
  <c r="E110" i="43"/>
  <c r="D110" i="43"/>
  <c r="C110" i="43"/>
  <c r="N109" i="43"/>
  <c r="M109" i="43"/>
  <c r="K109" i="43"/>
  <c r="F109" i="43"/>
  <c r="E109" i="43"/>
  <c r="D109" i="43"/>
  <c r="C109" i="43"/>
  <c r="N108" i="43"/>
  <c r="M108" i="43"/>
  <c r="K108" i="43"/>
  <c r="F108" i="43"/>
  <c r="E108" i="43"/>
  <c r="D108" i="43"/>
  <c r="C108" i="43"/>
  <c r="N107" i="43"/>
  <c r="M107" i="43"/>
  <c r="K107" i="43"/>
  <c r="F107" i="43"/>
  <c r="E107" i="43"/>
  <c r="D107" i="43"/>
  <c r="C107" i="43"/>
  <c r="C106" i="43"/>
  <c r="N104" i="43"/>
  <c r="M104" i="43"/>
  <c r="K104" i="43"/>
  <c r="F104" i="43"/>
  <c r="E104" i="43"/>
  <c r="D104" i="43"/>
  <c r="C104" i="43"/>
  <c r="N103" i="43"/>
  <c r="M103" i="43"/>
  <c r="K103" i="43"/>
  <c r="F103" i="43"/>
  <c r="E103" i="43"/>
  <c r="D103" i="43"/>
  <c r="C103" i="43"/>
  <c r="N102" i="43"/>
  <c r="M102" i="43"/>
  <c r="K102" i="43"/>
  <c r="F102" i="43"/>
  <c r="E102" i="43"/>
  <c r="D102" i="43"/>
  <c r="C102" i="43"/>
  <c r="N101" i="43"/>
  <c r="M101" i="43"/>
  <c r="K101" i="43"/>
  <c r="F101" i="43"/>
  <c r="E101" i="43"/>
  <c r="D101" i="43"/>
  <c r="C101" i="43"/>
  <c r="N100" i="43"/>
  <c r="M100" i="43"/>
  <c r="K100" i="43"/>
  <c r="F100" i="43"/>
  <c r="E100" i="43"/>
  <c r="D100" i="43"/>
  <c r="C100" i="43"/>
  <c r="N98" i="43"/>
  <c r="M98" i="43"/>
  <c r="K98" i="43"/>
  <c r="F98" i="43"/>
  <c r="E98" i="43"/>
  <c r="D98" i="43"/>
  <c r="C98" i="43"/>
  <c r="N97" i="43"/>
  <c r="M97" i="43"/>
  <c r="K97" i="43"/>
  <c r="F97" i="43"/>
  <c r="E97" i="43"/>
  <c r="D97" i="43"/>
  <c r="C97" i="43"/>
  <c r="N96" i="43"/>
  <c r="M96" i="43"/>
  <c r="K96" i="43"/>
  <c r="F96" i="43"/>
  <c r="E96" i="43"/>
  <c r="D96" i="43"/>
  <c r="C96" i="43"/>
  <c r="N95" i="43"/>
  <c r="M95" i="43"/>
  <c r="K95" i="43"/>
  <c r="F95" i="43"/>
  <c r="E95" i="43"/>
  <c r="D95" i="43"/>
  <c r="C95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D92" i="43"/>
  <c r="C92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D91" i="43"/>
  <c r="C91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P89" i="43"/>
  <c r="O89" i="43"/>
  <c r="N89" i="43"/>
  <c r="M89" i="43"/>
  <c r="L89" i="43"/>
  <c r="K89" i="43"/>
  <c r="J89" i="43"/>
  <c r="I89" i="43"/>
  <c r="H89" i="43"/>
  <c r="G89" i="43"/>
  <c r="F89" i="43"/>
  <c r="E89" i="43"/>
  <c r="D89" i="43"/>
  <c r="C89" i="43"/>
  <c r="P88" i="43"/>
  <c r="O88" i="43"/>
  <c r="N88" i="43"/>
  <c r="M88" i="43"/>
  <c r="L88" i="43"/>
  <c r="K88" i="43"/>
  <c r="J88" i="43"/>
  <c r="I88" i="43"/>
  <c r="H88" i="43"/>
  <c r="G88" i="43"/>
  <c r="F88" i="43"/>
  <c r="E88" i="43"/>
  <c r="D88" i="43"/>
  <c r="C88" i="43"/>
  <c r="P87" i="43"/>
  <c r="O87" i="43"/>
  <c r="N87" i="43"/>
  <c r="M87" i="43"/>
  <c r="L87" i="43"/>
  <c r="K87" i="43"/>
  <c r="J87" i="43"/>
  <c r="I87" i="43"/>
  <c r="H87" i="43"/>
  <c r="G87" i="43"/>
  <c r="F87" i="43"/>
  <c r="E87" i="43"/>
  <c r="D87" i="43"/>
  <c r="C87" i="43"/>
  <c r="P86" i="43"/>
  <c r="O86" i="43"/>
  <c r="N86" i="43"/>
  <c r="M86" i="43"/>
  <c r="L86" i="43"/>
  <c r="K86" i="43"/>
  <c r="J86" i="43"/>
  <c r="I86" i="43"/>
  <c r="H86" i="43"/>
  <c r="G86" i="43"/>
  <c r="F86" i="43"/>
  <c r="E86" i="43"/>
  <c r="D86" i="43"/>
  <c r="C86" i="43"/>
  <c r="P85" i="43"/>
  <c r="O85" i="43"/>
  <c r="N85" i="43"/>
  <c r="M85" i="43"/>
  <c r="L85" i="43"/>
  <c r="K85" i="43"/>
  <c r="J85" i="43"/>
  <c r="I85" i="43"/>
  <c r="H85" i="43"/>
  <c r="G85" i="43"/>
  <c r="F85" i="43"/>
  <c r="E85" i="43"/>
  <c r="D85" i="43"/>
  <c r="C85" i="43"/>
  <c r="P84" i="43"/>
  <c r="O84" i="43"/>
  <c r="N84" i="43"/>
  <c r="M84" i="43"/>
  <c r="L84" i="43"/>
  <c r="K84" i="43"/>
  <c r="J84" i="43"/>
  <c r="I84" i="43"/>
  <c r="H84" i="43"/>
  <c r="G84" i="43"/>
  <c r="F84" i="43"/>
  <c r="E84" i="43"/>
  <c r="D84" i="43"/>
  <c r="C84" i="43"/>
  <c r="P83" i="43"/>
  <c r="O83" i="43"/>
  <c r="N83" i="43"/>
  <c r="M83" i="43"/>
  <c r="L83" i="43"/>
  <c r="K83" i="43"/>
  <c r="J83" i="43"/>
  <c r="I83" i="43"/>
  <c r="H83" i="43"/>
  <c r="G83" i="43"/>
  <c r="F83" i="43"/>
  <c r="E83" i="43"/>
  <c r="D83" i="43"/>
  <c r="C83" i="43"/>
  <c r="P82" i="43"/>
  <c r="O82" i="43"/>
  <c r="N82" i="43"/>
  <c r="M82" i="43"/>
  <c r="L82" i="43"/>
  <c r="K82" i="43"/>
  <c r="J82" i="43"/>
  <c r="I82" i="43"/>
  <c r="H82" i="43"/>
  <c r="G82" i="43"/>
  <c r="F82" i="43"/>
  <c r="E82" i="43"/>
  <c r="D82" i="43"/>
  <c r="C82" i="43"/>
  <c r="P81" i="43"/>
  <c r="O81" i="43"/>
  <c r="N81" i="43"/>
  <c r="M81" i="43"/>
  <c r="L81" i="43"/>
  <c r="K81" i="43"/>
  <c r="J81" i="43"/>
  <c r="I81" i="43"/>
  <c r="H81" i="43"/>
  <c r="G81" i="43"/>
  <c r="F81" i="43"/>
  <c r="E81" i="43"/>
  <c r="D81" i="43"/>
  <c r="C81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C79" i="43"/>
  <c r="C78" i="43"/>
  <c r="C77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P74" i="43"/>
  <c r="O74" i="43"/>
  <c r="N74" i="43"/>
  <c r="M74" i="43"/>
  <c r="L74" i="43"/>
  <c r="J74" i="43"/>
  <c r="I74" i="43"/>
  <c r="H74" i="43"/>
  <c r="G74" i="43"/>
  <c r="F74" i="43"/>
  <c r="E74" i="43"/>
  <c r="D74" i="43"/>
  <c r="C74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L72" i="43"/>
  <c r="K72" i="43"/>
  <c r="J72" i="43"/>
  <c r="I72" i="43"/>
  <c r="H72" i="43"/>
  <c r="G72" i="43"/>
  <c r="F72" i="43"/>
  <c r="E72" i="43"/>
  <c r="D72" i="43"/>
  <c r="C72" i="43"/>
  <c r="N71" i="43"/>
  <c r="M71" i="43"/>
  <c r="L71" i="43"/>
  <c r="K71" i="43"/>
  <c r="J71" i="43"/>
  <c r="I71" i="43"/>
  <c r="G71" i="43"/>
  <c r="F71" i="43"/>
  <c r="E71" i="43"/>
  <c r="C71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N69" i="43"/>
  <c r="M69" i="43"/>
  <c r="L69" i="43"/>
  <c r="K69" i="43"/>
  <c r="R67" i="43" s="1"/>
  <c r="J69" i="43"/>
  <c r="I69" i="43"/>
  <c r="H69" i="43"/>
  <c r="G69" i="43"/>
  <c r="F69" i="43"/>
  <c r="E69" i="43"/>
  <c r="D69" i="43"/>
  <c r="C69" i="43"/>
  <c r="N68" i="43"/>
  <c r="M68" i="43"/>
  <c r="L68" i="43"/>
  <c r="K68" i="43"/>
  <c r="J68" i="43"/>
  <c r="I68" i="43"/>
  <c r="H68" i="43"/>
  <c r="G68" i="43"/>
  <c r="F68" i="43"/>
  <c r="E68" i="43"/>
  <c r="D68" i="43"/>
  <c r="C68" i="43"/>
  <c r="C67" i="43"/>
  <c r="P66" i="43"/>
  <c r="O66" i="43"/>
  <c r="N66" i="43"/>
  <c r="L66" i="43"/>
  <c r="J66" i="43"/>
  <c r="I66" i="43"/>
  <c r="H66" i="43"/>
  <c r="G66" i="43"/>
  <c r="F66" i="43"/>
  <c r="E66" i="43"/>
  <c r="D66" i="43"/>
  <c r="C66" i="43"/>
  <c r="N64" i="43"/>
  <c r="M64" i="43"/>
  <c r="L64" i="43"/>
  <c r="K64" i="43"/>
  <c r="J64" i="43"/>
  <c r="I64" i="43"/>
  <c r="H64" i="43"/>
  <c r="G64" i="43"/>
  <c r="F64" i="43"/>
  <c r="E64" i="43"/>
  <c r="D64" i="43"/>
  <c r="C64" i="43"/>
  <c r="N63" i="43"/>
  <c r="M63" i="43"/>
  <c r="L63" i="43"/>
  <c r="K63" i="43"/>
  <c r="J63" i="43"/>
  <c r="I63" i="43"/>
  <c r="H63" i="43"/>
  <c r="G63" i="43"/>
  <c r="F63" i="43"/>
  <c r="E63" i="43"/>
  <c r="D63" i="43"/>
  <c r="C63" i="43"/>
  <c r="N62" i="43"/>
  <c r="M62" i="43"/>
  <c r="L62" i="43"/>
  <c r="K62" i="43"/>
  <c r="J62" i="43"/>
  <c r="I62" i="43"/>
  <c r="H62" i="43"/>
  <c r="G62" i="43"/>
  <c r="F62" i="43"/>
  <c r="E62" i="43"/>
  <c r="D62" i="43"/>
  <c r="C62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L60" i="43"/>
  <c r="K60" i="43"/>
  <c r="J60" i="43"/>
  <c r="I60" i="43"/>
  <c r="H60" i="43"/>
  <c r="G60" i="43"/>
  <c r="F60" i="43"/>
  <c r="E60" i="43"/>
  <c r="D60" i="43"/>
  <c r="C60" i="43"/>
  <c r="L59" i="43"/>
  <c r="K59" i="43"/>
  <c r="J59" i="43"/>
  <c r="I59" i="43"/>
  <c r="H59" i="43"/>
  <c r="G59" i="43"/>
  <c r="F59" i="43"/>
  <c r="E59" i="43"/>
  <c r="D59" i="43"/>
  <c r="C59" i="43"/>
  <c r="N58" i="43"/>
  <c r="M58" i="43"/>
  <c r="L58" i="43"/>
  <c r="K58" i="43"/>
  <c r="J58" i="43"/>
  <c r="I58" i="43"/>
  <c r="H58" i="43"/>
  <c r="G58" i="43"/>
  <c r="F58" i="43"/>
  <c r="E58" i="43"/>
  <c r="D58" i="43"/>
  <c r="C58" i="43"/>
  <c r="N57" i="43"/>
  <c r="M57" i="43"/>
  <c r="L57" i="43"/>
  <c r="K57" i="43"/>
  <c r="J57" i="43"/>
  <c r="I57" i="43"/>
  <c r="H57" i="43"/>
  <c r="G57" i="43"/>
  <c r="F57" i="43"/>
  <c r="E57" i="43"/>
  <c r="D57" i="43"/>
  <c r="C57" i="43"/>
  <c r="N56" i="43"/>
  <c r="M56" i="43"/>
  <c r="L56" i="43"/>
  <c r="K56" i="43"/>
  <c r="J56" i="43"/>
  <c r="I56" i="43"/>
  <c r="H56" i="43"/>
  <c r="G56" i="43"/>
  <c r="F56" i="43"/>
  <c r="E56" i="43"/>
  <c r="D56" i="43"/>
  <c r="C56" i="43"/>
  <c r="N55" i="43"/>
  <c r="M55" i="43"/>
  <c r="L55" i="43"/>
  <c r="K55" i="43"/>
  <c r="J55" i="43"/>
  <c r="I55" i="43"/>
  <c r="H55" i="43"/>
  <c r="G55" i="43"/>
  <c r="F55" i="43"/>
  <c r="E55" i="43"/>
  <c r="D55" i="43"/>
  <c r="C55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N53" i="43"/>
  <c r="M53" i="43"/>
  <c r="L53" i="43"/>
  <c r="K53" i="43"/>
  <c r="J53" i="43"/>
  <c r="I53" i="43"/>
  <c r="H53" i="43"/>
  <c r="G53" i="43"/>
  <c r="F53" i="43"/>
  <c r="E53" i="43"/>
  <c r="D53" i="43"/>
  <c r="C53" i="43"/>
  <c r="N52" i="43"/>
  <c r="M52" i="43"/>
  <c r="L52" i="43"/>
  <c r="K52" i="43"/>
  <c r="J52" i="43"/>
  <c r="I52" i="43"/>
  <c r="H52" i="43"/>
  <c r="G52" i="43"/>
  <c r="F52" i="43"/>
  <c r="E52" i="43"/>
  <c r="D52" i="43"/>
  <c r="C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N50" i="43"/>
  <c r="M50" i="43"/>
  <c r="L50" i="43"/>
  <c r="K50" i="43"/>
  <c r="J50" i="43"/>
  <c r="I50" i="43"/>
  <c r="H50" i="43"/>
  <c r="G50" i="43"/>
  <c r="F50" i="43"/>
  <c r="E50" i="43"/>
  <c r="D50" i="43"/>
  <c r="C50" i="43"/>
  <c r="L49" i="43"/>
  <c r="K49" i="43"/>
  <c r="J49" i="43"/>
  <c r="I49" i="43"/>
  <c r="H49" i="43"/>
  <c r="G49" i="43"/>
  <c r="F49" i="43"/>
  <c r="E49" i="43"/>
  <c r="D49" i="43"/>
  <c r="C49" i="43"/>
  <c r="L48" i="43"/>
  <c r="K48" i="43"/>
  <c r="J48" i="43"/>
  <c r="I48" i="43"/>
  <c r="H48" i="43"/>
  <c r="G48" i="43"/>
  <c r="F48" i="43"/>
  <c r="E48" i="43"/>
  <c r="D48" i="43"/>
  <c r="C48" i="43"/>
  <c r="L47" i="43"/>
  <c r="K47" i="43"/>
  <c r="J47" i="43"/>
  <c r="I47" i="43"/>
  <c r="H47" i="43"/>
  <c r="G47" i="43"/>
  <c r="F47" i="43"/>
  <c r="E47" i="43"/>
  <c r="D47" i="43"/>
  <c r="C47" i="43"/>
  <c r="C46" i="43"/>
  <c r="N45" i="43"/>
  <c r="M45" i="43"/>
  <c r="L45" i="43"/>
  <c r="K45" i="43"/>
  <c r="J45" i="43"/>
  <c r="I45" i="43"/>
  <c r="H45" i="43"/>
  <c r="G45" i="43"/>
  <c r="F45" i="43"/>
  <c r="E45" i="43"/>
  <c r="D45" i="43"/>
  <c r="C45" i="43"/>
  <c r="C44" i="43"/>
  <c r="N43" i="43"/>
  <c r="M43" i="43"/>
  <c r="L43" i="43"/>
  <c r="K43" i="43"/>
  <c r="J43" i="43"/>
  <c r="I43" i="43"/>
  <c r="H43" i="43"/>
  <c r="G43" i="43"/>
  <c r="F43" i="43"/>
  <c r="E43" i="43"/>
  <c r="D43" i="43"/>
  <c r="C43" i="43"/>
  <c r="N41" i="43"/>
  <c r="M41" i="43"/>
  <c r="L41" i="43"/>
  <c r="K41" i="43"/>
  <c r="J41" i="43"/>
  <c r="I41" i="43"/>
  <c r="H41" i="43"/>
  <c r="G41" i="43"/>
  <c r="F41" i="43"/>
  <c r="E41" i="43"/>
  <c r="D41" i="43"/>
  <c r="C41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P39" i="43"/>
  <c r="O39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D38" i="43"/>
  <c r="C38" i="43"/>
  <c r="P37" i="43"/>
  <c r="O37" i="43"/>
  <c r="N37" i="43"/>
  <c r="M37" i="43"/>
  <c r="L37" i="43"/>
  <c r="K37" i="43"/>
  <c r="J37" i="43"/>
  <c r="I37" i="43"/>
  <c r="H37" i="43"/>
  <c r="G37" i="43"/>
  <c r="F37" i="43"/>
  <c r="E37" i="43"/>
  <c r="D37" i="43"/>
  <c r="C37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D34" i="43"/>
  <c r="C34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9" i="43"/>
  <c r="C29" i="43"/>
  <c r="C28" i="43"/>
  <c r="C27" i="43"/>
  <c r="C26" i="43"/>
  <c r="P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L22" i="43"/>
  <c r="K22" i="43"/>
  <c r="J22" i="43"/>
  <c r="I22" i="43"/>
  <c r="H22" i="43"/>
  <c r="G22" i="43"/>
  <c r="F22" i="43"/>
  <c r="E22" i="43"/>
  <c r="D22" i="43"/>
  <c r="C22" i="43"/>
  <c r="L21" i="43"/>
  <c r="K21" i="43"/>
  <c r="J21" i="43"/>
  <c r="I21" i="43"/>
  <c r="H21" i="43"/>
  <c r="G21" i="43"/>
  <c r="F21" i="43"/>
  <c r="E21" i="43"/>
  <c r="D21" i="43"/>
  <c r="C21" i="43"/>
  <c r="L20" i="43"/>
  <c r="K20" i="43"/>
  <c r="J20" i="43"/>
  <c r="I20" i="43"/>
  <c r="H20" i="43"/>
  <c r="G20" i="43"/>
  <c r="F20" i="43"/>
  <c r="E20" i="43"/>
  <c r="D20" i="43"/>
  <c r="C20" i="43"/>
  <c r="N19" i="43"/>
  <c r="C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N16" i="43"/>
  <c r="M16" i="43"/>
  <c r="L16" i="43"/>
  <c r="K16" i="43"/>
  <c r="J16" i="43"/>
  <c r="I16" i="43"/>
  <c r="H16" i="43"/>
  <c r="G16" i="43"/>
  <c r="F16" i="43"/>
  <c r="E16" i="43"/>
  <c r="D16" i="43"/>
  <c r="C16" i="43"/>
  <c r="C15" i="43"/>
  <c r="P14" i="43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C109" i="42"/>
  <c r="C107" i="42"/>
  <c r="C104" i="42"/>
  <c r="C103" i="42"/>
  <c r="C102" i="42"/>
  <c r="C101" i="42"/>
  <c r="C100" i="42"/>
  <c r="C97" i="42"/>
  <c r="C95" i="42"/>
  <c r="C75" i="42"/>
  <c r="C69" i="42"/>
  <c r="K68" i="42"/>
  <c r="C68" i="42" s="1"/>
  <c r="C66" i="42"/>
  <c r="C56" i="42"/>
  <c r="C53" i="42"/>
  <c r="C50" i="42"/>
  <c r="C45" i="42"/>
  <c r="C43" i="42"/>
  <c r="C29" i="42"/>
  <c r="C24" i="42"/>
  <c r="C23" i="42"/>
  <c r="C17" i="42"/>
  <c r="C16" i="42"/>
  <c r="C14" i="42"/>
  <c r="C130" i="41"/>
  <c r="C129" i="41"/>
  <c r="C128" i="41"/>
  <c r="C127" i="41"/>
  <c r="C126" i="41"/>
  <c r="C124" i="41"/>
  <c r="C123" i="41"/>
  <c r="C122" i="41"/>
  <c r="C121" i="41"/>
  <c r="C120" i="41"/>
  <c r="C118" i="41"/>
  <c r="C117" i="41"/>
  <c r="C116" i="41"/>
  <c r="C115" i="41"/>
  <c r="C114" i="41"/>
  <c r="C111" i="41"/>
  <c r="C110" i="41"/>
  <c r="C109" i="41"/>
  <c r="C108" i="41"/>
  <c r="C107" i="41"/>
  <c r="C104" i="41"/>
  <c r="C103" i="41"/>
  <c r="C102" i="41"/>
  <c r="C101" i="41"/>
  <c r="C100" i="41"/>
  <c r="C98" i="41"/>
  <c r="C97" i="41"/>
  <c r="C96" i="41"/>
  <c r="C95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09" i="39"/>
  <c r="C107" i="39"/>
  <c r="C104" i="39"/>
  <c r="C103" i="39"/>
  <c r="C102" i="39"/>
  <c r="C101" i="39"/>
  <c r="C100" i="39"/>
  <c r="C97" i="39"/>
  <c r="C95" i="39"/>
  <c r="C81" i="39"/>
  <c r="C75" i="39"/>
  <c r="C74" i="39"/>
  <c r="C66" i="39"/>
  <c r="C64" i="39"/>
  <c r="C61" i="39"/>
  <c r="C59" i="39"/>
  <c r="C58" i="39"/>
  <c r="C57" i="39"/>
  <c r="C56" i="39"/>
  <c r="C53" i="39"/>
  <c r="C50" i="39"/>
  <c r="C47" i="39"/>
  <c r="K43" i="39"/>
  <c r="C43" i="39"/>
  <c r="C29" i="39"/>
  <c r="C24" i="39"/>
  <c r="C23" i="39"/>
  <c r="C14" i="39"/>
  <c r="C110" i="36"/>
  <c r="C109" i="36"/>
  <c r="C108" i="36"/>
  <c r="C107" i="36"/>
  <c r="C104" i="36"/>
  <c r="C101" i="36"/>
  <c r="C100" i="36"/>
  <c r="C98" i="36"/>
  <c r="C97" i="36"/>
  <c r="C96" i="36"/>
  <c r="C95" i="36"/>
  <c r="C86" i="36"/>
  <c r="C81" i="36"/>
  <c r="C75" i="36"/>
  <c r="C74" i="36"/>
  <c r="C69" i="36"/>
  <c r="C68" i="36"/>
  <c r="C66" i="36"/>
  <c r="C61" i="36"/>
  <c r="C58" i="36"/>
  <c r="C57" i="36"/>
  <c r="C56" i="36"/>
  <c r="C55" i="36"/>
  <c r="C54" i="36"/>
  <c r="C53" i="36"/>
  <c r="C50" i="36"/>
  <c r="C45" i="36"/>
  <c r="C43" i="36"/>
  <c r="C34" i="36"/>
  <c r="C29" i="36"/>
  <c r="C24" i="36"/>
  <c r="C23" i="36"/>
  <c r="C18" i="36"/>
  <c r="C17" i="36"/>
  <c r="C16" i="36"/>
  <c r="C14" i="36"/>
  <c r="L130" i="34"/>
  <c r="L130" i="57" s="1"/>
  <c r="K130" i="34"/>
  <c r="K130" i="57" s="1"/>
  <c r="J130" i="34"/>
  <c r="J130" i="57" s="1"/>
  <c r="I130" i="34"/>
  <c r="H130" i="34"/>
  <c r="H130" i="57" s="1"/>
  <c r="G130" i="34"/>
  <c r="G130" i="57" s="1"/>
  <c r="F130" i="34"/>
  <c r="F130" i="57" s="1"/>
  <c r="E130" i="34"/>
  <c r="D130" i="34"/>
  <c r="D130" i="57" s="1"/>
  <c r="C130" i="34"/>
  <c r="L129" i="34"/>
  <c r="K129" i="34"/>
  <c r="K129" i="57" s="1"/>
  <c r="J129" i="34"/>
  <c r="J129" i="57" s="1"/>
  <c r="I129" i="34"/>
  <c r="I129" i="57" s="1"/>
  <c r="H129" i="34"/>
  <c r="G129" i="34"/>
  <c r="G129" i="57" s="1"/>
  <c r="F129" i="34"/>
  <c r="F129" i="57" s="1"/>
  <c r="E129" i="34"/>
  <c r="E129" i="57" s="1"/>
  <c r="D129" i="34"/>
  <c r="D129" i="57" s="1"/>
  <c r="C129" i="34"/>
  <c r="L128" i="34"/>
  <c r="L128" i="57" s="1"/>
  <c r="K128" i="34"/>
  <c r="J128" i="34"/>
  <c r="J128" i="57" s="1"/>
  <c r="I128" i="34"/>
  <c r="H128" i="34"/>
  <c r="H128" i="57" s="1"/>
  <c r="G128" i="34"/>
  <c r="F128" i="34"/>
  <c r="F128" i="57" s="1"/>
  <c r="E128" i="34"/>
  <c r="D128" i="34"/>
  <c r="D128" i="57" s="1"/>
  <c r="C128" i="34"/>
  <c r="L127" i="34"/>
  <c r="K127" i="34"/>
  <c r="K127" i="57" s="1"/>
  <c r="J127" i="34"/>
  <c r="J127" i="57" s="1"/>
  <c r="I127" i="34"/>
  <c r="I127" i="57" s="1"/>
  <c r="H127" i="34"/>
  <c r="G127" i="34"/>
  <c r="G127" i="57" s="1"/>
  <c r="F127" i="34"/>
  <c r="F127" i="57" s="1"/>
  <c r="E127" i="34"/>
  <c r="E127" i="57" s="1"/>
  <c r="D127" i="34"/>
  <c r="C127" i="34"/>
  <c r="L126" i="34"/>
  <c r="L126" i="57" s="1"/>
  <c r="K126" i="34"/>
  <c r="K126" i="57" s="1"/>
  <c r="J126" i="34"/>
  <c r="J126" i="57" s="1"/>
  <c r="I126" i="34"/>
  <c r="H126" i="34"/>
  <c r="H126" i="57" s="1"/>
  <c r="G126" i="34"/>
  <c r="G126" i="57" s="1"/>
  <c r="F126" i="34"/>
  <c r="F126" i="57" s="1"/>
  <c r="E126" i="34"/>
  <c r="D126" i="34"/>
  <c r="D126" i="57" s="1"/>
  <c r="C126" i="34"/>
  <c r="L124" i="34"/>
  <c r="K124" i="34"/>
  <c r="J124" i="34"/>
  <c r="J124" i="57" s="1"/>
  <c r="I124" i="34"/>
  <c r="I124" i="57" s="1"/>
  <c r="H124" i="34"/>
  <c r="G124" i="34"/>
  <c r="F124" i="34"/>
  <c r="F124" i="57" s="1"/>
  <c r="E124" i="34"/>
  <c r="E124" i="57" s="1"/>
  <c r="D124" i="34"/>
  <c r="C124" i="34"/>
  <c r="L123" i="34"/>
  <c r="L123" i="57" s="1"/>
  <c r="K123" i="34"/>
  <c r="K123" i="57" s="1"/>
  <c r="J123" i="34"/>
  <c r="J123" i="57" s="1"/>
  <c r="I123" i="34"/>
  <c r="I123" i="57" s="1"/>
  <c r="H123" i="34"/>
  <c r="H123" i="57" s="1"/>
  <c r="G123" i="34"/>
  <c r="G123" i="57" s="1"/>
  <c r="F123" i="34"/>
  <c r="F123" i="57" s="1"/>
  <c r="E123" i="34"/>
  <c r="E123" i="57" s="1"/>
  <c r="D123" i="34"/>
  <c r="D123" i="57" s="1"/>
  <c r="C123" i="34"/>
  <c r="L122" i="34"/>
  <c r="K122" i="34"/>
  <c r="J122" i="34"/>
  <c r="J122" i="57" s="1"/>
  <c r="I122" i="34"/>
  <c r="I122" i="57" s="1"/>
  <c r="H122" i="34"/>
  <c r="G122" i="34"/>
  <c r="F122" i="34"/>
  <c r="F122" i="57" s="1"/>
  <c r="E122" i="34"/>
  <c r="E122" i="57" s="1"/>
  <c r="D122" i="34"/>
  <c r="D122" i="57" s="1"/>
  <c r="C122" i="34"/>
  <c r="L121" i="34"/>
  <c r="L121" i="57" s="1"/>
  <c r="K121" i="34"/>
  <c r="K121" i="57" s="1"/>
  <c r="J121" i="34"/>
  <c r="J121" i="57" s="1"/>
  <c r="I121" i="34"/>
  <c r="I121" i="57" s="1"/>
  <c r="H121" i="34"/>
  <c r="H121" i="57" s="1"/>
  <c r="G121" i="34"/>
  <c r="G121" i="57" s="1"/>
  <c r="F121" i="34"/>
  <c r="F121" i="57" s="1"/>
  <c r="E121" i="34"/>
  <c r="E121" i="57" s="1"/>
  <c r="D121" i="34"/>
  <c r="D121" i="57" s="1"/>
  <c r="C121" i="34"/>
  <c r="L120" i="34"/>
  <c r="K120" i="34"/>
  <c r="J120" i="34"/>
  <c r="J120" i="57" s="1"/>
  <c r="I120" i="34"/>
  <c r="I120" i="57" s="1"/>
  <c r="H120" i="34"/>
  <c r="G120" i="34"/>
  <c r="F120" i="34"/>
  <c r="F120" i="57" s="1"/>
  <c r="E120" i="34"/>
  <c r="E120" i="57" s="1"/>
  <c r="D120" i="34"/>
  <c r="D120" i="57" s="1"/>
  <c r="C120" i="34"/>
  <c r="L118" i="34"/>
  <c r="L118" i="57" s="1"/>
  <c r="K118" i="34"/>
  <c r="K118" i="57" s="1"/>
  <c r="J118" i="34"/>
  <c r="I118" i="34"/>
  <c r="I118" i="57" s="1"/>
  <c r="H118" i="34"/>
  <c r="H118" i="57" s="1"/>
  <c r="G118" i="34"/>
  <c r="G118" i="57" s="1"/>
  <c r="F118" i="34"/>
  <c r="E118" i="34"/>
  <c r="E118" i="57" s="1"/>
  <c r="D118" i="34"/>
  <c r="D118" i="57" s="1"/>
  <c r="C118" i="34"/>
  <c r="L117" i="34"/>
  <c r="L117" i="57" s="1"/>
  <c r="K117" i="34"/>
  <c r="J117" i="34"/>
  <c r="J117" i="57" s="1"/>
  <c r="I117" i="34"/>
  <c r="H117" i="34"/>
  <c r="H117" i="57" s="1"/>
  <c r="G117" i="34"/>
  <c r="F117" i="34"/>
  <c r="F117" i="57" s="1"/>
  <c r="E117" i="34"/>
  <c r="D117" i="34"/>
  <c r="C117" i="34"/>
  <c r="L116" i="34"/>
  <c r="L116" i="57" s="1"/>
  <c r="K116" i="34"/>
  <c r="K116" i="57" s="1"/>
  <c r="J116" i="34"/>
  <c r="I116" i="34"/>
  <c r="I116" i="57" s="1"/>
  <c r="H116" i="34"/>
  <c r="H116" i="57" s="1"/>
  <c r="G116" i="34"/>
  <c r="G116" i="57" s="1"/>
  <c r="F116" i="34"/>
  <c r="E116" i="34"/>
  <c r="E116" i="57" s="1"/>
  <c r="D116" i="34"/>
  <c r="D116" i="57" s="1"/>
  <c r="C116" i="34"/>
  <c r="L115" i="34"/>
  <c r="L115" i="57" s="1"/>
  <c r="K115" i="34"/>
  <c r="J115" i="34"/>
  <c r="J115" i="57" s="1"/>
  <c r="I115" i="34"/>
  <c r="I115" i="57" s="1"/>
  <c r="H115" i="34"/>
  <c r="H115" i="57" s="1"/>
  <c r="G115" i="34"/>
  <c r="F115" i="34"/>
  <c r="F115" i="57" s="1"/>
  <c r="E115" i="34"/>
  <c r="E115" i="57" s="1"/>
  <c r="D115" i="34"/>
  <c r="D115" i="57" s="1"/>
  <c r="C115" i="34"/>
  <c r="L114" i="34"/>
  <c r="L114" i="57" s="1"/>
  <c r="K114" i="34"/>
  <c r="K114" i="57" s="1"/>
  <c r="J114" i="34"/>
  <c r="I114" i="34"/>
  <c r="I114" i="57" s="1"/>
  <c r="H114" i="34"/>
  <c r="H114" i="57" s="1"/>
  <c r="G114" i="34"/>
  <c r="G114" i="57" s="1"/>
  <c r="F114" i="34"/>
  <c r="E114" i="34"/>
  <c r="E114" i="57" s="1"/>
  <c r="D114" i="34"/>
  <c r="D114" i="57" s="1"/>
  <c r="C114" i="34"/>
  <c r="E117" i="57" l="1"/>
  <c r="I117" i="57"/>
  <c r="G128" i="57"/>
  <c r="K128" i="57"/>
  <c r="C25" i="46"/>
  <c r="C29" i="46"/>
  <c r="C33" i="46"/>
  <c r="C37" i="46"/>
  <c r="C41" i="46"/>
  <c r="C55" i="46"/>
  <c r="C56" i="46"/>
  <c r="C96" i="46"/>
  <c r="C103" i="46"/>
  <c r="C122" i="46"/>
  <c r="C47" i="46"/>
  <c r="C48" i="46"/>
  <c r="C117" i="46"/>
  <c r="C127" i="46"/>
  <c r="C58" i="46"/>
  <c r="C69" i="46"/>
  <c r="C84" i="46"/>
  <c r="C88" i="46"/>
  <c r="C102" i="46"/>
  <c r="C23" i="54"/>
  <c r="C14" i="46"/>
  <c r="C23" i="46"/>
  <c r="C31" i="46"/>
  <c r="C35" i="46"/>
  <c r="C39" i="46"/>
  <c r="C45" i="46"/>
  <c r="C52" i="46"/>
  <c r="C60" i="46"/>
  <c r="C64" i="46"/>
  <c r="C71" i="46"/>
  <c r="C81" i="46"/>
  <c r="C85" i="46"/>
  <c r="C89" i="46"/>
  <c r="C95" i="46"/>
  <c r="C104" i="46"/>
  <c r="C14" i="47"/>
  <c r="C62" i="46"/>
  <c r="C80" i="46"/>
  <c r="C92" i="46"/>
  <c r="C14" i="54"/>
  <c r="C24" i="46"/>
  <c r="C28" i="46"/>
  <c r="C32" i="46"/>
  <c r="C36" i="46"/>
  <c r="C40" i="46"/>
  <c r="C43" i="46"/>
  <c r="C54" i="46"/>
  <c r="C82" i="46"/>
  <c r="C86" i="46"/>
  <c r="C90" i="46"/>
  <c r="C97" i="46"/>
  <c r="C108" i="46"/>
  <c r="C29" i="47"/>
  <c r="C98" i="54"/>
  <c r="C114" i="57"/>
  <c r="D66" i="57" l="1"/>
  <c r="E66" i="57"/>
  <c r="F66" i="57"/>
  <c r="G66" i="57"/>
  <c r="H66" i="57"/>
  <c r="I66" i="57"/>
  <c r="J66" i="57"/>
  <c r="K66" i="57"/>
  <c r="L66" i="57"/>
  <c r="M66" i="57"/>
  <c r="N66" i="57"/>
  <c r="D67" i="57"/>
  <c r="E67" i="57"/>
  <c r="F67" i="57"/>
  <c r="G67" i="57"/>
  <c r="H67" i="57"/>
  <c r="I67" i="57"/>
  <c r="J67" i="57"/>
  <c r="K67" i="57"/>
  <c r="L67" i="57"/>
  <c r="M67" i="57"/>
  <c r="N67" i="57"/>
  <c r="O67" i="57"/>
  <c r="P67" i="57"/>
  <c r="D68" i="57"/>
  <c r="E68" i="57"/>
  <c r="F68" i="57"/>
  <c r="G68" i="57"/>
  <c r="H68" i="57"/>
  <c r="I68" i="57"/>
  <c r="J68" i="57"/>
  <c r="K68" i="57"/>
  <c r="L68" i="57"/>
  <c r="M68" i="57"/>
  <c r="N68" i="57"/>
  <c r="O68" i="57"/>
  <c r="P68" i="57"/>
  <c r="D69" i="57"/>
  <c r="E69" i="57"/>
  <c r="F69" i="57"/>
  <c r="G69" i="57"/>
  <c r="H69" i="57"/>
  <c r="I69" i="57"/>
  <c r="J69" i="57"/>
  <c r="K69" i="57"/>
  <c r="L69" i="57"/>
  <c r="M69" i="57"/>
  <c r="N69" i="57"/>
  <c r="O69" i="57"/>
  <c r="P69" i="57"/>
  <c r="D70" i="57"/>
  <c r="E70" i="57"/>
  <c r="F70" i="57"/>
  <c r="G70" i="57"/>
  <c r="H70" i="57"/>
  <c r="I70" i="57"/>
  <c r="J70" i="57"/>
  <c r="K70" i="57"/>
  <c r="L70" i="57"/>
  <c r="M70" i="57"/>
  <c r="N70" i="57"/>
  <c r="O70" i="57"/>
  <c r="P70" i="57"/>
  <c r="D71" i="57"/>
  <c r="E71" i="57"/>
  <c r="F71" i="57"/>
  <c r="G71" i="57"/>
  <c r="H71" i="57"/>
  <c r="I71" i="57"/>
  <c r="J71" i="57"/>
  <c r="K71" i="57"/>
  <c r="L71" i="57"/>
  <c r="M71" i="57"/>
  <c r="N71" i="57"/>
  <c r="O71" i="57"/>
  <c r="P71" i="57"/>
  <c r="D72" i="57"/>
  <c r="E72" i="57"/>
  <c r="F72" i="57"/>
  <c r="G72" i="57"/>
  <c r="H72" i="57"/>
  <c r="I72" i="57"/>
  <c r="J72" i="57"/>
  <c r="K72" i="57"/>
  <c r="L72" i="57"/>
  <c r="M72" i="57"/>
  <c r="N72" i="57"/>
  <c r="O72" i="57"/>
  <c r="P72" i="57"/>
  <c r="D73" i="57"/>
  <c r="E73" i="57"/>
  <c r="F73" i="57"/>
  <c r="G73" i="57"/>
  <c r="H73" i="57"/>
  <c r="I73" i="57"/>
  <c r="J73" i="57"/>
  <c r="K73" i="57"/>
  <c r="L73" i="57"/>
  <c r="M73" i="57"/>
  <c r="N73" i="57"/>
  <c r="O73" i="57"/>
  <c r="P73" i="57"/>
  <c r="D74" i="57"/>
  <c r="E74" i="57"/>
  <c r="F74" i="57"/>
  <c r="G74" i="57"/>
  <c r="H74" i="57"/>
  <c r="I74" i="57"/>
  <c r="J74" i="57"/>
  <c r="K74" i="57"/>
  <c r="L74" i="57"/>
  <c r="M74" i="57"/>
  <c r="N74" i="57"/>
  <c r="O74" i="57"/>
  <c r="P74" i="57"/>
  <c r="D75" i="57"/>
  <c r="E75" i="57"/>
  <c r="F75" i="57"/>
  <c r="G75" i="57"/>
  <c r="H75" i="57"/>
  <c r="I75" i="57"/>
  <c r="J75" i="57"/>
  <c r="K75" i="57"/>
  <c r="L75" i="57"/>
  <c r="M75" i="57"/>
  <c r="N75" i="57"/>
  <c r="D76" i="57"/>
  <c r="E76" i="57"/>
  <c r="F76" i="57"/>
  <c r="G76" i="57"/>
  <c r="H76" i="57"/>
  <c r="I76" i="57"/>
  <c r="J76" i="57"/>
  <c r="K76" i="57"/>
  <c r="L76" i="57"/>
  <c r="M76" i="57"/>
  <c r="N76" i="57"/>
  <c r="O76" i="57"/>
  <c r="P76" i="57"/>
  <c r="D77" i="57"/>
  <c r="E77" i="57"/>
  <c r="F77" i="57"/>
  <c r="G77" i="57"/>
  <c r="H77" i="57"/>
  <c r="I77" i="57"/>
  <c r="J77" i="57"/>
  <c r="K77" i="57"/>
  <c r="L77" i="57"/>
  <c r="M77" i="57"/>
  <c r="N77" i="57"/>
  <c r="O77" i="57"/>
  <c r="P77" i="57"/>
  <c r="D78" i="57"/>
  <c r="E78" i="57"/>
  <c r="F78" i="57"/>
  <c r="G78" i="57"/>
  <c r="H78" i="57"/>
  <c r="I78" i="57"/>
  <c r="J78" i="57"/>
  <c r="K78" i="57"/>
  <c r="L78" i="57"/>
  <c r="M78" i="57"/>
  <c r="N78" i="57"/>
  <c r="O78" i="57"/>
  <c r="P78" i="57"/>
  <c r="D79" i="57"/>
  <c r="E79" i="57"/>
  <c r="F79" i="57"/>
  <c r="G79" i="57"/>
  <c r="H79" i="57"/>
  <c r="I79" i="57"/>
  <c r="J79" i="57"/>
  <c r="K79" i="57"/>
  <c r="L79" i="57"/>
  <c r="M79" i="57"/>
  <c r="N79" i="57"/>
  <c r="O79" i="57"/>
  <c r="P79" i="57"/>
  <c r="D80" i="57"/>
  <c r="E80" i="57"/>
  <c r="F80" i="57"/>
  <c r="G80" i="57"/>
  <c r="H80" i="57"/>
  <c r="I80" i="57"/>
  <c r="J80" i="57"/>
  <c r="K80" i="57"/>
  <c r="L80" i="57"/>
  <c r="M80" i="57"/>
  <c r="N80" i="57"/>
  <c r="O80" i="57"/>
  <c r="P80" i="57"/>
  <c r="C77" i="57" l="1"/>
  <c r="C69" i="57"/>
  <c r="C80" i="57"/>
  <c r="C72" i="57"/>
  <c r="C68" i="57"/>
  <c r="C79" i="57"/>
  <c r="C75" i="57"/>
  <c r="C71" i="57"/>
  <c r="C67" i="57"/>
  <c r="C81" i="57"/>
  <c r="C73" i="57"/>
  <c r="C76" i="57"/>
  <c r="C78" i="57"/>
  <c r="C74" i="57"/>
  <c r="C70" i="57"/>
  <c r="C66" i="57"/>
  <c r="D107" i="57" l="1"/>
  <c r="E107" i="57"/>
  <c r="F107" i="57"/>
  <c r="G107" i="57"/>
  <c r="H107" i="57"/>
  <c r="I107" i="57"/>
  <c r="J107" i="57"/>
  <c r="K107" i="57"/>
  <c r="L107" i="57"/>
  <c r="M107" i="57"/>
  <c r="N107" i="57"/>
  <c r="O107" i="57"/>
  <c r="P107" i="57"/>
  <c r="D108" i="57"/>
  <c r="E108" i="57"/>
  <c r="F108" i="57"/>
  <c r="G108" i="57"/>
  <c r="H108" i="57"/>
  <c r="I108" i="57"/>
  <c r="J108" i="57"/>
  <c r="K108" i="57"/>
  <c r="L108" i="57"/>
  <c r="M108" i="57"/>
  <c r="N108" i="57"/>
  <c r="O108" i="57"/>
  <c r="P108" i="57"/>
  <c r="D109" i="57"/>
  <c r="E109" i="57"/>
  <c r="F109" i="57"/>
  <c r="G109" i="57"/>
  <c r="H109" i="57"/>
  <c r="I109" i="57"/>
  <c r="J109" i="57"/>
  <c r="K109" i="57"/>
  <c r="L109" i="57"/>
  <c r="M109" i="57"/>
  <c r="N109" i="57"/>
  <c r="O109" i="57"/>
  <c r="P109" i="57"/>
  <c r="D110" i="57"/>
  <c r="E110" i="57"/>
  <c r="F110" i="57"/>
  <c r="G110" i="57"/>
  <c r="H110" i="57"/>
  <c r="I110" i="57"/>
  <c r="J110" i="57"/>
  <c r="K110" i="57"/>
  <c r="L110" i="57"/>
  <c r="M110" i="57"/>
  <c r="N110" i="57"/>
  <c r="O110" i="57"/>
  <c r="P110" i="57"/>
  <c r="D106" i="57"/>
  <c r="E106" i="57"/>
  <c r="F106" i="57"/>
  <c r="G106" i="57"/>
  <c r="H106" i="57"/>
  <c r="I106" i="57"/>
  <c r="J106" i="57"/>
  <c r="K106" i="57"/>
  <c r="L106" i="57"/>
  <c r="M106" i="57"/>
  <c r="N106" i="57"/>
  <c r="O106" i="57"/>
  <c r="P106" i="57"/>
  <c r="D101" i="57"/>
  <c r="E101" i="57"/>
  <c r="F101" i="57"/>
  <c r="G101" i="57"/>
  <c r="H101" i="57"/>
  <c r="I101" i="57"/>
  <c r="J101" i="57"/>
  <c r="K101" i="57"/>
  <c r="L101" i="57"/>
  <c r="M101" i="57"/>
  <c r="N101" i="57"/>
  <c r="O101" i="57"/>
  <c r="P101" i="57"/>
  <c r="D102" i="57"/>
  <c r="E102" i="57"/>
  <c r="F102" i="57"/>
  <c r="G102" i="57"/>
  <c r="H102" i="57"/>
  <c r="I102" i="57"/>
  <c r="J102" i="57"/>
  <c r="K102" i="57"/>
  <c r="L102" i="57"/>
  <c r="M102" i="57"/>
  <c r="N102" i="57"/>
  <c r="O102" i="57"/>
  <c r="P102" i="57"/>
  <c r="D103" i="57"/>
  <c r="E103" i="57"/>
  <c r="F103" i="57"/>
  <c r="G103" i="57"/>
  <c r="H103" i="57"/>
  <c r="I103" i="57"/>
  <c r="J103" i="57"/>
  <c r="K103" i="57"/>
  <c r="L103" i="57"/>
  <c r="M103" i="57"/>
  <c r="N103" i="57"/>
  <c r="O103" i="57"/>
  <c r="P103" i="57"/>
  <c r="D104" i="57"/>
  <c r="E104" i="57"/>
  <c r="F104" i="57"/>
  <c r="G104" i="57"/>
  <c r="H104" i="57"/>
  <c r="I104" i="57"/>
  <c r="J104" i="57"/>
  <c r="K104" i="57"/>
  <c r="L104" i="57"/>
  <c r="M104" i="57"/>
  <c r="N104" i="57"/>
  <c r="O104" i="57"/>
  <c r="P104" i="57"/>
  <c r="D100" i="57"/>
  <c r="E100" i="57"/>
  <c r="F100" i="57"/>
  <c r="G100" i="57"/>
  <c r="H100" i="57"/>
  <c r="I100" i="57"/>
  <c r="J100" i="57"/>
  <c r="K100" i="57"/>
  <c r="L100" i="57"/>
  <c r="M100" i="57"/>
  <c r="N100" i="57"/>
  <c r="O100" i="57"/>
  <c r="P100" i="57"/>
  <c r="D98" i="57"/>
  <c r="E98" i="57"/>
  <c r="F98" i="57"/>
  <c r="G98" i="57"/>
  <c r="H98" i="57"/>
  <c r="I98" i="57"/>
  <c r="J98" i="57"/>
  <c r="K98" i="57"/>
  <c r="L98" i="57"/>
  <c r="M98" i="57"/>
  <c r="N98" i="57"/>
  <c r="O98" i="57"/>
  <c r="P98" i="57"/>
  <c r="D96" i="57"/>
  <c r="E96" i="57"/>
  <c r="F96" i="57"/>
  <c r="G96" i="57"/>
  <c r="H96" i="57"/>
  <c r="I96" i="57"/>
  <c r="J96" i="57"/>
  <c r="K96" i="57"/>
  <c r="L96" i="57"/>
  <c r="M96" i="57"/>
  <c r="N96" i="57"/>
  <c r="O96" i="57"/>
  <c r="P96" i="57"/>
  <c r="D97" i="57"/>
  <c r="E97" i="57"/>
  <c r="F97" i="57"/>
  <c r="G97" i="57"/>
  <c r="H97" i="57"/>
  <c r="I97" i="57"/>
  <c r="J97" i="57"/>
  <c r="K97" i="57"/>
  <c r="L97" i="57"/>
  <c r="M97" i="57"/>
  <c r="N97" i="57"/>
  <c r="O97" i="57"/>
  <c r="P97" i="57"/>
  <c r="D95" i="57"/>
  <c r="E95" i="57"/>
  <c r="F95" i="57"/>
  <c r="G95" i="57"/>
  <c r="H95" i="57"/>
  <c r="I95" i="57"/>
  <c r="J95" i="57"/>
  <c r="K95" i="57"/>
  <c r="L95" i="57"/>
  <c r="M95" i="57"/>
  <c r="N95" i="57"/>
  <c r="O95" i="57"/>
  <c r="P95" i="57"/>
  <c r="D91" i="57"/>
  <c r="E91" i="57"/>
  <c r="F91" i="57"/>
  <c r="G91" i="57"/>
  <c r="H91" i="57"/>
  <c r="I91" i="57"/>
  <c r="J91" i="57"/>
  <c r="K91" i="57"/>
  <c r="L91" i="57"/>
  <c r="M91" i="57"/>
  <c r="N91" i="57"/>
  <c r="O91" i="57"/>
  <c r="P91" i="57"/>
  <c r="D92" i="57"/>
  <c r="E92" i="57"/>
  <c r="F92" i="57"/>
  <c r="G92" i="57"/>
  <c r="H92" i="57"/>
  <c r="I92" i="57"/>
  <c r="J92" i="57"/>
  <c r="K92" i="57"/>
  <c r="L92" i="57"/>
  <c r="M92" i="57"/>
  <c r="N92" i="57"/>
  <c r="O92" i="57"/>
  <c r="P92" i="57"/>
  <c r="D85" i="57"/>
  <c r="E85" i="57"/>
  <c r="F85" i="57"/>
  <c r="G85" i="57"/>
  <c r="H85" i="57"/>
  <c r="I85" i="57"/>
  <c r="J85" i="57"/>
  <c r="K85" i="57"/>
  <c r="L85" i="57"/>
  <c r="M85" i="57"/>
  <c r="N85" i="57"/>
  <c r="O85" i="57"/>
  <c r="P85" i="57"/>
  <c r="D86" i="57"/>
  <c r="E86" i="57"/>
  <c r="F86" i="57"/>
  <c r="G86" i="57"/>
  <c r="H86" i="57"/>
  <c r="I86" i="57"/>
  <c r="J86" i="57"/>
  <c r="K86" i="57"/>
  <c r="L86" i="57"/>
  <c r="M86" i="57"/>
  <c r="N86" i="57"/>
  <c r="O86" i="57"/>
  <c r="P86" i="57"/>
  <c r="D87" i="57"/>
  <c r="E87" i="57"/>
  <c r="F87" i="57"/>
  <c r="G87" i="57"/>
  <c r="H87" i="57"/>
  <c r="I87" i="57"/>
  <c r="J87" i="57"/>
  <c r="K87" i="57"/>
  <c r="L87" i="57"/>
  <c r="M87" i="57"/>
  <c r="N87" i="57"/>
  <c r="O87" i="57"/>
  <c r="P87" i="57"/>
  <c r="D88" i="57"/>
  <c r="E88" i="57"/>
  <c r="F88" i="57"/>
  <c r="G88" i="57"/>
  <c r="H88" i="57"/>
  <c r="I88" i="57"/>
  <c r="J88" i="57"/>
  <c r="K88" i="57"/>
  <c r="L88" i="57"/>
  <c r="M88" i="57"/>
  <c r="N88" i="57"/>
  <c r="O88" i="57"/>
  <c r="P88" i="57"/>
  <c r="D89" i="57"/>
  <c r="E89" i="57"/>
  <c r="F89" i="57"/>
  <c r="G89" i="57"/>
  <c r="H89" i="57"/>
  <c r="I89" i="57"/>
  <c r="J89" i="57"/>
  <c r="K89" i="57"/>
  <c r="L89" i="57"/>
  <c r="M89" i="57"/>
  <c r="N89" i="57"/>
  <c r="O89" i="57"/>
  <c r="P89" i="57"/>
  <c r="D90" i="57"/>
  <c r="E90" i="57"/>
  <c r="F90" i="57"/>
  <c r="G90" i="57"/>
  <c r="H90" i="57"/>
  <c r="I90" i="57"/>
  <c r="J90" i="57"/>
  <c r="K90" i="57"/>
  <c r="L90" i="57"/>
  <c r="M90" i="57"/>
  <c r="N90" i="57"/>
  <c r="O90" i="57"/>
  <c r="P90" i="57"/>
  <c r="D82" i="57"/>
  <c r="E82" i="57"/>
  <c r="F82" i="57"/>
  <c r="G82" i="57"/>
  <c r="H82" i="57"/>
  <c r="I82" i="57"/>
  <c r="J82" i="57"/>
  <c r="K82" i="57"/>
  <c r="L82" i="57"/>
  <c r="M82" i="57"/>
  <c r="N82" i="57"/>
  <c r="O82" i="57"/>
  <c r="P82" i="57"/>
  <c r="D83" i="57"/>
  <c r="E83" i="57"/>
  <c r="F83" i="57"/>
  <c r="G83" i="57"/>
  <c r="H83" i="57"/>
  <c r="I83" i="57"/>
  <c r="J83" i="57"/>
  <c r="K83" i="57"/>
  <c r="L83" i="57"/>
  <c r="M83" i="57"/>
  <c r="N83" i="57"/>
  <c r="O83" i="57"/>
  <c r="P83" i="57"/>
  <c r="D84" i="57"/>
  <c r="E84" i="57"/>
  <c r="F84" i="57"/>
  <c r="G84" i="57"/>
  <c r="H84" i="57"/>
  <c r="I84" i="57"/>
  <c r="J84" i="57"/>
  <c r="K84" i="57"/>
  <c r="L84" i="57"/>
  <c r="M84" i="57"/>
  <c r="N84" i="57"/>
  <c r="O84" i="57"/>
  <c r="P84" i="57"/>
  <c r="D60" i="57"/>
  <c r="E60" i="57"/>
  <c r="F60" i="57"/>
  <c r="G60" i="57"/>
  <c r="H60" i="57"/>
  <c r="I60" i="57"/>
  <c r="J60" i="57"/>
  <c r="K60" i="57"/>
  <c r="L60" i="57"/>
  <c r="M60" i="57"/>
  <c r="N60" i="57"/>
  <c r="O60" i="57"/>
  <c r="P60" i="57"/>
  <c r="E61" i="57"/>
  <c r="F61" i="57"/>
  <c r="G61" i="57"/>
  <c r="H61" i="57"/>
  <c r="I61" i="57"/>
  <c r="J61" i="57"/>
  <c r="K61" i="57"/>
  <c r="L61" i="57"/>
  <c r="M61" i="57"/>
  <c r="N61" i="57"/>
  <c r="O61" i="57"/>
  <c r="P61" i="57"/>
  <c r="D62" i="57"/>
  <c r="E62" i="57"/>
  <c r="F62" i="57"/>
  <c r="G62" i="57"/>
  <c r="H62" i="57"/>
  <c r="I62" i="57"/>
  <c r="J62" i="57"/>
  <c r="K62" i="57"/>
  <c r="L62" i="57"/>
  <c r="M62" i="57"/>
  <c r="N62" i="57"/>
  <c r="O62" i="57"/>
  <c r="P62" i="57"/>
  <c r="D63" i="57"/>
  <c r="E63" i="57"/>
  <c r="F63" i="57"/>
  <c r="G63" i="57"/>
  <c r="H63" i="57"/>
  <c r="I63" i="57"/>
  <c r="J63" i="57"/>
  <c r="K63" i="57"/>
  <c r="L63" i="57"/>
  <c r="M63" i="57"/>
  <c r="N63" i="57"/>
  <c r="O63" i="57"/>
  <c r="P63" i="57"/>
  <c r="D64" i="57"/>
  <c r="E64" i="57"/>
  <c r="F64" i="57"/>
  <c r="G64" i="57"/>
  <c r="H64" i="57"/>
  <c r="I64" i="57"/>
  <c r="J64" i="57"/>
  <c r="K64" i="57"/>
  <c r="L64" i="57"/>
  <c r="M64" i="57"/>
  <c r="N64" i="57"/>
  <c r="O64" i="57"/>
  <c r="P64" i="57"/>
  <c r="D53" i="57"/>
  <c r="E53" i="57"/>
  <c r="F53" i="57"/>
  <c r="G53" i="57"/>
  <c r="H53" i="57"/>
  <c r="I53" i="57"/>
  <c r="J53" i="57"/>
  <c r="K53" i="57"/>
  <c r="L53" i="57"/>
  <c r="M53" i="57"/>
  <c r="N53" i="57"/>
  <c r="O53" i="57"/>
  <c r="D54" i="57"/>
  <c r="E54" i="57"/>
  <c r="F54" i="57"/>
  <c r="G54" i="57"/>
  <c r="H54" i="57"/>
  <c r="I54" i="57"/>
  <c r="J54" i="57"/>
  <c r="K54" i="57"/>
  <c r="L54" i="57"/>
  <c r="M54" i="57"/>
  <c r="N54" i="57"/>
  <c r="O54" i="57"/>
  <c r="P54" i="57"/>
  <c r="D55" i="57"/>
  <c r="E55" i="57"/>
  <c r="F55" i="57"/>
  <c r="G55" i="57"/>
  <c r="H55" i="57"/>
  <c r="I55" i="57"/>
  <c r="J55" i="57"/>
  <c r="K55" i="57"/>
  <c r="L55" i="57"/>
  <c r="M55" i="57"/>
  <c r="N55" i="57"/>
  <c r="O55" i="57"/>
  <c r="P55" i="57"/>
  <c r="D56" i="57"/>
  <c r="E56" i="57"/>
  <c r="F56" i="57"/>
  <c r="G56" i="57"/>
  <c r="H56" i="57"/>
  <c r="I56" i="57"/>
  <c r="J56" i="57"/>
  <c r="K56" i="57"/>
  <c r="L56" i="57"/>
  <c r="M56" i="57"/>
  <c r="N56" i="57"/>
  <c r="O56" i="57"/>
  <c r="P56" i="57"/>
  <c r="D57" i="57"/>
  <c r="E57" i="57"/>
  <c r="F57" i="57"/>
  <c r="G57" i="57"/>
  <c r="H57" i="57"/>
  <c r="I57" i="57"/>
  <c r="J57" i="57"/>
  <c r="K57" i="57"/>
  <c r="L57" i="57"/>
  <c r="M57" i="57"/>
  <c r="N57" i="57"/>
  <c r="O57" i="57"/>
  <c r="P57" i="57"/>
  <c r="D58" i="57"/>
  <c r="E58" i="57"/>
  <c r="F58" i="57"/>
  <c r="G58" i="57"/>
  <c r="H58" i="57"/>
  <c r="I58" i="57"/>
  <c r="J58" i="57"/>
  <c r="K58" i="57"/>
  <c r="L58" i="57"/>
  <c r="M58" i="57"/>
  <c r="N58" i="57"/>
  <c r="O58" i="57"/>
  <c r="P58" i="57"/>
  <c r="D59" i="57"/>
  <c r="E59" i="57"/>
  <c r="F59" i="57"/>
  <c r="G59" i="57"/>
  <c r="H59" i="57"/>
  <c r="I59" i="57"/>
  <c r="J59" i="57"/>
  <c r="K59" i="57"/>
  <c r="L59" i="57"/>
  <c r="M59" i="57"/>
  <c r="N59" i="57"/>
  <c r="O59" i="57"/>
  <c r="P59" i="57"/>
  <c r="D44" i="57"/>
  <c r="E44" i="57"/>
  <c r="F44" i="57"/>
  <c r="G44" i="57"/>
  <c r="H44" i="57"/>
  <c r="I44" i="57"/>
  <c r="J44" i="57"/>
  <c r="K44" i="57"/>
  <c r="L44" i="57"/>
  <c r="M44" i="57"/>
  <c r="N44" i="57"/>
  <c r="O44" i="57"/>
  <c r="P44" i="57"/>
  <c r="D45" i="57"/>
  <c r="E45" i="57"/>
  <c r="F45" i="57"/>
  <c r="G45" i="57"/>
  <c r="H45" i="57"/>
  <c r="I45" i="57"/>
  <c r="J45" i="57"/>
  <c r="K45" i="57"/>
  <c r="L45" i="57"/>
  <c r="M45" i="57"/>
  <c r="N45" i="57"/>
  <c r="O45" i="57"/>
  <c r="P45" i="57"/>
  <c r="D46" i="57"/>
  <c r="E46" i="57"/>
  <c r="F46" i="57"/>
  <c r="G46" i="57"/>
  <c r="H46" i="57"/>
  <c r="I46" i="57"/>
  <c r="J46" i="57"/>
  <c r="K46" i="57"/>
  <c r="L46" i="57"/>
  <c r="M46" i="57"/>
  <c r="N46" i="57"/>
  <c r="O46" i="57"/>
  <c r="P46" i="57"/>
  <c r="D47" i="57"/>
  <c r="E47" i="57"/>
  <c r="F47" i="57"/>
  <c r="G47" i="57"/>
  <c r="H47" i="57"/>
  <c r="I47" i="57"/>
  <c r="J47" i="57"/>
  <c r="K47" i="57"/>
  <c r="L47" i="57"/>
  <c r="M47" i="57"/>
  <c r="N47" i="57"/>
  <c r="O47" i="57"/>
  <c r="P47" i="57"/>
  <c r="D48" i="57"/>
  <c r="E48" i="57"/>
  <c r="F48" i="57"/>
  <c r="G48" i="57"/>
  <c r="H48" i="57"/>
  <c r="I48" i="57"/>
  <c r="J48" i="57"/>
  <c r="K48" i="57"/>
  <c r="L48" i="57"/>
  <c r="M48" i="57"/>
  <c r="N48" i="57"/>
  <c r="O48" i="57"/>
  <c r="P48" i="57"/>
  <c r="D49" i="57"/>
  <c r="E49" i="57"/>
  <c r="F49" i="57"/>
  <c r="G49" i="57"/>
  <c r="H49" i="57"/>
  <c r="I49" i="57"/>
  <c r="J49" i="57"/>
  <c r="K49" i="57"/>
  <c r="L49" i="57"/>
  <c r="M49" i="57"/>
  <c r="N49" i="57"/>
  <c r="O49" i="57"/>
  <c r="P49" i="57"/>
  <c r="D50" i="57"/>
  <c r="E50" i="57"/>
  <c r="F50" i="57"/>
  <c r="G50" i="57"/>
  <c r="H50" i="57"/>
  <c r="I50" i="57"/>
  <c r="J50" i="57"/>
  <c r="K50" i="57"/>
  <c r="L50" i="57"/>
  <c r="O50" i="57"/>
  <c r="P50" i="57"/>
  <c r="D51" i="57"/>
  <c r="E51" i="57"/>
  <c r="F51" i="57"/>
  <c r="G51" i="57"/>
  <c r="H51" i="57"/>
  <c r="I51" i="57"/>
  <c r="J51" i="57"/>
  <c r="K51" i="57"/>
  <c r="L51" i="57"/>
  <c r="M51" i="57"/>
  <c r="N51" i="57"/>
  <c r="O51" i="57"/>
  <c r="P51" i="57"/>
  <c r="D52" i="57"/>
  <c r="E52" i="57"/>
  <c r="F52" i="57"/>
  <c r="G52" i="57"/>
  <c r="H52" i="57"/>
  <c r="I52" i="57"/>
  <c r="J52" i="57"/>
  <c r="K52" i="57"/>
  <c r="L52" i="57"/>
  <c r="M52" i="57"/>
  <c r="N52" i="57"/>
  <c r="O52" i="57"/>
  <c r="P52" i="57"/>
  <c r="D43" i="57"/>
  <c r="E43" i="57"/>
  <c r="F43" i="57"/>
  <c r="G43" i="57"/>
  <c r="H43" i="57"/>
  <c r="I43" i="57"/>
  <c r="J43" i="57"/>
  <c r="K43" i="57"/>
  <c r="L43" i="57"/>
  <c r="M43" i="57"/>
  <c r="N43" i="57"/>
  <c r="O43" i="57"/>
  <c r="P43" i="57"/>
  <c r="D40" i="57"/>
  <c r="E40" i="57"/>
  <c r="F40" i="57"/>
  <c r="G40" i="57"/>
  <c r="H40" i="57"/>
  <c r="I40" i="57"/>
  <c r="J40" i="57"/>
  <c r="K40" i="57"/>
  <c r="L40" i="57"/>
  <c r="M40" i="57"/>
  <c r="N40" i="57"/>
  <c r="O40" i="57"/>
  <c r="P40" i="57"/>
  <c r="D41" i="57"/>
  <c r="E41" i="57"/>
  <c r="F41" i="57"/>
  <c r="G41" i="57"/>
  <c r="H41" i="57"/>
  <c r="I41" i="57"/>
  <c r="J41" i="57"/>
  <c r="K41" i="57"/>
  <c r="L41" i="57"/>
  <c r="M41" i="57"/>
  <c r="N41" i="57"/>
  <c r="D27" i="57"/>
  <c r="E27" i="57"/>
  <c r="F27" i="57"/>
  <c r="G27" i="57"/>
  <c r="H27" i="57"/>
  <c r="I27" i="57"/>
  <c r="J27" i="57"/>
  <c r="K27" i="57"/>
  <c r="L27" i="57"/>
  <c r="M27" i="57"/>
  <c r="N27" i="57"/>
  <c r="O27" i="57"/>
  <c r="P27" i="57"/>
  <c r="D28" i="57"/>
  <c r="E28" i="57"/>
  <c r="F28" i="57"/>
  <c r="G28" i="57"/>
  <c r="H28" i="57"/>
  <c r="I28" i="57"/>
  <c r="J28" i="57"/>
  <c r="K28" i="57"/>
  <c r="L28" i="57"/>
  <c r="M28" i="57"/>
  <c r="N28" i="57"/>
  <c r="O28" i="57"/>
  <c r="P28" i="57"/>
  <c r="D29" i="57"/>
  <c r="E29" i="57"/>
  <c r="F29" i="57"/>
  <c r="G29" i="57"/>
  <c r="H29" i="57"/>
  <c r="I29" i="57"/>
  <c r="J29" i="57"/>
  <c r="K29" i="57"/>
  <c r="L29" i="57"/>
  <c r="M29" i="57"/>
  <c r="N29" i="57"/>
  <c r="O29" i="57"/>
  <c r="P29" i="57"/>
  <c r="D30" i="57"/>
  <c r="E30" i="57"/>
  <c r="F30" i="57"/>
  <c r="G30" i="57"/>
  <c r="H30" i="57"/>
  <c r="I30" i="57"/>
  <c r="J30" i="57"/>
  <c r="K30" i="57"/>
  <c r="L30" i="57"/>
  <c r="M30" i="57"/>
  <c r="N30" i="57"/>
  <c r="O30" i="57"/>
  <c r="P30" i="57"/>
  <c r="D31" i="57"/>
  <c r="E31" i="57"/>
  <c r="F31" i="57"/>
  <c r="G31" i="57"/>
  <c r="H31" i="57"/>
  <c r="I31" i="57"/>
  <c r="J31" i="57"/>
  <c r="K31" i="57"/>
  <c r="L31" i="57"/>
  <c r="M31" i="57"/>
  <c r="N31" i="57"/>
  <c r="O31" i="57"/>
  <c r="P31" i="57"/>
  <c r="D32" i="57"/>
  <c r="E32" i="57"/>
  <c r="F32" i="57"/>
  <c r="G32" i="57"/>
  <c r="H32" i="57"/>
  <c r="I32" i="57"/>
  <c r="J32" i="57"/>
  <c r="K32" i="57"/>
  <c r="L32" i="57"/>
  <c r="M32" i="57"/>
  <c r="N32" i="57"/>
  <c r="O32" i="57"/>
  <c r="P32" i="57"/>
  <c r="D33" i="57"/>
  <c r="E33" i="57"/>
  <c r="F33" i="57"/>
  <c r="G33" i="57"/>
  <c r="H33" i="57"/>
  <c r="I33" i="57"/>
  <c r="J33" i="57"/>
  <c r="K33" i="57"/>
  <c r="L33" i="57"/>
  <c r="M33" i="57"/>
  <c r="N33" i="57"/>
  <c r="O33" i="57"/>
  <c r="P33" i="57"/>
  <c r="D34" i="57"/>
  <c r="E34" i="57"/>
  <c r="F34" i="57"/>
  <c r="G34" i="57"/>
  <c r="H34" i="57"/>
  <c r="I34" i="57"/>
  <c r="J34" i="57"/>
  <c r="K34" i="57"/>
  <c r="L34" i="57"/>
  <c r="M34" i="57"/>
  <c r="N34" i="57"/>
  <c r="O34" i="57"/>
  <c r="P34" i="57"/>
  <c r="D35" i="57"/>
  <c r="E35" i="57"/>
  <c r="F35" i="57"/>
  <c r="G35" i="57"/>
  <c r="H35" i="57"/>
  <c r="I35" i="57"/>
  <c r="J35" i="57"/>
  <c r="K35" i="57"/>
  <c r="L35" i="57"/>
  <c r="M35" i="57"/>
  <c r="N35" i="57"/>
  <c r="O35" i="57"/>
  <c r="P35" i="57"/>
  <c r="D36" i="57"/>
  <c r="E36" i="57"/>
  <c r="F36" i="57"/>
  <c r="G36" i="57"/>
  <c r="H36" i="57"/>
  <c r="I36" i="57"/>
  <c r="J36" i="57"/>
  <c r="K36" i="57"/>
  <c r="L36" i="57"/>
  <c r="M36" i="57"/>
  <c r="N36" i="57"/>
  <c r="O36" i="57"/>
  <c r="P36" i="57"/>
  <c r="D37" i="57"/>
  <c r="E37" i="57"/>
  <c r="F37" i="57"/>
  <c r="G37" i="57"/>
  <c r="H37" i="57"/>
  <c r="I37" i="57"/>
  <c r="J37" i="57"/>
  <c r="K37" i="57"/>
  <c r="L37" i="57"/>
  <c r="M37" i="57"/>
  <c r="N37" i="57"/>
  <c r="O37" i="57"/>
  <c r="P37" i="57"/>
  <c r="D38" i="57"/>
  <c r="E38" i="57"/>
  <c r="F38" i="57"/>
  <c r="G38" i="57"/>
  <c r="H38" i="57"/>
  <c r="I38" i="57"/>
  <c r="J38" i="57"/>
  <c r="K38" i="57"/>
  <c r="L38" i="57"/>
  <c r="M38" i="57"/>
  <c r="N38" i="57"/>
  <c r="O38" i="57"/>
  <c r="P38" i="57"/>
  <c r="D39" i="57"/>
  <c r="E39" i="57"/>
  <c r="F39" i="57"/>
  <c r="G39" i="57"/>
  <c r="H39" i="57"/>
  <c r="I39" i="57"/>
  <c r="J39" i="57"/>
  <c r="K39" i="57"/>
  <c r="L39" i="57"/>
  <c r="M39" i="57"/>
  <c r="N39" i="57"/>
  <c r="D20" i="57"/>
  <c r="E20" i="57"/>
  <c r="F20" i="57"/>
  <c r="G20" i="57"/>
  <c r="H20" i="57"/>
  <c r="I20" i="57"/>
  <c r="J20" i="57"/>
  <c r="K20" i="57"/>
  <c r="L20" i="57"/>
  <c r="M20" i="57"/>
  <c r="N20" i="57"/>
  <c r="O20" i="57"/>
  <c r="P20" i="57"/>
  <c r="D21" i="57"/>
  <c r="E21" i="57"/>
  <c r="F21" i="57"/>
  <c r="G21" i="57"/>
  <c r="H21" i="57"/>
  <c r="I21" i="57"/>
  <c r="J21" i="57"/>
  <c r="K21" i="57"/>
  <c r="L21" i="57"/>
  <c r="M21" i="57"/>
  <c r="N21" i="57"/>
  <c r="O21" i="57"/>
  <c r="P21" i="57"/>
  <c r="D22" i="57"/>
  <c r="E22" i="57"/>
  <c r="F22" i="57"/>
  <c r="G22" i="57"/>
  <c r="H22" i="57"/>
  <c r="I22" i="57"/>
  <c r="J22" i="57"/>
  <c r="K22" i="57"/>
  <c r="L22" i="57"/>
  <c r="M22" i="57"/>
  <c r="N22" i="57"/>
  <c r="O22" i="57"/>
  <c r="P22" i="57"/>
  <c r="D23" i="57"/>
  <c r="E23" i="57"/>
  <c r="F23" i="57"/>
  <c r="G23" i="57"/>
  <c r="H23" i="57"/>
  <c r="I23" i="57"/>
  <c r="J23" i="57"/>
  <c r="K23" i="57"/>
  <c r="L23" i="57"/>
  <c r="M23" i="57"/>
  <c r="N23" i="57"/>
  <c r="O23" i="57"/>
  <c r="P23" i="57"/>
  <c r="D24" i="57"/>
  <c r="E24" i="57"/>
  <c r="F24" i="57"/>
  <c r="G24" i="57"/>
  <c r="H24" i="57"/>
  <c r="I24" i="57"/>
  <c r="J24" i="57"/>
  <c r="K24" i="57"/>
  <c r="L24" i="57"/>
  <c r="M24" i="57"/>
  <c r="N24" i="57"/>
  <c r="O24" i="57"/>
  <c r="P24" i="57"/>
  <c r="D25" i="57"/>
  <c r="E25" i="57"/>
  <c r="F25" i="57"/>
  <c r="G25" i="57"/>
  <c r="H25" i="57"/>
  <c r="I25" i="57"/>
  <c r="J25" i="57"/>
  <c r="K25" i="57"/>
  <c r="L25" i="57"/>
  <c r="M25" i="57"/>
  <c r="N25" i="57"/>
  <c r="O25" i="57"/>
  <c r="P25" i="57"/>
  <c r="D26" i="57"/>
  <c r="E26" i="57"/>
  <c r="F26" i="57"/>
  <c r="G26" i="57"/>
  <c r="H26" i="57"/>
  <c r="I26" i="57"/>
  <c r="J26" i="57"/>
  <c r="K26" i="57"/>
  <c r="L26" i="57"/>
  <c r="M26" i="57"/>
  <c r="N26" i="57"/>
  <c r="O26" i="57"/>
  <c r="P26" i="57"/>
  <c r="D15" i="57"/>
  <c r="E15" i="57"/>
  <c r="F15" i="57"/>
  <c r="G15" i="57"/>
  <c r="H15" i="57"/>
  <c r="I15" i="57"/>
  <c r="J15" i="57"/>
  <c r="K15" i="57"/>
  <c r="L15" i="57"/>
  <c r="M15" i="57"/>
  <c r="N15" i="57"/>
  <c r="O15" i="57"/>
  <c r="P15" i="57"/>
  <c r="D16" i="57"/>
  <c r="E16" i="57"/>
  <c r="F16" i="57"/>
  <c r="G16" i="57"/>
  <c r="H16" i="57"/>
  <c r="I16" i="57"/>
  <c r="J16" i="57"/>
  <c r="K16" i="57"/>
  <c r="L16" i="57"/>
  <c r="M16" i="57"/>
  <c r="N16" i="57"/>
  <c r="O16" i="57"/>
  <c r="P16" i="57"/>
  <c r="D17" i="57"/>
  <c r="E17" i="57"/>
  <c r="F17" i="57"/>
  <c r="G17" i="57"/>
  <c r="H17" i="57"/>
  <c r="I17" i="57"/>
  <c r="J17" i="57"/>
  <c r="K17" i="57"/>
  <c r="L17" i="57"/>
  <c r="M17" i="57"/>
  <c r="N17" i="57"/>
  <c r="O17" i="57"/>
  <c r="P17" i="57"/>
  <c r="D18" i="57"/>
  <c r="E18" i="57"/>
  <c r="F18" i="57"/>
  <c r="G18" i="57"/>
  <c r="H18" i="57"/>
  <c r="I18" i="57"/>
  <c r="J18" i="57"/>
  <c r="K18" i="57"/>
  <c r="L18" i="57"/>
  <c r="M18" i="57"/>
  <c r="N18" i="57"/>
  <c r="O18" i="57"/>
  <c r="P18" i="57"/>
  <c r="D19" i="57"/>
  <c r="E19" i="57"/>
  <c r="F19" i="57"/>
  <c r="G19" i="57"/>
  <c r="H19" i="57"/>
  <c r="I19" i="57"/>
  <c r="J19" i="57"/>
  <c r="K19" i="57"/>
  <c r="L19" i="57"/>
  <c r="M19" i="57"/>
  <c r="N19" i="57"/>
  <c r="O19" i="57"/>
  <c r="P19" i="57"/>
  <c r="D14" i="57"/>
  <c r="E14" i="57"/>
  <c r="F14" i="57"/>
  <c r="G14" i="57"/>
  <c r="H14" i="57"/>
  <c r="I14" i="57"/>
  <c r="J14" i="57"/>
  <c r="K14" i="57"/>
  <c r="L14" i="57"/>
  <c r="M14" i="57"/>
  <c r="N14" i="57"/>
  <c r="C61" i="57" l="1"/>
  <c r="C17" i="57"/>
  <c r="C129" i="57"/>
  <c r="C128" i="57"/>
  <c r="C130" i="57"/>
  <c r="C126" i="57"/>
  <c r="C127" i="57"/>
  <c r="C123" i="57"/>
  <c r="C122" i="57"/>
  <c r="C120" i="57"/>
  <c r="C121" i="57"/>
  <c r="C124" i="57"/>
  <c r="C115" i="57"/>
  <c r="C118" i="57"/>
  <c r="C116" i="57"/>
  <c r="C117" i="57"/>
  <c r="C110" i="57"/>
  <c r="C109" i="57"/>
  <c r="C107" i="57"/>
  <c r="C108" i="57"/>
  <c r="C102" i="57"/>
  <c r="C104" i="57"/>
  <c r="C103" i="57"/>
  <c r="C100" i="57"/>
  <c r="C101" i="57"/>
  <c r="C97" i="57"/>
  <c r="C98" i="57"/>
  <c r="C96" i="57"/>
  <c r="C95" i="57"/>
  <c r="C89" i="57"/>
  <c r="C85" i="57"/>
  <c r="C88" i="57"/>
  <c r="C82" i="57"/>
  <c r="C87" i="57"/>
  <c r="C91" i="57"/>
  <c r="C84" i="57"/>
  <c r="C83" i="57"/>
  <c r="C92" i="57"/>
  <c r="C90" i="57"/>
  <c r="C86" i="57"/>
  <c r="C47" i="57"/>
  <c r="C63" i="57"/>
  <c r="C50" i="57"/>
  <c r="C46" i="57"/>
  <c r="C54" i="57"/>
  <c r="C62" i="57"/>
  <c r="C43" i="57"/>
  <c r="C49" i="57"/>
  <c r="C45" i="57"/>
  <c r="C57" i="57"/>
  <c r="C53" i="57"/>
  <c r="C51" i="57"/>
  <c r="C59" i="57"/>
  <c r="C55" i="57"/>
  <c r="C58" i="57"/>
  <c r="C52" i="57"/>
  <c r="C48" i="57"/>
  <c r="C44" i="57"/>
  <c r="C56" i="57"/>
  <c r="C64" i="57"/>
  <c r="C60" i="57"/>
  <c r="C18" i="57"/>
  <c r="C22" i="57"/>
  <c r="C32" i="57"/>
  <c r="C21" i="57"/>
  <c r="C39" i="57"/>
  <c r="C31" i="57"/>
  <c r="C27" i="57"/>
  <c r="C40" i="57"/>
  <c r="C14" i="57"/>
  <c r="C16" i="57"/>
  <c r="C24" i="57"/>
  <c r="C20" i="57"/>
  <c r="C38" i="57"/>
  <c r="C34" i="57"/>
  <c r="C30" i="57"/>
  <c r="C26" i="57"/>
  <c r="C36" i="57"/>
  <c r="C28" i="57"/>
  <c r="C41" i="57"/>
  <c r="C25" i="57"/>
  <c r="C35" i="57"/>
  <c r="C19" i="57"/>
  <c r="C15" i="57"/>
  <c r="C23" i="57"/>
  <c r="C37" i="57"/>
  <c r="C33" i="57"/>
  <c r="C29" i="57"/>
  <c r="D34" i="27"/>
  <c r="C34" i="27"/>
  <c r="G17" i="27" l="1"/>
  <c r="N125" i="29" l="1"/>
  <c r="M125" i="29"/>
  <c r="L125" i="29"/>
  <c r="K125" i="29"/>
  <c r="J125" i="29"/>
  <c r="I125" i="29"/>
  <c r="H125" i="29"/>
  <c r="G125" i="29"/>
  <c r="F125" i="29"/>
  <c r="E125" i="29"/>
  <c r="D125" i="29"/>
  <c r="C125" i="29"/>
  <c r="N124" i="29"/>
  <c r="M124" i="29"/>
  <c r="L124" i="29"/>
  <c r="K124" i="29"/>
  <c r="J124" i="29"/>
  <c r="I124" i="29"/>
  <c r="H124" i="29"/>
  <c r="G124" i="29"/>
  <c r="F124" i="29"/>
  <c r="E124" i="29"/>
  <c r="D124" i="29"/>
  <c r="C124" i="29"/>
  <c r="N123" i="29"/>
  <c r="M123" i="29"/>
  <c r="L123" i="29"/>
  <c r="K123" i="29"/>
  <c r="J123" i="29"/>
  <c r="I123" i="29"/>
  <c r="H123" i="29"/>
  <c r="G123" i="29"/>
  <c r="F123" i="29"/>
  <c r="E123" i="29"/>
  <c r="D123" i="29"/>
  <c r="C123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N121" i="29"/>
  <c r="M121" i="29"/>
  <c r="L121" i="29"/>
  <c r="K121" i="29"/>
  <c r="J121" i="29"/>
  <c r="I121" i="29"/>
  <c r="H121" i="29"/>
  <c r="G121" i="29"/>
  <c r="F121" i="29"/>
  <c r="E121" i="29"/>
  <c r="D121" i="29"/>
  <c r="C121" i="29"/>
  <c r="N119" i="29"/>
  <c r="M119" i="29"/>
  <c r="L119" i="29"/>
  <c r="K119" i="29"/>
  <c r="J119" i="29"/>
  <c r="I119" i="29"/>
  <c r="H119" i="29"/>
  <c r="G119" i="29"/>
  <c r="F119" i="29"/>
  <c r="E119" i="29"/>
  <c r="D119" i="29"/>
  <c r="C119" i="29"/>
  <c r="N118" i="29"/>
  <c r="M118" i="29"/>
  <c r="L118" i="29"/>
  <c r="K118" i="29"/>
  <c r="J118" i="29"/>
  <c r="I118" i="29"/>
  <c r="H118" i="29"/>
  <c r="G118" i="29"/>
  <c r="F118" i="29"/>
  <c r="E118" i="29"/>
  <c r="D118" i="29"/>
  <c r="C118" i="29"/>
  <c r="N117" i="29"/>
  <c r="M117" i="29"/>
  <c r="L117" i="29"/>
  <c r="K117" i="29"/>
  <c r="J117" i="29"/>
  <c r="I117" i="29"/>
  <c r="H117" i="29"/>
  <c r="G117" i="29"/>
  <c r="F117" i="29"/>
  <c r="E117" i="29"/>
  <c r="D117" i="29"/>
  <c r="C117" i="29"/>
  <c r="N116" i="29"/>
  <c r="M116" i="29"/>
  <c r="L116" i="29"/>
  <c r="K116" i="29"/>
  <c r="J116" i="29"/>
  <c r="I116" i="29"/>
  <c r="H116" i="29"/>
  <c r="G116" i="29"/>
  <c r="F116" i="29"/>
  <c r="E116" i="29"/>
  <c r="D116" i="29"/>
  <c r="C116" i="29"/>
  <c r="N115" i="29"/>
  <c r="M115" i="29"/>
  <c r="L115" i="29"/>
  <c r="K115" i="29"/>
  <c r="J115" i="29"/>
  <c r="I115" i="29"/>
  <c r="H115" i="29"/>
  <c r="G115" i="29"/>
  <c r="F115" i="29"/>
  <c r="E115" i="29"/>
  <c r="D115" i="29"/>
  <c r="C115" i="29"/>
  <c r="M111" i="29"/>
  <c r="K111" i="29"/>
  <c r="C111" i="29"/>
  <c r="M110" i="29"/>
  <c r="K110" i="29"/>
  <c r="C110" i="29"/>
  <c r="M109" i="29"/>
  <c r="K109" i="29"/>
  <c r="C109" i="29"/>
  <c r="M105" i="29"/>
  <c r="K105" i="29"/>
  <c r="D105" i="29"/>
  <c r="C105" i="29"/>
  <c r="K104" i="29"/>
  <c r="C104" i="29"/>
  <c r="M103" i="29"/>
  <c r="K103" i="29"/>
  <c r="D103" i="29"/>
  <c r="C103" i="29"/>
  <c r="C102" i="29"/>
  <c r="N100" i="29"/>
  <c r="M100" i="29"/>
  <c r="L100" i="29"/>
  <c r="K100" i="29"/>
  <c r="J100" i="29"/>
  <c r="I100" i="29"/>
  <c r="H100" i="29"/>
  <c r="G100" i="29"/>
  <c r="F100" i="29"/>
  <c r="E100" i="29"/>
  <c r="D100" i="29"/>
  <c r="C100" i="29"/>
  <c r="K99" i="29"/>
  <c r="C99" i="29"/>
  <c r="N98" i="29"/>
  <c r="M98" i="29"/>
  <c r="L98" i="29"/>
  <c r="K98" i="29"/>
  <c r="J98" i="29"/>
  <c r="I98" i="29"/>
  <c r="H98" i="29"/>
  <c r="G98" i="29"/>
  <c r="F98" i="29"/>
  <c r="E98" i="29"/>
  <c r="D98" i="29"/>
  <c r="C98" i="29"/>
  <c r="N97" i="29"/>
  <c r="M97" i="29"/>
  <c r="L97" i="29"/>
  <c r="K97" i="29"/>
  <c r="J97" i="29"/>
  <c r="I97" i="29"/>
  <c r="H97" i="29"/>
  <c r="G97" i="29"/>
  <c r="F97" i="29"/>
  <c r="E97" i="29"/>
  <c r="D97" i="29"/>
  <c r="C97" i="29"/>
  <c r="N96" i="29"/>
  <c r="M96" i="29"/>
  <c r="L96" i="29"/>
  <c r="K96" i="29"/>
  <c r="J96" i="29"/>
  <c r="I96" i="29"/>
  <c r="H96" i="29"/>
  <c r="G96" i="29"/>
  <c r="F96" i="29"/>
  <c r="E96" i="29"/>
  <c r="D96" i="29"/>
  <c r="C96" i="29"/>
  <c r="N95" i="29"/>
  <c r="M95" i="29"/>
  <c r="L95" i="29"/>
  <c r="K95" i="29"/>
  <c r="J95" i="29"/>
  <c r="I95" i="29"/>
  <c r="H95" i="29"/>
  <c r="G95" i="29"/>
  <c r="F95" i="29"/>
  <c r="E95" i="29"/>
  <c r="D95" i="29"/>
  <c r="C95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N91" i="29"/>
  <c r="M91" i="29"/>
  <c r="L91" i="29"/>
  <c r="K91" i="29"/>
  <c r="J91" i="29"/>
  <c r="I91" i="29"/>
  <c r="H91" i="29"/>
  <c r="G91" i="29"/>
  <c r="F91" i="29"/>
  <c r="E91" i="29"/>
  <c r="D91" i="29"/>
  <c r="C91" i="29"/>
  <c r="P88" i="29"/>
  <c r="O88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P87" i="29"/>
  <c r="O87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P86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L79" i="29"/>
  <c r="K79" i="29"/>
  <c r="J79" i="29"/>
  <c r="I79" i="29"/>
  <c r="H79" i="29"/>
  <c r="G79" i="29"/>
  <c r="F79" i="29"/>
  <c r="E79" i="29"/>
  <c r="D79" i="29"/>
  <c r="C79" i="29"/>
  <c r="L78" i="29"/>
  <c r="K78" i="29"/>
  <c r="J78" i="29"/>
  <c r="I78" i="29"/>
  <c r="H78" i="29"/>
  <c r="G78" i="29"/>
  <c r="F78" i="29"/>
  <c r="E78" i="29"/>
  <c r="D78" i="29"/>
  <c r="C78" i="29"/>
  <c r="N77" i="29"/>
  <c r="J77" i="29"/>
  <c r="I77" i="29"/>
  <c r="G77" i="29"/>
  <c r="F77" i="29"/>
  <c r="E77" i="29"/>
  <c r="C77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L73" i="29"/>
  <c r="K73" i="29"/>
  <c r="J73" i="29"/>
  <c r="I73" i="29"/>
  <c r="H73" i="29"/>
  <c r="G73" i="29"/>
  <c r="F73" i="29"/>
  <c r="E73" i="29"/>
  <c r="D73" i="29"/>
  <c r="C73" i="29"/>
  <c r="L72" i="29"/>
  <c r="K72" i="29"/>
  <c r="J72" i="29"/>
  <c r="I72" i="29"/>
  <c r="H72" i="29"/>
  <c r="G72" i="29"/>
  <c r="F72" i="29"/>
  <c r="E72" i="29"/>
  <c r="D72" i="29"/>
  <c r="C72" i="29"/>
  <c r="N71" i="29"/>
  <c r="J71" i="29"/>
  <c r="I71" i="29"/>
  <c r="G71" i="29"/>
  <c r="F71" i="29"/>
  <c r="E71" i="29"/>
  <c r="C71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L67" i="29"/>
  <c r="J67" i="29"/>
  <c r="I67" i="29"/>
  <c r="H67" i="29"/>
  <c r="C67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L59" i="29"/>
  <c r="K59" i="29"/>
  <c r="J59" i="29"/>
  <c r="I59" i="29"/>
  <c r="H59" i="29"/>
  <c r="G59" i="29"/>
  <c r="F59" i="29"/>
  <c r="E59" i="29"/>
  <c r="D59" i="29"/>
  <c r="C59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L57" i="29"/>
  <c r="K57" i="29"/>
  <c r="C57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L45" i="29"/>
  <c r="K45" i="29"/>
  <c r="J45" i="29"/>
  <c r="I45" i="29"/>
  <c r="H45" i="29"/>
  <c r="G45" i="29"/>
  <c r="F45" i="29"/>
  <c r="E45" i="29"/>
  <c r="D45" i="29"/>
  <c r="C45" i="29"/>
  <c r="N44" i="29"/>
  <c r="J44" i="29"/>
  <c r="I44" i="29"/>
  <c r="G44" i="29"/>
  <c r="F44" i="29"/>
  <c r="E44" i="29"/>
  <c r="C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L42" i="29"/>
  <c r="J42" i="29"/>
  <c r="I42" i="29"/>
  <c r="H42" i="29"/>
  <c r="C42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P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L28" i="29"/>
  <c r="K28" i="29"/>
  <c r="J28" i="29"/>
  <c r="I28" i="29"/>
  <c r="H28" i="29"/>
  <c r="G28" i="29"/>
  <c r="F28" i="29"/>
  <c r="E28" i="29"/>
  <c r="D28" i="29"/>
  <c r="C28" i="29"/>
  <c r="L27" i="29"/>
  <c r="K27" i="29"/>
  <c r="J27" i="29"/>
  <c r="I27" i="29"/>
  <c r="H27" i="29"/>
  <c r="G27" i="29"/>
  <c r="F27" i="29"/>
  <c r="E27" i="29"/>
  <c r="D27" i="29"/>
  <c r="C27" i="29"/>
  <c r="N26" i="29"/>
  <c r="J26" i="29"/>
  <c r="I26" i="29"/>
  <c r="G26" i="29"/>
  <c r="F26" i="29"/>
  <c r="E26" i="29"/>
  <c r="C26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L22" i="29"/>
  <c r="K22" i="29"/>
  <c r="J22" i="29"/>
  <c r="I22" i="29"/>
  <c r="H22" i="29"/>
  <c r="G22" i="29"/>
  <c r="F22" i="29"/>
  <c r="E22" i="29"/>
  <c r="D22" i="29"/>
  <c r="C22" i="29"/>
  <c r="L21" i="29"/>
  <c r="K21" i="29"/>
  <c r="J21" i="29"/>
  <c r="I21" i="29"/>
  <c r="H21" i="29"/>
  <c r="G21" i="29"/>
  <c r="F21" i="29"/>
  <c r="E21" i="29"/>
  <c r="D21" i="29"/>
  <c r="C21" i="29"/>
  <c r="L20" i="29"/>
  <c r="K20" i="29"/>
  <c r="J20" i="29"/>
  <c r="I20" i="29"/>
  <c r="H20" i="29"/>
  <c r="G20" i="29"/>
  <c r="F20" i="29"/>
  <c r="E20" i="29"/>
  <c r="D20" i="29"/>
  <c r="C20" i="29"/>
  <c r="N19" i="29"/>
  <c r="J19" i="29"/>
  <c r="I19" i="29"/>
  <c r="G19" i="29"/>
  <c r="F19" i="29"/>
  <c r="E19" i="29"/>
  <c r="C19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L15" i="29"/>
  <c r="J15" i="29"/>
  <c r="I15" i="29"/>
  <c r="H15" i="29"/>
  <c r="C15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Q69" i="29" l="1"/>
  <c r="Q66" i="29"/>
  <c r="Q74" i="29"/>
  <c r="R73" i="29" l="1"/>
  <c r="S73" i="29" s="1"/>
  <c r="S74" i="29" s="1"/>
  <c r="G23" i="27" l="1"/>
  <c r="G8" i="27"/>
  <c r="G10" i="27"/>
  <c r="G13" i="27"/>
  <c r="G14" i="27"/>
  <c r="G15" i="27"/>
  <c r="G16" i="27"/>
  <c r="G18" i="27"/>
  <c r="G21" i="27"/>
  <c r="G22" i="27"/>
  <c r="G24" i="27"/>
  <c r="G26" i="27"/>
  <c r="G27" i="27"/>
  <c r="G28" i="27"/>
  <c r="G30" i="27"/>
  <c r="G7" i="27"/>
  <c r="F34" i="27" l="1"/>
  <c r="G34" i="27" s="1"/>
</calcChain>
</file>

<file path=xl/sharedStrings.xml><?xml version="1.0" encoding="utf-8"?>
<sst xmlns="http://schemas.openxmlformats.org/spreadsheetml/2006/main" count="4969" uniqueCount="383">
  <si>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</si>
  <si>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</si>
  <si>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</si>
  <si>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</si>
  <si>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</si>
  <si>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</si>
  <si>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</si>
  <si>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</si>
  <si>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</si>
  <si>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</si>
  <si>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</si>
  <si>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</si>
  <si>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</si>
  <si>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</si>
  <si>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</si>
  <si>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</si>
  <si>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</si>
  <si>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</si>
  <si>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</si>
  <si>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                                                                            заявок учреждений УИС</t>
  </si>
  <si>
    <t>заявок организаций инвалидов</t>
  </si>
  <si>
    <t>из них: 
с учреждениями УИС</t>
  </si>
  <si>
    <t>с организациями инвалидов</t>
  </si>
  <si>
    <t>4.101</t>
  </si>
  <si>
    <t>4.102</t>
  </si>
  <si>
    <t>2. Количество заключенных контрактов</t>
  </si>
  <si>
    <t>4.103</t>
  </si>
  <si>
    <t>4.201</t>
  </si>
  <si>
    <t>4.202</t>
  </si>
  <si>
    <t>4.203</t>
  </si>
  <si>
    <t>4.204</t>
  </si>
  <si>
    <t>4.205</t>
  </si>
  <si>
    <t>4.206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</si>
  <si>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</si>
  <si>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</si>
  <si>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</si>
  <si>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</si>
  <si>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</si>
  <si>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</si>
  <si>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</si>
  <si>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Форма № 2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</si>
  <si>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</si>
  <si>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</si>
  <si>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</si>
  <si>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</si>
  <si>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</si>
  <si>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</si>
  <si>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</si>
  <si>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</si>
  <si>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</si>
  <si>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</si>
  <si>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</si>
  <si>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</si>
  <si>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</si>
  <si>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</si>
  <si>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</si>
  <si>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</si>
  <si>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</si>
  <si>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</si>
  <si>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</si>
  <si>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</si>
  <si>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</si>
  <si>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</si>
  <si>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  <charset val="204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</si>
  <si>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</si>
  <si>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</si>
  <si>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</si>
  <si>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</si>
  <si>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</si>
  <si>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</si>
  <si>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</si>
  <si>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</si>
  <si>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</si>
  <si>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</si>
  <si>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 xml:space="preserve">Из строки 120 -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</si>
  <si>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</si>
  <si>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</si>
  <si>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</si>
  <si>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</si>
  <si>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</si>
  <si>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</si>
  <si>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</si>
  <si>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</si>
  <si>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</si>
  <si>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</si>
  <si>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</si>
  <si>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</si>
  <si>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Из строки 215 - отозвано заявок участниками закупок несостоявшихся конкурсов, аукционов, запросов котировок, запрсов предложений</t>
  </si>
  <si>
    <t>4. Из сторки 201 - количество заявок уачстников, не принявших участие в аукционе</t>
  </si>
  <si>
    <t>5. Количество заявок участников, признанных победителями конкурентных способов определения поставщиов (подрядчиков, исполнителей)</t>
  </si>
  <si>
    <r>
      <t xml:space="preserve">Из строки 218 - </t>
    </r>
    <r>
      <rPr>
        <sz val="10"/>
        <rFont val="Times New Roman"/>
        <family val="1"/>
      </rPr>
      <t xml:space="preserve">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  </r>
  </si>
  <si>
    <r>
      <t xml:space="preserve">Из строки 219 - </t>
    </r>
    <r>
      <rPr>
        <sz val="10"/>
        <rFont val="Times New Roman"/>
        <family val="1"/>
      </rPr>
      <t>количество заявок победителей конкурсов, аукционов, проводимых на поставку товаров, необходимых для нормального жизнеобеспечения</t>
    </r>
  </si>
  <si>
    <r>
      <t xml:space="preserve">Из строки 218 - </t>
    </r>
    <r>
      <rPr>
        <sz val="10"/>
        <rFont val="Times New Roman"/>
        <family val="1"/>
        <charset val="204"/>
      </rPr>
      <t>заявок отечественных участников</t>
    </r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</si>
  <si>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</si>
  <si>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</si>
  <si>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</si>
  <si>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</si>
  <si>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</si>
  <si>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</si>
  <si>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</si>
  <si>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Из строки 301 - суммарная начальная цена контрактов (лотов), выставленных на совместные конкурсы, аукционы</t>
  </si>
  <si>
    <t>Из строки 308 - суммарная начальная контрактов несостоявшихся совместных конкурсов, аукционов (лотов)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</si>
  <si>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</si>
  <si>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по результатам несостоявшихся конкурсов, аукционов (лотов), запросов котировок, запросов предложений</t>
    </r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</si>
  <si>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</si>
  <si>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</si>
  <si>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</si>
  <si>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</si>
  <si>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</si>
  <si>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</si>
  <si>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</si>
  <si>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</si>
  <si>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</si>
  <si>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</si>
  <si>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</si>
  <si>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</si>
  <si>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</si>
  <si>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</si>
  <si>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</si>
  <si>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</si>
  <si>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</si>
  <si>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</si>
  <si>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</si>
  <si>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</si>
  <si>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</si>
  <si>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</si>
  <si>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</si>
  <si>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</si>
  <si>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</si>
  <si>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Из строки 4.101 - проведено конкурентныхь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</si>
  <si>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</si>
  <si>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</si>
  <si>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</si>
  <si>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по которым не были заключены контракты</t>
    </r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</si>
  <si>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</si>
  <si>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</si>
  <si>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</si>
  <si>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</si>
  <si>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</si>
  <si>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</si>
  <si>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</si>
  <si>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</si>
  <si>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</si>
  <si>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</si>
  <si>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</si>
  <si>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</si>
  <si>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</si>
  <si>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</si>
  <si>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</si>
  <si>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</si>
  <si>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</si>
  <si>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</si>
  <si>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</si>
  <si>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</si>
  <si>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</si>
  <si>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</si>
  <si>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</si>
  <si>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</si>
  <si>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</si>
  <si>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</si>
  <si>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</si>
  <si>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</si>
  <si>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</si>
  <si>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</si>
  <si>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</si>
  <si>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(Ф.И.О.)</t>
  </si>
  <si>
    <t>____________________________</t>
  </si>
  <si>
    <t xml:space="preserve">           (контактный телефон)</t>
  </si>
  <si>
    <t xml:space="preserve">               (адрес эл.почты)</t>
  </si>
  <si>
    <t>за _____________________  2014 г.</t>
  </si>
  <si>
    <t>по _____________________________________________</t>
  </si>
  <si>
    <t xml:space="preserve">  (наименование государственного (муниципального) заказчика</t>
  </si>
  <si>
    <t xml:space="preserve"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</si>
  <si>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</si>
  <si>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</si>
  <si>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</si>
  <si>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</si>
  <si>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</si>
  <si>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</si>
  <si>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</si>
  <si>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</si>
  <si>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>2. Из строки 201 - не допущено заявок к  участию в определении поставщиков (подрядчиков, исполнителей)</t>
  </si>
  <si>
    <r>
      <t xml:space="preserve">Из строки 309 - </t>
    </r>
    <r>
      <rPr>
        <sz val="10"/>
        <rFont val="Times New Roman"/>
        <family val="1"/>
        <charset val="204"/>
      </rPr>
      <t>затраты заказчика по проведению способов определения поставщиков (подрядчиков, исполнителей)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</si>
  <si>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</si>
  <si>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</si>
  <si>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</si>
  <si>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</si>
  <si>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</si>
  <si>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</si>
  <si>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</si>
  <si>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</si>
  <si>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них: 
заявок учреждений УИС</t>
  </si>
  <si>
    <t>из них:  заявок организаций инвалидов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</si>
  <si>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</si>
  <si>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</si>
  <si>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</si>
  <si>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Государственная жилищная инспекция Чувашской Республики</t>
    </r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</si>
  <si>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</si>
  <si>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</si>
  <si>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</si>
  <si>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</si>
  <si>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</si>
  <si>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</si>
  <si>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</si>
  <si>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</si>
  <si>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</si>
  <si>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</si>
  <si>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 Количество заявок участников, выигравших конкурентные способы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</si>
  <si>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</si>
  <si>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</si>
  <si>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</si>
  <si>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</si>
  <si>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rPr>
        <sz val="11"/>
        <color indexed="5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</si>
  <si>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103 -</t>
    </r>
    <r>
      <rPr>
        <sz val="11"/>
        <rFont val="Arial"/>
        <family val="2"/>
        <charset val="204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</si>
  <si>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</si>
  <si>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1"/>
        <color indexed="17"/>
        <rFont val="Arial"/>
        <family val="2"/>
        <charset val="204"/>
      </rP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</si>
  <si>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1"/>
        <rFont val="Arial"/>
        <family val="2"/>
        <charset val="204"/>
      </rPr>
      <t xml:space="preserve"> - проведено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</si>
  <si>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несостоявшихся совместных конкурсов, аукционов (лотов)</t>
    </r>
  </si>
  <si>
    <r>
      <t>Из строки 107</t>
    </r>
    <r>
      <rPr>
        <sz val="11"/>
        <rFont val="Arial"/>
        <family val="2"/>
        <charset val="204"/>
      </rPr>
      <t xml:space="preserve"> - количество совместных конкурсов, аукционов (лотов), которые не привели к заключению контракта</t>
    </r>
  </si>
  <si>
    <r>
      <t>Из строки 110</t>
    </r>
    <r>
      <rPr>
        <sz val="11"/>
        <rFont val="Arial"/>
        <family val="2"/>
        <charset val="204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</si>
  <si>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1"/>
        <rFont val="Arial"/>
        <family val="2"/>
        <charset val="204"/>
      </rPr>
      <t xml:space="preserve"> - заключено контрактов жизненного цикла</t>
    </r>
  </si>
  <si>
    <r>
      <t xml:space="preserve">Из строки 110 </t>
    </r>
    <r>
      <rPr>
        <sz val="11"/>
        <rFont val="Arial"/>
        <family val="2"/>
        <charset val="204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</si>
  <si>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</si>
  <si>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</si>
  <si>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1"/>
        <rFont val="Arial"/>
        <family val="2"/>
        <charset val="204"/>
      </rPr>
      <t>- количество заключенных контрактов и договоров с отечествеными участниками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</si>
  <si>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</si>
  <si>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</si>
  <si>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</si>
  <si>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1"/>
        <rFont val="Arial"/>
        <family val="2"/>
        <charset val="204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</si>
  <si>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1"/>
        <rFont val="Arial"/>
        <family val="2"/>
        <charset val="204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</si>
  <si>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1"/>
        <rFont val="Arial"/>
        <family val="2"/>
        <charset val="204"/>
      </rPr>
      <t>- количество заявок, поданных для участия в совместных конкурсах, аукционах признанных несостоявшимися</t>
    </r>
  </si>
  <si>
    <r>
      <t>Из строки 201</t>
    </r>
    <r>
      <rPr>
        <sz val="11"/>
        <rFont val="Arial"/>
        <family val="2"/>
        <charset val="204"/>
      </rPr>
      <t xml:space="preserve"> - заявок отечественных участников торгов       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</si>
  <si>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</si>
  <si>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</si>
  <si>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1"/>
        <rFont val="Arial"/>
        <family val="2"/>
        <charset val="204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</si>
  <si>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r>
      <t>Из строки 309</t>
    </r>
    <r>
      <rPr>
        <sz val="11"/>
        <rFont val="Arial"/>
        <family val="2"/>
        <charset val="204"/>
      </rPr>
      <t xml:space="preserve"> - стоимость заключенных контрактов жизненного цикла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</si>
  <si>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</si>
  <si>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</si>
  <si>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1"/>
        <rFont val="Arial"/>
        <family val="2"/>
        <charset val="204"/>
      </rPr>
      <t xml:space="preserve"> - стоимость контрактов, заключенных по результатам несостоявшихся совместных конкурсов, аукционов</t>
    </r>
  </si>
  <si>
    <r>
      <t xml:space="preserve">Из строки 309 - </t>
    </r>
    <r>
      <rPr>
        <sz val="11"/>
        <rFont val="Arial"/>
        <family val="2"/>
        <charset val="204"/>
      </rPr>
      <t>затраты заказчика по проведению способов определения поставщиков (подрядчиков, исполнителей)</t>
    </r>
  </si>
  <si>
    <r>
      <t>Из строки 309</t>
    </r>
    <r>
      <rPr>
        <sz val="11"/>
        <rFont val="Arial"/>
        <family val="2"/>
        <charset val="204"/>
      </rPr>
      <t xml:space="preserve"> - стоимость контрактов, заключенных с отечественными участниками торгов</t>
    </r>
  </si>
  <si>
    <t>по Государственной службе занятости населения Чувашской Республики</t>
  </si>
  <si>
    <t>АГ ЧР</t>
  </si>
  <si>
    <t>Госветслужба</t>
  </si>
  <si>
    <t>Госжилинспекция</t>
  </si>
  <si>
    <t>ГК ЧС</t>
  </si>
  <si>
    <t>Госсовет</t>
  </si>
  <si>
    <t>КСП</t>
  </si>
  <si>
    <t>Минздрав</t>
  </si>
  <si>
    <t>Минимущество</t>
  </si>
  <si>
    <t>Мининформполитики</t>
  </si>
  <si>
    <t>Минкультуры</t>
  </si>
  <si>
    <t>Минобразования</t>
  </si>
  <si>
    <t>Минприроды</t>
  </si>
  <si>
    <t>Минсельхоз</t>
  </si>
  <si>
    <t>Минстрой</t>
  </si>
  <si>
    <t>Минфин</t>
  </si>
  <si>
    <t>Минюст</t>
  </si>
  <si>
    <t>ГС по тарифам</t>
  </si>
  <si>
    <t xml:space="preserve">Госохотрыбслужба </t>
  </si>
  <si>
    <t>ГС занятости</t>
  </si>
  <si>
    <t>Гостехнадзор</t>
  </si>
  <si>
    <t>ЦИК</t>
  </si>
  <si>
    <t>Минэкономразвития</t>
  </si>
  <si>
    <t>1</t>
  </si>
  <si>
    <t>52</t>
  </si>
  <si>
    <t>Минтранс</t>
  </si>
  <si>
    <t>Минспорта</t>
  </si>
  <si>
    <r>
      <t>по А</t>
    </r>
    <r>
      <rPr>
        <b/>
        <u/>
        <sz val="13"/>
        <rFont val="Times New Roman"/>
        <family val="1"/>
        <charset val="204"/>
      </rPr>
      <t>дминистрация Главы Чувашской Республики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</si>
  <si>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Государственный комитет Чувашской Республики по делам гражданской обороны и чрезвычайным ситуациям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</si>
  <si>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Государственная ветеринарная служба Чувашской Республики</t>
    </r>
  </si>
  <si>
    <r>
      <t xml:space="preserve">по </t>
    </r>
    <r>
      <rPr>
        <b/>
        <u/>
        <sz val="13"/>
        <rFont val="Times New Roman"/>
        <family val="1"/>
        <charset val="204"/>
      </rPr>
      <t>Государственный совет Чувашской Республики</t>
    </r>
  </si>
  <si>
    <t>по Контрольно-счётная палата Чувашской Республики</t>
  </si>
  <si>
    <t>Министерство здравоохранения и социального развития Чувашской Республики</t>
  </si>
  <si>
    <t>по Министерство имущественных  и земельных отношений Чувашской Республики</t>
  </si>
  <si>
    <t>по Министерство информационной политики и массовых коммуникаций</t>
  </si>
  <si>
    <t>по Министерство культуры, по делам национальной, информационной политики и архивного дела Чувашской Республики</t>
  </si>
  <si>
    <t>по Министерство образования и молодежной политики Чувашской Республики</t>
  </si>
  <si>
    <t>Министерство природных ресурсов и экологии Чувашской Республики</t>
  </si>
  <si>
    <t>по Министерство сельского хозяйства Чувашской Республики</t>
  </si>
  <si>
    <t>по Министерство строительства, архитектуры и жилищно-коммунального хозяйства Чувашской Республики</t>
  </si>
  <si>
    <t>по Министерство транспорта и дорожного хозяйства Чувашской Республики</t>
  </si>
  <si>
    <t>по Министерство по физической культуре и спорту Чувашской Республики</t>
  </si>
  <si>
    <t>по Министерство финансов Чувашской Республики</t>
  </si>
  <si>
    <t>по Министерство юстиции Чувашской Республики</t>
  </si>
  <si>
    <t>по Государственная служба Чувашской Республики по конкурентной политике и тарифам</t>
  </si>
  <si>
    <t>Государственная служба Чувашской Республики по охране, контролю и регулированию использования объектов животного мира и среды их обитания</t>
  </si>
  <si>
    <t>по Государственная инспекция по надзору за техническим состоянием самоходных машин и других видов техники Чувашской Республики</t>
  </si>
  <si>
    <t>Центральная избирательная комиссия Чувашской Республики</t>
  </si>
  <si>
    <t>по Министерство экономического развития, промышленности и торговли Чувашской Республики</t>
  </si>
  <si>
    <t xml:space="preserve">Расчет бюджетной эффективности
по мунициальным заказчикам </t>
  </si>
  <si>
    <t>5.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</si>
  <si>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4.306</t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</si>
  <si>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</si>
  <si>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исполнителей)(лотов)</t>
  </si>
  <si>
    <t>Из строки 103 - количество несостоявшихся способов определения поставщиков (подрядчиков, исполнителей)(лотов), которы не привели к заключению контрактов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</si>
  <si>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</si>
  <si>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 xml:space="preserve">Из строки 101 - количество способов определения поставщиков (подрядчиков, исполнителей), проведенных для закупки инновационной и высокотехнологичной продукции </t>
  </si>
  <si>
    <t>Из строки 101 - проведено совместных конкурсов, аукционов (лотов)</t>
  </si>
  <si>
    <t>Из строки 104 -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</si>
  <si>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</si>
  <si>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Из строки 110 -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</si>
  <si>
    <t>Из строки 110 - заключено контрактов жизненного цикла</t>
  </si>
  <si>
    <t>Из строки 110 - заключено контрактов на закупку инновационной и высокотехнологичной продукции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</si>
  <si>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</si>
  <si>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проведения несостоявшихся совместных конкурсов, аукционов</t>
  </si>
  <si>
    <t>Из строки 110 - количество заключенных контрактов и договоров с отечествеными участниками, из них:</t>
  </si>
  <si>
    <t xml:space="preserve">     с учреждениями УИС                                                                </t>
  </si>
  <si>
    <t xml:space="preserve">     с организациями инвалидов   </t>
  </si>
  <si>
    <t>4. Расторгнуто контрактов,
в том числе:</t>
  </si>
  <si>
    <t xml:space="preserve">     по соглашению сторон</t>
  </si>
  <si>
    <t xml:space="preserve">     в случае одностороннего отказа заказчика от исполнения контракта</t>
  </si>
  <si>
    <t xml:space="preserve">     в случае одностороннего отказа поставщика (подрядчика, исполнителя) от исполнения контракта</t>
  </si>
  <si>
    <t xml:space="preserve">     по решению суда</t>
  </si>
  <si>
    <t>Из строки 201 -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</si>
  <si>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признаннных несостоявшимися</t>
  </si>
  <si>
    <t>Из строки 201 - количество заявок, поданных для участия в закупках инновационной и высокотехнологичной продукции</t>
  </si>
  <si>
    <t>Из строки 201 - 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</si>
  <si>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 xml:space="preserve">Из строки 201 - количество заявок, поданных для участия в совместных конкурсах, аукционах </t>
  </si>
  <si>
    <t>Из строки 206 -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</si>
  <si>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      </t>
  </si>
  <si>
    <t>из них заявок учреждений УИС</t>
  </si>
  <si>
    <t>2. Из строки 201 - не допущено заявок к  участию в определениипоставщиков (подрядчиков, исполнителей)</t>
  </si>
  <si>
    <t xml:space="preserve">Из строки 211 - по причинам: 
    - участник не отвечал требованиям, установленным Законом </t>
  </si>
  <si>
    <t xml:space="preserve">    - участником не представлено обеспечение заявки       </t>
  </si>
  <si>
    <t xml:space="preserve">    - заявка не отвечала требованиям, предусмотренным документацией о закупке</t>
  </si>
  <si>
    <t>4. Количество заявок участников, признанных победителями конкурентных способов определения поставщиов (подрядчиков, исполнителей)</t>
  </si>
  <si>
    <t xml:space="preserve">Из строки 216 - количество заявок участников, признанных победителями конкурсов, аукционов, предложивших цену контракта на двадцать пять процентов ниже начальной цены контракта          </t>
  </si>
  <si>
    <t>Из строки 216 - 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</si>
  <si>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заявок отечественных участников, из них:  </t>
  </si>
  <si>
    <t xml:space="preserve">     заявок учреждений УИС</t>
  </si>
  <si>
    <t xml:space="preserve">     заявок организаций инвалидов</t>
  </si>
  <si>
    <t>Из строки 301 - 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</si>
  <si>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</si>
  <si>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</si>
  <si>
    <t>Из строки 307 - суммарная начальная контрактов несостоявшихся совместных конкурсов, аукционов (лотов)</t>
  </si>
  <si>
    <t>Из строки 309 - по результатам несостоявшихся конкурсов, аукционов (лотов), запросов котировок, запросов предложений</t>
  </si>
  <si>
    <t>Из строки 309 - стоимость заключенных контрактов жизненного цикла</t>
  </si>
  <si>
    <t>Из строки 309 - стоимость контрактов, заключенных на закупку высокотехнологичной и ииновационной продукции</t>
  </si>
  <si>
    <t>Из строки 309 - стоимость контрактов, заключенных по результатам проведения совместных конкурсов, аукционов</t>
  </si>
  <si>
    <t>Из строки 313 - стоимость контрактов, заключенных по результатам несостоявшихся совместных конкурсов, аукционов</t>
  </si>
  <si>
    <t>Из строки 309 - затраты заказчика по проведению способов определения поставщиков (подрядчиков, исполнителей)</t>
  </si>
  <si>
    <t xml:space="preserve">Из строки 309 - стоимость контрактов, заключенных с отечественными участниками торгов, из них: </t>
  </si>
  <si>
    <t xml:space="preserve">     с учреждениями УИС</t>
  </si>
  <si>
    <t xml:space="preserve">     с организациями инвалидов</t>
  </si>
  <si>
    <t>Из строки 309 - стоимость контрактов, заключенных с белорусскими участниками закупки</t>
  </si>
  <si>
    <t>Из строки 309 - стоимость контрактов, заключенных с казахстанскими участниками закупки</t>
  </si>
  <si>
    <t>4. Общая стоимость расторгнутых контрактов и договоров, в том числе:</t>
  </si>
  <si>
    <t>по соглашению сторон</t>
  </si>
  <si>
    <t xml:space="preserve">Из строки 322 -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 </t>
  </si>
  <si>
    <t>IV. Количественные и стоимостные характеристики способов определения поставщиков (подрядчиков, исполнителей) 
среди субъектов малого предпринимательства, социально ориентированных некоммерческих организаций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</si>
  <si>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</si>
  <si>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</si>
  <si>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4.3. Стоимостная характерстика способов определения поставщиков (подрядчиков,исполнителей) для субъектов малого предпринимательства, 
социально ориентированных некоммерческих организаций, тысяча рублей (код по ОКЕИ-384)</t>
  </si>
  <si>
    <t>2. Суммарная начальная (максимальная) цена контрактов по процедурам, проведенным для субъектов малого предприниматель-ства, социально ориентированных некоммерческих организаций</t>
  </si>
  <si>
    <t>4.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</si>
  <si>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5.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</si>
  <si>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r>
      <t>Из строки 101</t>
    </r>
    <r>
      <rPr>
        <sz val="11"/>
        <rFont val="Arial"/>
        <family val="2"/>
        <charset val="204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</si>
  <si>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101</t>
    </r>
    <r>
      <rPr>
        <sz val="11"/>
        <rFont val="Arial"/>
        <family val="2"/>
        <charset val="204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</si>
  <si>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</si>
  <si>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t>Из строки 101</t>
    </r>
    <r>
      <rPr>
        <sz val="11"/>
        <rFont val="Arial"/>
        <family val="2"/>
        <charset val="204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</si>
  <si>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t>Из строки 107 - количество несостоявшихся совместных конкурсов, аукционов (лотов)</t>
  </si>
  <si>
    <t>Из строки 216 - 
количество заявок участников, признанных победителями конкурсов, аукционов, предложивших цену контракта на двадцать пять и более 
процентов ниже начальной цены контракта</t>
  </si>
  <si>
    <t xml:space="preserve">Из строки 322 - 
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 </t>
  </si>
  <si>
    <t>3</t>
  </si>
  <si>
    <r>
      <t>Из строки 103 -</t>
    </r>
    <r>
      <rPr>
        <sz val="10"/>
        <rFont val="Times New Roman"/>
        <family val="1"/>
        <charset val="204"/>
      </rPr>
      <t xml:space="preserve"> количество несостоявшихся способов определения поставщиков (подрядчиков, исполнителей) (лотов), которые не привели к заключению контрактов</t>
    </r>
  </si>
  <si>
    <t>Из строки 110 - количество заключенных контрактов и договоров с отечествеными участниками</t>
  </si>
  <si>
    <t>12</t>
  </si>
  <si>
    <t>Из строки 309 - стоимость контрактов, заключенных с отечественными участниками торгов</t>
  </si>
  <si>
    <t>30</t>
  </si>
  <si>
    <t>0</t>
  </si>
  <si>
    <t>эа</t>
  </si>
  <si>
    <t>зк</t>
  </si>
  <si>
    <r>
      <t xml:space="preserve">за </t>
    </r>
    <r>
      <rPr>
        <b/>
        <u/>
        <sz val="13"/>
        <rFont val="Times New Roman"/>
        <family val="1"/>
        <charset val="204"/>
      </rPr>
      <t>1 полугодие</t>
    </r>
    <r>
      <rPr>
        <b/>
        <sz val="13"/>
        <rFont val="Times New Roman"/>
        <family val="1"/>
      </rPr>
      <t xml:space="preserve">  2015 г.</t>
    </r>
  </si>
  <si>
    <r>
      <t xml:space="preserve">за </t>
    </r>
    <r>
      <rPr>
        <b/>
        <u/>
        <sz val="13"/>
        <rFont val="Times New Roman"/>
        <family val="1"/>
        <charset val="204"/>
      </rPr>
      <t>1  полугодие</t>
    </r>
    <r>
      <rPr>
        <b/>
        <sz val="13"/>
        <rFont val="Times New Roman"/>
        <family val="1"/>
      </rPr>
      <t xml:space="preserve">  2015 г.</t>
    </r>
  </si>
  <si>
    <t>за  1  полугодие  2015 г.</t>
  </si>
  <si>
    <t>за  1 полугодие  2015 г.</t>
  </si>
  <si>
    <t>за 1 полугодие 2015 г.</t>
  </si>
  <si>
    <t>за 1  полугодие 2015 г.</t>
  </si>
  <si>
    <t xml:space="preserve">за I полугодие 2015 года </t>
  </si>
  <si>
    <t>19</t>
  </si>
  <si>
    <t>за январь-июнь 2015 г.</t>
  </si>
  <si>
    <t xml:space="preserve"> по государственным заказчикам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</si>
</sst>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_ ;[Red]\-#,##0.0\ "/>
    <numFmt numFmtId="165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#,##0.00\ _р_."/>
    <numFmt numFmtId="169" formatCode="#,##0_р_."/>
    <numFmt numFmtId="170" formatCode="#,##0.00_р_."/>
    <numFmt numFmtId="171" formatCode="#,##0.0_р_."/>
  </numFmts>
  <fonts count="5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u/>
      <sz val="10"/>
      <color indexed="12"/>
      <name val="Arial Cyr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indexed="17"/>
      <name val="Arial"/>
      <family val="2"/>
      <charset val="204"/>
    </font>
    <font>
      <sz val="11"/>
      <color indexed="57"/>
      <name val="Arial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1"/>
      <color indexed="12"/>
      <name val="Arial"/>
      <family val="2"/>
      <charset val="204"/>
    </font>
    <font>
      <b/>
      <sz val="9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rgb="FFFECEF7"/>
        <bgColor indexed="64"/>
      </patternFill>
    </fill>
    <fill>
      <patternFill patternType="solid">
        <fgColor rgb="FFD1FFE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1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0" fillId="27" borderId="19" applyBorder="0">
      <alignment horizontal="center" vertical="center" wrapText="1"/>
    </xf>
  </cellStyleXfs>
  <cellXfs count="57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19" fillId="0" borderId="0" xfId="0" applyFont="1" applyAlignment="1">
      <alignment horizontal="right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4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left" vertical="top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left" vertical="top" wrapText="1"/>
    </xf>
    <xf numFmtId="0" fontId="20" fillId="24" borderId="14" xfId="0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>
      <alignment horizontal="justify" vertical="top" wrapText="1"/>
    </xf>
    <xf numFmtId="49" fontId="20" fillId="24" borderId="10" xfId="0" applyNumberFormat="1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0" xfId="0" applyFont="1" applyBorder="1"/>
    <xf numFmtId="0" fontId="20" fillId="0" borderId="0" xfId="0" applyFont="1" applyBorder="1"/>
    <xf numFmtId="0" fontId="29" fillId="0" borderId="0" xfId="0" applyFont="1" applyBorder="1"/>
    <xf numFmtId="0" fontId="25" fillId="24" borderId="19" xfId="0" applyFont="1" applyFill="1" applyBorder="1" applyAlignment="1">
      <alignment horizontal="justify" vertical="top" wrapText="1"/>
    </xf>
    <xf numFmtId="0" fontId="20" fillId="25" borderId="0" xfId="0" applyFont="1" applyFill="1"/>
    <xf numFmtId="0" fontId="20" fillId="25" borderId="10" xfId="0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/>
    <xf numFmtId="165" fontId="20" fillId="25" borderId="10" xfId="0" applyNumberFormat="1" applyFont="1" applyFill="1" applyBorder="1"/>
    <xf numFmtId="165" fontId="20" fillId="25" borderId="0" xfId="0" applyNumberFormat="1" applyFont="1" applyFill="1"/>
    <xf numFmtId="0" fontId="20" fillId="25" borderId="10" xfId="0" applyFont="1" applyFill="1" applyBorder="1"/>
    <xf numFmtId="0" fontId="20" fillId="25" borderId="0" xfId="0" applyFont="1" applyFill="1" applyAlignment="1"/>
    <xf numFmtId="0" fontId="29" fillId="25" borderId="0" xfId="0" applyFont="1" applyFill="1"/>
    <xf numFmtId="164" fontId="29" fillId="25" borderId="0" xfId="0" applyNumberFormat="1" applyFont="1" applyFill="1"/>
    <xf numFmtId="165" fontId="29" fillId="25" borderId="0" xfId="0" applyNumberFormat="1" applyFont="1" applyFill="1"/>
    <xf numFmtId="0" fontId="22" fillId="26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center" vertical="center" wrapText="1"/>
    </xf>
    <xf numFmtId="4" fontId="20" fillId="25" borderId="14" xfId="0" applyNumberFormat="1" applyFont="1" applyFill="1" applyBorder="1" applyAlignment="1">
      <alignment horizontal="center" vertical="center"/>
    </xf>
    <xf numFmtId="4" fontId="20" fillId="25" borderId="14" xfId="0" applyNumberFormat="1" applyFont="1" applyFill="1" applyBorder="1"/>
    <xf numFmtId="165" fontId="20" fillId="25" borderId="14" xfId="0" applyNumberFormat="1" applyFont="1" applyFill="1" applyBorder="1"/>
    <xf numFmtId="4" fontId="22" fillId="25" borderId="14" xfId="0" applyNumberFormat="1" applyFont="1" applyFill="1" applyBorder="1" applyAlignment="1">
      <alignment horizontal="center" vertical="center"/>
    </xf>
    <xf numFmtId="166" fontId="29" fillId="25" borderId="10" xfId="72" applyNumberFormat="1" applyFont="1" applyFill="1" applyBorder="1" applyAlignment="1" applyProtection="1">
      <alignment horizontal="right" vertical="center" wrapText="1"/>
    </xf>
    <xf numFmtId="0" fontId="32" fillId="25" borderId="10" xfId="0" applyFont="1" applyFill="1" applyBorder="1"/>
    <xf numFmtId="165" fontId="20" fillId="25" borderId="10" xfId="0" applyNumberFormat="1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right" vertical="center"/>
    </xf>
    <xf numFmtId="2" fontId="22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/>
    <xf numFmtId="0" fontId="19" fillId="25" borderId="0" xfId="0" applyFont="1" applyFill="1" applyAlignment="1">
      <alignment horizontal="right"/>
    </xf>
    <xf numFmtId="0" fontId="27" fillId="25" borderId="0" xfId="0" applyFont="1" applyFill="1" applyAlignment="1">
      <alignment horizontal="center"/>
    </xf>
    <xf numFmtId="0" fontId="27" fillId="25" borderId="0" xfId="0" applyFont="1" applyFill="1"/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0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justify" vertical="top" wrapText="1"/>
    </xf>
    <xf numFmtId="0" fontId="24" fillId="25" borderId="10" xfId="0" applyFont="1" applyFill="1" applyBorder="1" applyAlignment="1">
      <alignment horizontal="left" vertical="top" wrapText="1"/>
    </xf>
    <xf numFmtId="0" fontId="20" fillId="25" borderId="14" xfId="0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>
      <alignment horizontal="justify" vertical="top" wrapText="1"/>
    </xf>
    <xf numFmtId="49" fontId="20" fillId="25" borderId="10" xfId="0" applyNumberFormat="1" applyFont="1" applyFill="1" applyBorder="1" applyAlignment="1">
      <alignment horizontal="left" vertical="top" wrapText="1"/>
    </xf>
    <xf numFmtId="0" fontId="20" fillId="25" borderId="10" xfId="0" applyNumberFormat="1" applyFont="1" applyFill="1" applyBorder="1" applyAlignment="1">
      <alignment vertical="top" wrapText="1"/>
    </xf>
    <xf numFmtId="0" fontId="20" fillId="25" borderId="0" xfId="0" applyFont="1" applyFill="1" applyBorder="1"/>
    <xf numFmtId="0" fontId="20" fillId="25" borderId="14" xfId="0" applyNumberFormat="1" applyFont="1" applyFill="1" applyBorder="1" applyAlignment="1">
      <alignment vertical="top" wrapText="1"/>
    </xf>
    <xf numFmtId="2" fontId="20" fillId="25" borderId="0" xfId="0" applyNumberFormat="1" applyFont="1" applyFill="1"/>
    <xf numFmtId="0" fontId="24" fillId="25" borderId="14" xfId="0" applyFont="1" applyFill="1" applyBorder="1" applyAlignment="1">
      <alignment horizontal="justify" vertical="top" wrapText="1"/>
    </xf>
    <xf numFmtId="0" fontId="29" fillId="25" borderId="10" xfId="0" applyFont="1" applyFill="1" applyBorder="1" applyAlignment="1">
      <alignment horizontal="left" vertical="center" wrapText="1"/>
    </xf>
    <xf numFmtId="0" fontId="25" fillId="25" borderId="19" xfId="0" applyFont="1" applyFill="1" applyBorder="1" applyAlignment="1">
      <alignment horizontal="justify" vertical="top" wrapText="1"/>
    </xf>
    <xf numFmtId="0" fontId="29" fillId="25" borderId="0" xfId="0" applyFont="1" applyFill="1" applyBorder="1"/>
    <xf numFmtId="0" fontId="26" fillId="25" borderId="0" xfId="0" applyFont="1" applyFill="1" applyAlignment="1">
      <alignment wrapText="1"/>
    </xf>
    <xf numFmtId="0" fontId="26" fillId="25" borderId="0" xfId="0" applyFont="1" applyFill="1"/>
    <xf numFmtId="0" fontId="20" fillId="25" borderId="0" xfId="0" applyFont="1" applyFill="1" applyAlignment="1">
      <alignment horizontal="center"/>
    </xf>
    <xf numFmtId="0" fontId="20" fillId="25" borderId="10" xfId="0" applyFont="1" applyFill="1" applyBorder="1" applyAlignment="1">
      <alignment horizontal="center" vertical="top" wrapText="1"/>
    </xf>
    <xf numFmtId="0" fontId="35" fillId="25" borderId="10" xfId="0" applyFont="1" applyFill="1" applyBorder="1" applyAlignment="1">
      <alignment horizontal="center" vertical="center" wrapText="1"/>
    </xf>
    <xf numFmtId="0" fontId="20" fillId="25" borderId="20" xfId="0" applyFont="1" applyFill="1" applyBorder="1"/>
    <xf numFmtId="0" fontId="40" fillId="25" borderId="0" xfId="0" applyFont="1" applyFill="1" applyBorder="1"/>
    <xf numFmtId="0" fontId="35" fillId="25" borderId="0" xfId="0" applyFont="1" applyFill="1" applyBorder="1"/>
    <xf numFmtId="1" fontId="22" fillId="25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/>
    <xf numFmtId="0" fontId="34" fillId="25" borderId="0" xfId="43" applyFill="1" applyAlignment="1" applyProtection="1"/>
    <xf numFmtId="0" fontId="36" fillId="25" borderId="0" xfId="0" applyNumberFormat="1" applyFont="1" applyFill="1" applyBorder="1" applyAlignment="1">
      <alignment vertical="top" wrapText="1"/>
    </xf>
    <xf numFmtId="0" fontId="22" fillId="25" borderId="0" xfId="0" applyFont="1" applyFill="1" applyBorder="1" applyAlignment="1">
      <alignment horizontal="center" vertical="center" wrapText="1"/>
    </xf>
    <xf numFmtId="0" fontId="36" fillId="25" borderId="0" xfId="0" applyNumberFormat="1" applyFont="1" applyFill="1" applyBorder="1" applyAlignment="1">
      <alignment wrapText="1"/>
    </xf>
    <xf numFmtId="49" fontId="25" fillId="25" borderId="0" xfId="0" applyNumberFormat="1" applyFont="1" applyFill="1" applyBorder="1" applyAlignment="1"/>
    <xf numFmtId="0" fontId="19" fillId="25" borderId="0" xfId="0" applyFont="1" applyFill="1" applyBorder="1" applyAlignment="1">
      <alignment horizontal="center"/>
    </xf>
    <xf numFmtId="0" fontId="20" fillId="25" borderId="0" xfId="0" applyFont="1" applyFill="1" applyBorder="1" applyAlignment="1"/>
    <xf numFmtId="0" fontId="21" fillId="25" borderId="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justify" vertical="top" wrapText="1"/>
    </xf>
    <xf numFmtId="0" fontId="20" fillId="25" borderId="0" xfId="0" applyFont="1" applyFill="1" applyBorder="1" applyAlignment="1">
      <alignment horizontal="justify" vertical="top" wrapText="1"/>
    </xf>
    <xf numFmtId="0" fontId="19" fillId="25" borderId="0" xfId="0" applyFont="1" applyFill="1" applyBorder="1"/>
    <xf numFmtId="0" fontId="19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center"/>
    </xf>
    <xf numFmtId="0" fontId="27" fillId="25" borderId="0" xfId="0" applyFont="1" applyFill="1" applyBorder="1"/>
    <xf numFmtId="0" fontId="26" fillId="25" borderId="0" xfId="0" applyFont="1" applyFill="1" applyBorder="1" applyAlignment="1">
      <alignment wrapText="1"/>
    </xf>
    <xf numFmtId="0" fontId="34" fillId="25" borderId="0" xfId="43" applyFill="1" applyBorder="1" applyAlignment="1" applyProtection="1"/>
    <xf numFmtId="0" fontId="35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wrapText="1"/>
    </xf>
    <xf numFmtId="0" fontId="35" fillId="25" borderId="10" xfId="0" applyFont="1" applyFill="1" applyBorder="1" applyAlignment="1">
      <alignment horizontal="right"/>
    </xf>
    <xf numFmtId="0" fontId="19" fillId="25" borderId="10" xfId="0" applyFont="1" applyFill="1" applyBorder="1"/>
    <xf numFmtId="0" fontId="27" fillId="25" borderId="10" xfId="0" applyFont="1" applyFill="1" applyBorder="1" applyAlignment="1">
      <alignment horizontal="center"/>
    </xf>
    <xf numFmtId="0" fontId="27" fillId="25" borderId="10" xfId="0" applyFont="1" applyFill="1" applyBorder="1"/>
    <xf numFmtId="0" fontId="20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justify" vertical="top" wrapText="1"/>
    </xf>
    <xf numFmtId="0" fontId="20" fillId="27" borderId="18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justify" vertical="top" wrapText="1"/>
    </xf>
    <xf numFmtId="0" fontId="25" fillId="27" borderId="10" xfId="0" applyFont="1" applyFill="1" applyBorder="1" applyAlignment="1">
      <alignment horizontal="justify" vertical="top" wrapText="1"/>
    </xf>
    <xf numFmtId="0" fontId="24" fillId="26" borderId="10" xfId="0" applyFont="1" applyFill="1" applyBorder="1" applyAlignment="1">
      <alignment horizontal="justify" vertical="top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left" vertical="top" wrapText="1"/>
    </xf>
    <xf numFmtId="0" fontId="20" fillId="26" borderId="10" xfId="0" applyFont="1" applyFill="1" applyBorder="1" applyAlignment="1">
      <alignment horizontal="justify" vertical="top" wrapText="1"/>
    </xf>
    <xf numFmtId="0" fontId="20" fillId="26" borderId="18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justify" vertical="top" wrapText="1"/>
    </xf>
    <xf numFmtId="0" fontId="24" fillId="27" borderId="10" xfId="0" applyFont="1" applyFill="1" applyBorder="1" applyAlignment="1">
      <alignment horizontal="left" vertical="top" wrapText="1"/>
    </xf>
    <xf numFmtId="0" fontId="20" fillId="27" borderId="14" xfId="0" applyFont="1" applyFill="1" applyBorder="1" applyAlignment="1">
      <alignment horizontal="left" vertical="top" wrapText="1"/>
    </xf>
    <xf numFmtId="49" fontId="20" fillId="27" borderId="10" xfId="0" applyNumberFormat="1" applyFont="1" applyFill="1" applyBorder="1" applyAlignment="1">
      <alignment horizontal="justify" vertical="top" wrapText="1"/>
    </xf>
    <xf numFmtId="49" fontId="20" fillId="27" borderId="10" xfId="0" applyNumberFormat="1" applyFont="1" applyFill="1" applyBorder="1" applyAlignment="1">
      <alignment horizontal="left" vertical="top" wrapText="1"/>
    </xf>
    <xf numFmtId="0" fontId="20" fillId="27" borderId="19" xfId="0" applyFont="1" applyFill="1" applyBorder="1" applyAlignment="1">
      <alignment horizontal="justify" vertical="top" wrapText="1"/>
    </xf>
    <xf numFmtId="0" fontId="20" fillId="27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6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justify" vertical="top" wrapText="1"/>
    </xf>
    <xf numFmtId="0" fontId="24" fillId="27" borderId="14" xfId="0" applyFont="1" applyFill="1" applyBorder="1" applyAlignment="1">
      <alignment horizontal="justify" vertical="top" wrapText="1"/>
    </xf>
    <xf numFmtId="0" fontId="22" fillId="0" borderId="14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top" wrapText="1"/>
    </xf>
    <xf numFmtId="0" fontId="20" fillId="27" borderId="10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justify" vertical="top" wrapText="1"/>
    </xf>
    <xf numFmtId="0" fontId="25" fillId="27" borderId="19" xfId="0" applyFont="1" applyFill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20" fillId="27" borderId="1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 applyProtection="1">
      <alignment vertical="center" wrapText="1"/>
    </xf>
    <xf numFmtId="0" fontId="42" fillId="0" borderId="18" xfId="0" applyFont="1" applyFill="1" applyBorder="1" applyAlignment="1" applyProtection="1">
      <alignment horizontal="center" vertical="center" wrapText="1"/>
    </xf>
    <xf numFmtId="166" fontId="22" fillId="0" borderId="10" xfId="0" applyNumberFormat="1" applyFont="1" applyFill="1" applyBorder="1" applyAlignment="1" applyProtection="1">
      <alignment horizontal="center" vertical="center" wrapText="1"/>
    </xf>
    <xf numFmtId="166" fontId="29" fillId="28" borderId="10" xfId="72" applyNumberFormat="1" applyFont="1" applyFill="1" applyBorder="1" applyAlignment="1" applyProtection="1">
      <alignment horizontal="right" vertical="center" wrapText="1"/>
      <protection locked="0"/>
    </xf>
    <xf numFmtId="43" fontId="29" fillId="28" borderId="10" xfId="72" applyFont="1" applyFill="1" applyBorder="1" applyAlignment="1" applyProtection="1">
      <alignment horizontal="right" vertical="center" wrapText="1"/>
      <protection locked="0"/>
    </xf>
    <xf numFmtId="0" fontId="41" fillId="0" borderId="10" xfId="0" applyFont="1" applyFill="1" applyBorder="1" applyAlignment="1" applyProtection="1">
      <alignment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166" fontId="25" fillId="25" borderId="10" xfId="72" applyNumberFormat="1" applyFont="1" applyFill="1" applyBorder="1" applyAlignment="1" applyProtection="1">
      <alignment horizontal="right" vertical="center" wrapText="1"/>
    </xf>
    <xf numFmtId="166" fontId="25" fillId="28" borderId="10" xfId="72" applyNumberFormat="1" applyFont="1" applyFill="1" applyBorder="1" applyAlignment="1" applyProtection="1">
      <alignment horizontal="right" vertical="center" wrapText="1"/>
      <protection locked="0"/>
    </xf>
    <xf numFmtId="43" fontId="25" fillId="28" borderId="10" xfId="72" applyFont="1" applyFill="1" applyBorder="1" applyAlignment="1" applyProtection="1">
      <alignment horizontal="right" vertical="center" wrapText="1"/>
      <protection locked="0"/>
    </xf>
    <xf numFmtId="0" fontId="47" fillId="0" borderId="18" xfId="0" applyFont="1" applyFill="1" applyBorder="1" applyAlignment="1" applyProtection="1">
      <alignment horizontal="center" vertical="center" wrapText="1"/>
    </xf>
    <xf numFmtId="166" fontId="29" fillId="0" borderId="10" xfId="0" applyNumberFormat="1" applyFont="1" applyFill="1" applyBorder="1" applyAlignment="1" applyProtection="1">
      <alignment horizontal="center" vertical="center" wrapText="1"/>
    </xf>
    <xf numFmtId="0" fontId="30" fillId="0" borderId="13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42" fillId="0" borderId="14" xfId="0" applyFont="1" applyFill="1" applyBorder="1" applyAlignment="1" applyProtection="1">
      <alignment horizontal="justify" vertical="center" wrapText="1"/>
    </xf>
    <xf numFmtId="0" fontId="41" fillId="0" borderId="10" xfId="0" applyFont="1" applyFill="1" applyBorder="1" applyAlignment="1" applyProtection="1">
      <alignment horizontal="left" vertical="top" wrapText="1"/>
    </xf>
    <xf numFmtId="0" fontId="41" fillId="0" borderId="18" xfId="0" applyFont="1" applyFill="1" applyBorder="1" applyAlignment="1" applyProtection="1">
      <alignment horizontal="center" vertical="center" wrapText="1"/>
    </xf>
    <xf numFmtId="0" fontId="42" fillId="0" borderId="10" xfId="0" applyFont="1" applyFill="1" applyBorder="1" applyAlignment="1" applyProtection="1">
      <alignment horizontal="left" vertical="center" wrapText="1"/>
    </xf>
    <xf numFmtId="0" fontId="41" fillId="0" borderId="14" xfId="0" applyFont="1" applyFill="1" applyBorder="1" applyAlignment="1" applyProtection="1">
      <alignment horizontal="left" vertical="top" wrapText="1"/>
    </xf>
    <xf numFmtId="49" fontId="41" fillId="0" borderId="10" xfId="0" applyNumberFormat="1" applyFont="1" applyFill="1" applyBorder="1" applyAlignment="1" applyProtection="1">
      <alignment horizontal="left" vertical="top" wrapText="1"/>
    </xf>
    <xf numFmtId="0" fontId="42" fillId="0" borderId="14" xfId="0" applyFont="1" applyFill="1" applyBorder="1" applyAlignment="1" applyProtection="1">
      <alignment horizontal="left" vertical="center" wrapText="1"/>
    </xf>
    <xf numFmtId="43" fontId="29" fillId="0" borderId="10" xfId="72" applyFont="1" applyFill="1" applyBorder="1" applyAlignment="1" applyProtection="1">
      <alignment horizontal="center" vertical="center" wrapText="1"/>
    </xf>
    <xf numFmtId="43" fontId="22" fillId="0" borderId="10" xfId="72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left" vertical="top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left" vertical="top" wrapText="1"/>
    </xf>
    <xf numFmtId="0" fontId="20" fillId="0" borderId="10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 vertical="center" wrapText="1"/>
    </xf>
    <xf numFmtId="166" fontId="29" fillId="0" borderId="10" xfId="72" applyNumberFormat="1" applyFont="1" applyFill="1" applyBorder="1" applyAlignment="1" applyProtection="1">
      <alignment horizontal="center" vertical="center" wrapText="1"/>
    </xf>
    <xf numFmtId="167" fontId="22" fillId="0" borderId="10" xfId="72" applyNumberFormat="1" applyFont="1" applyFill="1" applyBorder="1" applyAlignment="1" applyProtection="1">
      <alignment horizontal="center" vertical="center" wrapText="1"/>
    </xf>
    <xf numFmtId="167" fontId="29" fillId="0" borderId="10" xfId="72" applyNumberFormat="1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justify" vertical="top" wrapText="1"/>
    </xf>
    <xf numFmtId="0" fontId="25" fillId="0" borderId="10" xfId="0" applyFont="1" applyFill="1" applyBorder="1" applyAlignment="1" applyProtection="1">
      <alignment horizontal="justify" vertical="top" wrapText="1"/>
    </xf>
    <xf numFmtId="0" fontId="25" fillId="0" borderId="19" xfId="0" applyFont="1" applyFill="1" applyBorder="1" applyAlignment="1" applyProtection="1">
      <alignment horizontal="left" vertical="top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justify" vertical="top" wrapText="1"/>
    </xf>
    <xf numFmtId="0" fontId="20" fillId="0" borderId="19" xfId="0" applyFont="1" applyFill="1" applyBorder="1" applyAlignment="1">
      <alignment horizontal="center" vertical="center" wrapText="1"/>
    </xf>
    <xf numFmtId="0" fontId="35" fillId="30" borderId="25" xfId="0" applyFont="1" applyFill="1" applyBorder="1" applyAlignment="1">
      <alignment horizontal="justify" vertical="top" wrapText="1"/>
    </xf>
    <xf numFmtId="0" fontId="25" fillId="30" borderId="2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39" fillId="30" borderId="25" xfId="0" applyFont="1" applyFill="1" applyBorder="1" applyAlignment="1">
      <alignment horizontal="justify" vertical="top" wrapText="1"/>
    </xf>
    <xf numFmtId="0" fontId="38" fillId="30" borderId="25" xfId="0" applyFont="1" applyFill="1" applyBorder="1" applyAlignment="1">
      <alignment horizontal="justify" vertical="top" wrapText="1"/>
    </xf>
    <xf numFmtId="0" fontId="38" fillId="31" borderId="25" xfId="0" applyFont="1" applyFill="1" applyBorder="1" applyAlignment="1">
      <alignment horizontal="justify" vertical="top" wrapText="1"/>
    </xf>
    <xf numFmtId="0" fontId="25" fillId="30" borderId="27" xfId="0" applyFont="1" applyFill="1" applyBorder="1" applyAlignment="1">
      <alignment horizontal="center" vertical="center" wrapText="1"/>
    </xf>
    <xf numFmtId="0" fontId="35" fillId="30" borderId="25" xfId="0" applyFont="1" applyFill="1" applyBorder="1" applyAlignment="1">
      <alignment horizontal="left" vertical="top" wrapText="1"/>
    </xf>
    <xf numFmtId="0" fontId="48" fillId="31" borderId="25" xfId="0" applyFont="1" applyFill="1" applyBorder="1" applyAlignment="1">
      <alignment horizontal="justify" vertical="top" wrapText="1"/>
    </xf>
    <xf numFmtId="0" fontId="25" fillId="31" borderId="26" xfId="0" applyFont="1" applyFill="1" applyBorder="1" applyAlignment="1">
      <alignment horizontal="center" vertical="center" wrapText="1"/>
    </xf>
    <xf numFmtId="0" fontId="29" fillId="31" borderId="25" xfId="0" applyFont="1" applyFill="1" applyBorder="1" applyAlignment="1">
      <alignment horizontal="center" vertical="center" wrapText="1"/>
    </xf>
    <xf numFmtId="0" fontId="35" fillId="31" borderId="25" xfId="0" applyFont="1" applyFill="1" applyBorder="1" applyAlignment="1">
      <alignment horizontal="justify" vertical="top" wrapText="1"/>
    </xf>
    <xf numFmtId="0" fontId="35" fillId="30" borderId="28" xfId="0" applyFont="1" applyFill="1" applyBorder="1" applyAlignment="1">
      <alignment horizontal="justify" vertical="top" wrapText="1"/>
    </xf>
    <xf numFmtId="0" fontId="38" fillId="30" borderId="25" xfId="0" applyFont="1" applyFill="1" applyBorder="1" applyAlignment="1">
      <alignment horizontal="left" vertical="top" wrapText="1"/>
    </xf>
    <xf numFmtId="0" fontId="35" fillId="30" borderId="28" xfId="0" applyFont="1" applyFill="1" applyBorder="1" applyAlignment="1">
      <alignment horizontal="left" vertical="top" wrapText="1"/>
    </xf>
    <xf numFmtId="49" fontId="35" fillId="30" borderId="25" xfId="0" applyNumberFormat="1" applyFont="1" applyFill="1" applyBorder="1" applyAlignment="1">
      <alignment horizontal="justify" vertical="top" wrapText="1"/>
    </xf>
    <xf numFmtId="49" fontId="35" fillId="30" borderId="25" xfId="0" applyNumberFormat="1" applyFont="1" applyFill="1" applyBorder="1" applyAlignment="1">
      <alignment horizontal="left" vertical="top" wrapText="1"/>
    </xf>
    <xf numFmtId="0" fontId="35" fillId="30" borderId="29" xfId="0" applyFont="1" applyFill="1" applyBorder="1" applyAlignment="1">
      <alignment horizontal="justify" vertical="top" wrapText="1"/>
    </xf>
    <xf numFmtId="0" fontId="25" fillId="3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5" fillId="31" borderId="25" xfId="0" applyNumberFormat="1" applyFont="1" applyFill="1" applyBorder="1" applyAlignment="1">
      <alignment vertical="top" wrapText="1"/>
    </xf>
    <xf numFmtId="0" fontId="25" fillId="31" borderId="25" xfId="0" applyFont="1" applyFill="1" applyBorder="1" applyAlignment="1">
      <alignment horizontal="center" vertical="center" wrapText="1"/>
    </xf>
    <xf numFmtId="49" fontId="29" fillId="31" borderId="25" xfId="0" applyNumberFormat="1" applyFont="1" applyFill="1" applyBorder="1" applyAlignment="1">
      <alignment horizontal="center" vertical="center"/>
    </xf>
    <xf numFmtId="49" fontId="25" fillId="31" borderId="25" xfId="0" applyNumberFormat="1" applyFont="1" applyFill="1" applyBorder="1" applyAlignment="1">
      <alignment vertical="center"/>
    </xf>
    <xf numFmtId="0" fontId="25" fillId="31" borderId="25" xfId="0" applyNumberFormat="1" applyFont="1" applyFill="1" applyBorder="1" applyAlignment="1">
      <alignment vertical="center" wrapText="1"/>
    </xf>
    <xf numFmtId="0" fontId="29" fillId="31" borderId="25" xfId="0" applyNumberFormat="1" applyFont="1" applyFill="1" applyBorder="1" applyAlignment="1">
      <alignment horizontal="center" vertical="center" wrapText="1"/>
    </xf>
    <xf numFmtId="0" fontId="29" fillId="31" borderId="25" xfId="0" applyNumberFormat="1" applyFont="1" applyFill="1" applyBorder="1" applyAlignment="1">
      <alignment horizontal="center" vertical="top" wrapText="1"/>
    </xf>
    <xf numFmtId="0" fontId="29" fillId="31" borderId="25" xfId="0" applyNumberFormat="1" applyFont="1" applyFill="1" applyBorder="1" applyAlignment="1">
      <alignment horizontal="center" wrapText="1"/>
    </xf>
    <xf numFmtId="0" fontId="36" fillId="31" borderId="25" xfId="0" applyNumberFormat="1" applyFont="1" applyFill="1" applyBorder="1" applyAlignment="1">
      <alignment wrapText="1"/>
    </xf>
    <xf numFmtId="0" fontId="36" fillId="31" borderId="25" xfId="0" applyNumberFormat="1" applyFont="1" applyFill="1" applyBorder="1" applyAlignment="1">
      <alignment vertical="top" wrapText="1"/>
    </xf>
    <xf numFmtId="0" fontId="25" fillId="30" borderId="25" xfId="0" applyFont="1" applyFill="1" applyBorder="1" applyAlignment="1">
      <alignment horizontal="justify" vertical="top" wrapText="1"/>
    </xf>
    <xf numFmtId="0" fontId="29" fillId="30" borderId="25" xfId="0" applyFont="1" applyFill="1" applyBorder="1" applyAlignment="1">
      <alignment horizontal="center" vertical="center" wrapText="1"/>
    </xf>
    <xf numFmtId="0" fontId="25" fillId="30" borderId="25" xfId="0" applyFont="1" applyFill="1" applyBorder="1" applyAlignment="1">
      <alignment horizontal="justify" vertical="center" wrapText="1"/>
    </xf>
    <xf numFmtId="0" fontId="38" fillId="30" borderId="28" xfId="0" applyFont="1" applyFill="1" applyBorder="1" applyAlignment="1">
      <alignment horizontal="justify" vertical="top" wrapText="1"/>
    </xf>
    <xf numFmtId="0" fontId="25" fillId="31" borderId="25" xfId="0" applyFont="1" applyFill="1" applyBorder="1" applyAlignment="1">
      <alignment horizontal="justify" vertical="top" wrapText="1"/>
    </xf>
    <xf numFmtId="0" fontId="29" fillId="0" borderId="28" xfId="0" applyFont="1" applyFill="1" applyBorder="1" applyAlignment="1">
      <alignment horizontal="center" vertical="center" wrapText="1"/>
    </xf>
    <xf numFmtId="0" fontId="25" fillId="30" borderId="25" xfId="0" applyFont="1" applyFill="1" applyBorder="1" applyAlignment="1">
      <alignment horizontal="center" vertical="center" wrapText="1"/>
    </xf>
    <xf numFmtId="0" fontId="35" fillId="31" borderId="29" xfId="0" applyFont="1" applyFill="1" applyBorder="1" applyAlignment="1">
      <alignment horizontal="justify" vertical="top" wrapText="1"/>
    </xf>
    <xf numFmtId="0" fontId="25" fillId="30" borderId="29" xfId="0" applyFont="1" applyFill="1" applyBorder="1" applyAlignment="1">
      <alignment horizontal="justify" vertical="top" wrapText="1"/>
    </xf>
    <xf numFmtId="0" fontId="25" fillId="30" borderId="29" xfId="0" applyFont="1" applyFill="1" applyBorder="1" applyAlignment="1">
      <alignment horizontal="center" vertical="center" wrapText="1"/>
    </xf>
    <xf numFmtId="0" fontId="20" fillId="27" borderId="10" xfId="73" applyBorder="1">
      <alignment horizontal="center" vertical="center" wrapText="1"/>
    </xf>
    <xf numFmtId="0" fontId="20" fillId="27" borderId="10" xfId="73" applyBorder="1" applyAlignment="1">
      <alignment horizontal="left" wrapText="1"/>
    </xf>
    <xf numFmtId="49" fontId="25" fillId="26" borderId="10" xfId="0" applyNumberFormat="1" applyFont="1" applyFill="1" applyBorder="1" applyAlignment="1"/>
    <xf numFmtId="0" fontId="36" fillId="26" borderId="10" xfId="0" applyNumberFormat="1" applyFont="1" applyFill="1" applyBorder="1" applyAlignment="1">
      <alignment wrapText="1"/>
    </xf>
    <xf numFmtId="0" fontId="20" fillId="27" borderId="10" xfId="0" applyFont="1" applyFill="1" applyBorder="1" applyAlignment="1">
      <alignment horizontal="left" wrapText="1"/>
    </xf>
    <xf numFmtId="0" fontId="20" fillId="27" borderId="10" xfId="73" applyBorder="1" applyAlignment="1">
      <alignment horizontal="left" vertical="top" wrapText="1"/>
    </xf>
    <xf numFmtId="0" fontId="20" fillId="27" borderId="10" xfId="73" applyBorder="1" applyAlignment="1">
      <alignment horizontal="left" vertical="center" wrapText="1"/>
    </xf>
    <xf numFmtId="0" fontId="20" fillId="27" borderId="19" xfId="73" applyBorder="1" applyAlignment="1">
      <alignment horizontal="left" vertical="center" wrapText="1"/>
    </xf>
    <xf numFmtId="0" fontId="35" fillId="27" borderId="10" xfId="0" applyFont="1" applyFill="1" applyBorder="1" applyAlignment="1">
      <alignment horizontal="justify" vertical="top" wrapText="1"/>
    </xf>
    <xf numFmtId="0" fontId="38" fillId="27" borderId="10" xfId="0" applyFont="1" applyFill="1" applyBorder="1" applyAlignment="1">
      <alignment horizontal="justify" vertical="top" wrapText="1"/>
    </xf>
    <xf numFmtId="0" fontId="38" fillId="26" borderId="10" xfId="0" applyFont="1" applyFill="1" applyBorder="1" applyAlignment="1">
      <alignment horizontal="justify" vertical="top" wrapText="1"/>
    </xf>
    <xf numFmtId="0" fontId="35" fillId="27" borderId="10" xfId="0" applyFont="1" applyFill="1" applyBorder="1" applyAlignment="1">
      <alignment horizontal="left" vertical="top" wrapText="1"/>
    </xf>
    <xf numFmtId="0" fontId="35" fillId="26" borderId="10" xfId="0" applyFont="1" applyFill="1" applyBorder="1" applyAlignment="1">
      <alignment horizontal="justify" vertical="top" wrapText="1"/>
    </xf>
    <xf numFmtId="0" fontId="35" fillId="27" borderId="14" xfId="0" applyFont="1" applyFill="1" applyBorder="1" applyAlignment="1">
      <alignment horizontal="justify" vertical="top" wrapText="1"/>
    </xf>
    <xf numFmtId="0" fontId="38" fillId="27" borderId="10" xfId="0" applyFont="1" applyFill="1" applyBorder="1" applyAlignment="1">
      <alignment horizontal="left" vertical="top" wrapText="1"/>
    </xf>
    <xf numFmtId="0" fontId="35" fillId="27" borderId="14" xfId="0" applyFont="1" applyFill="1" applyBorder="1" applyAlignment="1">
      <alignment horizontal="left" vertical="top" wrapText="1"/>
    </xf>
    <xf numFmtId="49" fontId="35" fillId="27" borderId="10" xfId="0" applyNumberFormat="1" applyFont="1" applyFill="1" applyBorder="1" applyAlignment="1">
      <alignment horizontal="justify" vertical="top" wrapText="1"/>
    </xf>
    <xf numFmtId="49" fontId="35" fillId="27" borderId="10" xfId="0" applyNumberFormat="1" applyFont="1" applyFill="1" applyBorder="1" applyAlignment="1">
      <alignment horizontal="left" vertical="top" wrapText="1"/>
    </xf>
    <xf numFmtId="0" fontId="35" fillId="27" borderId="19" xfId="0" applyFont="1" applyFill="1" applyBorder="1" applyAlignment="1">
      <alignment horizontal="justify" vertical="top" wrapText="1"/>
    </xf>
    <xf numFmtId="0" fontId="35" fillId="26" borderId="10" xfId="0" applyNumberFormat="1" applyFont="1" applyFill="1" applyBorder="1" applyAlignment="1">
      <alignment vertical="top" wrapText="1"/>
    </xf>
    <xf numFmtId="0" fontId="38" fillId="27" borderId="14" xfId="0" applyFont="1" applyFill="1" applyBorder="1" applyAlignment="1">
      <alignment horizontal="justify" vertical="top" wrapText="1"/>
    </xf>
    <xf numFmtId="0" fontId="35" fillId="26" borderId="19" xfId="0" applyFont="1" applyFill="1" applyBorder="1" applyAlignment="1">
      <alignment horizontal="justify" vertical="top" wrapText="1"/>
    </xf>
    <xf numFmtId="49" fontId="29" fillId="26" borderId="10" xfId="0" applyNumberFormat="1" applyFont="1" applyFill="1" applyBorder="1" applyAlignment="1">
      <alignment horizontal="center" vertical="center"/>
    </xf>
    <xf numFmtId="0" fontId="43" fillId="26" borderId="10" xfId="0" applyNumberFormat="1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36" fillId="27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justify" vertical="top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justify" vertical="top" wrapText="1"/>
    </xf>
    <xf numFmtId="0" fontId="24" fillId="33" borderId="10" xfId="0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justify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0" fontId="20" fillId="33" borderId="19" xfId="0" applyFont="1" applyFill="1" applyBorder="1" applyAlignment="1">
      <alignment horizontal="justify" vertical="top" wrapText="1"/>
    </xf>
    <xf numFmtId="0" fontId="20" fillId="33" borderId="0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0" fontId="36" fillId="34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29" fillId="34" borderId="10" xfId="0" applyNumberFormat="1" applyFont="1" applyFill="1" applyBorder="1" applyAlignment="1">
      <alignment horizontal="center" vertical="center" shrinkToFit="1"/>
    </xf>
    <xf numFmtId="0" fontId="24" fillId="33" borderId="14" xfId="0" applyFont="1" applyFill="1" applyBorder="1" applyAlignment="1">
      <alignment horizontal="justify" vertical="top" wrapText="1"/>
    </xf>
    <xf numFmtId="0" fontId="25" fillId="34" borderId="10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justify" vertical="top" wrapTex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34" borderId="10" xfId="0" applyNumberFormat="1" applyFont="1" applyFill="1" applyBorder="1" applyAlignment="1">
      <alignment horizontal="center" vertical="center" shrinkToFit="1"/>
    </xf>
    <xf numFmtId="4" fontId="20" fillId="34" borderId="10" xfId="0" applyNumberFormat="1" applyFont="1" applyFill="1" applyBorder="1" applyAlignment="1">
      <alignment horizontal="justify" vertical="top" shrinkToFit="1"/>
    </xf>
    <xf numFmtId="0" fontId="25" fillId="33" borderId="19" xfId="0" applyFont="1" applyFill="1" applyBorder="1" applyAlignment="1">
      <alignment horizontal="justify" vertical="top" wrapText="1"/>
    </xf>
    <xf numFmtId="0" fontId="20" fillId="33" borderId="19" xfId="0" applyFont="1" applyFill="1" applyBorder="1" applyAlignment="1">
      <alignment horizontal="center" vertical="center" wrapText="1"/>
    </xf>
    <xf numFmtId="4" fontId="25" fillId="34" borderId="19" xfId="0" applyNumberFormat="1" applyFont="1" applyFill="1" applyBorder="1" applyAlignment="1">
      <alignment horizontal="justify" vertical="top" shrinkToFit="1"/>
    </xf>
    <xf numFmtId="4" fontId="22" fillId="0" borderId="19" xfId="0" applyNumberFormat="1" applyFont="1" applyFill="1" applyBorder="1" applyAlignment="1">
      <alignment horizontal="center" vertical="center" shrinkToFit="1"/>
    </xf>
    <xf numFmtId="4" fontId="22" fillId="34" borderId="19" xfId="0" applyNumberFormat="1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shrinkToFit="1"/>
    </xf>
    <xf numFmtId="49" fontId="25" fillId="26" borderId="10" xfId="0" applyNumberFormat="1" applyFont="1" applyFill="1" applyBorder="1" applyAlignment="1">
      <alignment horizontal="center" vertical="center"/>
    </xf>
    <xf numFmtId="0" fontId="36" fillId="2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/>
    <xf numFmtId="0" fontId="20" fillId="35" borderId="10" xfId="0" applyFont="1" applyFill="1" applyBorder="1" applyAlignment="1">
      <alignment horizontal="justify" vertical="top" wrapText="1"/>
    </xf>
    <xf numFmtId="0" fontId="20" fillId="35" borderId="18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justify" vertical="top" wrapText="1"/>
    </xf>
    <xf numFmtId="0" fontId="25" fillId="35" borderId="10" xfId="0" applyFont="1" applyFill="1" applyBorder="1" applyAlignment="1">
      <alignment horizontal="justify" vertical="top" wrapText="1"/>
    </xf>
    <xf numFmtId="0" fontId="24" fillId="36" borderId="10" xfId="0" applyFont="1" applyFill="1" applyBorder="1" applyAlignment="1">
      <alignment horizontal="justify" vertical="top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left" vertical="top" wrapText="1"/>
    </xf>
    <xf numFmtId="0" fontId="20" fillId="36" borderId="10" xfId="0" applyFont="1" applyFill="1" applyBorder="1" applyAlignment="1">
      <alignment horizontal="justify" vertical="top" wrapText="1"/>
    </xf>
    <xf numFmtId="0" fontId="20" fillId="36" borderId="18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justify" vertical="top" wrapText="1"/>
    </xf>
    <xf numFmtId="0" fontId="24" fillId="35" borderId="10" xfId="0" applyFont="1" applyFill="1" applyBorder="1" applyAlignment="1">
      <alignment horizontal="left" vertical="top" wrapText="1"/>
    </xf>
    <xf numFmtId="0" fontId="20" fillId="35" borderId="14" xfId="0" applyFont="1" applyFill="1" applyBorder="1" applyAlignment="1">
      <alignment horizontal="left" vertical="top" wrapText="1"/>
    </xf>
    <xf numFmtId="49" fontId="20" fillId="35" borderId="10" xfId="0" applyNumberFormat="1" applyFont="1" applyFill="1" applyBorder="1" applyAlignment="1">
      <alignment horizontal="justify" vertical="top" wrapText="1"/>
    </xf>
    <xf numFmtId="49" fontId="20" fillId="35" borderId="10" xfId="0" applyNumberFormat="1" applyFont="1" applyFill="1" applyBorder="1" applyAlignment="1">
      <alignment horizontal="left" vertical="top" wrapText="1"/>
    </xf>
    <xf numFmtId="0" fontId="20" fillId="35" borderId="19" xfId="0" applyFont="1" applyFill="1" applyBorder="1" applyAlignment="1">
      <alignment horizontal="justify" vertical="top" wrapText="1"/>
    </xf>
    <xf numFmtId="0" fontId="20" fillId="35" borderId="0" xfId="0" applyFont="1" applyFill="1" applyBorder="1" applyAlignment="1">
      <alignment horizontal="center" vertical="center" wrapText="1"/>
    </xf>
    <xf numFmtId="0" fontId="36" fillId="36" borderId="10" xfId="0" applyNumberFormat="1" applyFont="1" applyFill="1" applyBorder="1" applyAlignment="1">
      <alignment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9" fillId="36" borderId="10" xfId="0" applyNumberFormat="1" applyFont="1" applyFill="1" applyBorder="1" applyAlignment="1">
      <alignment horizontal="center" vertical="center" wrapText="1"/>
    </xf>
    <xf numFmtId="0" fontId="36" fillId="36" borderId="10" xfId="0" applyNumberFormat="1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justify" vertical="top" wrapText="1"/>
    </xf>
    <xf numFmtId="1" fontId="22" fillId="35" borderId="10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1" fontId="29" fillId="35" borderId="10" xfId="0" applyNumberFormat="1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justify" vertical="top" wrapText="1"/>
    </xf>
    <xf numFmtId="1" fontId="22" fillId="36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justify" vertical="top" wrapText="1"/>
    </xf>
    <xf numFmtId="0" fontId="25" fillId="35" borderId="19" xfId="0" applyFont="1" applyFill="1" applyBorder="1" applyAlignment="1">
      <alignment horizontal="justify" vertical="top" wrapText="1"/>
    </xf>
    <xf numFmtId="0" fontId="20" fillId="35" borderId="19" xfId="0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vertical="top" wrapText="1"/>
    </xf>
    <xf numFmtId="49" fontId="22" fillId="26" borderId="10" xfId="0" applyNumberFormat="1" applyFont="1" applyFill="1" applyBorder="1" applyAlignment="1">
      <alignment horizontal="center" vertical="center"/>
    </xf>
    <xf numFmtId="0" fontId="49" fillId="26" borderId="10" xfId="0" applyNumberFormat="1" applyFont="1" applyFill="1" applyBorder="1" applyAlignment="1">
      <alignment horizontal="center" vertical="center" wrapText="1"/>
    </xf>
    <xf numFmtId="0" fontId="28" fillId="26" borderId="10" xfId="0" applyNumberFormat="1" applyFont="1" applyFill="1" applyBorder="1" applyAlignment="1">
      <alignment horizontal="center" vertical="center" wrapText="1"/>
    </xf>
    <xf numFmtId="0" fontId="26" fillId="26" borderId="10" xfId="0" applyNumberFormat="1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horizontal="center" vertical="center" wrapText="1"/>
    </xf>
    <xf numFmtId="0" fontId="27" fillId="26" borderId="10" xfId="0" applyNumberFormat="1" applyFont="1" applyFill="1" applyBorder="1" applyAlignment="1">
      <alignment wrapText="1"/>
    </xf>
    <xf numFmtId="168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168" fontId="22" fillId="26" borderId="10" xfId="0" applyNumberFormat="1" applyFont="1" applyFill="1" applyBorder="1" applyAlignment="1">
      <alignment horizontal="center" vertical="center" wrapText="1"/>
    </xf>
    <xf numFmtId="0" fontId="25" fillId="27" borderId="19" xfId="0" applyFont="1" applyFill="1" applyBorder="1" applyAlignment="1">
      <alignment horizontal="center" vertical="center" wrapText="1"/>
    </xf>
    <xf numFmtId="0" fontId="25" fillId="26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" fontId="20" fillId="0" borderId="10" xfId="0" applyNumberFormat="1" applyFont="1" applyFill="1" applyBorder="1" applyAlignment="1">
      <alignment horizontal="justify" vertical="top" wrapText="1"/>
    </xf>
    <xf numFmtId="0" fontId="29" fillId="0" borderId="10" xfId="0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justify" vertical="top" wrapText="1"/>
    </xf>
    <xf numFmtId="0" fontId="38" fillId="35" borderId="10" xfId="0" applyFont="1" applyFill="1" applyBorder="1" applyAlignment="1">
      <alignment horizontal="justify" vertical="top" wrapText="1"/>
    </xf>
    <xf numFmtId="0" fontId="38" fillId="36" borderId="10" xfId="0" applyFont="1" applyFill="1" applyBorder="1" applyAlignment="1">
      <alignment horizontal="justify" vertical="top" wrapText="1"/>
    </xf>
    <xf numFmtId="0" fontId="35" fillId="35" borderId="10" xfId="0" applyFont="1" applyFill="1" applyBorder="1" applyAlignment="1">
      <alignment horizontal="left" vertical="top" wrapText="1"/>
    </xf>
    <xf numFmtId="0" fontId="35" fillId="36" borderId="10" xfId="0" applyFont="1" applyFill="1" applyBorder="1" applyAlignment="1">
      <alignment horizontal="justify" vertical="top" wrapText="1"/>
    </xf>
    <xf numFmtId="0" fontId="35" fillId="35" borderId="14" xfId="0" applyFont="1" applyFill="1" applyBorder="1" applyAlignment="1">
      <alignment horizontal="justify" vertical="top" wrapText="1"/>
    </xf>
    <xf numFmtId="0" fontId="38" fillId="35" borderId="10" xfId="0" applyFont="1" applyFill="1" applyBorder="1" applyAlignment="1">
      <alignment horizontal="left" vertical="top" wrapText="1"/>
    </xf>
    <xf numFmtId="0" fontId="35" fillId="35" borderId="14" xfId="0" applyFont="1" applyFill="1" applyBorder="1" applyAlignment="1">
      <alignment horizontal="left" vertical="top" wrapText="1"/>
    </xf>
    <xf numFmtId="49" fontId="35" fillId="35" borderId="10" xfId="0" applyNumberFormat="1" applyFont="1" applyFill="1" applyBorder="1" applyAlignment="1">
      <alignment horizontal="justify"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35" fillId="35" borderId="19" xfId="0" applyFont="1" applyFill="1" applyBorder="1" applyAlignment="1">
      <alignment horizontal="justify" vertical="top" wrapText="1"/>
    </xf>
    <xf numFmtId="0" fontId="35" fillId="36" borderId="10" xfId="0" applyNumberFormat="1" applyFont="1" applyFill="1" applyBorder="1" applyAlignment="1">
      <alignment vertical="top" wrapText="1"/>
    </xf>
    <xf numFmtId="49" fontId="25" fillId="36" borderId="10" xfId="0" applyNumberFormat="1" applyFont="1" applyFill="1" applyBorder="1" applyAlignment="1"/>
    <xf numFmtId="0" fontId="38" fillId="35" borderId="14" xfId="0" applyFont="1" applyFill="1" applyBorder="1" applyAlignment="1">
      <alignment horizontal="justify" vertical="top" wrapText="1"/>
    </xf>
    <xf numFmtId="0" fontId="35" fillId="36" borderId="19" xfId="0" applyFont="1" applyFill="1" applyBorder="1" applyAlignment="1">
      <alignment horizontal="justify" vertical="top" wrapText="1"/>
    </xf>
    <xf numFmtId="3" fontId="29" fillId="0" borderId="10" xfId="0" applyNumberFormat="1" applyFont="1" applyFill="1" applyBorder="1" applyAlignment="1" applyProtection="1">
      <alignment horizontal="center" vertical="center"/>
      <protection locked="0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 wrapText="1"/>
    </xf>
    <xf numFmtId="169" fontId="29" fillId="27" borderId="10" xfId="0" applyNumberFormat="1" applyFont="1" applyFill="1" applyBorder="1" applyAlignment="1">
      <alignment horizontal="center" vertical="center" wrapText="1"/>
    </xf>
    <xf numFmtId="171" fontId="29" fillId="27" borderId="10" xfId="0" applyNumberFormat="1" applyFont="1" applyFill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justify" vertical="top" wrapText="1"/>
    </xf>
    <xf numFmtId="169" fontId="25" fillId="0" borderId="19" xfId="0" applyNumberFormat="1" applyFont="1" applyFill="1" applyBorder="1" applyAlignment="1">
      <alignment horizontal="justify" vertical="top" wrapText="1"/>
    </xf>
    <xf numFmtId="2" fontId="20" fillId="25" borderId="10" xfId="0" applyNumberFormat="1" applyFont="1" applyFill="1" applyBorder="1" applyAlignment="1">
      <alignment horizontal="center" vertical="top" wrapText="1"/>
    </xf>
    <xf numFmtId="170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45" applyNumberFormat="1" applyFont="1" applyFill="1" applyBorder="1" applyAlignment="1">
      <alignment horizontal="center" vertical="top" wrapText="1"/>
    </xf>
    <xf numFmtId="4" fontId="33" fillId="25" borderId="10" xfId="0" applyNumberFormat="1" applyFont="1" applyFill="1" applyBorder="1" applyAlignment="1">
      <alignment horizontal="center" vertical="center"/>
    </xf>
    <xf numFmtId="4" fontId="33" fillId="25" borderId="10" xfId="0" applyNumberFormat="1" applyFont="1" applyFill="1" applyBorder="1" applyAlignment="1">
      <alignment horizontal="center" vertical="top" wrapText="1"/>
    </xf>
    <xf numFmtId="2" fontId="22" fillId="26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/>
    <xf numFmtId="165" fontId="20" fillId="25" borderId="10" xfId="0" applyNumberFormat="1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/>
    </xf>
    <xf numFmtId="165" fontId="33" fillId="25" borderId="10" xfId="0" applyNumberFormat="1" applyFont="1" applyFill="1" applyBorder="1" applyAlignment="1">
      <alignment horizontal="center" vertical="center"/>
    </xf>
    <xf numFmtId="165" fontId="33" fillId="25" borderId="10" xfId="0" applyNumberFormat="1" applyFont="1" applyFill="1" applyBorder="1" applyAlignment="1">
      <alignment horizontal="center"/>
    </xf>
    <xf numFmtId="165" fontId="33" fillId="25" borderId="0" xfId="0" applyNumberFormat="1" applyFont="1" applyFill="1"/>
    <xf numFmtId="0" fontId="33" fillId="25" borderId="0" xfId="0" applyFont="1" applyFill="1"/>
    <xf numFmtId="1" fontId="20" fillId="25" borderId="10" xfId="0" applyNumberFormat="1" applyFont="1" applyFill="1" applyBorder="1" applyAlignment="1">
      <alignment horizontal="center"/>
    </xf>
    <xf numFmtId="165" fontId="32" fillId="25" borderId="10" xfId="0" applyNumberFormat="1" applyFont="1" applyFill="1" applyBorder="1"/>
    <xf numFmtId="165" fontId="46" fillId="25" borderId="0" xfId="0" applyNumberFormat="1" applyFont="1" applyFill="1"/>
    <xf numFmtId="0" fontId="46" fillId="25" borderId="0" xfId="0" applyFont="1" applyFill="1"/>
    <xf numFmtId="0" fontId="32" fillId="25" borderId="19" xfId="0" applyFont="1" applyFill="1" applyBorder="1"/>
    <xf numFmtId="0" fontId="20" fillId="25" borderId="19" xfId="0" applyFont="1" applyFill="1" applyBorder="1" applyAlignment="1">
      <alignment horizontal="center"/>
    </xf>
    <xf numFmtId="165" fontId="20" fillId="25" borderId="19" xfId="0" applyNumberFormat="1" applyFont="1" applyFill="1" applyBorder="1" applyAlignment="1">
      <alignment horizontal="center" vertical="center"/>
    </xf>
    <xf numFmtId="165" fontId="20" fillId="25" borderId="19" xfId="0" applyNumberFormat="1" applyFont="1" applyFill="1" applyBorder="1" applyAlignment="1">
      <alignment horizontal="center"/>
    </xf>
    <xf numFmtId="1" fontId="20" fillId="25" borderId="0" xfId="0" applyNumberFormat="1" applyFont="1" applyFill="1" applyBorder="1"/>
    <xf numFmtId="0" fontId="26" fillId="25" borderId="0" xfId="0" applyFont="1" applyFill="1" applyAlignment="1">
      <alignment horizontal="center"/>
    </xf>
    <xf numFmtId="0" fontId="22" fillId="25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1" xfId="0" applyFont="1" applyFill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9" fillId="24" borderId="23" xfId="0" applyFont="1" applyFill="1" applyBorder="1" applyAlignment="1">
      <alignment horizontal="center" vertical="top" wrapText="1"/>
    </xf>
    <xf numFmtId="0" fontId="29" fillId="24" borderId="18" xfId="0" applyFont="1" applyFill="1" applyBorder="1" applyAlignment="1">
      <alignment horizontal="center" vertical="top" wrapText="1"/>
    </xf>
    <xf numFmtId="0" fontId="29" fillId="24" borderId="24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7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9" fillId="24" borderId="13" xfId="0" applyFont="1" applyFill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/>
    </xf>
    <xf numFmtId="0" fontId="29" fillId="24" borderId="16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19" fillId="25" borderId="0" xfId="0" applyFont="1" applyFill="1" applyAlignment="1">
      <alignment horizontal="right" wrapText="1"/>
    </xf>
    <xf numFmtId="0" fontId="0" fillId="25" borderId="0" xfId="0" applyFill="1" applyAlignment="1">
      <alignment horizontal="right"/>
    </xf>
    <xf numFmtId="0" fontId="21" fillId="25" borderId="0" xfId="0" applyFont="1" applyFill="1" applyAlignment="1">
      <alignment horizontal="center" wrapText="1"/>
    </xf>
    <xf numFmtId="0" fontId="30" fillId="25" borderId="0" xfId="0" applyFont="1" applyFill="1" applyAlignment="1">
      <alignment horizontal="center"/>
    </xf>
    <xf numFmtId="0" fontId="28" fillId="29" borderId="13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2" fillId="29" borderId="13" xfId="0" applyFont="1" applyFill="1" applyBorder="1" applyAlignment="1" applyProtection="1">
      <alignment horizontal="center" vertical="center" wrapText="1"/>
    </xf>
    <xf numFmtId="0" fontId="22" fillId="29" borderId="17" xfId="0" applyFont="1" applyFill="1" applyBorder="1" applyAlignment="1" applyProtection="1">
      <alignment horizontal="center" vertical="center" wrapText="1"/>
    </xf>
    <xf numFmtId="0" fontId="22" fillId="29" borderId="16" xfId="0" applyFont="1" applyFill="1" applyBorder="1" applyAlignment="1" applyProtection="1">
      <alignment horizontal="center" vertical="center" wrapText="1"/>
    </xf>
    <xf numFmtId="0" fontId="29" fillId="32" borderId="25" xfId="0" applyFont="1" applyFill="1" applyBorder="1" applyAlignment="1">
      <alignment horizontal="center" vertical="top" wrapText="1"/>
    </xf>
    <xf numFmtId="0" fontId="29" fillId="32" borderId="25" xfId="0" applyFont="1" applyFill="1" applyBorder="1" applyAlignment="1">
      <alignment horizontal="center" vertical="center" wrapText="1"/>
    </xf>
    <xf numFmtId="0" fontId="29" fillId="32" borderId="28" xfId="0" applyFont="1" applyFill="1" applyBorder="1" applyAlignment="1">
      <alignment horizontal="center" vertical="top" wrapText="1"/>
    </xf>
    <xf numFmtId="0" fontId="25" fillId="32" borderId="25" xfId="0" applyFont="1" applyFill="1" applyBorder="1" applyAlignment="1">
      <alignment horizontal="center" vertical="top" wrapText="1"/>
    </xf>
    <xf numFmtId="0" fontId="21" fillId="25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right" wrapText="1"/>
    </xf>
    <xf numFmtId="0" fontId="0" fillId="25" borderId="0" xfId="0" applyFill="1" applyBorder="1" applyAlignment="1">
      <alignment horizontal="right"/>
    </xf>
    <xf numFmtId="0" fontId="21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34" fillId="25" borderId="0" xfId="43" applyFill="1" applyBorder="1" applyAlignment="1" applyProtection="1">
      <alignment horizontal="center"/>
    </xf>
    <xf numFmtId="0" fontId="35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4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top" wrapText="1"/>
    </xf>
    <xf numFmtId="0" fontId="22" fillId="37" borderId="17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6" xfId="0" applyFont="1" applyFill="1" applyBorder="1" applyAlignment="1">
      <alignment horizontal="center" vertical="top" wrapText="1"/>
    </xf>
    <xf numFmtId="0" fontId="29" fillId="37" borderId="23" xfId="0" applyFont="1" applyFill="1" applyBorder="1" applyAlignment="1">
      <alignment horizontal="center" vertical="top" wrapText="1"/>
    </xf>
    <xf numFmtId="0" fontId="29" fillId="37" borderId="18" xfId="0" applyFont="1" applyFill="1" applyBorder="1" applyAlignment="1">
      <alignment horizontal="center" vertical="top" wrapText="1"/>
    </xf>
    <xf numFmtId="0" fontId="29" fillId="37" borderId="24" xfId="0" applyFont="1" applyFill="1" applyBorder="1" applyAlignment="1">
      <alignment horizontal="center" vertical="top" wrapText="1"/>
    </xf>
    <xf numFmtId="0" fontId="25" fillId="37" borderId="13" xfId="0" applyFont="1" applyFill="1" applyBorder="1" applyAlignment="1">
      <alignment horizontal="center" vertical="top" wrapText="1"/>
    </xf>
    <xf numFmtId="0" fontId="25" fillId="37" borderId="17" xfId="0" applyFont="1" applyFill="1" applyBorder="1" applyAlignment="1">
      <alignment horizontal="center" vertical="top" wrapText="1"/>
    </xf>
    <xf numFmtId="0" fontId="25" fillId="37" borderId="16" xfId="0" applyFont="1" applyFill="1" applyBorder="1" applyAlignment="1">
      <alignment horizontal="center" vertical="top" wrapText="1"/>
    </xf>
    <xf numFmtId="0" fontId="29" fillId="37" borderId="13" xfId="0" applyFont="1" applyFill="1" applyBorder="1" applyAlignment="1">
      <alignment horizontal="center" vertical="top" wrapText="1"/>
    </xf>
    <xf numFmtId="0" fontId="29" fillId="37" borderId="17" xfId="0" applyFont="1" applyFill="1" applyBorder="1" applyAlignment="1">
      <alignment horizontal="center" vertical="top"/>
    </xf>
    <xf numFmtId="0" fontId="29" fillId="37" borderId="16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6" fillId="25" borderId="0" xfId="0" applyFont="1" applyFill="1" applyBorder="1" applyAlignment="1">
      <alignment wrapText="1"/>
    </xf>
    <xf numFmtId="0" fontId="0" fillId="25" borderId="0" xfId="0" applyFill="1" applyBorder="1" applyAlignment="1">
      <alignment horizontal="center"/>
    </xf>
    <xf numFmtId="0" fontId="26" fillId="25" borderId="0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24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/>
    </xf>
    <xf numFmtId="0" fontId="29" fillId="0" borderId="16" xfId="0" applyFont="1" applyFill="1" applyBorder="1" applyAlignment="1">
      <alignment horizontal="center" vertical="top"/>
    </xf>
    <xf numFmtId="0" fontId="20" fillId="25" borderId="19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22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7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top" wrapText="1"/>
    </xf>
    <xf numFmtId="0" fontId="26" fillId="25" borderId="0" xfId="0" applyFont="1" applyFill="1" applyAlignment="1">
      <alignment horizontal="center" wrapText="1"/>
    </xf>
    <xf numFmtId="0" fontId="34" fillId="25" borderId="0" xfId="43" applyFill="1" applyAlignment="1" applyProtection="1">
      <alignment horizontal="center"/>
    </xf>
    <xf numFmtId="0" fontId="0" fillId="25" borderId="0" xfId="0" applyFill="1" applyAlignment="1">
      <alignment horizontal="center"/>
    </xf>
    <xf numFmtId="0" fontId="26" fillId="25" borderId="0" xfId="0" applyFont="1" applyFill="1" applyAlignment="1">
      <alignment wrapText="1"/>
    </xf>
    <xf numFmtId="0" fontId="22" fillId="25" borderId="11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17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6" xfId="0" applyFont="1" applyFill="1" applyBorder="1" applyAlignment="1">
      <alignment horizontal="center" vertical="top" wrapText="1"/>
    </xf>
    <xf numFmtId="0" fontId="29" fillId="25" borderId="23" xfId="0" applyFont="1" applyFill="1" applyBorder="1" applyAlignment="1">
      <alignment horizontal="center" vertical="top" wrapText="1"/>
    </xf>
    <xf numFmtId="0" fontId="29" fillId="25" borderId="18" xfId="0" applyFont="1" applyFill="1" applyBorder="1" applyAlignment="1">
      <alignment horizontal="center" vertical="top" wrapText="1"/>
    </xf>
    <xf numFmtId="0" fontId="29" fillId="25" borderId="24" xfId="0" applyFont="1" applyFill="1" applyBorder="1" applyAlignment="1">
      <alignment horizontal="center" vertical="top" wrapText="1"/>
    </xf>
    <xf numFmtId="0" fontId="25" fillId="25" borderId="13" xfId="0" applyFont="1" applyFill="1" applyBorder="1" applyAlignment="1">
      <alignment horizontal="center" vertical="top" wrapText="1"/>
    </xf>
    <xf numFmtId="0" fontId="25" fillId="25" borderId="17" xfId="0" applyFont="1" applyFill="1" applyBorder="1" applyAlignment="1">
      <alignment horizontal="center" vertical="top" wrapText="1"/>
    </xf>
    <xf numFmtId="0" fontId="25" fillId="25" borderId="16" xfId="0" applyFont="1" applyFill="1" applyBorder="1" applyAlignment="1">
      <alignment horizontal="center" vertical="top" wrapText="1"/>
    </xf>
    <xf numFmtId="0" fontId="29" fillId="25" borderId="13" xfId="0" applyFont="1" applyFill="1" applyBorder="1" applyAlignment="1">
      <alignment horizontal="center" vertical="top" wrapText="1"/>
    </xf>
    <xf numFmtId="0" fontId="29" fillId="25" borderId="17" xfId="0" applyFont="1" applyFill="1" applyBorder="1" applyAlignment="1">
      <alignment horizontal="center" vertical="top"/>
    </xf>
    <xf numFmtId="0" fontId="29" fillId="25" borderId="16" xfId="0" applyFont="1" applyFill="1" applyBorder="1" applyAlignment="1">
      <alignment horizontal="center" vertical="top"/>
    </xf>
    <xf numFmtId="0" fontId="26" fillId="25" borderId="0" xfId="0" applyFont="1" applyFill="1" applyAlignment="1">
      <alignment horizontal="right"/>
    </xf>
    <xf numFmtId="0" fontId="28" fillId="25" borderId="0" xfId="0" applyFont="1" applyFill="1" applyAlignment="1">
      <alignment horizontal="center" wrapText="1"/>
    </xf>
    <xf numFmtId="0" fontId="0" fillId="25" borderId="0" xfId="0" applyFill="1" applyAlignment="1">
      <alignment horizontal="center" wrapText="1"/>
    </xf>
    <xf numFmtId="17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9" fillId="24" borderId="17" xfId="0" applyFont="1" applyFill="1" applyBorder="1" applyAlignment="1">
      <alignment horizontal="center" vertical="top" wrapText="1"/>
    </xf>
    <xf numFmtId="0" fontId="29" fillId="24" borderId="16" xfId="0" applyFont="1" applyFill="1" applyBorder="1" applyAlignment="1">
      <alignment horizontal="center" vertical="top" wrapText="1"/>
    </xf>
    <xf numFmtId="2" fontId="22" fillId="38" borderId="10" xfId="0" applyNumberFormat="1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</cellXfs>
  <cellStyles count="7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1 2" xfId="46"/>
    <cellStyle name="Акцент2" xfId="20" builtinId="33" customBuiltin="1"/>
    <cellStyle name="Акцент2 2" xfId="47"/>
    <cellStyle name="Акцент3" xfId="21" builtinId="37" customBuiltin="1"/>
    <cellStyle name="Акцент3 2" xfId="48"/>
    <cellStyle name="Акцент4" xfId="22" builtinId="41" customBuiltin="1"/>
    <cellStyle name="Акцент4 2" xfId="49"/>
    <cellStyle name="Акцент5" xfId="23" builtinId="45" customBuiltin="1"/>
    <cellStyle name="Акцент5 2" xfId="50"/>
    <cellStyle name="Акцент6" xfId="24" builtinId="49" customBuiltin="1"/>
    <cellStyle name="Акцент6 2" xfId="51"/>
    <cellStyle name="Ввод " xfId="25" builtinId="20" customBuiltin="1"/>
    <cellStyle name="Ввод  2" xfId="52"/>
    <cellStyle name="Вывод" xfId="26" builtinId="21" customBuiltin="1"/>
    <cellStyle name="Вывод 2" xfId="53"/>
    <cellStyle name="Вычисление" xfId="27" builtinId="22" customBuiltin="1"/>
    <cellStyle name="Вычисление 2" xfId="54"/>
    <cellStyle name="Гиперссылка" xfId="43" builtinId="8"/>
    <cellStyle name="Гиперссылка 2" xfId="71"/>
    <cellStyle name="Заголовок 1" xfId="28" builtinId="16" customBuiltin="1"/>
    <cellStyle name="Заголовок 1 2" xfId="55"/>
    <cellStyle name="Заголовок 2" xfId="29" builtinId="17" customBuiltin="1"/>
    <cellStyle name="Заголовок 2 2" xfId="56"/>
    <cellStyle name="Заголовок 3" xfId="30" builtinId="18" customBuiltin="1"/>
    <cellStyle name="Заголовок 3 2" xfId="57"/>
    <cellStyle name="Заголовок 4" xfId="31" builtinId="19" customBuiltin="1"/>
    <cellStyle name="Заголовок 4 2" xfId="58"/>
    <cellStyle name="Итог" xfId="32" builtinId="25" customBuiltin="1"/>
    <cellStyle name="Итог 2" xfId="59"/>
    <cellStyle name="Контрольная ячейка" xfId="33" builtinId="23" customBuiltin="1"/>
    <cellStyle name="Контрольная ячейка 2" xfId="60"/>
    <cellStyle name="Название" xfId="34" builtinId="15" customBuiltin="1"/>
    <cellStyle name="Название 2" xfId="61"/>
    <cellStyle name="Нейтральный" xfId="35" builtinId="28" customBuiltin="1"/>
    <cellStyle name="Нейтральный 2" xfId="62"/>
    <cellStyle name="Обычный" xfId="0" builtinId="0"/>
    <cellStyle name="Обычный 2" xfId="36"/>
    <cellStyle name="Обычный 2 2" xfId="70"/>
    <cellStyle name="Обычный 2 3" xfId="45"/>
    <cellStyle name="Обычный 3" xfId="44"/>
    <cellStyle name="Плохой" xfId="37" builtinId="27" customBuiltin="1"/>
    <cellStyle name="Плохой 2" xfId="63"/>
    <cellStyle name="Пояснение" xfId="38" builtinId="53" customBuiltin="1"/>
    <cellStyle name="Пояснение 2" xfId="64"/>
    <cellStyle name="Примечание" xfId="39" builtinId="10" customBuiltin="1"/>
    <cellStyle name="Примечание 2" xfId="65"/>
    <cellStyle name="Процентный 2" xfId="69"/>
    <cellStyle name="Связанная ячейка" xfId="40" builtinId="24" customBuiltin="1"/>
    <cellStyle name="Связанная ячейка 2" xfId="66"/>
    <cellStyle name="Стиль 1" xfId="73"/>
    <cellStyle name="Текст предупреждения" xfId="41" builtinId="11" customBuiltin="1"/>
    <cellStyle name="Текст предупреждения 2" xfId="67"/>
    <cellStyle name="Финансовый" xfId="72" builtinId="3"/>
    <cellStyle name="Хороший" xfId="42" builtinId="26" customBuiltin="1"/>
    <cellStyle name="Хороший 2" xfId="68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0;&#1085;&#1087;&#1088;&#1080;&#1088;&#1086;&#1076;&#1099;/&#1057;&#1074;&#1086;&#1076;_&#1060;&#1086;&#1088;&#1084;&#1072;_(1234_&#1082;&#1086;&#1084;&#1087;&#1083;)_&#1086;&#1090;&#1095;&#1077;&#1090;&#1072;_2015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0;&#1085;&#1090;&#1088;&#1072;&#1085;&#1089;/&#1052;&#1080;&#1085;&#1090;&#1088;&#1072;&#1085;&#1089;%20&#1063;&#1056;%20&#1057;&#1042;&#1054;&#1044;%20&#1086;&#1090;&#1095;&#1077;&#1090;&#1072;%20&#1087;&#1086;%20&#1079;&#1072;&#1082;&#1091;&#1087;&#1082;&#1072;&#1084;%20&#1079;&#1072;%201%20&#1087;&#1086;&#1083;&#1091;&#1075;&#1086;&#1076;&#1080;&#1077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ВОД"/>
      <sheetName val="Мероприятия"/>
      <sheetName val="Аппарат "/>
      <sheetName val="Подведомственные"/>
      <sheetName val="Форма 2"/>
    </sheetNames>
    <sheetDataSet>
      <sheetData sheetId="0" refreshError="1"/>
      <sheetData sheetId="1">
        <row r="14">
          <cell r="C14">
            <v>8</v>
          </cell>
          <cell r="D14">
            <v>0</v>
          </cell>
          <cell r="J14">
            <v>0</v>
          </cell>
          <cell r="K14">
            <v>7</v>
          </cell>
          <cell r="L14">
            <v>0</v>
          </cell>
          <cell r="N14">
            <v>0</v>
          </cell>
          <cell r="O14">
            <v>0</v>
          </cell>
          <cell r="P14">
            <v>1</v>
          </cell>
        </row>
        <row r="15">
          <cell r="C15">
            <v>0</v>
          </cell>
        </row>
        <row r="16">
          <cell r="C16">
            <v>1</v>
          </cell>
          <cell r="D16">
            <v>0</v>
          </cell>
          <cell r="J16">
            <v>0</v>
          </cell>
          <cell r="K16">
            <v>1</v>
          </cell>
          <cell r="L16">
            <v>0</v>
          </cell>
          <cell r="N16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C23">
            <v>8</v>
          </cell>
          <cell r="D23">
            <v>0</v>
          </cell>
          <cell r="J23">
            <v>0</v>
          </cell>
          <cell r="K23">
            <v>7</v>
          </cell>
          <cell r="L23">
            <v>0</v>
          </cell>
          <cell r="N23">
            <v>0</v>
          </cell>
          <cell r="O23">
            <v>0</v>
          </cell>
          <cell r="P23">
            <v>1</v>
          </cell>
        </row>
        <row r="24">
          <cell r="C24">
            <v>1</v>
          </cell>
          <cell r="D24">
            <v>0</v>
          </cell>
          <cell r="J24">
            <v>0</v>
          </cell>
          <cell r="K24">
            <v>1</v>
          </cell>
          <cell r="L24">
            <v>0</v>
          </cell>
          <cell r="N24">
            <v>0</v>
          </cell>
        </row>
        <row r="29">
          <cell r="C29">
            <v>8</v>
          </cell>
          <cell r="D29">
            <v>0</v>
          </cell>
          <cell r="J29">
            <v>0</v>
          </cell>
          <cell r="K29">
            <v>7</v>
          </cell>
          <cell r="L29">
            <v>0</v>
          </cell>
          <cell r="N29">
            <v>0</v>
          </cell>
          <cell r="P29">
            <v>1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35</v>
          </cell>
          <cell r="D43">
            <v>0</v>
          </cell>
          <cell r="J43">
            <v>0</v>
          </cell>
          <cell r="K43">
            <v>35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45">
          <cell r="C45">
            <v>1</v>
          </cell>
          <cell r="K45">
            <v>1</v>
          </cell>
        </row>
        <row r="47">
          <cell r="C47">
            <v>34</v>
          </cell>
          <cell r="K47">
            <v>34</v>
          </cell>
        </row>
        <row r="50">
          <cell r="C50">
            <v>35</v>
          </cell>
          <cell r="D50">
            <v>0</v>
          </cell>
          <cell r="J50">
            <v>0</v>
          </cell>
          <cell r="K50">
            <v>35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2</v>
          </cell>
          <cell r="D53">
            <v>0</v>
          </cell>
          <cell r="J53">
            <v>0</v>
          </cell>
          <cell r="K53">
            <v>2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2</v>
          </cell>
          <cell r="D56">
            <v>0</v>
          </cell>
          <cell r="J56">
            <v>0</v>
          </cell>
          <cell r="K56">
            <v>2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58">
          <cell r="C58" t="str">
            <v>7</v>
          </cell>
          <cell r="K58">
            <v>7</v>
          </cell>
        </row>
        <row r="59">
          <cell r="C59">
            <v>6</v>
          </cell>
          <cell r="K59">
            <v>6</v>
          </cell>
        </row>
        <row r="61">
          <cell r="C61">
            <v>7</v>
          </cell>
          <cell r="K61">
            <v>7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10150</v>
          </cell>
          <cell r="D66">
            <v>0</v>
          </cell>
          <cell r="J66">
            <v>0</v>
          </cell>
          <cell r="L66">
            <v>0</v>
          </cell>
          <cell r="N66">
            <v>0</v>
          </cell>
          <cell r="O66">
            <v>0</v>
          </cell>
          <cell r="P66">
            <v>94</v>
          </cell>
        </row>
        <row r="67">
          <cell r="C67">
            <v>0</v>
          </cell>
        </row>
        <row r="68">
          <cell r="C68">
            <v>300</v>
          </cell>
          <cell r="D68">
            <v>0</v>
          </cell>
          <cell r="J68">
            <v>0</v>
          </cell>
          <cell r="K68">
            <v>300</v>
          </cell>
          <cell r="L68">
            <v>0</v>
          </cell>
        </row>
        <row r="69">
          <cell r="C69">
            <v>0</v>
          </cell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0</v>
          </cell>
          <cell r="D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4">
          <cell r="C74">
            <v>4935</v>
          </cell>
          <cell r="D74">
            <v>0</v>
          </cell>
          <cell r="J74">
            <v>0</v>
          </cell>
          <cell r="L74">
            <v>0</v>
          </cell>
          <cell r="N74">
            <v>0</v>
          </cell>
          <cell r="P74">
            <v>94</v>
          </cell>
        </row>
        <row r="75">
          <cell r="C75">
            <v>300</v>
          </cell>
          <cell r="K75">
            <v>300</v>
          </cell>
        </row>
        <row r="76">
          <cell r="C76">
            <v>0</v>
          </cell>
          <cell r="D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C77">
            <v>0</v>
          </cell>
        </row>
        <row r="81">
          <cell r="C81">
            <v>4935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94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K95">
            <v>0</v>
          </cell>
          <cell r="N95">
            <v>0</v>
          </cell>
        </row>
        <row r="96">
          <cell r="K96">
            <v>0</v>
          </cell>
          <cell r="N96">
            <v>0</v>
          </cell>
        </row>
        <row r="97">
          <cell r="K97">
            <v>0</v>
          </cell>
          <cell r="N97">
            <v>0</v>
          </cell>
        </row>
        <row r="98">
          <cell r="K98">
            <v>0</v>
          </cell>
          <cell r="N98">
            <v>0</v>
          </cell>
        </row>
        <row r="100">
          <cell r="C100">
            <v>0</v>
          </cell>
          <cell r="D100">
            <v>0</v>
          </cell>
          <cell r="K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K101">
            <v>0</v>
          </cell>
          <cell r="N101">
            <v>0</v>
          </cell>
        </row>
        <row r="102">
          <cell r="K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K103">
            <v>0</v>
          </cell>
          <cell r="N103">
            <v>0</v>
          </cell>
        </row>
        <row r="104">
          <cell r="K104">
            <v>0</v>
          </cell>
          <cell r="N104">
            <v>0</v>
          </cell>
        </row>
        <row r="106">
          <cell r="C106">
            <v>15698</v>
          </cell>
        </row>
        <row r="107">
          <cell r="C107">
            <v>0</v>
          </cell>
          <cell r="D107">
            <v>0</v>
          </cell>
          <cell r="K107">
            <v>0</v>
          </cell>
          <cell r="N107">
            <v>0</v>
          </cell>
        </row>
        <row r="108">
          <cell r="K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K109">
            <v>0</v>
          </cell>
          <cell r="N109">
            <v>0</v>
          </cell>
        </row>
        <row r="110">
          <cell r="K110">
            <v>0</v>
          </cell>
          <cell r="N110">
            <v>0</v>
          </cell>
        </row>
      </sheetData>
      <sheetData sheetId="2">
        <row r="14">
          <cell r="C14">
            <v>288</v>
          </cell>
          <cell r="D14">
            <v>0</v>
          </cell>
          <cell r="J14">
            <v>0</v>
          </cell>
          <cell r="L14">
            <v>0</v>
          </cell>
          <cell r="N14">
            <v>0</v>
          </cell>
          <cell r="P14">
            <v>288</v>
          </cell>
        </row>
        <row r="15">
          <cell r="C15">
            <v>0</v>
          </cell>
        </row>
        <row r="16">
          <cell r="C16">
            <v>0</v>
          </cell>
          <cell r="D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C23">
            <v>288</v>
          </cell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288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9">
          <cell r="C29">
            <v>288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288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0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</row>
        <row r="44">
          <cell r="C44">
            <v>0</v>
          </cell>
        </row>
        <row r="50">
          <cell r="C50">
            <v>0</v>
          </cell>
          <cell r="D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1333</v>
          </cell>
          <cell r="D66">
            <v>0</v>
          </cell>
          <cell r="J66">
            <v>0</v>
          </cell>
          <cell r="L66">
            <v>0</v>
          </cell>
          <cell r="N66">
            <v>0</v>
          </cell>
          <cell r="P66">
            <v>1333</v>
          </cell>
        </row>
        <row r="67">
          <cell r="C67">
            <v>0</v>
          </cell>
        </row>
        <row r="68">
          <cell r="C68">
            <v>0</v>
          </cell>
          <cell r="D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0</v>
          </cell>
          <cell r="D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4">
          <cell r="C74">
            <v>1333</v>
          </cell>
          <cell r="D74">
            <v>0</v>
          </cell>
          <cell r="J74">
            <v>0</v>
          </cell>
          <cell r="L74">
            <v>0</v>
          </cell>
          <cell r="N74">
            <v>0</v>
          </cell>
          <cell r="O74">
            <v>0</v>
          </cell>
          <cell r="P74">
            <v>1333</v>
          </cell>
        </row>
        <row r="76">
          <cell r="C76">
            <v>0</v>
          </cell>
          <cell r="D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C77">
            <v>0</v>
          </cell>
        </row>
        <row r="81">
          <cell r="C81">
            <v>1333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1333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0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0</v>
          </cell>
          <cell r="D95">
            <v>0</v>
          </cell>
          <cell r="K95">
            <v>0</v>
          </cell>
          <cell r="N95">
            <v>0</v>
          </cell>
        </row>
        <row r="96">
          <cell r="K96">
            <v>0</v>
          </cell>
          <cell r="N96">
            <v>0</v>
          </cell>
        </row>
        <row r="97">
          <cell r="K97">
            <v>0</v>
          </cell>
          <cell r="N97">
            <v>0</v>
          </cell>
        </row>
        <row r="98">
          <cell r="K98">
            <v>0</v>
          </cell>
          <cell r="N98">
            <v>0</v>
          </cell>
        </row>
        <row r="100">
          <cell r="C100">
            <v>0</v>
          </cell>
          <cell r="D100">
            <v>0</v>
          </cell>
          <cell r="K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K101">
            <v>0</v>
          </cell>
          <cell r="N101">
            <v>0</v>
          </cell>
        </row>
        <row r="102">
          <cell r="K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K103">
            <v>0</v>
          </cell>
          <cell r="N103">
            <v>0</v>
          </cell>
        </row>
        <row r="104">
          <cell r="K104">
            <v>0</v>
          </cell>
          <cell r="N104">
            <v>0</v>
          </cell>
        </row>
        <row r="106">
          <cell r="C106">
            <v>0</v>
          </cell>
        </row>
        <row r="107">
          <cell r="C107">
            <v>0</v>
          </cell>
          <cell r="D107">
            <v>0</v>
          </cell>
          <cell r="K107">
            <v>0</v>
          </cell>
          <cell r="N107">
            <v>0</v>
          </cell>
        </row>
        <row r="108">
          <cell r="K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K109">
            <v>0</v>
          </cell>
          <cell r="N109">
            <v>0</v>
          </cell>
        </row>
        <row r="110">
          <cell r="K110">
            <v>0</v>
          </cell>
          <cell r="N110">
            <v>0</v>
          </cell>
        </row>
      </sheetData>
      <sheetData sheetId="3">
        <row r="14">
          <cell r="C14">
            <v>399</v>
          </cell>
          <cell r="D14">
            <v>0</v>
          </cell>
          <cell r="J14">
            <v>0</v>
          </cell>
          <cell r="K14">
            <v>7</v>
          </cell>
          <cell r="L14">
            <v>0</v>
          </cell>
          <cell r="M14">
            <v>11</v>
          </cell>
          <cell r="N14">
            <v>0</v>
          </cell>
          <cell r="O14">
            <v>59</v>
          </cell>
          <cell r="P14">
            <v>322</v>
          </cell>
        </row>
        <row r="15">
          <cell r="C15">
            <v>0</v>
          </cell>
        </row>
        <row r="16">
          <cell r="C16">
            <v>11</v>
          </cell>
          <cell r="D16">
            <v>0</v>
          </cell>
          <cell r="J16">
            <v>0</v>
          </cell>
          <cell r="K16">
            <v>6</v>
          </cell>
          <cell r="L16">
            <v>0</v>
          </cell>
          <cell r="M16">
            <v>5</v>
          </cell>
          <cell r="N16">
            <v>0</v>
          </cell>
        </row>
        <row r="17">
          <cell r="C17">
            <v>1</v>
          </cell>
          <cell r="K17">
            <v>1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C23">
            <v>398</v>
          </cell>
          <cell r="D23">
            <v>0</v>
          </cell>
          <cell r="J23">
            <v>0</v>
          </cell>
          <cell r="K23">
            <v>6</v>
          </cell>
          <cell r="L23">
            <v>0</v>
          </cell>
          <cell r="M23">
            <v>11</v>
          </cell>
          <cell r="N23">
            <v>0</v>
          </cell>
          <cell r="O23">
            <v>59</v>
          </cell>
          <cell r="P23">
            <v>322</v>
          </cell>
        </row>
        <row r="24">
          <cell r="C24">
            <v>10</v>
          </cell>
          <cell r="D24">
            <v>0</v>
          </cell>
          <cell r="J24">
            <v>0</v>
          </cell>
          <cell r="K24">
            <v>5</v>
          </cell>
          <cell r="L24">
            <v>0</v>
          </cell>
          <cell r="M24">
            <v>5</v>
          </cell>
          <cell r="N24">
            <v>0</v>
          </cell>
        </row>
        <row r="29">
          <cell r="C29">
            <v>398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6</v>
          </cell>
          <cell r="L29">
            <v>0</v>
          </cell>
          <cell r="M29">
            <v>11</v>
          </cell>
          <cell r="N29">
            <v>0</v>
          </cell>
          <cell r="O29">
            <v>59</v>
          </cell>
          <cell r="P29">
            <v>322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C34">
            <v>1</v>
          </cell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1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C43">
            <v>33</v>
          </cell>
          <cell r="D43">
            <v>0</v>
          </cell>
          <cell r="J43">
            <v>0</v>
          </cell>
          <cell r="K43">
            <v>7</v>
          </cell>
          <cell r="L43">
            <v>0</v>
          </cell>
          <cell r="M43">
            <v>26</v>
          </cell>
          <cell r="N43">
            <v>0</v>
          </cell>
        </row>
        <row r="44">
          <cell r="C44">
            <v>0</v>
          </cell>
        </row>
        <row r="45">
          <cell r="C45">
            <v>6</v>
          </cell>
          <cell r="K45">
            <v>3</v>
          </cell>
          <cell r="M45">
            <v>3</v>
          </cell>
        </row>
        <row r="50">
          <cell r="C50">
            <v>33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</v>
          </cell>
          <cell r="L50">
            <v>0</v>
          </cell>
          <cell r="M50">
            <v>26</v>
          </cell>
          <cell r="N50">
            <v>0</v>
          </cell>
        </row>
        <row r="51">
          <cell r="C51">
            <v>0</v>
          </cell>
          <cell r="D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</row>
        <row r="53">
          <cell r="C53">
            <v>4</v>
          </cell>
          <cell r="D53">
            <v>0</v>
          </cell>
          <cell r="J53">
            <v>0</v>
          </cell>
          <cell r="K53">
            <v>0</v>
          </cell>
          <cell r="L53">
            <v>0</v>
          </cell>
          <cell r="M53">
            <v>4</v>
          </cell>
          <cell r="N53">
            <v>0</v>
          </cell>
        </row>
        <row r="54">
          <cell r="C54">
            <v>0</v>
          </cell>
          <cell r="D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</row>
        <row r="56">
          <cell r="C56">
            <v>4</v>
          </cell>
          <cell r="D56">
            <v>0</v>
          </cell>
          <cell r="J56">
            <v>0</v>
          </cell>
          <cell r="K56">
            <v>0</v>
          </cell>
          <cell r="L56">
            <v>0</v>
          </cell>
          <cell r="M56">
            <v>4</v>
          </cell>
          <cell r="N56">
            <v>0</v>
          </cell>
        </row>
        <row r="57">
          <cell r="C57">
            <v>0</v>
          </cell>
          <cell r="D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</row>
        <row r="58">
          <cell r="C58" t="str">
            <v>17</v>
          </cell>
          <cell r="K58">
            <v>6</v>
          </cell>
          <cell r="M58">
            <v>11</v>
          </cell>
        </row>
        <row r="61">
          <cell r="C61">
            <v>17</v>
          </cell>
          <cell r="K61">
            <v>6</v>
          </cell>
          <cell r="M61">
            <v>11</v>
          </cell>
        </row>
        <row r="64">
          <cell r="C64">
            <v>0</v>
          </cell>
          <cell r="D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</row>
        <row r="66">
          <cell r="C66">
            <v>18034</v>
          </cell>
          <cell r="D66">
            <v>0</v>
          </cell>
          <cell r="J66">
            <v>0</v>
          </cell>
          <cell r="L66">
            <v>0</v>
          </cell>
          <cell r="N66">
            <v>0</v>
          </cell>
          <cell r="O66">
            <v>4377</v>
          </cell>
          <cell r="P66">
            <v>5218</v>
          </cell>
        </row>
        <row r="67">
          <cell r="C67">
            <v>0</v>
          </cell>
        </row>
        <row r="68">
          <cell r="C68">
            <v>7976</v>
          </cell>
          <cell r="D68">
            <v>0</v>
          </cell>
          <cell r="J68">
            <v>0</v>
          </cell>
          <cell r="K68">
            <v>7877</v>
          </cell>
          <cell r="L68">
            <v>0</v>
          </cell>
          <cell r="M68">
            <v>99</v>
          </cell>
        </row>
        <row r="69">
          <cell r="C69">
            <v>1513</v>
          </cell>
          <cell r="D69">
            <v>0</v>
          </cell>
          <cell r="J69">
            <v>0</v>
          </cell>
          <cell r="K69">
            <v>1513</v>
          </cell>
          <cell r="L69">
            <v>0</v>
          </cell>
        </row>
        <row r="70">
          <cell r="C70">
            <v>0</v>
          </cell>
          <cell r="D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4">
          <cell r="C74">
            <v>16350</v>
          </cell>
          <cell r="D74">
            <v>0</v>
          </cell>
          <cell r="J74">
            <v>0</v>
          </cell>
          <cell r="L74">
            <v>0</v>
          </cell>
          <cell r="M74">
            <v>373</v>
          </cell>
          <cell r="N74">
            <v>0</v>
          </cell>
          <cell r="O74">
            <v>4377</v>
          </cell>
          <cell r="P74">
            <v>5218</v>
          </cell>
        </row>
        <row r="75">
          <cell r="C75">
            <v>6336</v>
          </cell>
          <cell r="K75">
            <v>6250</v>
          </cell>
          <cell r="M75">
            <v>86</v>
          </cell>
        </row>
        <row r="76">
          <cell r="C76">
            <v>0</v>
          </cell>
          <cell r="D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C77">
            <v>0</v>
          </cell>
        </row>
        <row r="81">
          <cell r="C81">
            <v>16350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373</v>
          </cell>
          <cell r="N81">
            <v>0</v>
          </cell>
          <cell r="O81">
            <v>4377</v>
          </cell>
          <cell r="P81">
            <v>5218</v>
          </cell>
        </row>
        <row r="82">
          <cell r="C82">
            <v>0</v>
          </cell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C83">
            <v>0</v>
          </cell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C86">
            <v>3</v>
          </cell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3</v>
          </cell>
        </row>
        <row r="87">
          <cell r="C87">
            <v>0</v>
          </cell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C95">
            <v>7</v>
          </cell>
          <cell r="D95">
            <v>0</v>
          </cell>
          <cell r="K95">
            <v>1</v>
          </cell>
          <cell r="M95">
            <v>6</v>
          </cell>
          <cell r="N95">
            <v>0</v>
          </cell>
        </row>
        <row r="96">
          <cell r="C96">
            <v>1</v>
          </cell>
          <cell r="K96">
            <v>0</v>
          </cell>
          <cell r="M96">
            <v>1</v>
          </cell>
          <cell r="N96">
            <v>0</v>
          </cell>
        </row>
        <row r="97">
          <cell r="C97">
            <v>6</v>
          </cell>
          <cell r="K97">
            <v>0</v>
          </cell>
          <cell r="M97">
            <v>6</v>
          </cell>
          <cell r="N97">
            <v>0</v>
          </cell>
        </row>
        <row r="98">
          <cell r="C98">
            <v>1</v>
          </cell>
          <cell r="K98">
            <v>0</v>
          </cell>
          <cell r="M98">
            <v>1</v>
          </cell>
          <cell r="N98">
            <v>0</v>
          </cell>
        </row>
        <row r="100">
          <cell r="C100">
            <v>21</v>
          </cell>
          <cell r="D100">
            <v>0</v>
          </cell>
          <cell r="K100">
            <v>2</v>
          </cell>
          <cell r="M100">
            <v>19</v>
          </cell>
          <cell r="N100">
            <v>0</v>
          </cell>
        </row>
        <row r="101">
          <cell r="C101">
            <v>4</v>
          </cell>
          <cell r="D101">
            <v>0</v>
          </cell>
          <cell r="K101">
            <v>0</v>
          </cell>
          <cell r="M101">
            <v>4</v>
          </cell>
          <cell r="N101">
            <v>0</v>
          </cell>
        </row>
        <row r="102">
          <cell r="C102">
            <v>3</v>
          </cell>
          <cell r="K102">
            <v>0</v>
          </cell>
          <cell r="M102">
            <v>3</v>
          </cell>
          <cell r="N102">
            <v>0</v>
          </cell>
        </row>
        <row r="103">
          <cell r="C103">
            <v>0</v>
          </cell>
          <cell r="D103">
            <v>0</v>
          </cell>
          <cell r="K103">
            <v>0</v>
          </cell>
          <cell r="N103">
            <v>0</v>
          </cell>
        </row>
        <row r="104">
          <cell r="C104">
            <v>7</v>
          </cell>
          <cell r="K104">
            <v>1</v>
          </cell>
          <cell r="M104">
            <v>6</v>
          </cell>
          <cell r="N104">
            <v>0</v>
          </cell>
        </row>
        <row r="106">
          <cell r="C106">
            <v>25667</v>
          </cell>
        </row>
        <row r="107">
          <cell r="C107">
            <v>445</v>
          </cell>
          <cell r="D107">
            <v>0</v>
          </cell>
          <cell r="K107">
            <v>133</v>
          </cell>
          <cell r="M107">
            <v>312</v>
          </cell>
          <cell r="N107">
            <v>0</v>
          </cell>
        </row>
        <row r="108">
          <cell r="C108">
            <v>15</v>
          </cell>
          <cell r="K108">
            <v>0</v>
          </cell>
          <cell r="M108">
            <v>15</v>
          </cell>
          <cell r="N108">
            <v>0</v>
          </cell>
        </row>
        <row r="109">
          <cell r="C109">
            <v>406</v>
          </cell>
          <cell r="D109">
            <v>0</v>
          </cell>
          <cell r="K109">
            <v>132</v>
          </cell>
          <cell r="M109">
            <v>274</v>
          </cell>
          <cell r="N109">
            <v>0</v>
          </cell>
        </row>
        <row r="110">
          <cell r="C110">
            <v>14</v>
          </cell>
          <cell r="K110">
            <v>0</v>
          </cell>
          <cell r="M110">
            <v>14</v>
          </cell>
          <cell r="N110">
            <v>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орма 1"/>
      <sheetName val="СВОД Форма 2"/>
      <sheetName val="Аппарат Ф1"/>
      <sheetName val="Чувашупрдор Ф1"/>
      <sheetName val="Дирекция Ф1"/>
      <sheetName val="Чувашупрдор Ф2"/>
      <sheetName val="Дирекция Ф2"/>
    </sheetNames>
    <sheetDataSet>
      <sheetData sheetId="0"/>
      <sheetData sheetId="1"/>
      <sheetData sheetId="2">
        <row r="14">
          <cell r="D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>
            <v>1</v>
          </cell>
          <cell r="P14">
            <v>46</v>
          </cell>
        </row>
        <row r="16">
          <cell r="D16">
            <v>0</v>
          </cell>
          <cell r="J16">
            <v>0</v>
          </cell>
          <cell r="K16">
            <v>0</v>
          </cell>
        </row>
        <row r="20">
          <cell r="D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J21">
            <v>0</v>
          </cell>
          <cell r="K21">
            <v>0</v>
          </cell>
        </row>
        <row r="23">
          <cell r="D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1</v>
          </cell>
          <cell r="P23">
            <v>46</v>
          </cell>
        </row>
        <row r="24">
          <cell r="D24">
            <v>0</v>
          </cell>
          <cell r="J24">
            <v>0</v>
          </cell>
          <cell r="K24">
            <v>0</v>
          </cell>
          <cell r="L24">
            <v>0</v>
          </cell>
        </row>
        <row r="29">
          <cell r="D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1</v>
          </cell>
          <cell r="P29">
            <v>46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D43">
            <v>0</v>
          </cell>
          <cell r="J43">
            <v>0</v>
          </cell>
          <cell r="K43">
            <v>0</v>
          </cell>
        </row>
        <row r="44">
          <cell r="J44">
            <v>0</v>
          </cell>
        </row>
        <row r="50">
          <cell r="D50">
            <v>0</v>
          </cell>
          <cell r="J50">
            <v>0</v>
          </cell>
          <cell r="K50">
            <v>0</v>
          </cell>
        </row>
        <row r="51">
          <cell r="D51">
            <v>0</v>
          </cell>
          <cell r="J51">
            <v>0</v>
          </cell>
          <cell r="K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</row>
        <row r="64">
          <cell r="D64">
            <v>0</v>
          </cell>
          <cell r="J64">
            <v>0</v>
          </cell>
          <cell r="K64">
            <v>0</v>
          </cell>
        </row>
        <row r="66">
          <cell r="D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206</v>
          </cell>
          <cell r="P66">
            <v>383</v>
          </cell>
        </row>
        <row r="67">
          <cell r="J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4">
          <cell r="D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206</v>
          </cell>
          <cell r="P74">
            <v>383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81">
          <cell r="D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206</v>
          </cell>
          <cell r="P81">
            <v>383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D95">
            <v>0</v>
          </cell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100">
          <cell r="D100">
            <v>0</v>
          </cell>
          <cell r="K100">
            <v>0</v>
          </cell>
        </row>
        <row r="101">
          <cell r="D101">
            <v>0</v>
          </cell>
          <cell r="K101">
            <v>0</v>
          </cell>
        </row>
        <row r="102">
          <cell r="K102">
            <v>0</v>
          </cell>
        </row>
        <row r="103">
          <cell r="D103">
            <v>0</v>
          </cell>
          <cell r="K103">
            <v>0</v>
          </cell>
        </row>
        <row r="104">
          <cell r="K104">
            <v>0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0</v>
          </cell>
          <cell r="K109">
            <v>0</v>
          </cell>
        </row>
        <row r="110">
          <cell r="K110">
            <v>0</v>
          </cell>
        </row>
      </sheetData>
      <sheetData sheetId="3">
        <row r="14">
          <cell r="D14">
            <v>0</v>
          </cell>
          <cell r="J14">
            <v>0</v>
          </cell>
          <cell r="K14">
            <v>41</v>
          </cell>
          <cell r="L14">
            <v>0</v>
          </cell>
          <cell r="N14">
            <v>0</v>
          </cell>
          <cell r="O14">
            <v>3</v>
          </cell>
          <cell r="P14">
            <v>54</v>
          </cell>
        </row>
        <row r="16">
          <cell r="D16">
            <v>0</v>
          </cell>
          <cell r="J16">
            <v>0</v>
          </cell>
          <cell r="K16">
            <v>7</v>
          </cell>
        </row>
        <row r="17">
          <cell r="K17">
            <v>2</v>
          </cell>
        </row>
        <row r="20">
          <cell r="D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J21">
            <v>0</v>
          </cell>
          <cell r="K21">
            <v>0</v>
          </cell>
        </row>
        <row r="23">
          <cell r="D23">
            <v>0</v>
          </cell>
          <cell r="J23">
            <v>0</v>
          </cell>
          <cell r="K23">
            <v>39</v>
          </cell>
          <cell r="L23">
            <v>0</v>
          </cell>
          <cell r="N23">
            <v>0</v>
          </cell>
          <cell r="O23">
            <v>3</v>
          </cell>
          <cell r="P23">
            <v>54</v>
          </cell>
        </row>
        <row r="24">
          <cell r="D24">
            <v>0</v>
          </cell>
          <cell r="J24">
            <v>0</v>
          </cell>
          <cell r="K24">
            <v>5</v>
          </cell>
          <cell r="L24">
            <v>0</v>
          </cell>
        </row>
        <row r="29">
          <cell r="D29">
            <v>0</v>
          </cell>
          <cell r="J29">
            <v>0</v>
          </cell>
          <cell r="K29">
            <v>39</v>
          </cell>
          <cell r="L29">
            <v>0</v>
          </cell>
          <cell r="N29">
            <v>0</v>
          </cell>
          <cell r="O29">
            <v>3</v>
          </cell>
          <cell r="P29">
            <v>54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D32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D43">
            <v>0</v>
          </cell>
          <cell r="J43">
            <v>0</v>
          </cell>
          <cell r="K43">
            <v>218</v>
          </cell>
        </row>
        <row r="44">
          <cell r="J44">
            <v>0</v>
          </cell>
        </row>
        <row r="45">
          <cell r="K45">
            <v>21</v>
          </cell>
        </row>
        <row r="47">
          <cell r="K47">
            <v>20</v>
          </cell>
        </row>
        <row r="50">
          <cell r="D50">
            <v>0</v>
          </cell>
          <cell r="J50">
            <v>0</v>
          </cell>
          <cell r="K50">
            <v>218</v>
          </cell>
        </row>
        <row r="51">
          <cell r="D51">
            <v>0</v>
          </cell>
          <cell r="J51">
            <v>0</v>
          </cell>
          <cell r="K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</row>
        <row r="53">
          <cell r="D53">
            <v>0</v>
          </cell>
          <cell r="J53">
            <v>0</v>
          </cell>
          <cell r="K53">
            <v>30</v>
          </cell>
        </row>
        <row r="54">
          <cell r="D54">
            <v>0</v>
          </cell>
          <cell r="J54">
            <v>0</v>
          </cell>
          <cell r="K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</row>
        <row r="56">
          <cell r="D56">
            <v>0</v>
          </cell>
          <cell r="J56">
            <v>0</v>
          </cell>
          <cell r="K56">
            <v>30</v>
          </cell>
        </row>
        <row r="57">
          <cell r="D57">
            <v>0</v>
          </cell>
          <cell r="J57">
            <v>0</v>
          </cell>
          <cell r="K57">
            <v>0</v>
          </cell>
        </row>
        <row r="58">
          <cell r="K58">
            <v>39</v>
          </cell>
        </row>
        <row r="59">
          <cell r="K59">
            <v>20</v>
          </cell>
        </row>
        <row r="64">
          <cell r="D64">
            <v>0</v>
          </cell>
          <cell r="J64">
            <v>0</v>
          </cell>
          <cell r="K64">
            <v>0</v>
          </cell>
        </row>
        <row r="66">
          <cell r="D66">
            <v>0</v>
          </cell>
          <cell r="J66">
            <v>0</v>
          </cell>
          <cell r="K66">
            <v>1322867.7</v>
          </cell>
          <cell r="L66">
            <v>0</v>
          </cell>
          <cell r="N66">
            <v>0</v>
          </cell>
          <cell r="O66">
            <v>908.4</v>
          </cell>
          <cell r="P66">
            <v>851</v>
          </cell>
        </row>
        <row r="67">
          <cell r="J67">
            <v>0</v>
          </cell>
          <cell r="L67">
            <v>0</v>
          </cell>
        </row>
        <row r="68">
          <cell r="J68">
            <v>0</v>
          </cell>
          <cell r="K68">
            <v>361600.6</v>
          </cell>
          <cell r="L68">
            <v>0</v>
          </cell>
        </row>
        <row r="69">
          <cell r="J69">
            <v>0</v>
          </cell>
          <cell r="K69">
            <v>24311.5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4">
          <cell r="D74">
            <v>0</v>
          </cell>
          <cell r="J74">
            <v>0</v>
          </cell>
          <cell r="K74">
            <v>1224824</v>
          </cell>
          <cell r="L74">
            <v>0</v>
          </cell>
          <cell r="N74">
            <v>0</v>
          </cell>
          <cell r="O74">
            <v>908.4</v>
          </cell>
          <cell r="P74">
            <v>851</v>
          </cell>
        </row>
        <row r="75">
          <cell r="K75">
            <v>335605</v>
          </cell>
        </row>
        <row r="76">
          <cell r="D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81">
          <cell r="D81">
            <v>0</v>
          </cell>
          <cell r="J81">
            <v>0</v>
          </cell>
          <cell r="K81">
            <v>1224824</v>
          </cell>
          <cell r="L81">
            <v>0</v>
          </cell>
          <cell r="N81">
            <v>0</v>
          </cell>
          <cell r="O81">
            <v>908.4</v>
          </cell>
          <cell r="P81">
            <v>851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95">
          <cell r="D95">
            <v>0</v>
          </cell>
          <cell r="K95">
            <v>12</v>
          </cell>
        </row>
        <row r="96">
          <cell r="K96">
            <v>1</v>
          </cell>
        </row>
        <row r="97">
          <cell r="K97">
            <v>11</v>
          </cell>
        </row>
        <row r="98">
          <cell r="K98">
            <v>1</v>
          </cell>
        </row>
        <row r="100">
          <cell r="D100">
            <v>0</v>
          </cell>
          <cell r="K100">
            <v>59</v>
          </cell>
        </row>
        <row r="101">
          <cell r="D101">
            <v>0</v>
          </cell>
          <cell r="K101">
            <v>12</v>
          </cell>
        </row>
        <row r="102">
          <cell r="K102">
            <v>0</v>
          </cell>
        </row>
        <row r="103">
          <cell r="D103">
            <v>0</v>
          </cell>
          <cell r="K103">
            <v>0</v>
          </cell>
        </row>
        <row r="104">
          <cell r="K104">
            <v>11</v>
          </cell>
        </row>
        <row r="107">
          <cell r="D107">
            <v>0</v>
          </cell>
          <cell r="K107">
            <v>47520</v>
          </cell>
        </row>
        <row r="108">
          <cell r="K108">
            <v>18605.900000000001</v>
          </cell>
        </row>
        <row r="109">
          <cell r="D109">
            <v>0</v>
          </cell>
          <cell r="K109">
            <v>30444.400000000001</v>
          </cell>
        </row>
        <row r="110">
          <cell r="K110">
            <v>7713.5</v>
          </cell>
        </row>
      </sheetData>
      <sheetData sheetId="4">
        <row r="14">
          <cell r="D14">
            <v>0</v>
          </cell>
          <cell r="J14">
            <v>0</v>
          </cell>
          <cell r="K14">
            <v>10</v>
          </cell>
          <cell r="L14">
            <v>0</v>
          </cell>
          <cell r="N14">
            <v>0</v>
          </cell>
          <cell r="O14">
            <v>7</v>
          </cell>
          <cell r="P14">
            <v>13</v>
          </cell>
        </row>
        <row r="16">
          <cell r="D16">
            <v>0</v>
          </cell>
          <cell r="J16">
            <v>0</v>
          </cell>
          <cell r="K16">
            <v>3</v>
          </cell>
        </row>
        <row r="20">
          <cell r="D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J21">
            <v>0</v>
          </cell>
          <cell r="K21">
            <v>0</v>
          </cell>
        </row>
        <row r="23">
          <cell r="D23">
            <v>0</v>
          </cell>
          <cell r="J23">
            <v>0</v>
          </cell>
          <cell r="K23">
            <v>10</v>
          </cell>
          <cell r="L23">
            <v>0</v>
          </cell>
          <cell r="N23">
            <v>0</v>
          </cell>
          <cell r="O23">
            <v>7</v>
          </cell>
          <cell r="P23">
            <v>13</v>
          </cell>
        </row>
        <row r="24">
          <cell r="D24">
            <v>0</v>
          </cell>
          <cell r="J24">
            <v>0</v>
          </cell>
          <cell r="K24">
            <v>3</v>
          </cell>
          <cell r="L24">
            <v>0</v>
          </cell>
        </row>
        <row r="29">
          <cell r="D29">
            <v>0</v>
          </cell>
          <cell r="J29">
            <v>0</v>
          </cell>
          <cell r="K29">
            <v>10</v>
          </cell>
          <cell r="L29">
            <v>0</v>
          </cell>
          <cell r="N29">
            <v>0</v>
          </cell>
          <cell r="O29">
            <v>7</v>
          </cell>
          <cell r="P29">
            <v>13</v>
          </cell>
        </row>
        <row r="30">
          <cell r="D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D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0</v>
          </cell>
          <cell r="J35">
            <v>0</v>
          </cell>
          <cell r="K35">
            <v>1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>
            <v>0</v>
          </cell>
          <cell r="J36">
            <v>0</v>
          </cell>
          <cell r="K36">
            <v>1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</row>
        <row r="39">
          <cell r="D39">
            <v>0</v>
          </cell>
          <cell r="J39">
            <v>0</v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D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</row>
        <row r="43">
          <cell r="D43">
            <v>0</v>
          </cell>
          <cell r="J43">
            <v>0</v>
          </cell>
          <cell r="K43">
            <v>25</v>
          </cell>
        </row>
        <row r="44">
          <cell r="J44">
            <v>0</v>
          </cell>
        </row>
        <row r="45">
          <cell r="K45">
            <v>3</v>
          </cell>
        </row>
        <row r="47">
          <cell r="K47">
            <v>3</v>
          </cell>
        </row>
        <row r="50">
          <cell r="D50">
            <v>0</v>
          </cell>
          <cell r="J50">
            <v>0</v>
          </cell>
          <cell r="K50">
            <v>25</v>
          </cell>
        </row>
        <row r="51">
          <cell r="D51">
            <v>0</v>
          </cell>
          <cell r="J51">
            <v>0</v>
          </cell>
          <cell r="K51">
            <v>0</v>
          </cell>
        </row>
        <row r="52">
          <cell r="D52">
            <v>0</v>
          </cell>
          <cell r="J52">
            <v>0</v>
          </cell>
          <cell r="K52">
            <v>0</v>
          </cell>
        </row>
        <row r="53">
          <cell r="D53">
            <v>0</v>
          </cell>
          <cell r="J53">
            <v>0</v>
          </cell>
          <cell r="K53">
            <v>0</v>
          </cell>
        </row>
        <row r="54">
          <cell r="D54">
            <v>0</v>
          </cell>
          <cell r="J54">
            <v>0</v>
          </cell>
          <cell r="K54">
            <v>0</v>
          </cell>
        </row>
        <row r="55">
          <cell r="D55">
            <v>0</v>
          </cell>
          <cell r="J55">
            <v>0</v>
          </cell>
          <cell r="K55">
            <v>0</v>
          </cell>
        </row>
        <row r="56">
          <cell r="D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J57">
            <v>0</v>
          </cell>
          <cell r="K57">
            <v>0</v>
          </cell>
        </row>
        <row r="58">
          <cell r="K58">
            <v>10</v>
          </cell>
        </row>
        <row r="59">
          <cell r="K59">
            <v>2</v>
          </cell>
        </row>
        <row r="64">
          <cell r="D64">
            <v>0</v>
          </cell>
          <cell r="J64">
            <v>0</v>
          </cell>
          <cell r="K64">
            <v>0</v>
          </cell>
        </row>
        <row r="66">
          <cell r="D66">
            <v>0</v>
          </cell>
          <cell r="J66">
            <v>0</v>
          </cell>
          <cell r="K66">
            <v>19341</v>
          </cell>
          <cell r="L66">
            <v>0</v>
          </cell>
          <cell r="N66">
            <v>0</v>
          </cell>
          <cell r="O66">
            <v>185.13095999999999</v>
          </cell>
          <cell r="P66">
            <v>664.90045999999995</v>
          </cell>
        </row>
        <row r="67">
          <cell r="J67">
            <v>0</v>
          </cell>
          <cell r="L67">
            <v>0</v>
          </cell>
        </row>
        <row r="68">
          <cell r="J68">
            <v>0</v>
          </cell>
          <cell r="K68">
            <v>647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4">
          <cell r="D74">
            <v>0</v>
          </cell>
          <cell r="J74">
            <v>0</v>
          </cell>
          <cell r="K74">
            <v>16290.9</v>
          </cell>
          <cell r="L74">
            <v>0</v>
          </cell>
          <cell r="N74">
            <v>0</v>
          </cell>
          <cell r="O74">
            <v>185.1</v>
          </cell>
          <cell r="P74">
            <v>664.90045999999995</v>
          </cell>
        </row>
        <row r="75">
          <cell r="K75">
            <v>638</v>
          </cell>
        </row>
        <row r="76">
          <cell r="D76">
            <v>0</v>
          </cell>
          <cell r="J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</row>
        <row r="81">
          <cell r="D81">
            <v>0</v>
          </cell>
          <cell r="J81">
            <v>0</v>
          </cell>
          <cell r="K81">
            <v>16290.9</v>
          </cell>
          <cell r="L81">
            <v>0</v>
          </cell>
          <cell r="N81">
            <v>0</v>
          </cell>
          <cell r="O81">
            <v>185.13095999999999</v>
          </cell>
          <cell r="P81">
            <v>664.90049999999997</v>
          </cell>
        </row>
        <row r="82">
          <cell r="D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</row>
        <row r="86">
          <cell r="D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0</v>
          </cell>
          <cell r="J87">
            <v>0</v>
          </cell>
          <cell r="K87">
            <v>2121.6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K88">
            <v>2121.6</v>
          </cell>
        </row>
        <row r="95">
          <cell r="D95">
            <v>0</v>
          </cell>
          <cell r="K95">
            <v>9</v>
          </cell>
        </row>
        <row r="96">
          <cell r="K96">
            <v>2</v>
          </cell>
        </row>
        <row r="97">
          <cell r="K97">
            <v>9</v>
          </cell>
        </row>
        <row r="98">
          <cell r="K98">
            <v>2</v>
          </cell>
        </row>
        <row r="100">
          <cell r="D100">
            <v>0</v>
          </cell>
          <cell r="K100">
            <v>24</v>
          </cell>
        </row>
        <row r="101">
          <cell r="D101">
            <v>0</v>
          </cell>
          <cell r="K101">
            <v>0</v>
          </cell>
        </row>
        <row r="102">
          <cell r="K102">
            <v>0</v>
          </cell>
        </row>
        <row r="103">
          <cell r="D103">
            <v>0</v>
          </cell>
          <cell r="K103">
            <v>0</v>
          </cell>
        </row>
        <row r="104">
          <cell r="K104">
            <v>9</v>
          </cell>
        </row>
        <row r="107">
          <cell r="D107">
            <v>0</v>
          </cell>
          <cell r="K107">
            <v>19261</v>
          </cell>
        </row>
        <row r="108">
          <cell r="K108">
            <v>931</v>
          </cell>
        </row>
        <row r="109">
          <cell r="D109">
            <v>0</v>
          </cell>
          <cell r="K109">
            <v>16211</v>
          </cell>
        </row>
        <row r="110">
          <cell r="K110">
            <v>829.3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36"/>
  <sheetViews>
    <sheetView showZeros="0" topLeftCell="A16" zoomScale="90" zoomScaleNormal="90" zoomScaleSheetLayoutView="110" workbookViewId="0">
      <selection activeCell="A6" sqref="A6:P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3" width="8.88671875" style="81"/>
    <col min="34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  <c r="Q1" s="103"/>
    </row>
    <row r="2" spans="1:17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104"/>
    </row>
    <row r="3" spans="1:17" ht="36.75" customHeight="1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104"/>
    </row>
    <row r="4" spans="1:17" ht="16.8" x14ac:dyDescent="0.3">
      <c r="A4" s="449" t="s">
        <v>268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105"/>
    </row>
    <row r="5" spans="1:17" ht="16.8" x14ac:dyDescent="0.3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103"/>
    </row>
    <row r="6" spans="1:17" ht="16.8" x14ac:dyDescent="0.3">
      <c r="A6" s="449" t="s">
        <v>373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05"/>
    </row>
    <row r="7" spans="1:17" ht="12" customHeight="1" x14ac:dyDescent="0.3">
      <c r="A7" s="62"/>
      <c r="B7" s="61"/>
      <c r="C7" s="61"/>
      <c r="D7" s="63" t="s">
        <v>41</v>
      </c>
      <c r="E7" s="63"/>
      <c r="F7" s="63"/>
      <c r="G7" s="64"/>
      <c r="H7" s="64"/>
      <c r="I7" s="64"/>
      <c r="J7" s="61"/>
      <c r="K7" s="61"/>
      <c r="L7" s="61"/>
      <c r="M7" s="61"/>
      <c r="N7" s="61"/>
      <c r="O7" s="61"/>
      <c r="P7" s="61"/>
    </row>
    <row r="8" spans="1:17" ht="22.5" customHeight="1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22.5" customHeight="1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45" customHeight="1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5.5" customHeight="1" x14ac:dyDescent="0.25">
      <c r="A14" s="122" t="s">
        <v>55</v>
      </c>
      <c r="B14" s="123">
        <v>101</v>
      </c>
      <c r="C14" s="6">
        <v>402</v>
      </c>
      <c r="D14" s="6">
        <v>11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28</v>
      </c>
      <c r="L14" s="6">
        <v>0</v>
      </c>
      <c r="M14" s="6">
        <v>0</v>
      </c>
      <c r="N14" s="6">
        <v>0</v>
      </c>
      <c r="O14" s="6">
        <v>17</v>
      </c>
      <c r="P14" s="6">
        <v>346</v>
      </c>
    </row>
    <row r="15" spans="1:17" ht="51.75" customHeight="1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3.25" customHeight="1" x14ac:dyDescent="0.25">
      <c r="A16" s="124" t="s">
        <v>63</v>
      </c>
      <c r="B16" s="123">
        <v>103</v>
      </c>
      <c r="C16" s="6">
        <v>10</v>
      </c>
      <c r="D16" s="6">
        <v>3</v>
      </c>
      <c r="E16" s="6">
        <v>0</v>
      </c>
      <c r="F16" s="6">
        <v>0</v>
      </c>
      <c r="G16" s="6">
        <v>0</v>
      </c>
      <c r="H16" s="6">
        <v>0</v>
      </c>
      <c r="I16" s="6"/>
      <c r="J16" s="6">
        <v>0</v>
      </c>
      <c r="K16" s="6">
        <v>7</v>
      </c>
      <c r="L16" s="6">
        <v>0</v>
      </c>
      <c r="M16" s="6">
        <v>0</v>
      </c>
      <c r="N16" s="6"/>
      <c r="O16" s="6"/>
      <c r="P16" s="6"/>
    </row>
    <row r="17" spans="1:16" ht="53.25" customHeight="1" x14ac:dyDescent="0.25">
      <c r="A17" s="124" t="s">
        <v>61</v>
      </c>
      <c r="B17" s="123">
        <v>104</v>
      </c>
      <c r="C17" s="6">
        <v>3</v>
      </c>
      <c r="D17" s="6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0</v>
      </c>
      <c r="M17" s="6">
        <v>0</v>
      </c>
      <c r="N17" s="6">
        <v>0</v>
      </c>
      <c r="O17" s="6"/>
      <c r="P17" s="6"/>
    </row>
    <row r="18" spans="1:16" ht="53.25" customHeight="1" x14ac:dyDescent="0.25">
      <c r="A18" s="125" t="s">
        <v>62</v>
      </c>
      <c r="B18" s="123">
        <v>105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/>
      <c r="P18" s="6"/>
    </row>
    <row r="19" spans="1:16" ht="53.25" customHeight="1" x14ac:dyDescent="0.25">
      <c r="A19" s="125" t="s">
        <v>56</v>
      </c>
      <c r="B19" s="123">
        <v>106</v>
      </c>
      <c r="C19" s="6">
        <v>0</v>
      </c>
      <c r="D19" s="6"/>
      <c r="E19" s="6">
        <v>0</v>
      </c>
      <c r="F19" s="6">
        <v>0</v>
      </c>
      <c r="G19" s="6">
        <v>0</v>
      </c>
      <c r="H19" s="6"/>
      <c r="I19" s="6"/>
      <c r="J19" s="6"/>
      <c r="K19" s="6"/>
      <c r="L19" s="6"/>
      <c r="M19" s="6"/>
      <c r="N19" s="6">
        <v>0</v>
      </c>
      <c r="O19" s="6"/>
      <c r="P19" s="6"/>
    </row>
    <row r="20" spans="1:16" ht="29.25" customHeight="1" x14ac:dyDescent="0.25">
      <c r="A20" s="124" t="s">
        <v>57</v>
      </c>
      <c r="B20" s="123">
        <v>107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/>
      <c r="N20" s="6"/>
      <c r="O20" s="6"/>
      <c r="P20" s="6"/>
    </row>
    <row r="21" spans="1:16" ht="27.75" customHeight="1" x14ac:dyDescent="0.25">
      <c r="A21" s="126" t="s">
        <v>197</v>
      </c>
      <c r="B21" s="123">
        <v>108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/>
      <c r="N21" s="6"/>
      <c r="O21" s="6"/>
      <c r="P21" s="6"/>
    </row>
    <row r="22" spans="1:16" ht="39" customHeight="1" x14ac:dyDescent="0.25">
      <c r="A22" s="124" t="s">
        <v>59</v>
      </c>
      <c r="B22" s="123">
        <v>109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6"/>
    </row>
    <row r="23" spans="1:16" ht="27.75" customHeight="1" x14ac:dyDescent="0.25">
      <c r="A23" s="122" t="s">
        <v>11</v>
      </c>
      <c r="B23" s="123">
        <v>110</v>
      </c>
      <c r="C23" s="6">
        <v>399</v>
      </c>
      <c r="D23" s="6">
        <v>10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26</v>
      </c>
      <c r="L23" s="6">
        <v>0</v>
      </c>
      <c r="M23" s="6">
        <v>0</v>
      </c>
      <c r="N23" s="6">
        <v>0</v>
      </c>
      <c r="O23" s="6">
        <v>17</v>
      </c>
      <c r="P23" s="6">
        <v>346</v>
      </c>
    </row>
    <row r="24" spans="1:16" ht="52.5" customHeight="1" x14ac:dyDescent="0.25">
      <c r="A24" s="124" t="s">
        <v>64</v>
      </c>
      <c r="B24" s="127">
        <v>111</v>
      </c>
      <c r="C24" s="6">
        <v>7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5</v>
      </c>
      <c r="L24" s="6">
        <v>0</v>
      </c>
      <c r="M24" s="6">
        <v>0</v>
      </c>
      <c r="N24" s="6">
        <v>0</v>
      </c>
      <c r="O24" s="6"/>
      <c r="P24" s="6"/>
    </row>
    <row r="25" spans="1:16" ht="27" customHeight="1" x14ac:dyDescent="0.25">
      <c r="A25" s="124" t="s">
        <v>65</v>
      </c>
      <c r="B25" s="127">
        <v>112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39.75" customHeight="1" x14ac:dyDescent="0.25">
      <c r="A26" s="124" t="s">
        <v>66</v>
      </c>
      <c r="B26" s="127">
        <v>113</v>
      </c>
      <c r="C26" s="6">
        <v>0</v>
      </c>
      <c r="D26" s="6"/>
      <c r="E26" s="6">
        <v>0</v>
      </c>
      <c r="F26" s="6">
        <v>0</v>
      </c>
      <c r="G26" s="6">
        <v>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ht="39.75" customHeight="1" x14ac:dyDescent="0.25">
      <c r="A27" s="124" t="s">
        <v>67</v>
      </c>
      <c r="B27" s="127">
        <v>114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ht="60" customHeight="1" x14ac:dyDescent="0.25">
      <c r="A28" s="124" t="s">
        <v>68</v>
      </c>
      <c r="B28" s="127">
        <v>115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/>
      <c r="N28" s="6"/>
      <c r="O28" s="6"/>
      <c r="P28" s="6"/>
    </row>
    <row r="29" spans="1:16" ht="51.75" customHeight="1" x14ac:dyDescent="0.25">
      <c r="A29" s="124" t="s">
        <v>69</v>
      </c>
      <c r="B29" s="127">
        <v>116</v>
      </c>
      <c r="C29" s="6">
        <v>399</v>
      </c>
      <c r="D29" s="6">
        <v>10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26</v>
      </c>
      <c r="L29" s="6">
        <v>0</v>
      </c>
      <c r="M29" s="6">
        <v>0</v>
      </c>
      <c r="N29" s="6">
        <v>0</v>
      </c>
      <c r="O29" s="6">
        <v>17</v>
      </c>
      <c r="P29" s="6">
        <v>346</v>
      </c>
    </row>
    <row r="30" spans="1:16" ht="26.25" customHeight="1" x14ac:dyDescent="0.25">
      <c r="A30" s="128" t="s">
        <v>12</v>
      </c>
      <c r="B30" s="123">
        <v>117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1:16" ht="15.75" customHeight="1" x14ac:dyDescent="0.25">
      <c r="A31" s="122" t="s">
        <v>13</v>
      </c>
      <c r="B31" s="123">
        <v>118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1:16" ht="45" customHeight="1" x14ac:dyDescent="0.25">
      <c r="A32" s="129" t="s">
        <v>183</v>
      </c>
      <c r="B32" s="130">
        <v>119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</row>
    <row r="33" spans="1:16" ht="42" customHeight="1" x14ac:dyDescent="0.25">
      <c r="A33" s="129" t="s">
        <v>184</v>
      </c>
      <c r="B33" s="130">
        <v>120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</row>
    <row r="34" spans="1:16" ht="18" customHeight="1" x14ac:dyDescent="0.25">
      <c r="A34" s="122" t="s">
        <v>70</v>
      </c>
      <c r="B34" s="123">
        <v>121</v>
      </c>
      <c r="C34" s="6">
        <v>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3</v>
      </c>
      <c r="L34" s="6">
        <v>0</v>
      </c>
      <c r="M34" s="6">
        <v>0</v>
      </c>
      <c r="N34" s="6">
        <v>0</v>
      </c>
      <c r="O34" s="6">
        <v>0</v>
      </c>
      <c r="P34" s="6">
        <v>2</v>
      </c>
    </row>
    <row r="35" spans="1:16" ht="18" customHeight="1" x14ac:dyDescent="0.25">
      <c r="A35" s="122" t="s">
        <v>71</v>
      </c>
      <c r="B35" s="123">
        <v>122</v>
      </c>
      <c r="C35" s="6">
        <v>2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1:16" ht="27.75" customHeight="1" x14ac:dyDescent="0.25">
      <c r="A36" s="128" t="s">
        <v>14</v>
      </c>
      <c r="B36" s="123">
        <v>123</v>
      </c>
      <c r="C36" s="6">
        <v>2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1:16" ht="27.75" customHeight="1" x14ac:dyDescent="0.25">
      <c r="A37" s="128" t="s">
        <v>72</v>
      </c>
      <c r="B37" s="123">
        <v>124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1:16" ht="38.25" customHeight="1" x14ac:dyDescent="0.25">
      <c r="A38" s="128" t="s">
        <v>73</v>
      </c>
      <c r="B38" s="123">
        <v>125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</row>
    <row r="39" spans="1:16" ht="15.75" customHeight="1" x14ac:dyDescent="0.25">
      <c r="A39" s="122" t="s">
        <v>15</v>
      </c>
      <c r="B39" s="123">
        <v>126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1:16" ht="77.25" customHeight="1" x14ac:dyDescent="0.25">
      <c r="A40" s="128" t="s">
        <v>198</v>
      </c>
      <c r="B40" s="123">
        <v>127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1:16" ht="41.25" customHeight="1" x14ac:dyDescent="0.25">
      <c r="A41" s="122" t="s">
        <v>75</v>
      </c>
      <c r="B41" s="123">
        <v>128</v>
      </c>
      <c r="C41" s="6">
        <v>1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0</v>
      </c>
      <c r="N41" s="6">
        <v>0</v>
      </c>
      <c r="O41" s="6"/>
      <c r="P41" s="6"/>
    </row>
    <row r="42" spans="1:16" ht="15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5.75" customHeight="1" x14ac:dyDescent="0.25">
      <c r="A43" s="131" t="s">
        <v>16</v>
      </c>
      <c r="B43" s="123">
        <v>201</v>
      </c>
      <c r="C43" s="6">
        <v>122</v>
      </c>
      <c r="D43" s="6">
        <v>27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95</v>
      </c>
      <c r="L43" s="6">
        <v>0</v>
      </c>
      <c r="M43" s="6"/>
      <c r="N43" s="6"/>
      <c r="O43" s="6"/>
      <c r="P43" s="6"/>
    </row>
    <row r="44" spans="1:16" ht="52.5" customHeight="1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>
        <v>0</v>
      </c>
      <c r="I44" s="6">
        <v>0</v>
      </c>
      <c r="J44" s="6">
        <v>0</v>
      </c>
      <c r="K44" s="6"/>
      <c r="L44" s="6">
        <v>0</v>
      </c>
      <c r="M44" s="6"/>
      <c r="N44" s="6"/>
      <c r="O44" s="6"/>
      <c r="P44" s="6"/>
    </row>
    <row r="45" spans="1:16" ht="52.5" customHeight="1" x14ac:dyDescent="0.25">
      <c r="A45" s="132" t="s">
        <v>78</v>
      </c>
      <c r="B45" s="123">
        <v>203</v>
      </c>
      <c r="C45" s="6">
        <v>16</v>
      </c>
      <c r="D45" s="6">
        <v>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10</v>
      </c>
      <c r="L45" s="6">
        <v>0</v>
      </c>
      <c r="M45" s="6"/>
      <c r="N45" s="6"/>
      <c r="O45" s="6"/>
      <c r="P45" s="6"/>
    </row>
    <row r="46" spans="1:16" ht="41.25" customHeight="1" x14ac:dyDescent="0.25">
      <c r="A46" s="132" t="s">
        <v>79</v>
      </c>
      <c r="B46" s="123">
        <v>204</v>
      </c>
      <c r="C46" s="6">
        <v>0</v>
      </c>
      <c r="D46" s="6"/>
      <c r="E46" s="6">
        <v>0</v>
      </c>
      <c r="F46" s="6">
        <v>0</v>
      </c>
      <c r="G46" s="6">
        <v>0</v>
      </c>
      <c r="H46" s="6"/>
      <c r="I46" s="6">
        <v>0</v>
      </c>
      <c r="J46" s="6">
        <v>0</v>
      </c>
      <c r="K46" s="6"/>
      <c r="L46" s="6"/>
      <c r="M46" s="6"/>
      <c r="N46" s="6"/>
      <c r="O46" s="6"/>
      <c r="P46" s="6"/>
    </row>
    <row r="47" spans="1:16" ht="52.5" customHeight="1" x14ac:dyDescent="0.25">
      <c r="A47" s="132" t="s">
        <v>80</v>
      </c>
      <c r="B47" s="123">
        <v>205</v>
      </c>
      <c r="C47" s="6">
        <v>39</v>
      </c>
      <c r="D47" s="6">
        <v>7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32</v>
      </c>
      <c r="L47" s="6">
        <v>0</v>
      </c>
      <c r="M47" s="6"/>
      <c r="N47" s="6"/>
      <c r="O47" s="6"/>
      <c r="P47" s="6"/>
    </row>
    <row r="48" spans="1:16" ht="32.25" customHeight="1" x14ac:dyDescent="0.25">
      <c r="A48" s="132" t="s">
        <v>81</v>
      </c>
      <c r="B48" s="123">
        <v>206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/>
      <c r="N48" s="6"/>
      <c r="O48" s="6"/>
      <c r="P48" s="6"/>
    </row>
    <row r="49" spans="1:26" ht="42" customHeight="1" x14ac:dyDescent="0.25">
      <c r="A49" s="132" t="s">
        <v>82</v>
      </c>
      <c r="B49" s="123">
        <v>207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/>
      <c r="N49" s="6"/>
      <c r="O49" s="6"/>
      <c r="P49" s="6"/>
    </row>
    <row r="50" spans="1:26" ht="25.5" customHeight="1" x14ac:dyDescent="0.25">
      <c r="A50" s="132" t="s">
        <v>37</v>
      </c>
      <c r="B50" s="123">
        <v>208</v>
      </c>
      <c r="C50" s="6">
        <v>122</v>
      </c>
      <c r="D50" s="6">
        <v>27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95</v>
      </c>
      <c r="L50" s="6">
        <v>0</v>
      </c>
      <c r="M50" s="6">
        <v>0</v>
      </c>
      <c r="N50" s="6">
        <v>0</v>
      </c>
      <c r="O50" s="6"/>
      <c r="P50" s="6"/>
    </row>
    <row r="51" spans="1:26" ht="27.75" customHeight="1" x14ac:dyDescent="0.25">
      <c r="A51" s="128" t="s">
        <v>17</v>
      </c>
      <c r="B51" s="123">
        <v>209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/>
      <c r="P51" s="6"/>
    </row>
    <row r="52" spans="1:26" ht="15.75" customHeight="1" x14ac:dyDescent="0.25">
      <c r="A52" s="122" t="s">
        <v>18</v>
      </c>
      <c r="B52" s="123">
        <v>210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/>
      <c r="P52" s="6"/>
    </row>
    <row r="53" spans="1:26" ht="40.5" customHeight="1" x14ac:dyDescent="0.25">
      <c r="A53" s="122" t="s">
        <v>181</v>
      </c>
      <c r="B53" s="123">
        <v>211</v>
      </c>
      <c r="C53" s="6">
        <v>17</v>
      </c>
      <c r="D53" s="6">
        <v>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11</v>
      </c>
      <c r="L53" s="6">
        <v>0</v>
      </c>
      <c r="M53" s="6">
        <v>0</v>
      </c>
      <c r="N53" s="6">
        <v>0</v>
      </c>
      <c r="O53" s="6"/>
      <c r="P53" s="6"/>
    </row>
    <row r="54" spans="1:26" ht="39" customHeight="1" x14ac:dyDescent="0.25">
      <c r="A54" s="133" t="s">
        <v>83</v>
      </c>
      <c r="B54" s="123">
        <v>212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/>
      <c r="P54" s="6"/>
    </row>
    <row r="55" spans="1:26" ht="27.75" customHeight="1" x14ac:dyDescent="0.25">
      <c r="A55" s="134" t="s">
        <v>84</v>
      </c>
      <c r="B55" s="123">
        <v>213</v>
      </c>
      <c r="C55" s="6">
        <v>2</v>
      </c>
      <c r="D55" s="6">
        <v>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/>
      <c r="P55" s="6"/>
    </row>
    <row r="56" spans="1:26" ht="41.25" customHeight="1" x14ac:dyDescent="0.25">
      <c r="A56" s="135" t="s">
        <v>85</v>
      </c>
      <c r="B56" s="123">
        <v>214</v>
      </c>
      <c r="C56" s="6">
        <v>15</v>
      </c>
      <c r="D56" s="6">
        <v>4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11</v>
      </c>
      <c r="L56" s="6">
        <v>0</v>
      </c>
      <c r="M56" s="6">
        <v>0</v>
      </c>
      <c r="N56" s="6">
        <v>0</v>
      </c>
      <c r="O56" s="6"/>
      <c r="P56" s="6"/>
    </row>
    <row r="57" spans="1:26" ht="27.75" customHeight="1" x14ac:dyDescent="0.25">
      <c r="A57" s="136" t="s">
        <v>86</v>
      </c>
      <c r="B57" s="137">
        <v>215</v>
      </c>
      <c r="C57" s="6">
        <v>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0</v>
      </c>
      <c r="M57" s="6">
        <v>0</v>
      </c>
      <c r="N57" s="6">
        <v>0</v>
      </c>
      <c r="O57" s="138"/>
      <c r="P57" s="138"/>
    </row>
    <row r="58" spans="1:26" s="81" customFormat="1" ht="54" customHeight="1" x14ac:dyDescent="0.25">
      <c r="A58" s="139" t="s">
        <v>185</v>
      </c>
      <c r="B58" s="140" t="s">
        <v>186</v>
      </c>
      <c r="C58" s="6">
        <v>36</v>
      </c>
      <c r="D58" s="6">
        <v>10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26</v>
      </c>
      <c r="L58" s="6">
        <v>0</v>
      </c>
      <c r="M58" s="6"/>
      <c r="N58" s="6"/>
      <c r="O58" s="139"/>
      <c r="P58" s="139"/>
      <c r="Q58" s="99"/>
      <c r="R58" s="99"/>
      <c r="S58" s="99"/>
      <c r="T58" s="99"/>
    </row>
    <row r="59" spans="1:26" s="81" customFormat="1" ht="70.5" customHeight="1" x14ac:dyDescent="0.25">
      <c r="A59" s="139" t="s">
        <v>187</v>
      </c>
      <c r="B59" s="140">
        <v>217</v>
      </c>
      <c r="C59" s="6">
        <v>15</v>
      </c>
      <c r="D59" s="6">
        <v>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11</v>
      </c>
      <c r="L59" s="6">
        <v>0</v>
      </c>
      <c r="M59" s="139"/>
      <c r="N59" s="139"/>
      <c r="O59" s="139"/>
      <c r="P59" s="139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s="81" customFormat="1" ht="55.5" customHeight="1" x14ac:dyDescent="0.25">
      <c r="A60" s="139" t="s">
        <v>189</v>
      </c>
      <c r="B60" s="140">
        <v>218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/>
      <c r="N60" s="6"/>
      <c r="O60" s="6"/>
      <c r="P60" s="6"/>
      <c r="Q60" s="101"/>
      <c r="R60" s="101"/>
      <c r="S60" s="101"/>
      <c r="T60" s="101"/>
    </row>
    <row r="61" spans="1:26" s="81" customFormat="1" ht="34.5" customHeight="1" x14ac:dyDescent="0.25">
      <c r="A61" s="139" t="s">
        <v>190</v>
      </c>
      <c r="B61" s="140">
        <v>219</v>
      </c>
      <c r="C61" s="6">
        <v>36</v>
      </c>
      <c r="D61" s="6">
        <v>10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26</v>
      </c>
      <c r="L61" s="6">
        <v>0</v>
      </c>
      <c r="M61" s="6"/>
      <c r="N61" s="6"/>
      <c r="O61" s="6"/>
      <c r="P61" s="6"/>
      <c r="Q61" s="101"/>
      <c r="R61" s="101"/>
      <c r="S61" s="101"/>
      <c r="T61" s="101"/>
    </row>
    <row r="62" spans="1:26" s="81" customFormat="1" ht="29.25" customHeight="1" x14ac:dyDescent="0.25">
      <c r="A62" s="139" t="s">
        <v>191</v>
      </c>
      <c r="B62" s="140">
        <v>220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/>
      <c r="N62" s="6"/>
      <c r="O62" s="6"/>
      <c r="P62" s="6"/>
      <c r="Q62" s="99"/>
      <c r="R62" s="99"/>
      <c r="S62" s="99"/>
      <c r="T62" s="99"/>
    </row>
    <row r="63" spans="1:26" s="81" customFormat="1" ht="27.75" customHeight="1" x14ac:dyDescent="0.25">
      <c r="A63" s="139" t="s">
        <v>192</v>
      </c>
      <c r="B63" s="140">
        <v>221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/>
      <c r="N63" s="6"/>
      <c r="O63" s="6"/>
      <c r="P63" s="6"/>
      <c r="Q63" s="99"/>
      <c r="R63" s="99"/>
      <c r="S63" s="99"/>
      <c r="T63" s="99"/>
    </row>
    <row r="64" spans="1:26" ht="27.75" customHeight="1" x14ac:dyDescent="0.25">
      <c r="A64" s="122" t="s">
        <v>93</v>
      </c>
      <c r="B64" s="123">
        <v>222</v>
      </c>
      <c r="C64" s="6">
        <v>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  <c r="M64" s="6"/>
      <c r="N64" s="6"/>
      <c r="O64" s="6"/>
      <c r="P64" s="6"/>
    </row>
    <row r="65" spans="1:20" ht="21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8.5" customHeight="1" x14ac:dyDescent="0.25">
      <c r="A66" s="131" t="s">
        <v>94</v>
      </c>
      <c r="B66" s="123">
        <v>301</v>
      </c>
      <c r="C66" s="6">
        <v>70901.5</v>
      </c>
      <c r="D66" s="6">
        <v>2766.7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20718.8</v>
      </c>
      <c r="L66" s="6">
        <v>0</v>
      </c>
      <c r="M66" s="6">
        <v>0</v>
      </c>
      <c r="N66" s="6">
        <v>0</v>
      </c>
      <c r="O66" s="6">
        <v>44536.800000000003</v>
      </c>
      <c r="P66" s="6">
        <v>2879.2</v>
      </c>
    </row>
    <row r="67" spans="1:20" ht="52.5" customHeight="1" x14ac:dyDescent="0.25">
      <c r="A67" s="124" t="s">
        <v>95</v>
      </c>
      <c r="B67" s="123">
        <v>302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1" customHeight="1" x14ac:dyDescent="0.25">
      <c r="A68" s="124" t="s">
        <v>96</v>
      </c>
      <c r="B68" s="123">
        <v>303</v>
      </c>
      <c r="C68" s="6">
        <v>9877.7000000000007</v>
      </c>
      <c r="D68" s="6">
        <v>322.60000000000002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9555.1</v>
      </c>
      <c r="L68" s="6">
        <v>0</v>
      </c>
      <c r="M68" s="6"/>
      <c r="N68" s="6"/>
      <c r="O68" s="6"/>
      <c r="P68" s="6"/>
    </row>
    <row r="69" spans="1:20" ht="64.5" customHeight="1" x14ac:dyDescent="0.25">
      <c r="A69" s="124" t="s">
        <v>97</v>
      </c>
      <c r="B69" s="123">
        <v>304</v>
      </c>
      <c r="C69" s="6">
        <v>530.29999999999995</v>
      </c>
      <c r="D69" s="6">
        <v>96.8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433.5</v>
      </c>
      <c r="L69" s="6">
        <v>0</v>
      </c>
      <c r="M69" s="6"/>
      <c r="N69" s="6"/>
      <c r="O69" s="6"/>
      <c r="P69" s="6"/>
    </row>
    <row r="70" spans="1:20" ht="50.25" customHeight="1" x14ac:dyDescent="0.25">
      <c r="A70" s="125" t="s">
        <v>98</v>
      </c>
      <c r="B70" s="123">
        <v>305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/>
      <c r="N70" s="6"/>
      <c r="O70" s="6"/>
      <c r="P70" s="6"/>
    </row>
    <row r="71" spans="1:20" ht="51" customHeight="1" x14ac:dyDescent="0.25">
      <c r="A71" s="125" t="s">
        <v>99</v>
      </c>
      <c r="B71" s="123">
        <v>306</v>
      </c>
      <c r="C71" s="6">
        <v>0</v>
      </c>
      <c r="D71" s="6"/>
      <c r="E71" s="6"/>
      <c r="F71" s="6"/>
      <c r="G71" s="6"/>
      <c r="H71" s="6"/>
      <c r="I71" s="6">
        <v>0</v>
      </c>
      <c r="J71" s="6">
        <v>0</v>
      </c>
      <c r="K71" s="6">
        <v>0</v>
      </c>
      <c r="L71" s="6">
        <v>0</v>
      </c>
      <c r="M71" s="6"/>
      <c r="N71" s="6"/>
      <c r="O71" s="6"/>
      <c r="P71" s="6"/>
    </row>
    <row r="72" spans="1:20" ht="51" customHeight="1" x14ac:dyDescent="0.25">
      <c r="A72" s="125" t="s">
        <v>200</v>
      </c>
      <c r="B72" s="123">
        <v>307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/>
      <c r="N72" s="6"/>
      <c r="O72" s="6"/>
      <c r="P72" s="6"/>
    </row>
    <row r="73" spans="1:20" ht="57.75" customHeight="1" x14ac:dyDescent="0.25">
      <c r="A73" s="141" t="s">
        <v>201</v>
      </c>
      <c r="B73" s="123">
        <v>308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25">
        <v>0</v>
      </c>
      <c r="N73" s="125">
        <v>0</v>
      </c>
      <c r="O73" s="125">
        <v>0</v>
      </c>
      <c r="P73" s="125">
        <v>0</v>
      </c>
      <c r="Q73" s="106"/>
      <c r="R73" s="106"/>
      <c r="S73" s="106"/>
      <c r="T73" s="106"/>
    </row>
    <row r="74" spans="1:20" ht="36.75" customHeight="1" x14ac:dyDescent="0.25">
      <c r="A74" s="122" t="s">
        <v>102</v>
      </c>
      <c r="B74" s="123">
        <v>309</v>
      </c>
      <c r="C74" s="6">
        <v>67868.5</v>
      </c>
      <c r="D74" s="6">
        <v>2143.7000000000003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18308.8</v>
      </c>
      <c r="L74" s="6">
        <v>0</v>
      </c>
      <c r="M74" s="6">
        <v>0</v>
      </c>
      <c r="N74" s="6">
        <v>0</v>
      </c>
      <c r="O74" s="6">
        <v>44536.800000000003</v>
      </c>
      <c r="P74" s="6">
        <v>2879.2</v>
      </c>
    </row>
    <row r="75" spans="1:20" ht="70.5" customHeight="1" x14ac:dyDescent="0.25">
      <c r="A75" s="129" t="s">
        <v>202</v>
      </c>
      <c r="B75" s="123">
        <v>310</v>
      </c>
      <c r="C75" s="122">
        <v>9313.2000000000007</v>
      </c>
      <c r="D75" s="122">
        <v>191.6</v>
      </c>
      <c r="E75" s="122">
        <v>0</v>
      </c>
      <c r="F75" s="122">
        <v>0</v>
      </c>
      <c r="G75" s="122">
        <v>0</v>
      </c>
      <c r="H75" s="122">
        <v>0</v>
      </c>
      <c r="I75" s="122">
        <v>0</v>
      </c>
      <c r="J75" s="122">
        <v>0</v>
      </c>
      <c r="K75" s="122">
        <v>9121.6</v>
      </c>
      <c r="L75" s="122">
        <v>0</v>
      </c>
      <c r="M75" s="122">
        <v>0</v>
      </c>
      <c r="N75" s="122">
        <v>0</v>
      </c>
      <c r="O75" s="6"/>
      <c r="P75" s="6"/>
      <c r="Q75" s="107"/>
      <c r="R75" s="107"/>
      <c r="S75" s="107"/>
      <c r="T75" s="107"/>
    </row>
    <row r="76" spans="1:20" ht="27" customHeight="1" x14ac:dyDescent="0.25">
      <c r="A76" s="124" t="s">
        <v>104</v>
      </c>
      <c r="B76" s="123">
        <v>311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/>
      <c r="P76" s="6"/>
    </row>
    <row r="77" spans="1:20" ht="42.75" customHeight="1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42.75" customHeight="1" x14ac:dyDescent="0.25">
      <c r="A78" s="124" t="s">
        <v>106</v>
      </c>
      <c r="B78" s="123">
        <v>313</v>
      </c>
      <c r="C78" s="6"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42.75" customHeight="1" x14ac:dyDescent="0.25">
      <c r="A79" s="124" t="s">
        <v>107</v>
      </c>
      <c r="B79" s="123">
        <v>314</v>
      </c>
      <c r="C79" s="6"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42.75" customHeight="1" x14ac:dyDescent="0.25">
      <c r="A80" s="142" t="s">
        <v>182</v>
      </c>
      <c r="B80" s="123">
        <v>315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1:28" ht="39" customHeight="1" x14ac:dyDescent="0.25">
      <c r="A81" s="142" t="s">
        <v>108</v>
      </c>
      <c r="B81" s="123">
        <v>316</v>
      </c>
      <c r="C81" s="6">
        <v>67868.5</v>
      </c>
      <c r="D81" s="6">
        <v>2143.7000000000003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18308.8</v>
      </c>
      <c r="L81" s="6">
        <v>0</v>
      </c>
      <c r="M81" s="6">
        <v>0</v>
      </c>
      <c r="N81" s="6">
        <v>0</v>
      </c>
      <c r="O81" s="6">
        <v>44536.800000000003</v>
      </c>
      <c r="P81" s="6">
        <v>2879.2</v>
      </c>
    </row>
    <row r="82" spans="1:28" ht="25.5" customHeight="1" x14ac:dyDescent="0.25">
      <c r="A82" s="128" t="s">
        <v>21</v>
      </c>
      <c r="B82" s="123">
        <v>317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</row>
    <row r="83" spans="1:28" ht="17.25" customHeight="1" x14ac:dyDescent="0.25">
      <c r="A83" s="122" t="s">
        <v>22</v>
      </c>
      <c r="B83" s="123">
        <v>318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</row>
    <row r="84" spans="1:28" ht="45" customHeight="1" x14ac:dyDescent="0.25">
      <c r="A84" s="129" t="s">
        <v>193</v>
      </c>
      <c r="B84" s="130">
        <v>319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129">
        <v>0</v>
      </c>
      <c r="Q84" s="107"/>
      <c r="R84" s="107"/>
      <c r="S84" s="107"/>
      <c r="T84" s="107"/>
    </row>
    <row r="85" spans="1:28" ht="45" customHeight="1" x14ac:dyDescent="0.25">
      <c r="A85" s="129" t="s">
        <v>194</v>
      </c>
      <c r="B85" s="130">
        <v>320</v>
      </c>
      <c r="C85" s="129">
        <v>0</v>
      </c>
      <c r="D85" s="129">
        <v>0</v>
      </c>
      <c r="E85" s="129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07"/>
      <c r="R85" s="107"/>
      <c r="S85" s="107"/>
      <c r="T85" s="107"/>
    </row>
    <row r="86" spans="1:28" ht="29.25" customHeight="1" x14ac:dyDescent="0.25">
      <c r="A86" s="122" t="s">
        <v>109</v>
      </c>
      <c r="B86" s="123">
        <v>321</v>
      </c>
      <c r="C86" s="6">
        <v>-5.4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-5.4</v>
      </c>
    </row>
    <row r="87" spans="1:28" ht="27" customHeight="1" x14ac:dyDescent="0.25">
      <c r="A87" s="122" t="s">
        <v>110</v>
      </c>
      <c r="B87" s="123">
        <v>322</v>
      </c>
      <c r="C87" s="6">
        <v>180.5</v>
      </c>
      <c r="D87" s="6">
        <v>48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132.5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28" ht="27" customHeight="1" x14ac:dyDescent="0.25">
      <c r="A88" s="128" t="s">
        <v>14</v>
      </c>
      <c r="B88" s="123">
        <v>323</v>
      </c>
      <c r="C88" s="143">
        <v>180.5</v>
      </c>
      <c r="D88" s="143">
        <v>48</v>
      </c>
      <c r="E88" s="143">
        <v>0</v>
      </c>
      <c r="F88" s="143">
        <v>0</v>
      </c>
      <c r="G88" s="143">
        <v>0</v>
      </c>
      <c r="H88" s="143">
        <v>0</v>
      </c>
      <c r="I88" s="143">
        <v>0</v>
      </c>
      <c r="J88" s="143">
        <v>0</v>
      </c>
      <c r="K88" s="143">
        <v>132.5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</row>
    <row r="89" spans="1:28" ht="34.5" customHeight="1" x14ac:dyDescent="0.25">
      <c r="A89" s="128" t="s">
        <v>72</v>
      </c>
      <c r="B89" s="123">
        <v>324</v>
      </c>
      <c r="C89" s="143">
        <v>0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</row>
    <row r="90" spans="1:28" ht="38.25" customHeight="1" x14ac:dyDescent="0.25">
      <c r="A90" s="128" t="s">
        <v>73</v>
      </c>
      <c r="B90" s="123">
        <v>325</v>
      </c>
      <c r="C90" s="143">
        <v>0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</row>
    <row r="91" spans="1:28" ht="27" customHeight="1" x14ac:dyDescent="0.25">
      <c r="A91" s="122" t="s">
        <v>15</v>
      </c>
      <c r="B91" s="123">
        <v>326</v>
      </c>
      <c r="C91" s="143">
        <v>0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</row>
    <row r="92" spans="1:28" ht="93.75" customHeight="1" x14ac:dyDescent="0.25">
      <c r="A92" s="129" t="s">
        <v>195</v>
      </c>
      <c r="B92" s="130">
        <v>327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07"/>
      <c r="R92" s="107"/>
      <c r="S92" s="107"/>
      <c r="T92" s="107"/>
    </row>
    <row r="93" spans="1:28" ht="14.2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25.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77.25" customHeight="1" x14ac:dyDescent="0.25">
      <c r="A95" s="125" t="s">
        <v>117</v>
      </c>
      <c r="B95" s="123" t="s">
        <v>23</v>
      </c>
      <c r="C95" s="6">
        <v>14</v>
      </c>
      <c r="D95" s="6">
        <v>2</v>
      </c>
      <c r="E95" s="6">
        <v>0</v>
      </c>
      <c r="F95" s="6">
        <v>0</v>
      </c>
      <c r="G95" s="38"/>
      <c r="H95" s="38"/>
      <c r="I95" s="38"/>
      <c r="J95" s="38"/>
      <c r="K95" s="38">
        <v>12</v>
      </c>
      <c r="L95" s="38"/>
      <c r="M95" s="38"/>
      <c r="N95" s="38"/>
      <c r="O95" s="38"/>
      <c r="P95" s="38"/>
    </row>
    <row r="96" spans="1:28" ht="87.75" customHeight="1" x14ac:dyDescent="0.25">
      <c r="A96" s="141" t="s">
        <v>203</v>
      </c>
      <c r="B96" s="123" t="s">
        <v>24</v>
      </c>
      <c r="C96" s="125">
        <v>0</v>
      </c>
      <c r="D96" s="125">
        <v>0</v>
      </c>
      <c r="E96" s="125">
        <v>0</v>
      </c>
      <c r="F96" s="125">
        <v>0</v>
      </c>
      <c r="G96" s="38"/>
      <c r="H96" s="38"/>
      <c r="I96" s="38"/>
      <c r="J96" s="38"/>
      <c r="K96" s="38">
        <v>0</v>
      </c>
      <c r="L96" s="38"/>
      <c r="M96" s="38"/>
      <c r="N96" s="38"/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7.75" customHeight="1" x14ac:dyDescent="0.25">
      <c r="A97" s="141" t="s">
        <v>204</v>
      </c>
      <c r="B97" s="123" t="s">
        <v>26</v>
      </c>
      <c r="C97" s="141">
        <v>14</v>
      </c>
      <c r="D97" s="141">
        <v>2</v>
      </c>
      <c r="E97" s="141">
        <v>0</v>
      </c>
      <c r="F97" s="141">
        <v>0</v>
      </c>
      <c r="G97" s="38"/>
      <c r="H97" s="38"/>
      <c r="I97" s="38"/>
      <c r="J97" s="38"/>
      <c r="K97" s="38">
        <v>12</v>
      </c>
      <c r="L97" s="38"/>
      <c r="M97" s="38"/>
      <c r="N97" s="38"/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93" customHeight="1" x14ac:dyDescent="0.25">
      <c r="A98" s="141" t="s">
        <v>205</v>
      </c>
      <c r="B98" s="123" t="s">
        <v>206</v>
      </c>
      <c r="C98" s="141">
        <v>0</v>
      </c>
      <c r="D98" s="141">
        <v>0</v>
      </c>
      <c r="E98" s="141">
        <v>0</v>
      </c>
      <c r="F98" s="141">
        <v>0</v>
      </c>
      <c r="G98" s="38"/>
      <c r="H98" s="38"/>
      <c r="I98" s="38"/>
      <c r="J98" s="38"/>
      <c r="K98" s="38">
        <v>0</v>
      </c>
      <c r="L98" s="38"/>
      <c r="M98" s="38"/>
      <c r="N98" s="38"/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64</v>
      </c>
      <c r="D100" s="6">
        <v>5</v>
      </c>
      <c r="E100" s="6">
        <v>0</v>
      </c>
      <c r="F100" s="6">
        <v>0</v>
      </c>
      <c r="G100" s="38"/>
      <c r="H100" s="38"/>
      <c r="I100" s="38"/>
      <c r="J100" s="38"/>
      <c r="K100" s="38">
        <v>59</v>
      </c>
      <c r="L100" s="38"/>
      <c r="M100" s="38"/>
      <c r="N100" s="38"/>
      <c r="O100" s="38"/>
      <c r="P100" s="38"/>
    </row>
    <row r="101" spans="1:28" ht="39" customHeight="1" x14ac:dyDescent="0.25">
      <c r="A101" s="122" t="s">
        <v>131</v>
      </c>
      <c r="B101" s="123" t="s">
        <v>28</v>
      </c>
      <c r="C101" s="6">
        <v>4</v>
      </c>
      <c r="D101" s="6">
        <v>0</v>
      </c>
      <c r="E101" s="6">
        <v>0</v>
      </c>
      <c r="F101" s="6">
        <v>0</v>
      </c>
      <c r="G101" s="38"/>
      <c r="H101" s="38"/>
      <c r="I101" s="38"/>
      <c r="J101" s="38"/>
      <c r="K101" s="38">
        <v>7</v>
      </c>
      <c r="L101" s="38"/>
      <c r="M101" s="38"/>
      <c r="N101" s="38"/>
      <c r="O101" s="38"/>
      <c r="P101" s="38"/>
    </row>
    <row r="102" spans="1:28" ht="51" customHeight="1" x14ac:dyDescent="0.25">
      <c r="A102" s="122" t="s">
        <v>119</v>
      </c>
      <c r="B102" s="123" t="s">
        <v>29</v>
      </c>
      <c r="C102" s="6">
        <v>0</v>
      </c>
      <c r="D102" s="6">
        <v>0</v>
      </c>
      <c r="E102" s="6">
        <v>0</v>
      </c>
      <c r="F102" s="6">
        <v>0</v>
      </c>
      <c r="G102" s="38"/>
      <c r="H102" s="38"/>
      <c r="I102" s="38"/>
      <c r="J102" s="38"/>
      <c r="K102" s="38">
        <v>0</v>
      </c>
      <c r="L102" s="38"/>
      <c r="M102" s="38"/>
      <c r="N102" s="38"/>
      <c r="O102" s="38"/>
      <c r="P102" s="38"/>
    </row>
    <row r="103" spans="1:28" ht="19.5" customHeight="1" x14ac:dyDescent="0.25">
      <c r="A103" s="122" t="s">
        <v>120</v>
      </c>
      <c r="B103" s="123" t="s">
        <v>30</v>
      </c>
      <c r="C103" s="6">
        <v>2</v>
      </c>
      <c r="D103" s="6">
        <v>0</v>
      </c>
      <c r="E103" s="6">
        <v>0</v>
      </c>
      <c r="F103" s="6">
        <v>0</v>
      </c>
      <c r="G103" s="38"/>
      <c r="H103" s="38"/>
      <c r="I103" s="38"/>
      <c r="J103" s="38"/>
      <c r="K103" s="38">
        <v>2</v>
      </c>
      <c r="L103" s="38"/>
      <c r="M103" s="38"/>
      <c r="N103" s="38"/>
      <c r="O103" s="38"/>
      <c r="P103" s="38"/>
    </row>
    <row r="104" spans="1:28" ht="31.5" customHeight="1" x14ac:dyDescent="0.25">
      <c r="A104" s="122" t="s">
        <v>207</v>
      </c>
      <c r="B104" s="123" t="s">
        <v>31</v>
      </c>
      <c r="C104" s="144">
        <v>14</v>
      </c>
      <c r="D104" s="144">
        <v>2</v>
      </c>
      <c r="E104" s="144">
        <v>0</v>
      </c>
      <c r="F104" s="144">
        <v>0</v>
      </c>
      <c r="G104" s="38"/>
      <c r="H104" s="38"/>
      <c r="I104" s="38"/>
      <c r="J104" s="38"/>
      <c r="K104" s="38">
        <v>12</v>
      </c>
      <c r="L104" s="38"/>
      <c r="M104" s="38"/>
      <c r="N104" s="38"/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0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v>5380.4999999999991</v>
      </c>
      <c r="D107" s="6">
        <v>1480</v>
      </c>
      <c r="E107" s="6">
        <v>0</v>
      </c>
      <c r="F107" s="6">
        <v>0</v>
      </c>
      <c r="G107" s="38"/>
      <c r="H107" s="38"/>
      <c r="I107" s="38"/>
      <c r="J107" s="38"/>
      <c r="K107" s="38">
        <v>3900.5</v>
      </c>
      <c r="L107" s="38"/>
      <c r="M107" s="38"/>
      <c r="N107" s="38"/>
      <c r="O107" s="38"/>
      <c r="P107" s="6"/>
    </row>
    <row r="108" spans="1:28" ht="82.5" customHeight="1" x14ac:dyDescent="0.25">
      <c r="A108" s="129" t="s">
        <v>209</v>
      </c>
      <c r="B108" s="130" t="s">
        <v>35</v>
      </c>
      <c r="C108" s="129">
        <v>0</v>
      </c>
      <c r="D108" s="129">
        <v>0</v>
      </c>
      <c r="E108" s="129">
        <v>0</v>
      </c>
      <c r="F108" s="129">
        <v>0</v>
      </c>
      <c r="G108" s="38"/>
      <c r="H108" s="38"/>
      <c r="I108" s="38"/>
      <c r="J108" s="38"/>
      <c r="K108" s="38">
        <v>0</v>
      </c>
      <c r="L108" s="38"/>
      <c r="M108" s="38"/>
      <c r="N108" s="38"/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v>3571.7</v>
      </c>
      <c r="D109" s="6">
        <v>1158</v>
      </c>
      <c r="E109" s="6">
        <v>0</v>
      </c>
      <c r="F109" s="6">
        <v>0</v>
      </c>
      <c r="G109" s="38"/>
      <c r="H109" s="38"/>
      <c r="I109" s="38"/>
      <c r="J109" s="38"/>
      <c r="K109" s="38">
        <v>2413.6999999999998</v>
      </c>
      <c r="L109" s="38"/>
      <c r="M109" s="38"/>
      <c r="N109" s="38"/>
      <c r="O109" s="38"/>
      <c r="P109" s="6"/>
    </row>
    <row r="110" spans="1:28" ht="94.5" customHeight="1" x14ac:dyDescent="0.25">
      <c r="A110" s="146" t="s">
        <v>210</v>
      </c>
      <c r="B110" s="145" t="s">
        <v>134</v>
      </c>
      <c r="C110" s="147">
        <v>0</v>
      </c>
      <c r="D110" s="147">
        <v>0</v>
      </c>
      <c r="E110" s="147">
        <v>0</v>
      </c>
      <c r="F110" s="147">
        <v>0</v>
      </c>
      <c r="G110" s="38"/>
      <c r="H110" s="38"/>
      <c r="I110" s="38"/>
      <c r="J110" s="38"/>
      <c r="K110" s="38">
        <v>0</v>
      </c>
      <c r="L110" s="38"/>
      <c r="M110" s="38"/>
      <c r="N110" s="38"/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29.2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8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53.25" customHeight="1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>
        <f t="shared" ref="C114:L118" si="0">R114+AG114</f>
        <v>0</v>
      </c>
      <c r="D114" s="6">
        <f t="shared" si="0"/>
        <v>0</v>
      </c>
      <c r="E114" s="6">
        <f t="shared" si="0"/>
        <v>0</v>
      </c>
      <c r="F114" s="6">
        <f t="shared" si="0"/>
        <v>0</v>
      </c>
      <c r="G114" s="6">
        <f t="shared" si="0"/>
        <v>0</v>
      </c>
      <c r="H114" s="6">
        <f t="shared" si="0"/>
        <v>0</v>
      </c>
      <c r="I114" s="6">
        <f t="shared" si="0"/>
        <v>0</v>
      </c>
      <c r="J114" s="6">
        <f t="shared" si="0"/>
        <v>0</v>
      </c>
      <c r="K114" s="6">
        <f t="shared" si="0"/>
        <v>0</v>
      </c>
      <c r="L114" s="6">
        <f t="shared" si="0"/>
        <v>0</v>
      </c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>
        <f t="shared" si="0"/>
        <v>0</v>
      </c>
      <c r="D115" s="6">
        <f t="shared" si="0"/>
        <v>0</v>
      </c>
      <c r="E115" s="6">
        <f t="shared" si="0"/>
        <v>0</v>
      </c>
      <c r="F115" s="6">
        <f t="shared" si="0"/>
        <v>0</v>
      </c>
      <c r="G115" s="6">
        <f t="shared" si="0"/>
        <v>0</v>
      </c>
      <c r="H115" s="6">
        <f t="shared" si="0"/>
        <v>0</v>
      </c>
      <c r="I115" s="6">
        <f t="shared" si="0"/>
        <v>0</v>
      </c>
      <c r="J115" s="6">
        <f t="shared" si="0"/>
        <v>0</v>
      </c>
      <c r="K115" s="6">
        <f t="shared" si="0"/>
        <v>0</v>
      </c>
      <c r="L115" s="6">
        <f t="shared" si="0"/>
        <v>0</v>
      </c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>
        <f t="shared" si="0"/>
        <v>0</v>
      </c>
      <c r="D116" s="6">
        <f t="shared" si="0"/>
        <v>0</v>
      </c>
      <c r="E116" s="6">
        <f t="shared" si="0"/>
        <v>0</v>
      </c>
      <c r="F116" s="6">
        <f t="shared" si="0"/>
        <v>0</v>
      </c>
      <c r="G116" s="6">
        <f t="shared" si="0"/>
        <v>0</v>
      </c>
      <c r="H116" s="6">
        <f t="shared" si="0"/>
        <v>0</v>
      </c>
      <c r="I116" s="6">
        <f t="shared" si="0"/>
        <v>0</v>
      </c>
      <c r="J116" s="6">
        <f t="shared" si="0"/>
        <v>0</v>
      </c>
      <c r="K116" s="6">
        <f t="shared" si="0"/>
        <v>0</v>
      </c>
      <c r="L116" s="6">
        <f t="shared" si="0"/>
        <v>0</v>
      </c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>
        <f t="shared" si="0"/>
        <v>0</v>
      </c>
      <c r="D117" s="6">
        <f t="shared" si="0"/>
        <v>0</v>
      </c>
      <c r="E117" s="6">
        <f t="shared" si="0"/>
        <v>0</v>
      </c>
      <c r="F117" s="6">
        <f t="shared" si="0"/>
        <v>0</v>
      </c>
      <c r="G117" s="6">
        <f t="shared" si="0"/>
        <v>0</v>
      </c>
      <c r="H117" s="6">
        <f t="shared" si="0"/>
        <v>0</v>
      </c>
      <c r="I117" s="6">
        <f t="shared" si="0"/>
        <v>0</v>
      </c>
      <c r="J117" s="6">
        <f t="shared" si="0"/>
        <v>0</v>
      </c>
      <c r="K117" s="6">
        <f t="shared" si="0"/>
        <v>0</v>
      </c>
      <c r="L117" s="6">
        <f t="shared" si="0"/>
        <v>0</v>
      </c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>
        <f t="shared" si="0"/>
        <v>0</v>
      </c>
      <c r="D118" s="6">
        <f t="shared" si="0"/>
        <v>0</v>
      </c>
      <c r="E118" s="6">
        <f t="shared" si="0"/>
        <v>0</v>
      </c>
      <c r="F118" s="6">
        <f t="shared" si="0"/>
        <v>0</v>
      </c>
      <c r="G118" s="6">
        <f t="shared" si="0"/>
        <v>0</v>
      </c>
      <c r="H118" s="6">
        <f t="shared" si="0"/>
        <v>0</v>
      </c>
      <c r="I118" s="6">
        <f t="shared" si="0"/>
        <v>0</v>
      </c>
      <c r="J118" s="6">
        <f t="shared" si="0"/>
        <v>0</v>
      </c>
      <c r="K118" s="6">
        <f t="shared" si="0"/>
        <v>0</v>
      </c>
      <c r="L118" s="6">
        <f t="shared" si="0"/>
        <v>0</v>
      </c>
      <c r="M118" s="38"/>
      <c r="N118" s="6"/>
      <c r="O118" s="6"/>
      <c r="P118" s="6"/>
    </row>
    <row r="119" spans="1:16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>
        <f t="shared" ref="C120:L124" si="1">R120+AG120</f>
        <v>0</v>
      </c>
      <c r="D120" s="6">
        <f t="shared" si="1"/>
        <v>0</v>
      </c>
      <c r="E120" s="6">
        <f t="shared" si="1"/>
        <v>0</v>
      </c>
      <c r="F120" s="6">
        <f t="shared" si="1"/>
        <v>0</v>
      </c>
      <c r="G120" s="6">
        <f t="shared" si="1"/>
        <v>0</v>
      </c>
      <c r="H120" s="6">
        <f t="shared" si="1"/>
        <v>0</v>
      </c>
      <c r="I120" s="6">
        <f t="shared" si="1"/>
        <v>0</v>
      </c>
      <c r="J120" s="6">
        <f t="shared" si="1"/>
        <v>0</v>
      </c>
      <c r="K120" s="6">
        <f t="shared" si="1"/>
        <v>0</v>
      </c>
      <c r="L120" s="6">
        <f t="shared" si="1"/>
        <v>0</v>
      </c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>
        <f t="shared" si="1"/>
        <v>0</v>
      </c>
      <c r="D121" s="6">
        <f t="shared" si="1"/>
        <v>0</v>
      </c>
      <c r="E121" s="6">
        <f t="shared" si="1"/>
        <v>0</v>
      </c>
      <c r="F121" s="6">
        <f t="shared" si="1"/>
        <v>0</v>
      </c>
      <c r="G121" s="6">
        <f t="shared" si="1"/>
        <v>0</v>
      </c>
      <c r="H121" s="6">
        <f t="shared" si="1"/>
        <v>0</v>
      </c>
      <c r="I121" s="6">
        <f t="shared" si="1"/>
        <v>0</v>
      </c>
      <c r="J121" s="6">
        <f t="shared" si="1"/>
        <v>0</v>
      </c>
      <c r="K121" s="6">
        <f t="shared" si="1"/>
        <v>0</v>
      </c>
      <c r="L121" s="6">
        <f t="shared" si="1"/>
        <v>0</v>
      </c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>
        <f t="shared" si="1"/>
        <v>0</v>
      </c>
      <c r="D122" s="6">
        <f t="shared" si="1"/>
        <v>0</v>
      </c>
      <c r="E122" s="6">
        <f t="shared" si="1"/>
        <v>0</v>
      </c>
      <c r="F122" s="6">
        <f t="shared" si="1"/>
        <v>0</v>
      </c>
      <c r="G122" s="6">
        <f t="shared" si="1"/>
        <v>0</v>
      </c>
      <c r="H122" s="6">
        <f t="shared" si="1"/>
        <v>0</v>
      </c>
      <c r="I122" s="6">
        <f t="shared" si="1"/>
        <v>0</v>
      </c>
      <c r="J122" s="6">
        <f t="shared" si="1"/>
        <v>0</v>
      </c>
      <c r="K122" s="6">
        <f t="shared" si="1"/>
        <v>0</v>
      </c>
      <c r="L122" s="6">
        <f t="shared" si="1"/>
        <v>0</v>
      </c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>
        <f t="shared" si="1"/>
        <v>0</v>
      </c>
      <c r="D123" s="6">
        <f t="shared" si="1"/>
        <v>0</v>
      </c>
      <c r="E123" s="6">
        <f t="shared" si="1"/>
        <v>0</v>
      </c>
      <c r="F123" s="6">
        <f t="shared" si="1"/>
        <v>0</v>
      </c>
      <c r="G123" s="6">
        <f t="shared" si="1"/>
        <v>0</v>
      </c>
      <c r="H123" s="6">
        <f t="shared" si="1"/>
        <v>0</v>
      </c>
      <c r="I123" s="6">
        <f t="shared" si="1"/>
        <v>0</v>
      </c>
      <c r="J123" s="6">
        <f t="shared" si="1"/>
        <v>0</v>
      </c>
      <c r="K123" s="6">
        <f t="shared" si="1"/>
        <v>0</v>
      </c>
      <c r="L123" s="6">
        <f t="shared" si="1"/>
        <v>0</v>
      </c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>
        <f t="shared" si="1"/>
        <v>0</v>
      </c>
      <c r="D124" s="6">
        <f t="shared" si="1"/>
        <v>0</v>
      </c>
      <c r="E124" s="6">
        <f t="shared" si="1"/>
        <v>0</v>
      </c>
      <c r="F124" s="6">
        <f t="shared" si="1"/>
        <v>0</v>
      </c>
      <c r="G124" s="6">
        <f t="shared" si="1"/>
        <v>0</v>
      </c>
      <c r="H124" s="6">
        <f t="shared" si="1"/>
        <v>0</v>
      </c>
      <c r="I124" s="6">
        <f t="shared" si="1"/>
        <v>0</v>
      </c>
      <c r="J124" s="6">
        <f t="shared" si="1"/>
        <v>0</v>
      </c>
      <c r="K124" s="6">
        <f t="shared" si="1"/>
        <v>0</v>
      </c>
      <c r="L124" s="6">
        <f t="shared" si="1"/>
        <v>0</v>
      </c>
      <c r="M124" s="38"/>
      <c r="N124" s="6"/>
      <c r="O124" s="6"/>
      <c r="P124" s="6"/>
    </row>
    <row r="125" spans="1:16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>
        <f t="shared" ref="C126:L130" si="2">R126+AG126</f>
        <v>0</v>
      </c>
      <c r="D126" s="6">
        <f t="shared" si="2"/>
        <v>0</v>
      </c>
      <c r="E126" s="6">
        <f t="shared" si="2"/>
        <v>0</v>
      </c>
      <c r="F126" s="6">
        <f t="shared" si="2"/>
        <v>0</v>
      </c>
      <c r="G126" s="6">
        <f t="shared" si="2"/>
        <v>0</v>
      </c>
      <c r="H126" s="6">
        <f t="shared" si="2"/>
        <v>0</v>
      </c>
      <c r="I126" s="6">
        <f t="shared" si="2"/>
        <v>0</v>
      </c>
      <c r="J126" s="6">
        <f t="shared" si="2"/>
        <v>0</v>
      </c>
      <c r="K126" s="6">
        <f t="shared" si="2"/>
        <v>0</v>
      </c>
      <c r="L126" s="6">
        <f t="shared" si="2"/>
        <v>0</v>
      </c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>
        <f t="shared" si="2"/>
        <v>0</v>
      </c>
      <c r="D127" s="6">
        <f t="shared" si="2"/>
        <v>0</v>
      </c>
      <c r="E127" s="6">
        <f t="shared" si="2"/>
        <v>0</v>
      </c>
      <c r="F127" s="6">
        <f t="shared" si="2"/>
        <v>0</v>
      </c>
      <c r="G127" s="6">
        <f t="shared" si="2"/>
        <v>0</v>
      </c>
      <c r="H127" s="6">
        <f t="shared" si="2"/>
        <v>0</v>
      </c>
      <c r="I127" s="6">
        <f t="shared" si="2"/>
        <v>0</v>
      </c>
      <c r="J127" s="6">
        <f t="shared" si="2"/>
        <v>0</v>
      </c>
      <c r="K127" s="6">
        <f t="shared" si="2"/>
        <v>0</v>
      </c>
      <c r="L127" s="6">
        <f t="shared" si="2"/>
        <v>0</v>
      </c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>
        <f t="shared" si="2"/>
        <v>0</v>
      </c>
      <c r="D128" s="6">
        <f t="shared" si="2"/>
        <v>0</v>
      </c>
      <c r="E128" s="6">
        <f t="shared" si="2"/>
        <v>0</v>
      </c>
      <c r="F128" s="6">
        <f t="shared" si="2"/>
        <v>0</v>
      </c>
      <c r="G128" s="6">
        <f t="shared" si="2"/>
        <v>0</v>
      </c>
      <c r="H128" s="6">
        <f t="shared" si="2"/>
        <v>0</v>
      </c>
      <c r="I128" s="6">
        <f t="shared" si="2"/>
        <v>0</v>
      </c>
      <c r="J128" s="6">
        <f t="shared" si="2"/>
        <v>0</v>
      </c>
      <c r="K128" s="6">
        <f t="shared" si="2"/>
        <v>0</v>
      </c>
      <c r="L128" s="6">
        <f t="shared" si="2"/>
        <v>0</v>
      </c>
      <c r="M128" s="38"/>
      <c r="N128" s="6"/>
      <c r="O128" s="6"/>
      <c r="P128" s="6"/>
    </row>
    <row r="129" spans="1:33" ht="26.4" x14ac:dyDescent="0.25">
      <c r="A129" s="125" t="s">
        <v>161</v>
      </c>
      <c r="B129" s="145" t="s">
        <v>158</v>
      </c>
      <c r="C129" s="6">
        <f t="shared" si="2"/>
        <v>0</v>
      </c>
      <c r="D129" s="6">
        <f t="shared" si="2"/>
        <v>0</v>
      </c>
      <c r="E129" s="6">
        <f t="shared" si="2"/>
        <v>0</v>
      </c>
      <c r="F129" s="6">
        <f t="shared" si="2"/>
        <v>0</v>
      </c>
      <c r="G129" s="6">
        <f t="shared" si="2"/>
        <v>0</v>
      </c>
      <c r="H129" s="6">
        <f t="shared" si="2"/>
        <v>0</v>
      </c>
      <c r="I129" s="6">
        <f t="shared" si="2"/>
        <v>0</v>
      </c>
      <c r="J129" s="6">
        <f t="shared" si="2"/>
        <v>0</v>
      </c>
      <c r="K129" s="6">
        <f t="shared" si="2"/>
        <v>0</v>
      </c>
      <c r="L129" s="6">
        <f t="shared" si="2"/>
        <v>0</v>
      </c>
      <c r="M129" s="38"/>
      <c r="N129" s="6"/>
      <c r="O129" s="6"/>
      <c r="P129" s="6"/>
    </row>
    <row r="130" spans="1:33" s="93" customFormat="1" ht="26.4" x14ac:dyDescent="0.25">
      <c r="A130" s="147" t="s">
        <v>162</v>
      </c>
      <c r="B130" s="151" t="s">
        <v>159</v>
      </c>
      <c r="C130" s="138">
        <f t="shared" si="2"/>
        <v>0</v>
      </c>
      <c r="D130" s="138">
        <f t="shared" si="2"/>
        <v>0</v>
      </c>
      <c r="E130" s="138">
        <f t="shared" si="2"/>
        <v>0</v>
      </c>
      <c r="F130" s="138">
        <f t="shared" si="2"/>
        <v>0</v>
      </c>
      <c r="G130" s="138">
        <f t="shared" si="2"/>
        <v>0</v>
      </c>
      <c r="H130" s="138">
        <f t="shared" si="2"/>
        <v>0</v>
      </c>
      <c r="I130" s="138">
        <f t="shared" si="2"/>
        <v>0</v>
      </c>
      <c r="J130" s="138">
        <f t="shared" si="2"/>
        <v>0</v>
      </c>
      <c r="K130" s="138">
        <f t="shared" si="2"/>
        <v>0</v>
      </c>
      <c r="L130" s="138">
        <f t="shared" si="2"/>
        <v>0</v>
      </c>
      <c r="M130" s="38"/>
      <c r="N130" s="138"/>
      <c r="O130" s="6"/>
      <c r="P130" s="6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</row>
    <row r="131" spans="1:33" s="81" customFormat="1" x14ac:dyDescent="0.25">
      <c r="A131" s="87" t="s">
        <v>42</v>
      </c>
    </row>
    <row r="132" spans="1:33" s="81" customFormat="1" x14ac:dyDescent="0.25"/>
    <row r="133" spans="1:33" ht="30.6" customHeight="1" x14ac:dyDescent="0.3">
      <c r="A133" s="88" t="s">
        <v>163</v>
      </c>
      <c r="B133" s="89"/>
      <c r="C133" s="89"/>
      <c r="D133" s="89"/>
      <c r="E133" s="89"/>
      <c r="F133" s="89"/>
      <c r="G133" s="89"/>
      <c r="H133" s="89"/>
      <c r="I133" s="89"/>
    </row>
    <row r="134" spans="1:33" ht="15.6" x14ac:dyDescent="0.3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33" ht="15.6" x14ac:dyDescent="0.3">
      <c r="A135" s="89"/>
      <c r="B135" s="89"/>
      <c r="C135" s="89"/>
      <c r="D135" s="97"/>
      <c r="E135" s="97"/>
      <c r="F135" s="97"/>
      <c r="G135" s="98"/>
      <c r="H135" s="89"/>
      <c r="I135" s="89"/>
    </row>
    <row r="136" spans="1:33" ht="15.6" x14ac:dyDescent="0.3">
      <c r="A136" s="89"/>
      <c r="B136" s="89"/>
      <c r="C136" s="89"/>
      <c r="D136" s="427"/>
      <c r="E136" s="427"/>
      <c r="F136" s="427"/>
      <c r="G136" s="89"/>
      <c r="H136" s="89"/>
      <c r="I136" s="89"/>
    </row>
  </sheetData>
  <mergeCells count="27">
    <mergeCell ref="A6:P6"/>
    <mergeCell ref="K1:P1"/>
    <mergeCell ref="A2:P2"/>
    <mergeCell ref="A3:P3"/>
    <mergeCell ref="A4:P4"/>
    <mergeCell ref="A5:P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2" zoomScale="80" zoomScaleNormal="80" zoomScaleSheetLayoutView="110" workbookViewId="0">
      <selection activeCell="L61" sqref="L61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276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275" t="s">
        <v>55</v>
      </c>
      <c r="B14" s="276">
        <v>101</v>
      </c>
      <c r="C14" s="6">
        <f>SUM(D14:P14)</f>
        <v>601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9</v>
      </c>
      <c r="L14" s="277">
        <v>0</v>
      </c>
      <c r="M14" s="277">
        <v>0</v>
      </c>
      <c r="N14" s="277">
        <v>0</v>
      </c>
      <c r="O14" s="277">
        <v>200</v>
      </c>
      <c r="P14" s="277">
        <v>392</v>
      </c>
    </row>
    <row r="15" spans="1:17" ht="52.8" x14ac:dyDescent="0.25">
      <c r="A15" s="278" t="s">
        <v>60</v>
      </c>
      <c r="B15" s="276">
        <v>102</v>
      </c>
      <c r="C15" s="6">
        <f>H15+I15+J15+L15</f>
        <v>0</v>
      </c>
      <c r="D15" s="6"/>
      <c r="E15" s="6"/>
      <c r="F15" s="6"/>
      <c r="G15" s="6"/>
      <c r="H15" s="277"/>
      <c r="I15" s="277"/>
      <c r="J15" s="277"/>
      <c r="K15" s="6"/>
      <c r="L15" s="277"/>
      <c r="M15" s="6"/>
      <c r="N15" s="6"/>
      <c r="O15" s="6"/>
      <c r="P15" s="6"/>
    </row>
    <row r="16" spans="1:17" ht="39.6" x14ac:dyDescent="0.25">
      <c r="A16" s="278" t="s">
        <v>63</v>
      </c>
      <c r="B16" s="276">
        <v>103</v>
      </c>
      <c r="C16" s="6">
        <f>SUM(D16:N16)</f>
        <v>5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5</v>
      </c>
      <c r="L16" s="277">
        <v>0</v>
      </c>
      <c r="M16" s="277">
        <v>0</v>
      </c>
      <c r="N16" s="277">
        <v>0</v>
      </c>
      <c r="O16" s="6"/>
      <c r="P16" s="6"/>
    </row>
    <row r="17" spans="1:16" ht="52.8" x14ac:dyDescent="0.25">
      <c r="A17" s="278" t="s">
        <v>365</v>
      </c>
      <c r="B17" s="276">
        <v>104</v>
      </c>
      <c r="C17" s="6">
        <f>SUM(D17:N17)</f>
        <v>1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1</v>
      </c>
      <c r="L17" s="277">
        <v>0</v>
      </c>
      <c r="M17" s="277">
        <v>0</v>
      </c>
      <c r="N17" s="277">
        <v>0</v>
      </c>
      <c r="O17" s="6"/>
      <c r="P17" s="6"/>
    </row>
    <row r="18" spans="1:16" ht="66" x14ac:dyDescent="0.25">
      <c r="A18" s="279" t="s">
        <v>62</v>
      </c>
      <c r="B18" s="276">
        <v>105</v>
      </c>
      <c r="C18" s="6">
        <f>SUM(D18:N18)</f>
        <v>0</v>
      </c>
      <c r="D18" s="277">
        <v>0</v>
      </c>
      <c r="E18" s="277">
        <v>0</v>
      </c>
      <c r="F18" s="277">
        <v>0</v>
      </c>
      <c r="G18" s="277">
        <v>0</v>
      </c>
      <c r="H18" s="277">
        <v>0</v>
      </c>
      <c r="I18" s="277">
        <v>0</v>
      </c>
      <c r="J18" s="277">
        <v>0</v>
      </c>
      <c r="K18" s="277">
        <v>0</v>
      </c>
      <c r="L18" s="277">
        <v>0</v>
      </c>
      <c r="M18" s="277">
        <v>0</v>
      </c>
      <c r="N18" s="277">
        <v>0</v>
      </c>
      <c r="O18" s="6"/>
      <c r="P18" s="6"/>
    </row>
    <row r="19" spans="1:16" ht="66" x14ac:dyDescent="0.25">
      <c r="A19" s="279" t="s">
        <v>56</v>
      </c>
      <c r="B19" s="276">
        <v>106</v>
      </c>
      <c r="C19" s="6">
        <f>E19+F19+G19+I19+J19+N19</f>
        <v>0</v>
      </c>
      <c r="D19" s="6"/>
      <c r="E19" s="277"/>
      <c r="F19" s="277"/>
      <c r="G19" s="277"/>
      <c r="H19" s="6"/>
      <c r="I19" s="277"/>
      <c r="J19" s="277"/>
      <c r="K19" s="6"/>
      <c r="L19" s="6"/>
      <c r="M19" s="6"/>
      <c r="N19" s="277"/>
      <c r="O19" s="6"/>
      <c r="P19" s="6"/>
    </row>
    <row r="20" spans="1:16" ht="26.4" x14ac:dyDescent="0.25">
      <c r="A20" s="278" t="s">
        <v>57</v>
      </c>
      <c r="B20" s="276">
        <v>107</v>
      </c>
      <c r="C20" s="6">
        <f>SUM(D20:L20)</f>
        <v>0</v>
      </c>
      <c r="D20" s="277"/>
      <c r="E20" s="277"/>
      <c r="F20" s="277"/>
      <c r="G20" s="277"/>
      <c r="H20" s="277"/>
      <c r="I20" s="277"/>
      <c r="J20" s="277"/>
      <c r="K20" s="277"/>
      <c r="L20" s="277"/>
      <c r="M20" s="6"/>
      <c r="N20" s="6"/>
      <c r="O20" s="6"/>
      <c r="P20" s="6"/>
    </row>
    <row r="21" spans="1:16" ht="26.4" x14ac:dyDescent="0.25">
      <c r="A21" s="278" t="s">
        <v>197</v>
      </c>
      <c r="B21" s="276">
        <v>108</v>
      </c>
      <c r="C21" s="6">
        <f>SUM(D21:L21)</f>
        <v>0</v>
      </c>
      <c r="D21" s="277"/>
      <c r="E21" s="277"/>
      <c r="F21" s="277"/>
      <c r="G21" s="277"/>
      <c r="H21" s="277"/>
      <c r="I21" s="277"/>
      <c r="J21" s="277"/>
      <c r="K21" s="277"/>
      <c r="L21" s="277"/>
      <c r="M21" s="6"/>
      <c r="N21" s="6"/>
      <c r="O21" s="6"/>
      <c r="P21" s="6"/>
    </row>
    <row r="22" spans="1:16" ht="39.6" x14ac:dyDescent="0.25">
      <c r="A22" s="278" t="s">
        <v>59</v>
      </c>
      <c r="B22" s="276">
        <v>109</v>
      </c>
      <c r="C22" s="6">
        <f>SUM(D22:L22)</f>
        <v>0</v>
      </c>
      <c r="D22" s="277"/>
      <c r="E22" s="277"/>
      <c r="F22" s="277"/>
      <c r="G22" s="277"/>
      <c r="H22" s="277"/>
      <c r="I22" s="277"/>
      <c r="J22" s="277"/>
      <c r="K22" s="277"/>
      <c r="L22" s="277"/>
      <c r="M22" s="6"/>
      <c r="N22" s="6"/>
      <c r="O22" s="6"/>
      <c r="P22" s="6"/>
    </row>
    <row r="23" spans="1:16" ht="26.4" x14ac:dyDescent="0.25">
      <c r="A23" s="275" t="s">
        <v>11</v>
      </c>
      <c r="B23" s="276">
        <v>110</v>
      </c>
      <c r="C23" s="6">
        <f>SUM(D23:P23)</f>
        <v>600</v>
      </c>
      <c r="D23" s="277">
        <v>0</v>
      </c>
      <c r="E23" s="277">
        <v>0</v>
      </c>
      <c r="F23" s="277">
        <v>0</v>
      </c>
      <c r="G23" s="277">
        <v>0</v>
      </c>
      <c r="H23" s="277">
        <v>0</v>
      </c>
      <c r="I23" s="277">
        <v>0</v>
      </c>
      <c r="J23" s="277">
        <v>0</v>
      </c>
      <c r="K23" s="277">
        <v>8</v>
      </c>
      <c r="L23" s="277">
        <v>0</v>
      </c>
      <c r="M23" s="277">
        <v>0</v>
      </c>
      <c r="N23" s="277">
        <v>0</v>
      </c>
      <c r="O23" s="277">
        <v>200</v>
      </c>
      <c r="P23" s="277">
        <v>392</v>
      </c>
    </row>
    <row r="24" spans="1:16" ht="66" x14ac:dyDescent="0.25">
      <c r="A24" s="278" t="s">
        <v>64</v>
      </c>
      <c r="B24" s="280">
        <v>111</v>
      </c>
      <c r="C24" s="6">
        <f>SUM(D24:N24)</f>
        <v>4</v>
      </c>
      <c r="D24" s="277">
        <v>0</v>
      </c>
      <c r="E24" s="277">
        <v>0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4</v>
      </c>
      <c r="L24" s="277">
        <v>0</v>
      </c>
      <c r="M24" s="277">
        <v>0</v>
      </c>
      <c r="N24" s="277">
        <v>0</v>
      </c>
      <c r="O24" s="6"/>
      <c r="P24" s="6"/>
    </row>
    <row r="25" spans="1:16" ht="26.4" x14ac:dyDescent="0.25">
      <c r="A25" s="278" t="s">
        <v>65</v>
      </c>
      <c r="B25" s="280">
        <v>112</v>
      </c>
      <c r="C25" s="6">
        <f>SUM(D25:P25)</f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</v>
      </c>
      <c r="N25" s="277">
        <v>0</v>
      </c>
      <c r="O25" s="277">
        <v>0</v>
      </c>
      <c r="P25" s="277">
        <v>0</v>
      </c>
    </row>
    <row r="26" spans="1:16" ht="39.6" x14ac:dyDescent="0.25">
      <c r="A26" s="278" t="s">
        <v>66</v>
      </c>
      <c r="B26" s="280">
        <v>113</v>
      </c>
      <c r="C26" s="6">
        <f>E26+F26+G26+I26+J26+N26</f>
        <v>0</v>
      </c>
      <c r="D26" s="6"/>
      <c r="E26" s="277"/>
      <c r="F26" s="277"/>
      <c r="G26" s="277"/>
      <c r="H26" s="6"/>
      <c r="I26" s="277"/>
      <c r="J26" s="277"/>
      <c r="K26" s="6"/>
      <c r="L26" s="6"/>
      <c r="M26" s="6"/>
      <c r="N26" s="277"/>
      <c r="O26" s="6"/>
      <c r="P26" s="6"/>
    </row>
    <row r="27" spans="1:16" ht="39.6" x14ac:dyDescent="0.25">
      <c r="A27" s="278" t="s">
        <v>67</v>
      </c>
      <c r="B27" s="280">
        <v>114</v>
      </c>
      <c r="C27" s="6">
        <f>SUM(D27:L27)</f>
        <v>0</v>
      </c>
      <c r="D27" s="277"/>
      <c r="E27" s="277"/>
      <c r="F27" s="277"/>
      <c r="G27" s="277"/>
      <c r="H27" s="277"/>
      <c r="I27" s="277"/>
      <c r="J27" s="277"/>
      <c r="K27" s="277"/>
      <c r="L27" s="277"/>
      <c r="M27" s="6"/>
      <c r="N27" s="6"/>
      <c r="O27" s="6"/>
      <c r="P27" s="6"/>
    </row>
    <row r="28" spans="1:16" ht="52.8" x14ac:dyDescent="0.25">
      <c r="A28" s="278" t="s">
        <v>68</v>
      </c>
      <c r="B28" s="280">
        <v>115</v>
      </c>
      <c r="C28" s="6">
        <f>SUM(D28:L28)</f>
        <v>0</v>
      </c>
      <c r="D28" s="277"/>
      <c r="E28" s="277"/>
      <c r="F28" s="277"/>
      <c r="G28" s="277"/>
      <c r="H28" s="277"/>
      <c r="I28" s="277"/>
      <c r="J28" s="277"/>
      <c r="K28" s="277"/>
      <c r="L28" s="277"/>
      <c r="M28" s="6"/>
      <c r="N28" s="6"/>
      <c r="O28" s="6"/>
      <c r="P28" s="6"/>
    </row>
    <row r="29" spans="1:16" ht="39.6" x14ac:dyDescent="0.25">
      <c r="A29" s="278" t="s">
        <v>69</v>
      </c>
      <c r="B29" s="280">
        <v>116</v>
      </c>
      <c r="C29" s="6">
        <f>SUM(D29:P29)</f>
        <v>600</v>
      </c>
      <c r="D29" s="277">
        <v>0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  <c r="K29" s="277">
        <v>8</v>
      </c>
      <c r="L29" s="277">
        <v>0</v>
      </c>
      <c r="M29" s="277">
        <v>0</v>
      </c>
      <c r="N29" s="277">
        <v>0</v>
      </c>
      <c r="O29" s="277">
        <v>200</v>
      </c>
      <c r="P29" s="277">
        <v>392</v>
      </c>
    </row>
    <row r="30" spans="1:16" ht="26.4" x14ac:dyDescent="0.25">
      <c r="A30" s="281" t="s">
        <v>12</v>
      </c>
      <c r="B30" s="276">
        <v>117</v>
      </c>
      <c r="C30" s="6">
        <f t="shared" ref="C30:C39" si="0">SUM(D30:P30)</f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</row>
    <row r="31" spans="1:16" ht="13.2" x14ac:dyDescent="0.25">
      <c r="A31" s="275" t="s">
        <v>13</v>
      </c>
      <c r="B31" s="276">
        <v>118</v>
      </c>
      <c r="C31" s="6">
        <f t="shared" si="0"/>
        <v>0</v>
      </c>
      <c r="D31" s="277">
        <v>0</v>
      </c>
      <c r="E31" s="277">
        <v>0</v>
      </c>
      <c r="F31" s="277">
        <v>0</v>
      </c>
      <c r="G31" s="277">
        <v>0</v>
      </c>
      <c r="H31" s="277">
        <v>0</v>
      </c>
      <c r="I31" s="277">
        <v>0</v>
      </c>
      <c r="J31" s="277">
        <v>0</v>
      </c>
      <c r="K31" s="277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</row>
    <row r="32" spans="1:16" ht="39.6" x14ac:dyDescent="0.25">
      <c r="A32" s="275" t="s">
        <v>183</v>
      </c>
      <c r="B32" s="276">
        <v>119</v>
      </c>
      <c r="C32" s="6">
        <f t="shared" si="0"/>
        <v>0</v>
      </c>
      <c r="D32" s="277">
        <v>0</v>
      </c>
      <c r="E32" s="277">
        <v>0</v>
      </c>
      <c r="F32" s="277">
        <v>0</v>
      </c>
      <c r="G32" s="277">
        <v>0</v>
      </c>
      <c r="H32" s="277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</row>
    <row r="33" spans="1:16" ht="39.6" x14ac:dyDescent="0.25">
      <c r="A33" s="275" t="s">
        <v>184</v>
      </c>
      <c r="B33" s="276">
        <v>120</v>
      </c>
      <c r="C33" s="6">
        <f t="shared" si="0"/>
        <v>0</v>
      </c>
      <c r="D33" s="277">
        <v>0</v>
      </c>
      <c r="E33" s="277">
        <v>0</v>
      </c>
      <c r="F33" s="277">
        <v>0</v>
      </c>
      <c r="G33" s="277">
        <v>0</v>
      </c>
      <c r="H33" s="277">
        <v>0</v>
      </c>
      <c r="I33" s="277">
        <v>0</v>
      </c>
      <c r="J33" s="277">
        <v>0</v>
      </c>
      <c r="K33" s="277">
        <v>0</v>
      </c>
      <c r="L33" s="277">
        <v>0</v>
      </c>
      <c r="M33" s="277">
        <v>0</v>
      </c>
      <c r="N33" s="277">
        <v>0</v>
      </c>
      <c r="O33" s="277">
        <v>0</v>
      </c>
      <c r="P33" s="277">
        <v>0</v>
      </c>
    </row>
    <row r="34" spans="1:16" ht="13.2" x14ac:dyDescent="0.25">
      <c r="A34" s="275" t="s">
        <v>70</v>
      </c>
      <c r="B34" s="276">
        <v>121</v>
      </c>
      <c r="C34" s="6">
        <f t="shared" si="0"/>
        <v>0</v>
      </c>
      <c r="D34" s="277">
        <v>0</v>
      </c>
      <c r="E34" s="277">
        <v>0</v>
      </c>
      <c r="F34" s="277">
        <v>0</v>
      </c>
      <c r="G34" s="277">
        <v>0</v>
      </c>
      <c r="H34" s="277">
        <v>0</v>
      </c>
      <c r="I34" s="277">
        <v>0</v>
      </c>
      <c r="J34" s="277">
        <v>0</v>
      </c>
      <c r="K34" s="277">
        <v>0</v>
      </c>
      <c r="L34" s="277">
        <v>0</v>
      </c>
      <c r="M34" s="277">
        <v>0</v>
      </c>
      <c r="N34" s="277">
        <v>0</v>
      </c>
      <c r="O34" s="277">
        <v>0</v>
      </c>
      <c r="P34" s="277">
        <v>0</v>
      </c>
    </row>
    <row r="35" spans="1:16" ht="13.2" x14ac:dyDescent="0.25">
      <c r="A35" s="275" t="s">
        <v>71</v>
      </c>
      <c r="B35" s="276">
        <v>122</v>
      </c>
      <c r="C35" s="6">
        <f t="shared" si="0"/>
        <v>1</v>
      </c>
      <c r="D35" s="277">
        <v>0</v>
      </c>
      <c r="E35" s="277">
        <v>0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7">
        <v>1</v>
      </c>
      <c r="L35" s="277">
        <v>0</v>
      </c>
      <c r="M35" s="277">
        <v>0</v>
      </c>
      <c r="N35" s="277">
        <v>0</v>
      </c>
      <c r="O35" s="277">
        <v>0</v>
      </c>
      <c r="P35" s="277">
        <v>0</v>
      </c>
    </row>
    <row r="36" spans="1:16" ht="26.4" x14ac:dyDescent="0.25">
      <c r="A36" s="281" t="s">
        <v>14</v>
      </c>
      <c r="B36" s="276">
        <v>123</v>
      </c>
      <c r="C36" s="6">
        <f t="shared" si="0"/>
        <v>1</v>
      </c>
      <c r="D36" s="277">
        <v>0</v>
      </c>
      <c r="E36" s="277">
        <v>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1</v>
      </c>
      <c r="L36" s="277">
        <v>0</v>
      </c>
      <c r="M36" s="277">
        <v>0</v>
      </c>
      <c r="N36" s="277">
        <v>0</v>
      </c>
      <c r="O36" s="277">
        <v>0</v>
      </c>
      <c r="P36" s="277">
        <v>0</v>
      </c>
    </row>
    <row r="37" spans="1:16" ht="26.4" x14ac:dyDescent="0.25">
      <c r="A37" s="281" t="s">
        <v>72</v>
      </c>
      <c r="B37" s="276">
        <v>124</v>
      </c>
      <c r="C37" s="6">
        <f t="shared" si="0"/>
        <v>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  <c r="K37" s="277">
        <v>0</v>
      </c>
      <c r="L37" s="277">
        <v>0</v>
      </c>
      <c r="M37" s="277">
        <v>0</v>
      </c>
      <c r="N37" s="277">
        <v>0</v>
      </c>
      <c r="O37" s="277">
        <v>0</v>
      </c>
      <c r="P37" s="277">
        <v>0</v>
      </c>
    </row>
    <row r="38" spans="1:16" ht="39.6" x14ac:dyDescent="0.25">
      <c r="A38" s="281" t="s">
        <v>73</v>
      </c>
      <c r="B38" s="276">
        <v>125</v>
      </c>
      <c r="C38" s="6">
        <f t="shared" si="0"/>
        <v>0</v>
      </c>
      <c r="D38" s="277">
        <v>0</v>
      </c>
      <c r="E38" s="277">
        <v>0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277">
        <v>0</v>
      </c>
    </row>
    <row r="39" spans="1:16" ht="13.2" x14ac:dyDescent="0.25">
      <c r="A39" s="275" t="s">
        <v>15</v>
      </c>
      <c r="B39" s="276">
        <v>126</v>
      </c>
      <c r="C39" s="6">
        <f t="shared" si="0"/>
        <v>0</v>
      </c>
      <c r="D39" s="277">
        <v>0</v>
      </c>
      <c r="E39" s="277">
        <v>0</v>
      </c>
      <c r="F39" s="277">
        <v>0</v>
      </c>
      <c r="G39" s="277">
        <v>0</v>
      </c>
      <c r="H39" s="277">
        <v>0</v>
      </c>
      <c r="I39" s="277">
        <v>0</v>
      </c>
      <c r="J39" s="277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77">
        <v>0</v>
      </c>
    </row>
    <row r="40" spans="1:16" ht="79.2" x14ac:dyDescent="0.25">
      <c r="A40" s="281" t="s">
        <v>198</v>
      </c>
      <c r="B40" s="276">
        <v>127</v>
      </c>
      <c r="C40" s="6">
        <f>SUM(D40:P40)</f>
        <v>0</v>
      </c>
      <c r="D40" s="277">
        <v>0</v>
      </c>
      <c r="E40" s="277">
        <v>0</v>
      </c>
      <c r="F40" s="277">
        <v>0</v>
      </c>
      <c r="G40" s="277">
        <v>0</v>
      </c>
      <c r="H40" s="277">
        <v>0</v>
      </c>
      <c r="I40" s="277">
        <v>0</v>
      </c>
      <c r="J40" s="277">
        <v>0</v>
      </c>
      <c r="K40" s="277">
        <v>0</v>
      </c>
      <c r="L40" s="277">
        <v>0</v>
      </c>
      <c r="M40" s="277">
        <v>0</v>
      </c>
      <c r="N40" s="277">
        <v>0</v>
      </c>
      <c r="O40" s="277">
        <v>0</v>
      </c>
      <c r="P40" s="277">
        <v>0</v>
      </c>
    </row>
    <row r="41" spans="1:16" ht="63" customHeight="1" x14ac:dyDescent="0.25">
      <c r="A41" s="275" t="s">
        <v>75</v>
      </c>
      <c r="B41" s="276">
        <v>128</v>
      </c>
      <c r="C41" s="6">
        <f>SUM(D41:N41)</f>
        <v>0</v>
      </c>
      <c r="D41" s="277">
        <v>0</v>
      </c>
      <c r="E41" s="277">
        <v>0</v>
      </c>
      <c r="F41" s="277">
        <v>0</v>
      </c>
      <c r="G41" s="277">
        <v>0</v>
      </c>
      <c r="H41" s="277">
        <v>0</v>
      </c>
      <c r="I41" s="277">
        <v>0</v>
      </c>
      <c r="J41" s="277">
        <v>0</v>
      </c>
      <c r="K41" s="277">
        <v>0</v>
      </c>
      <c r="L41" s="277">
        <v>0</v>
      </c>
      <c r="M41" s="277">
        <v>0</v>
      </c>
      <c r="N41" s="277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282" t="s">
        <v>16</v>
      </c>
      <c r="B43" s="276">
        <v>201</v>
      </c>
      <c r="C43" s="6">
        <f>SUM(D43:N43)</f>
        <v>31</v>
      </c>
      <c r="D43" s="277">
        <v>0</v>
      </c>
      <c r="E43" s="277">
        <v>0</v>
      </c>
      <c r="F43" s="277">
        <v>0</v>
      </c>
      <c r="G43" s="277">
        <v>0</v>
      </c>
      <c r="H43" s="277">
        <v>0</v>
      </c>
      <c r="I43" s="277">
        <v>0</v>
      </c>
      <c r="J43" s="277">
        <v>0</v>
      </c>
      <c r="K43" s="277">
        <v>31</v>
      </c>
      <c r="L43" s="277">
        <v>0</v>
      </c>
      <c r="M43" s="277">
        <v>0</v>
      </c>
      <c r="N43" s="277">
        <v>0</v>
      </c>
      <c r="O43" s="6"/>
      <c r="P43" s="6"/>
    </row>
    <row r="44" spans="1:16" ht="66" x14ac:dyDescent="0.25">
      <c r="A44" s="283" t="s">
        <v>77</v>
      </c>
      <c r="B44" s="276">
        <v>202</v>
      </c>
      <c r="C44" s="6">
        <f>H44+I44+J44+L44</f>
        <v>0</v>
      </c>
      <c r="D44" s="6"/>
      <c r="E44" s="6"/>
      <c r="F44" s="6"/>
      <c r="G44" s="6"/>
      <c r="H44" s="277"/>
      <c r="I44" s="277"/>
      <c r="J44" s="277"/>
      <c r="K44" s="6"/>
      <c r="L44" s="277"/>
      <c r="M44" s="6"/>
      <c r="N44" s="6"/>
      <c r="O44" s="6"/>
      <c r="P44" s="6"/>
    </row>
    <row r="45" spans="1:16" ht="52.8" x14ac:dyDescent="0.25">
      <c r="A45" s="283" t="s">
        <v>78</v>
      </c>
      <c r="B45" s="276">
        <v>203</v>
      </c>
      <c r="C45" s="6">
        <f>SUM(D45:N45)</f>
        <v>14</v>
      </c>
      <c r="D45" s="277"/>
      <c r="E45" s="277"/>
      <c r="F45" s="277"/>
      <c r="G45" s="277"/>
      <c r="H45" s="277"/>
      <c r="I45" s="277"/>
      <c r="J45" s="277"/>
      <c r="K45" s="277">
        <v>14</v>
      </c>
      <c r="L45" s="277"/>
      <c r="M45" s="277"/>
      <c r="N45" s="277"/>
      <c r="O45" s="6"/>
      <c r="P45" s="6"/>
    </row>
    <row r="46" spans="1:16" ht="39.6" x14ac:dyDescent="0.25">
      <c r="A46" s="283" t="s">
        <v>79</v>
      </c>
      <c r="B46" s="276">
        <v>204</v>
      </c>
      <c r="C46" s="6">
        <f>E46+F46+G46+I46+J46+N46</f>
        <v>0</v>
      </c>
      <c r="D46" s="6"/>
      <c r="E46" s="277"/>
      <c r="F46" s="277"/>
      <c r="G46" s="277"/>
      <c r="H46" s="6"/>
      <c r="I46" s="277"/>
      <c r="J46" s="277"/>
      <c r="K46" s="6"/>
      <c r="L46" s="6"/>
      <c r="M46" s="6"/>
      <c r="N46" s="277"/>
      <c r="O46" s="6"/>
      <c r="P46" s="6"/>
    </row>
    <row r="47" spans="1:16" ht="52.8" x14ac:dyDescent="0.25">
      <c r="A47" s="283" t="s">
        <v>80</v>
      </c>
      <c r="B47" s="276">
        <v>205</v>
      </c>
      <c r="C47" s="6">
        <f>SUM(D47:L47)</f>
        <v>8</v>
      </c>
      <c r="D47" s="277">
        <v>0</v>
      </c>
      <c r="E47" s="277">
        <v>0</v>
      </c>
      <c r="F47" s="277">
        <v>0</v>
      </c>
      <c r="G47" s="277">
        <v>0</v>
      </c>
      <c r="H47" s="277">
        <v>0</v>
      </c>
      <c r="I47" s="277">
        <v>0</v>
      </c>
      <c r="J47" s="277">
        <v>0</v>
      </c>
      <c r="K47" s="277">
        <v>8</v>
      </c>
      <c r="L47" s="277">
        <v>0</v>
      </c>
      <c r="M47" s="6"/>
      <c r="N47" s="6"/>
      <c r="O47" s="6"/>
      <c r="P47" s="6"/>
    </row>
    <row r="48" spans="1:16" ht="39.6" x14ac:dyDescent="0.25">
      <c r="A48" s="283" t="s">
        <v>81</v>
      </c>
      <c r="B48" s="276">
        <v>206</v>
      </c>
      <c r="C48" s="6">
        <f>SUM(D48:L48)</f>
        <v>0</v>
      </c>
      <c r="D48" s="277">
        <v>0</v>
      </c>
      <c r="E48" s="277">
        <v>0</v>
      </c>
      <c r="F48" s="277">
        <v>0</v>
      </c>
      <c r="G48" s="277">
        <v>0</v>
      </c>
      <c r="H48" s="277">
        <v>0</v>
      </c>
      <c r="I48" s="277">
        <v>0</v>
      </c>
      <c r="J48" s="277">
        <v>0</v>
      </c>
      <c r="K48" s="277">
        <v>0</v>
      </c>
      <c r="L48" s="277">
        <v>0</v>
      </c>
      <c r="M48" s="6"/>
      <c r="N48" s="6"/>
      <c r="O48" s="6"/>
      <c r="P48" s="6"/>
    </row>
    <row r="49" spans="1:26" ht="39.6" x14ac:dyDescent="0.25">
      <c r="A49" s="283" t="s">
        <v>82</v>
      </c>
      <c r="B49" s="276">
        <v>207</v>
      </c>
      <c r="C49" s="6">
        <f>SUM(D49:L49)</f>
        <v>0</v>
      </c>
      <c r="D49" s="277">
        <v>0</v>
      </c>
      <c r="E49" s="277">
        <v>0</v>
      </c>
      <c r="F49" s="277">
        <v>0</v>
      </c>
      <c r="G49" s="277">
        <v>0</v>
      </c>
      <c r="H49" s="277">
        <v>0</v>
      </c>
      <c r="I49" s="277">
        <v>0</v>
      </c>
      <c r="J49" s="277">
        <v>0</v>
      </c>
      <c r="K49" s="277">
        <v>0</v>
      </c>
      <c r="L49" s="277">
        <v>0</v>
      </c>
      <c r="M49" s="6"/>
      <c r="N49" s="6"/>
      <c r="O49" s="6"/>
      <c r="P49" s="6"/>
    </row>
    <row r="50" spans="1:26" ht="26.4" x14ac:dyDescent="0.25">
      <c r="A50" s="283" t="s">
        <v>37</v>
      </c>
      <c r="B50" s="276">
        <v>208</v>
      </c>
      <c r="C50" s="6">
        <f>SUM(D50:N50)</f>
        <v>31</v>
      </c>
      <c r="D50" s="277">
        <v>0</v>
      </c>
      <c r="E50" s="277">
        <v>0</v>
      </c>
      <c r="F50" s="277">
        <v>0</v>
      </c>
      <c r="G50" s="277">
        <v>0</v>
      </c>
      <c r="H50" s="277">
        <v>0</v>
      </c>
      <c r="I50" s="277">
        <v>0</v>
      </c>
      <c r="J50" s="277">
        <v>0</v>
      </c>
      <c r="K50" s="277">
        <v>31</v>
      </c>
      <c r="L50" s="277">
        <v>0</v>
      </c>
      <c r="M50" s="277"/>
      <c r="N50" s="277"/>
      <c r="O50" s="6"/>
      <c r="P50" s="6"/>
    </row>
    <row r="51" spans="1:26" ht="26.4" x14ac:dyDescent="0.25">
      <c r="A51" s="281" t="s">
        <v>17</v>
      </c>
      <c r="B51" s="276">
        <v>209</v>
      </c>
      <c r="C51" s="6">
        <f t="shared" ref="C51:C58" si="1">SUM(D51:N51)</f>
        <v>0</v>
      </c>
      <c r="D51" s="277">
        <v>0</v>
      </c>
      <c r="E51" s="277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7"/>
      <c r="N51" s="277"/>
      <c r="O51" s="6"/>
      <c r="P51" s="6"/>
    </row>
    <row r="52" spans="1:26" ht="13.2" x14ac:dyDescent="0.25">
      <c r="A52" s="275" t="s">
        <v>18</v>
      </c>
      <c r="B52" s="276">
        <v>210</v>
      </c>
      <c r="C52" s="6">
        <f t="shared" si="1"/>
        <v>0</v>
      </c>
      <c r="D52" s="277">
        <v>0</v>
      </c>
      <c r="E52" s="277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77"/>
      <c r="N52" s="277"/>
      <c r="O52" s="6"/>
      <c r="P52" s="6"/>
    </row>
    <row r="53" spans="1:26" ht="39.6" x14ac:dyDescent="0.25">
      <c r="A53" s="275" t="s">
        <v>181</v>
      </c>
      <c r="B53" s="276">
        <v>211</v>
      </c>
      <c r="C53" s="6">
        <f t="shared" si="1"/>
        <v>11</v>
      </c>
      <c r="D53" s="277">
        <v>0</v>
      </c>
      <c r="E53" s="277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11</v>
      </c>
      <c r="L53" s="277">
        <v>0</v>
      </c>
      <c r="M53" s="277"/>
      <c r="N53" s="277"/>
      <c r="O53" s="6"/>
      <c r="P53" s="6"/>
    </row>
    <row r="54" spans="1:26" ht="39.6" x14ac:dyDescent="0.25">
      <c r="A54" s="284" t="s">
        <v>83</v>
      </c>
      <c r="B54" s="276">
        <v>212</v>
      </c>
      <c r="C54" s="6">
        <f t="shared" si="1"/>
        <v>1</v>
      </c>
      <c r="D54" s="277">
        <v>0</v>
      </c>
      <c r="E54" s="277">
        <v>0</v>
      </c>
      <c r="F54" s="277">
        <v>0</v>
      </c>
      <c r="G54" s="277">
        <v>0</v>
      </c>
      <c r="H54" s="277">
        <v>0</v>
      </c>
      <c r="I54" s="277">
        <v>0</v>
      </c>
      <c r="J54" s="277">
        <v>0</v>
      </c>
      <c r="K54" s="277">
        <v>1</v>
      </c>
      <c r="L54" s="277">
        <v>0</v>
      </c>
      <c r="M54" s="277"/>
      <c r="N54" s="277"/>
      <c r="O54" s="6"/>
      <c r="P54" s="6"/>
    </row>
    <row r="55" spans="1:26" ht="26.4" x14ac:dyDescent="0.25">
      <c r="A55" s="285" t="s">
        <v>84</v>
      </c>
      <c r="B55" s="276">
        <v>213</v>
      </c>
      <c r="C55" s="6">
        <f t="shared" si="1"/>
        <v>0</v>
      </c>
      <c r="D55" s="277">
        <v>0</v>
      </c>
      <c r="E55" s="277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77"/>
      <c r="N55" s="277"/>
      <c r="O55" s="6"/>
      <c r="P55" s="6"/>
    </row>
    <row r="56" spans="1:26" ht="26.4" x14ac:dyDescent="0.25">
      <c r="A56" s="286" t="s">
        <v>85</v>
      </c>
      <c r="B56" s="276">
        <v>214</v>
      </c>
      <c r="C56" s="6">
        <f t="shared" si="1"/>
        <v>10</v>
      </c>
      <c r="D56" s="277">
        <v>0</v>
      </c>
      <c r="E56" s="277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10</v>
      </c>
      <c r="L56" s="277">
        <v>0</v>
      </c>
      <c r="M56" s="277"/>
      <c r="N56" s="277"/>
      <c r="O56" s="6"/>
      <c r="P56" s="6"/>
    </row>
    <row r="57" spans="1:26" ht="26.4" x14ac:dyDescent="0.25">
      <c r="A57" s="287" t="s">
        <v>86</v>
      </c>
      <c r="B57" s="288">
        <v>215</v>
      </c>
      <c r="C57" s="6">
        <f t="shared" si="1"/>
        <v>0</v>
      </c>
      <c r="D57" s="289">
        <v>0</v>
      </c>
      <c r="E57" s="289">
        <v>0</v>
      </c>
      <c r="F57" s="289">
        <v>0</v>
      </c>
      <c r="G57" s="289">
        <v>0</v>
      </c>
      <c r="H57" s="289">
        <v>0</v>
      </c>
      <c r="I57" s="289">
        <v>0</v>
      </c>
      <c r="J57" s="289">
        <v>0</v>
      </c>
      <c r="K57" s="289">
        <v>0</v>
      </c>
      <c r="L57" s="289">
        <v>0</v>
      </c>
      <c r="M57" s="289"/>
      <c r="N57" s="289"/>
      <c r="O57" s="138"/>
      <c r="P57" s="138"/>
    </row>
    <row r="58" spans="1:26" ht="36" x14ac:dyDescent="0.25">
      <c r="A58" s="290" t="s">
        <v>185</v>
      </c>
      <c r="B58" s="291" t="s">
        <v>186</v>
      </c>
      <c r="C58" s="6">
        <f t="shared" si="1"/>
        <v>8</v>
      </c>
      <c r="D58" s="292">
        <v>0</v>
      </c>
      <c r="E58" s="292">
        <v>0</v>
      </c>
      <c r="F58" s="292">
        <v>0</v>
      </c>
      <c r="G58" s="292">
        <v>0</v>
      </c>
      <c r="H58" s="293">
        <v>0</v>
      </c>
      <c r="I58" s="293">
        <v>0</v>
      </c>
      <c r="J58" s="293">
        <v>0</v>
      </c>
      <c r="K58" s="294">
        <v>8</v>
      </c>
      <c r="L58" s="293">
        <v>0</v>
      </c>
      <c r="M58" s="293"/>
      <c r="N58" s="293"/>
      <c r="O58" s="197"/>
      <c r="P58" s="197"/>
      <c r="Q58" s="99"/>
      <c r="R58" s="99"/>
      <c r="S58" s="99"/>
      <c r="T58" s="99"/>
    </row>
    <row r="59" spans="1:26" ht="60" x14ac:dyDescent="0.25">
      <c r="A59" s="290" t="s">
        <v>362</v>
      </c>
      <c r="B59" s="291">
        <v>217</v>
      </c>
      <c r="C59" s="270">
        <f>SUM(D59:L59)</f>
        <v>3</v>
      </c>
      <c r="D59" s="293">
        <v>0</v>
      </c>
      <c r="E59" s="293">
        <v>0</v>
      </c>
      <c r="F59" s="293">
        <v>0</v>
      </c>
      <c r="G59" s="293">
        <v>0</v>
      </c>
      <c r="H59" s="293">
        <v>0</v>
      </c>
      <c r="I59" s="293">
        <v>0</v>
      </c>
      <c r="J59" s="293">
        <v>0</v>
      </c>
      <c r="K59" s="294">
        <v>3</v>
      </c>
      <c r="L59" s="293">
        <v>0</v>
      </c>
      <c r="M59" s="197"/>
      <c r="N59" s="197"/>
      <c r="O59" s="197"/>
      <c r="P59" s="197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290" t="s">
        <v>189</v>
      </c>
      <c r="B60" s="291">
        <v>218</v>
      </c>
      <c r="C60" s="270">
        <f>SUM(D60:L60)</f>
        <v>0</v>
      </c>
      <c r="D60" s="293">
        <v>0</v>
      </c>
      <c r="E60" s="293">
        <v>0</v>
      </c>
      <c r="F60" s="293">
        <v>0</v>
      </c>
      <c r="G60" s="293">
        <v>0</v>
      </c>
      <c r="H60" s="293">
        <v>0</v>
      </c>
      <c r="I60" s="293">
        <v>0</v>
      </c>
      <c r="J60" s="293">
        <v>0</v>
      </c>
      <c r="K60" s="294">
        <v>0</v>
      </c>
      <c r="L60" s="293">
        <v>0</v>
      </c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290" t="s">
        <v>190</v>
      </c>
      <c r="B61" s="291">
        <v>219</v>
      </c>
      <c r="C61" s="270">
        <f>SUM(D61:N61)</f>
        <v>8</v>
      </c>
      <c r="D61" s="293">
        <v>0</v>
      </c>
      <c r="E61" s="293">
        <v>0</v>
      </c>
      <c r="F61" s="293">
        <v>0</v>
      </c>
      <c r="G61" s="293">
        <v>0</v>
      </c>
      <c r="H61" s="293">
        <v>0</v>
      </c>
      <c r="I61" s="293">
        <v>0</v>
      </c>
      <c r="J61" s="293">
        <v>0</v>
      </c>
      <c r="K61" s="294">
        <v>8</v>
      </c>
      <c r="L61" s="293">
        <v>0</v>
      </c>
      <c r="M61" s="293"/>
      <c r="N61" s="293"/>
      <c r="O61" s="6"/>
      <c r="P61" s="6"/>
      <c r="Q61" s="101"/>
      <c r="R61" s="101"/>
      <c r="S61" s="101"/>
      <c r="T61" s="101"/>
    </row>
    <row r="62" spans="1:26" ht="24" x14ac:dyDescent="0.25">
      <c r="A62" s="290" t="s">
        <v>191</v>
      </c>
      <c r="B62" s="291">
        <v>220</v>
      </c>
      <c r="C62" s="197">
        <f>SUM(D62:N62)</f>
        <v>0</v>
      </c>
      <c r="D62" s="293">
        <v>0</v>
      </c>
      <c r="E62" s="293">
        <v>0</v>
      </c>
      <c r="F62" s="293">
        <v>0</v>
      </c>
      <c r="G62" s="293">
        <v>0</v>
      </c>
      <c r="H62" s="293">
        <v>0</v>
      </c>
      <c r="I62" s="293">
        <v>0</v>
      </c>
      <c r="J62" s="293">
        <v>0</v>
      </c>
      <c r="K62" s="293">
        <v>0</v>
      </c>
      <c r="L62" s="293">
        <v>0</v>
      </c>
      <c r="M62" s="293"/>
      <c r="N62" s="293"/>
      <c r="O62" s="6"/>
      <c r="P62" s="6"/>
      <c r="Q62" s="99"/>
      <c r="R62" s="99"/>
      <c r="S62" s="99"/>
      <c r="T62" s="99"/>
    </row>
    <row r="63" spans="1:26" ht="13.2" x14ac:dyDescent="0.25">
      <c r="A63" s="290" t="s">
        <v>192</v>
      </c>
      <c r="B63" s="291">
        <v>221</v>
      </c>
      <c r="C63" s="197">
        <f>SUM(D63:N63)</f>
        <v>0</v>
      </c>
      <c r="D63" s="293">
        <v>0</v>
      </c>
      <c r="E63" s="293">
        <v>0</v>
      </c>
      <c r="F63" s="293">
        <v>0</v>
      </c>
      <c r="G63" s="293">
        <v>0</v>
      </c>
      <c r="H63" s="293">
        <v>0</v>
      </c>
      <c r="I63" s="293">
        <v>0</v>
      </c>
      <c r="J63" s="293">
        <v>0</v>
      </c>
      <c r="K63" s="293">
        <v>0</v>
      </c>
      <c r="L63" s="293">
        <v>0</v>
      </c>
      <c r="M63" s="293"/>
      <c r="N63" s="293"/>
      <c r="O63" s="6"/>
      <c r="P63" s="6"/>
      <c r="Q63" s="99"/>
      <c r="R63" s="99"/>
      <c r="S63" s="99"/>
      <c r="T63" s="99"/>
    </row>
    <row r="64" spans="1:26" ht="26.4" x14ac:dyDescent="0.25">
      <c r="A64" s="275" t="s">
        <v>93</v>
      </c>
      <c r="B64" s="276">
        <v>222</v>
      </c>
      <c r="C64" s="197">
        <f>SUM(D64:N64)</f>
        <v>0</v>
      </c>
      <c r="D64" s="277">
        <v>0</v>
      </c>
      <c r="E64" s="277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77"/>
      <c r="N64" s="277"/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282" t="s">
        <v>94</v>
      </c>
      <c r="B66" s="276">
        <v>301</v>
      </c>
      <c r="C66" s="295">
        <f>SUM(D66:P66)</f>
        <v>175326.20600000001</v>
      </c>
      <c r="D66" s="296">
        <v>0</v>
      </c>
      <c r="E66" s="296">
        <v>0</v>
      </c>
      <c r="F66" s="296">
        <v>0</v>
      </c>
      <c r="G66" s="296">
        <v>0</v>
      </c>
      <c r="H66" s="296">
        <v>0</v>
      </c>
      <c r="I66" s="296">
        <v>0</v>
      </c>
      <c r="J66" s="296">
        <v>0</v>
      </c>
      <c r="K66" s="296">
        <v>153295.09</v>
      </c>
      <c r="L66" s="296">
        <v>0</v>
      </c>
      <c r="M66" s="296">
        <v>0</v>
      </c>
      <c r="N66" s="296">
        <v>0</v>
      </c>
      <c r="O66" s="296">
        <v>17283.076000000001</v>
      </c>
      <c r="P66" s="296">
        <v>4748.0400000000009</v>
      </c>
    </row>
    <row r="67" spans="1:20" ht="52.8" x14ac:dyDescent="0.25">
      <c r="A67" s="278" t="s">
        <v>95</v>
      </c>
      <c r="B67" s="276">
        <v>302</v>
      </c>
      <c r="C67" s="295">
        <f>H67+I67+J67+L67</f>
        <v>0</v>
      </c>
      <c r="D67" s="295"/>
      <c r="E67" s="295"/>
      <c r="F67" s="295"/>
      <c r="G67" s="295"/>
      <c r="H67" s="296"/>
      <c r="I67" s="296"/>
      <c r="J67" s="296"/>
      <c r="K67" s="295"/>
      <c r="L67" s="296"/>
      <c r="M67" s="295"/>
      <c r="N67" s="295"/>
      <c r="O67" s="295"/>
      <c r="P67" s="295"/>
    </row>
    <row r="68" spans="1:20" ht="52.8" x14ac:dyDescent="0.25">
      <c r="A68" s="278" t="s">
        <v>96</v>
      </c>
      <c r="B68" s="276">
        <v>303</v>
      </c>
      <c r="C68" s="295">
        <f>SUM(D68:N68)</f>
        <v>146443.12</v>
      </c>
      <c r="D68" s="296">
        <v>0</v>
      </c>
      <c r="E68" s="296">
        <v>0</v>
      </c>
      <c r="F68" s="296">
        <v>0</v>
      </c>
      <c r="G68" s="296">
        <v>0</v>
      </c>
      <c r="H68" s="296">
        <v>0</v>
      </c>
      <c r="I68" s="296">
        <v>0</v>
      </c>
      <c r="J68" s="296">
        <v>0</v>
      </c>
      <c r="K68" s="296">
        <v>146443.12</v>
      </c>
      <c r="L68" s="296">
        <v>0</v>
      </c>
      <c r="M68" s="296">
        <v>0</v>
      </c>
      <c r="N68" s="296">
        <v>0</v>
      </c>
      <c r="O68" s="295"/>
      <c r="P68" s="295"/>
    </row>
    <row r="69" spans="1:20" ht="66" x14ac:dyDescent="0.25">
      <c r="A69" s="278" t="s">
        <v>97</v>
      </c>
      <c r="B69" s="276">
        <v>304</v>
      </c>
      <c r="C69" s="295">
        <f>SUM(D69:N69)</f>
        <v>25.12</v>
      </c>
      <c r="D69" s="296">
        <v>0</v>
      </c>
      <c r="E69" s="296">
        <v>0</v>
      </c>
      <c r="F69" s="296">
        <v>0</v>
      </c>
      <c r="G69" s="296">
        <v>0</v>
      </c>
      <c r="H69" s="296">
        <v>0</v>
      </c>
      <c r="I69" s="296">
        <v>0</v>
      </c>
      <c r="J69" s="296">
        <v>0</v>
      </c>
      <c r="K69" s="296">
        <v>25.12</v>
      </c>
      <c r="L69" s="296">
        <v>0</v>
      </c>
      <c r="M69" s="296">
        <v>0</v>
      </c>
      <c r="N69" s="296">
        <v>0</v>
      </c>
      <c r="O69" s="295"/>
      <c r="P69" s="295"/>
    </row>
    <row r="70" spans="1:20" ht="52.8" x14ac:dyDescent="0.25">
      <c r="A70" s="279" t="s">
        <v>98</v>
      </c>
      <c r="B70" s="276">
        <v>305</v>
      </c>
      <c r="C70" s="295">
        <f>SUM(D70:N70)</f>
        <v>0</v>
      </c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5"/>
      <c r="P70" s="295"/>
    </row>
    <row r="71" spans="1:20" ht="52.8" x14ac:dyDescent="0.25">
      <c r="A71" s="279" t="s">
        <v>99</v>
      </c>
      <c r="B71" s="276">
        <v>306</v>
      </c>
      <c r="C71" s="295">
        <f>E71+F71+G71+I71+J71+K71+L71+M71+N71+O71</f>
        <v>0</v>
      </c>
      <c r="D71" s="295"/>
      <c r="E71" s="296"/>
      <c r="F71" s="296"/>
      <c r="G71" s="296"/>
      <c r="H71" s="295"/>
      <c r="I71" s="296"/>
      <c r="J71" s="296"/>
      <c r="K71" s="296"/>
      <c r="L71" s="296"/>
      <c r="M71" s="296"/>
      <c r="N71" s="296"/>
      <c r="O71" s="296"/>
      <c r="P71" s="295"/>
    </row>
    <row r="72" spans="1:20" ht="39.6" x14ac:dyDescent="0.25">
      <c r="A72" s="279" t="s">
        <v>200</v>
      </c>
      <c r="B72" s="276">
        <v>307</v>
      </c>
      <c r="C72" s="295">
        <f>SUM(D72:L72)</f>
        <v>0</v>
      </c>
      <c r="D72" s="296"/>
      <c r="E72" s="296"/>
      <c r="F72" s="296"/>
      <c r="G72" s="296"/>
      <c r="H72" s="296"/>
      <c r="I72" s="296"/>
      <c r="J72" s="296"/>
      <c r="K72" s="296"/>
      <c r="L72" s="296"/>
      <c r="M72" s="295"/>
      <c r="N72" s="295"/>
      <c r="O72" s="295"/>
      <c r="P72" s="295"/>
    </row>
    <row r="73" spans="1:20" ht="52.8" x14ac:dyDescent="0.25">
      <c r="A73" s="279" t="s">
        <v>201</v>
      </c>
      <c r="B73" s="276">
        <v>308</v>
      </c>
      <c r="C73" s="295">
        <f>SUM(D73:P73)</f>
        <v>0</v>
      </c>
      <c r="D73" s="296">
        <v>0</v>
      </c>
      <c r="E73" s="296">
        <v>0</v>
      </c>
      <c r="F73" s="296">
        <v>0</v>
      </c>
      <c r="G73" s="296">
        <v>0</v>
      </c>
      <c r="H73" s="296">
        <v>0</v>
      </c>
      <c r="I73" s="296">
        <v>0</v>
      </c>
      <c r="J73" s="296">
        <v>0</v>
      </c>
      <c r="K73" s="296">
        <v>0</v>
      </c>
      <c r="L73" s="296">
        <v>0</v>
      </c>
      <c r="M73" s="296">
        <v>0</v>
      </c>
      <c r="N73" s="296">
        <v>0</v>
      </c>
      <c r="O73" s="296">
        <v>0</v>
      </c>
      <c r="P73" s="296">
        <v>0</v>
      </c>
      <c r="Q73" s="106"/>
      <c r="R73" s="106"/>
      <c r="S73" s="106"/>
      <c r="T73" s="106"/>
    </row>
    <row r="74" spans="1:20" ht="26.4" x14ac:dyDescent="0.25">
      <c r="A74" s="275" t="s">
        <v>102</v>
      </c>
      <c r="B74" s="276">
        <v>309</v>
      </c>
      <c r="C74" s="295">
        <f>SUM(D74:P74)</f>
        <v>161425.69000000003</v>
      </c>
      <c r="D74" s="296">
        <v>0</v>
      </c>
      <c r="E74" s="296">
        <v>0</v>
      </c>
      <c r="F74" s="296">
        <v>0</v>
      </c>
      <c r="G74" s="296">
        <v>0</v>
      </c>
      <c r="H74" s="296">
        <v>0</v>
      </c>
      <c r="I74" s="296">
        <v>0</v>
      </c>
      <c r="J74" s="296">
        <v>0</v>
      </c>
      <c r="K74" s="296">
        <v>139394.57</v>
      </c>
      <c r="L74" s="296">
        <v>0</v>
      </c>
      <c r="M74" s="296">
        <v>0</v>
      </c>
      <c r="N74" s="296">
        <v>0</v>
      </c>
      <c r="O74" s="296">
        <v>17283.080000000002</v>
      </c>
      <c r="P74" s="296">
        <v>4748.0400000000009</v>
      </c>
    </row>
    <row r="75" spans="1:20" ht="66" x14ac:dyDescent="0.25">
      <c r="A75" s="275" t="s">
        <v>202</v>
      </c>
      <c r="B75" s="276">
        <v>310</v>
      </c>
      <c r="C75" s="295">
        <f>SUM(D75:N75)</f>
        <v>133793.95000000001</v>
      </c>
      <c r="D75" s="296"/>
      <c r="E75" s="296"/>
      <c r="F75" s="296"/>
      <c r="G75" s="296"/>
      <c r="H75" s="296"/>
      <c r="I75" s="296">
        <v>0</v>
      </c>
      <c r="J75" s="296">
        <v>0</v>
      </c>
      <c r="K75" s="296">
        <v>133793.95000000001</v>
      </c>
      <c r="L75" s="296">
        <v>0</v>
      </c>
      <c r="M75" s="296"/>
      <c r="N75" s="296"/>
      <c r="O75" s="295"/>
      <c r="P75" s="295"/>
      <c r="Q75" s="107"/>
      <c r="R75" s="107"/>
      <c r="S75" s="107"/>
      <c r="T75" s="107"/>
    </row>
    <row r="76" spans="1:20" ht="26.4" x14ac:dyDescent="0.25">
      <c r="A76" s="278" t="s">
        <v>104</v>
      </c>
      <c r="B76" s="276">
        <v>311</v>
      </c>
      <c r="C76" s="295">
        <f>SUM(D76:P76)</f>
        <v>0</v>
      </c>
      <c r="D76" s="296"/>
      <c r="E76" s="296"/>
      <c r="F76" s="296"/>
      <c r="G76" s="296"/>
      <c r="H76" s="296"/>
      <c r="I76" s="296">
        <v>0</v>
      </c>
      <c r="J76" s="296">
        <v>0</v>
      </c>
      <c r="K76" s="296">
        <v>0</v>
      </c>
      <c r="L76" s="296">
        <v>0</v>
      </c>
      <c r="M76" s="296"/>
      <c r="N76" s="296"/>
      <c r="O76" s="296"/>
      <c r="P76" s="296"/>
    </row>
    <row r="77" spans="1:20" ht="39.6" x14ac:dyDescent="0.25">
      <c r="A77" s="278" t="s">
        <v>105</v>
      </c>
      <c r="B77" s="276">
        <v>312</v>
      </c>
      <c r="C77" s="295">
        <f>E77+F77+G77+I77+J77+K77+L77+M77+N77+O77</f>
        <v>0</v>
      </c>
      <c r="D77" s="295"/>
      <c r="E77" s="296"/>
      <c r="F77" s="296"/>
      <c r="G77" s="296"/>
      <c r="H77" s="295"/>
      <c r="I77" s="296">
        <v>0</v>
      </c>
      <c r="J77" s="296">
        <v>0</v>
      </c>
      <c r="K77" s="296">
        <v>0</v>
      </c>
      <c r="L77" s="296">
        <v>0</v>
      </c>
      <c r="M77" s="296"/>
      <c r="N77" s="296"/>
      <c r="O77" s="296"/>
      <c r="P77" s="295"/>
    </row>
    <row r="78" spans="1:20" ht="39.6" x14ac:dyDescent="0.25">
      <c r="A78" s="278" t="s">
        <v>106</v>
      </c>
      <c r="B78" s="276">
        <v>313</v>
      </c>
      <c r="C78" s="295">
        <f>SUM(D78:L78)</f>
        <v>0</v>
      </c>
      <c r="D78" s="296"/>
      <c r="E78" s="296"/>
      <c r="F78" s="296"/>
      <c r="G78" s="296"/>
      <c r="H78" s="296"/>
      <c r="I78" s="296">
        <v>0</v>
      </c>
      <c r="J78" s="296">
        <v>0</v>
      </c>
      <c r="K78" s="296">
        <v>0</v>
      </c>
      <c r="L78" s="296">
        <v>0</v>
      </c>
      <c r="M78" s="295"/>
      <c r="N78" s="295"/>
      <c r="O78" s="295"/>
      <c r="P78" s="295"/>
    </row>
    <row r="79" spans="1:20" ht="62.25" customHeight="1" x14ac:dyDescent="0.25">
      <c r="A79" s="278" t="s">
        <v>107</v>
      </c>
      <c r="B79" s="276">
        <v>314</v>
      </c>
      <c r="C79" s="295">
        <f>SUM(D79:L79)</f>
        <v>0</v>
      </c>
      <c r="D79" s="296"/>
      <c r="E79" s="296"/>
      <c r="F79" s="296"/>
      <c r="G79" s="296"/>
      <c r="H79" s="296"/>
      <c r="I79" s="296">
        <v>0</v>
      </c>
      <c r="J79" s="296">
        <v>0</v>
      </c>
      <c r="K79" s="296">
        <v>0</v>
      </c>
      <c r="L79" s="296">
        <v>0</v>
      </c>
      <c r="M79" s="295"/>
      <c r="N79" s="295"/>
      <c r="O79" s="295"/>
      <c r="P79" s="295"/>
    </row>
    <row r="80" spans="1:20" ht="39.6" x14ac:dyDescent="0.25">
      <c r="A80" s="297" t="s">
        <v>182</v>
      </c>
      <c r="B80" s="276">
        <v>315</v>
      </c>
      <c r="C80" s="295">
        <f>SUM(D80:P80)</f>
        <v>0</v>
      </c>
      <c r="D80" s="296">
        <v>0</v>
      </c>
      <c r="E80" s="296">
        <v>0</v>
      </c>
      <c r="F80" s="296">
        <v>0</v>
      </c>
      <c r="G80" s="296">
        <v>0</v>
      </c>
      <c r="H80" s="296">
        <v>0</v>
      </c>
      <c r="I80" s="296">
        <v>0</v>
      </c>
      <c r="J80" s="296">
        <v>0</v>
      </c>
      <c r="K80" s="296">
        <v>0</v>
      </c>
      <c r="L80" s="296">
        <v>0</v>
      </c>
      <c r="M80" s="296">
        <v>0</v>
      </c>
      <c r="N80" s="296">
        <v>0</v>
      </c>
      <c r="O80" s="296">
        <v>0</v>
      </c>
      <c r="P80" s="296">
        <v>0</v>
      </c>
    </row>
    <row r="81" spans="1:28" ht="39.6" x14ac:dyDescent="0.25">
      <c r="A81" s="297" t="s">
        <v>108</v>
      </c>
      <c r="B81" s="276">
        <v>316</v>
      </c>
      <c r="C81" s="295">
        <f t="shared" ref="C81:C91" si="2">SUM(D81:P81)</f>
        <v>161225.69000000003</v>
      </c>
      <c r="D81" s="296">
        <v>0</v>
      </c>
      <c r="E81" s="296">
        <v>0</v>
      </c>
      <c r="F81" s="296">
        <v>0</v>
      </c>
      <c r="G81" s="296">
        <v>0</v>
      </c>
      <c r="H81" s="296">
        <v>0</v>
      </c>
      <c r="I81" s="296">
        <v>0</v>
      </c>
      <c r="J81" s="296">
        <v>0</v>
      </c>
      <c r="K81" s="296">
        <v>139394.57</v>
      </c>
      <c r="L81" s="296">
        <v>0</v>
      </c>
      <c r="M81" s="296">
        <v>0</v>
      </c>
      <c r="N81" s="296">
        <v>0</v>
      </c>
      <c r="O81" s="296">
        <v>17083.080000000002</v>
      </c>
      <c r="P81" s="296">
        <v>4748.0400000000009</v>
      </c>
    </row>
    <row r="82" spans="1:28" ht="26.4" x14ac:dyDescent="0.25">
      <c r="A82" s="281" t="s">
        <v>21</v>
      </c>
      <c r="B82" s="276">
        <v>317</v>
      </c>
      <c r="C82" s="295">
        <f t="shared" si="2"/>
        <v>0</v>
      </c>
      <c r="D82" s="296">
        <v>0</v>
      </c>
      <c r="E82" s="296">
        <v>0</v>
      </c>
      <c r="F82" s="296">
        <v>0</v>
      </c>
      <c r="G82" s="296">
        <v>0</v>
      </c>
      <c r="H82" s="296">
        <v>0</v>
      </c>
      <c r="I82" s="296">
        <v>0</v>
      </c>
      <c r="J82" s="296">
        <v>0</v>
      </c>
      <c r="K82" s="296">
        <v>0</v>
      </c>
      <c r="L82" s="296">
        <v>0</v>
      </c>
      <c r="M82" s="296">
        <v>0</v>
      </c>
      <c r="N82" s="296">
        <v>0</v>
      </c>
      <c r="O82" s="296">
        <v>0</v>
      </c>
      <c r="P82" s="296">
        <v>0</v>
      </c>
    </row>
    <row r="83" spans="1:28" ht="13.2" x14ac:dyDescent="0.25">
      <c r="A83" s="275" t="s">
        <v>22</v>
      </c>
      <c r="B83" s="276">
        <v>318</v>
      </c>
      <c r="C83" s="295">
        <f t="shared" si="2"/>
        <v>0</v>
      </c>
      <c r="D83" s="296">
        <v>0</v>
      </c>
      <c r="E83" s="296">
        <v>0</v>
      </c>
      <c r="F83" s="296">
        <v>0</v>
      </c>
      <c r="G83" s="296">
        <v>0</v>
      </c>
      <c r="H83" s="296">
        <v>0</v>
      </c>
      <c r="I83" s="296">
        <v>0</v>
      </c>
      <c r="J83" s="296">
        <v>0</v>
      </c>
      <c r="K83" s="296">
        <v>0</v>
      </c>
      <c r="L83" s="296">
        <v>0</v>
      </c>
      <c r="M83" s="296">
        <v>0</v>
      </c>
      <c r="N83" s="296">
        <v>0</v>
      </c>
      <c r="O83" s="296">
        <v>0</v>
      </c>
      <c r="P83" s="296">
        <v>0</v>
      </c>
    </row>
    <row r="84" spans="1:28" ht="39.6" x14ac:dyDescent="0.25">
      <c r="A84" s="275" t="s">
        <v>193</v>
      </c>
      <c r="B84" s="276">
        <v>319</v>
      </c>
      <c r="C84" s="295">
        <f t="shared" si="2"/>
        <v>0</v>
      </c>
      <c r="D84" s="296">
        <v>0</v>
      </c>
      <c r="E84" s="296">
        <v>0</v>
      </c>
      <c r="F84" s="296">
        <v>0</v>
      </c>
      <c r="G84" s="296">
        <v>0</v>
      </c>
      <c r="H84" s="296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0</v>
      </c>
      <c r="N84" s="296">
        <v>0</v>
      </c>
      <c r="O84" s="296">
        <v>0</v>
      </c>
      <c r="P84" s="296">
        <v>0</v>
      </c>
      <c r="Q84" s="107"/>
      <c r="R84" s="107"/>
      <c r="S84" s="107"/>
      <c r="T84" s="107"/>
    </row>
    <row r="85" spans="1:28" ht="39.6" x14ac:dyDescent="0.25">
      <c r="A85" s="275" t="s">
        <v>194</v>
      </c>
      <c r="B85" s="276">
        <v>320</v>
      </c>
      <c r="C85" s="295">
        <f t="shared" si="2"/>
        <v>0</v>
      </c>
      <c r="D85" s="296">
        <v>0</v>
      </c>
      <c r="E85" s="296">
        <v>0</v>
      </c>
      <c r="F85" s="296">
        <v>0</v>
      </c>
      <c r="G85" s="296">
        <v>0</v>
      </c>
      <c r="H85" s="296">
        <v>0</v>
      </c>
      <c r="I85" s="296">
        <v>0</v>
      </c>
      <c r="J85" s="296">
        <v>0</v>
      </c>
      <c r="K85" s="296">
        <v>0</v>
      </c>
      <c r="L85" s="296">
        <v>0</v>
      </c>
      <c r="M85" s="296">
        <v>0</v>
      </c>
      <c r="N85" s="296">
        <v>0</v>
      </c>
      <c r="O85" s="296">
        <v>0</v>
      </c>
      <c r="P85" s="296">
        <v>0</v>
      </c>
      <c r="Q85" s="107"/>
      <c r="R85" s="107"/>
      <c r="S85" s="107"/>
      <c r="T85" s="107"/>
    </row>
    <row r="86" spans="1:28" ht="26.4" x14ac:dyDescent="0.25">
      <c r="A86" s="275" t="s">
        <v>109</v>
      </c>
      <c r="B86" s="276">
        <v>321</v>
      </c>
      <c r="C86" s="295">
        <f t="shared" si="2"/>
        <v>0</v>
      </c>
      <c r="D86" s="296">
        <v>0</v>
      </c>
      <c r="E86" s="296">
        <v>0</v>
      </c>
      <c r="F86" s="296">
        <v>0</v>
      </c>
      <c r="G86" s="296">
        <v>0</v>
      </c>
      <c r="H86" s="296">
        <v>0</v>
      </c>
      <c r="I86" s="296">
        <v>0</v>
      </c>
      <c r="J86" s="296">
        <v>0</v>
      </c>
      <c r="K86" s="296">
        <v>0</v>
      </c>
      <c r="L86" s="296">
        <v>0</v>
      </c>
      <c r="M86" s="296">
        <v>0</v>
      </c>
      <c r="N86" s="296">
        <v>0</v>
      </c>
      <c r="O86" s="296">
        <v>0</v>
      </c>
      <c r="P86" s="296">
        <v>0</v>
      </c>
    </row>
    <row r="87" spans="1:28" ht="26.4" x14ac:dyDescent="0.25">
      <c r="A87" s="275" t="s">
        <v>110</v>
      </c>
      <c r="B87" s="276">
        <v>322</v>
      </c>
      <c r="C87" s="295">
        <f t="shared" si="2"/>
        <v>63356.79</v>
      </c>
      <c r="D87" s="296">
        <v>0</v>
      </c>
      <c r="E87" s="296">
        <v>0</v>
      </c>
      <c r="F87" s="296">
        <v>0</v>
      </c>
      <c r="G87" s="296">
        <v>0</v>
      </c>
      <c r="H87" s="296">
        <v>0</v>
      </c>
      <c r="I87" s="296">
        <v>0</v>
      </c>
      <c r="J87" s="296">
        <v>0</v>
      </c>
      <c r="K87" s="296">
        <v>63356.79</v>
      </c>
      <c r="L87" s="296">
        <v>0</v>
      </c>
      <c r="M87" s="296">
        <v>0</v>
      </c>
      <c r="N87" s="296">
        <v>0</v>
      </c>
      <c r="O87" s="296">
        <v>0</v>
      </c>
      <c r="P87" s="296">
        <v>0</v>
      </c>
    </row>
    <row r="88" spans="1:28" ht="26.4" x14ac:dyDescent="0.25">
      <c r="A88" s="281" t="s">
        <v>14</v>
      </c>
      <c r="B88" s="276">
        <v>323</v>
      </c>
      <c r="C88" s="295">
        <f t="shared" si="2"/>
        <v>63356.79</v>
      </c>
      <c r="D88" s="296">
        <v>0</v>
      </c>
      <c r="E88" s="296">
        <v>0</v>
      </c>
      <c r="F88" s="296">
        <v>0</v>
      </c>
      <c r="G88" s="296">
        <v>0</v>
      </c>
      <c r="H88" s="296">
        <v>0</v>
      </c>
      <c r="I88" s="296">
        <v>0</v>
      </c>
      <c r="J88" s="296">
        <v>0</v>
      </c>
      <c r="K88" s="296">
        <v>63356.79</v>
      </c>
      <c r="L88" s="296">
        <v>0</v>
      </c>
      <c r="M88" s="296">
        <v>0</v>
      </c>
      <c r="N88" s="296">
        <v>0</v>
      </c>
      <c r="O88" s="296">
        <v>0</v>
      </c>
      <c r="P88" s="296">
        <v>0</v>
      </c>
    </row>
    <row r="89" spans="1:28" ht="26.4" x14ac:dyDescent="0.25">
      <c r="A89" s="281" t="s">
        <v>72</v>
      </c>
      <c r="B89" s="276">
        <v>324</v>
      </c>
      <c r="C89" s="295">
        <f t="shared" si="2"/>
        <v>0</v>
      </c>
      <c r="D89" s="296">
        <v>0</v>
      </c>
      <c r="E89" s="296">
        <v>0</v>
      </c>
      <c r="F89" s="296">
        <v>0</v>
      </c>
      <c r="G89" s="296">
        <v>0</v>
      </c>
      <c r="H89" s="296">
        <v>0</v>
      </c>
      <c r="I89" s="296">
        <v>0</v>
      </c>
      <c r="J89" s="296">
        <v>0</v>
      </c>
      <c r="K89" s="296">
        <v>0</v>
      </c>
      <c r="L89" s="296">
        <v>0</v>
      </c>
      <c r="M89" s="296">
        <v>0</v>
      </c>
      <c r="N89" s="296">
        <v>0</v>
      </c>
      <c r="O89" s="296">
        <v>0</v>
      </c>
      <c r="P89" s="296">
        <v>0</v>
      </c>
    </row>
    <row r="90" spans="1:28" ht="39.6" x14ac:dyDescent="0.25">
      <c r="A90" s="281" t="s">
        <v>73</v>
      </c>
      <c r="B90" s="276">
        <v>325</v>
      </c>
      <c r="C90" s="295">
        <f t="shared" si="2"/>
        <v>0</v>
      </c>
      <c r="D90" s="296">
        <v>0</v>
      </c>
      <c r="E90" s="296">
        <v>0</v>
      </c>
      <c r="F90" s="296">
        <v>0</v>
      </c>
      <c r="G90" s="296">
        <v>0</v>
      </c>
      <c r="H90" s="296">
        <v>0</v>
      </c>
      <c r="I90" s="296">
        <v>0</v>
      </c>
      <c r="J90" s="296">
        <v>0</v>
      </c>
      <c r="K90" s="296">
        <v>0</v>
      </c>
      <c r="L90" s="296">
        <v>0</v>
      </c>
      <c r="M90" s="296">
        <v>0</v>
      </c>
      <c r="N90" s="296">
        <v>0</v>
      </c>
      <c r="O90" s="296">
        <v>0</v>
      </c>
      <c r="P90" s="296">
        <v>0</v>
      </c>
    </row>
    <row r="91" spans="1:28" ht="13.2" x14ac:dyDescent="0.25">
      <c r="A91" s="275" t="s">
        <v>15</v>
      </c>
      <c r="B91" s="276">
        <v>326</v>
      </c>
      <c r="C91" s="295">
        <f t="shared" si="2"/>
        <v>0</v>
      </c>
      <c r="D91" s="296">
        <v>0</v>
      </c>
      <c r="E91" s="296">
        <v>0</v>
      </c>
      <c r="F91" s="296">
        <v>0</v>
      </c>
      <c r="G91" s="296">
        <v>0</v>
      </c>
      <c r="H91" s="296">
        <v>0</v>
      </c>
      <c r="I91" s="296">
        <v>0</v>
      </c>
      <c r="J91" s="296">
        <v>0</v>
      </c>
      <c r="K91" s="296">
        <v>0</v>
      </c>
      <c r="L91" s="296">
        <v>0</v>
      </c>
      <c r="M91" s="296">
        <v>0</v>
      </c>
      <c r="N91" s="296">
        <v>0</v>
      </c>
      <c r="O91" s="296">
        <v>0</v>
      </c>
      <c r="P91" s="296">
        <v>0</v>
      </c>
    </row>
    <row r="92" spans="1:28" ht="147.75" customHeight="1" x14ac:dyDescent="0.25">
      <c r="A92" s="275" t="s">
        <v>195</v>
      </c>
      <c r="B92" s="276">
        <v>327</v>
      </c>
      <c r="C92" s="295">
        <f>SUM(D92:P92)</f>
        <v>0</v>
      </c>
      <c r="D92" s="296">
        <v>0</v>
      </c>
      <c r="E92" s="296">
        <v>0</v>
      </c>
      <c r="F92" s="296">
        <v>0</v>
      </c>
      <c r="G92" s="296">
        <v>0</v>
      </c>
      <c r="H92" s="296">
        <v>0</v>
      </c>
      <c r="I92" s="296">
        <v>0</v>
      </c>
      <c r="J92" s="296">
        <v>0</v>
      </c>
      <c r="K92" s="296">
        <v>0</v>
      </c>
      <c r="L92" s="296">
        <v>0</v>
      </c>
      <c r="M92" s="296">
        <v>0</v>
      </c>
      <c r="N92" s="296">
        <v>0</v>
      </c>
      <c r="O92" s="296">
        <v>0</v>
      </c>
      <c r="P92" s="296">
        <v>0</v>
      </c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279" t="s">
        <v>117</v>
      </c>
      <c r="B95" s="276" t="s">
        <v>23</v>
      </c>
      <c r="C95" s="6">
        <f>D95+E95+F95+K95+M95+N95</f>
        <v>6</v>
      </c>
      <c r="D95" s="277">
        <v>0</v>
      </c>
      <c r="E95" s="277">
        <v>0</v>
      </c>
      <c r="F95" s="277">
        <v>0</v>
      </c>
      <c r="G95" s="6"/>
      <c r="H95" s="6"/>
      <c r="I95" s="6"/>
      <c r="J95" s="6"/>
      <c r="K95" s="277">
        <v>6</v>
      </c>
      <c r="L95" s="6"/>
      <c r="M95" s="277"/>
      <c r="N95" s="277"/>
      <c r="O95" s="6"/>
      <c r="P95" s="6"/>
    </row>
    <row r="96" spans="1:28" ht="79.2" x14ac:dyDescent="0.25">
      <c r="A96" s="279" t="s">
        <v>203</v>
      </c>
      <c r="B96" s="276" t="s">
        <v>24</v>
      </c>
      <c r="C96" s="6">
        <f>D96+E96+F96+K96+M96+N96</f>
        <v>3</v>
      </c>
      <c r="D96" s="298">
        <v>0</v>
      </c>
      <c r="E96" s="298">
        <v>0</v>
      </c>
      <c r="F96" s="298">
        <v>0</v>
      </c>
      <c r="G96" s="6"/>
      <c r="H96" s="6"/>
      <c r="I96" s="6"/>
      <c r="J96" s="6"/>
      <c r="K96" s="277">
        <v>3</v>
      </c>
      <c r="L96" s="6"/>
      <c r="M96" s="277"/>
      <c r="N96" s="277"/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279" t="s">
        <v>204</v>
      </c>
      <c r="B97" s="276" t="s">
        <v>26</v>
      </c>
      <c r="C97" s="6">
        <f>D97+E97+F97+K97+M97+N97</f>
        <v>5</v>
      </c>
      <c r="D97" s="298">
        <v>0</v>
      </c>
      <c r="E97" s="298">
        <v>0</v>
      </c>
      <c r="F97" s="298">
        <v>0</v>
      </c>
      <c r="G97" s="6"/>
      <c r="H97" s="6"/>
      <c r="I97" s="6"/>
      <c r="J97" s="6"/>
      <c r="K97" s="277">
        <v>5</v>
      </c>
      <c r="L97" s="6"/>
      <c r="M97" s="277"/>
      <c r="N97" s="277"/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279" t="s">
        <v>205</v>
      </c>
      <c r="B98" s="276" t="s">
        <v>206</v>
      </c>
      <c r="C98" s="6">
        <f>D98+E98+F98+K98+M98+N98</f>
        <v>2</v>
      </c>
      <c r="D98" s="298">
        <v>0</v>
      </c>
      <c r="E98" s="298">
        <v>0</v>
      </c>
      <c r="F98" s="298">
        <v>0</v>
      </c>
      <c r="G98" s="6"/>
      <c r="H98" s="6"/>
      <c r="I98" s="6"/>
      <c r="J98" s="6"/>
      <c r="K98" s="277">
        <v>2</v>
      </c>
      <c r="L98" s="6"/>
      <c r="M98" s="277"/>
      <c r="N98" s="277"/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275" t="s">
        <v>118</v>
      </c>
      <c r="B100" s="276" t="s">
        <v>27</v>
      </c>
      <c r="C100" s="6">
        <f>D100+E100+F100+K100+M100+N100</f>
        <v>15</v>
      </c>
      <c r="D100" s="277">
        <v>0</v>
      </c>
      <c r="E100" s="277">
        <v>0</v>
      </c>
      <c r="F100" s="277">
        <v>0</v>
      </c>
      <c r="G100" s="6"/>
      <c r="H100" s="6"/>
      <c r="I100" s="6"/>
      <c r="J100" s="6"/>
      <c r="K100" s="277">
        <v>15</v>
      </c>
      <c r="L100" s="6"/>
      <c r="M100" s="277"/>
      <c r="N100" s="277"/>
      <c r="O100" s="6"/>
      <c r="P100" s="6"/>
    </row>
    <row r="101" spans="1:28" ht="39.6" x14ac:dyDescent="0.25">
      <c r="A101" s="275" t="s">
        <v>131</v>
      </c>
      <c r="B101" s="276" t="s">
        <v>28</v>
      </c>
      <c r="C101" s="6">
        <f>D101+E101+F101+K101+M101+N101</f>
        <v>0</v>
      </c>
      <c r="D101" s="277">
        <v>0</v>
      </c>
      <c r="E101" s="277">
        <v>0</v>
      </c>
      <c r="F101" s="277">
        <v>0</v>
      </c>
      <c r="G101" s="6"/>
      <c r="H101" s="6"/>
      <c r="I101" s="6"/>
      <c r="J101" s="6"/>
      <c r="K101" s="277">
        <v>0</v>
      </c>
      <c r="L101" s="6"/>
      <c r="M101" s="277"/>
      <c r="N101" s="277"/>
      <c r="O101" s="6"/>
      <c r="P101" s="6"/>
    </row>
    <row r="102" spans="1:28" ht="52.8" x14ac:dyDescent="0.25">
      <c r="A102" s="275" t="s">
        <v>119</v>
      </c>
      <c r="B102" s="276" t="s">
        <v>29</v>
      </c>
      <c r="C102" s="6">
        <f>D102+E102+F102+K102+M102+N102</f>
        <v>0</v>
      </c>
      <c r="D102" s="277">
        <v>0</v>
      </c>
      <c r="E102" s="277">
        <v>0</v>
      </c>
      <c r="F102" s="277">
        <v>0</v>
      </c>
      <c r="G102" s="6"/>
      <c r="H102" s="6"/>
      <c r="I102" s="6"/>
      <c r="J102" s="6"/>
      <c r="K102" s="277">
        <v>0</v>
      </c>
      <c r="L102" s="6"/>
      <c r="M102" s="277"/>
      <c r="N102" s="277"/>
      <c r="O102" s="6"/>
      <c r="P102" s="6"/>
    </row>
    <row r="103" spans="1:28" ht="13.2" x14ac:dyDescent="0.25">
      <c r="A103" s="275" t="s">
        <v>120</v>
      </c>
      <c r="B103" s="276" t="s">
        <v>30</v>
      </c>
      <c r="C103" s="6">
        <f>D103+E103+F103+K103+M103+N103</f>
        <v>0</v>
      </c>
      <c r="D103" s="277">
        <v>0</v>
      </c>
      <c r="E103" s="277">
        <v>0</v>
      </c>
      <c r="F103" s="277">
        <v>0</v>
      </c>
      <c r="G103" s="6"/>
      <c r="H103" s="6"/>
      <c r="I103" s="6"/>
      <c r="J103" s="6"/>
      <c r="K103" s="277">
        <v>0</v>
      </c>
      <c r="L103" s="6"/>
      <c r="M103" s="277"/>
      <c r="N103" s="277"/>
      <c r="O103" s="6"/>
      <c r="P103" s="6"/>
    </row>
    <row r="104" spans="1:28" ht="39.6" x14ac:dyDescent="0.25">
      <c r="A104" s="275" t="s">
        <v>207</v>
      </c>
      <c r="B104" s="276" t="s">
        <v>31</v>
      </c>
      <c r="C104" s="6">
        <f>D104+E104+F104+K104+M104+N104</f>
        <v>5</v>
      </c>
      <c r="D104" s="299">
        <v>0</v>
      </c>
      <c r="E104" s="299">
        <v>0</v>
      </c>
      <c r="F104" s="299">
        <v>0</v>
      </c>
      <c r="G104" s="6"/>
      <c r="H104" s="6"/>
      <c r="I104" s="6"/>
      <c r="J104" s="6"/>
      <c r="K104" s="277">
        <v>5</v>
      </c>
      <c r="L104" s="6"/>
      <c r="M104" s="277"/>
      <c r="N104" s="277"/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275" t="s">
        <v>123</v>
      </c>
      <c r="B106" s="276" t="s">
        <v>33</v>
      </c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0"/>
      <c r="O106" s="300"/>
      <c r="P106" s="300"/>
    </row>
    <row r="107" spans="1:28" ht="66" x14ac:dyDescent="0.25">
      <c r="A107" s="275" t="s">
        <v>208</v>
      </c>
      <c r="B107" s="276" t="s">
        <v>34</v>
      </c>
      <c r="C107" s="300">
        <f>D107+E107+F107+K107+M107+N107</f>
        <v>7055.53</v>
      </c>
      <c r="D107" s="301">
        <v>0</v>
      </c>
      <c r="E107" s="301">
        <v>0</v>
      </c>
      <c r="F107" s="301">
        <v>0</v>
      </c>
      <c r="G107" s="300"/>
      <c r="H107" s="300"/>
      <c r="I107" s="300"/>
      <c r="J107" s="300"/>
      <c r="K107" s="301">
        <v>7055.53</v>
      </c>
      <c r="L107" s="300"/>
      <c r="M107" s="301"/>
      <c r="N107" s="301"/>
      <c r="O107" s="300"/>
      <c r="P107" s="300"/>
    </row>
    <row r="108" spans="1:28" ht="79.2" x14ac:dyDescent="0.25">
      <c r="A108" s="275" t="s">
        <v>209</v>
      </c>
      <c r="B108" s="276" t="s">
        <v>35</v>
      </c>
      <c r="C108" s="300">
        <f>D108+E108+F108+K108+M108+N108</f>
        <v>1640.86</v>
      </c>
      <c r="D108" s="302">
        <v>0</v>
      </c>
      <c r="E108" s="302">
        <v>0</v>
      </c>
      <c r="F108" s="302">
        <v>0</v>
      </c>
      <c r="G108" s="300"/>
      <c r="H108" s="300"/>
      <c r="I108" s="300"/>
      <c r="J108" s="300"/>
      <c r="K108" s="301">
        <v>1640.86</v>
      </c>
      <c r="L108" s="300"/>
      <c r="M108" s="301"/>
      <c r="N108" s="301"/>
      <c r="O108" s="300"/>
      <c r="P108" s="300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279" t="s">
        <v>125</v>
      </c>
      <c r="B109" s="291" t="s">
        <v>36</v>
      </c>
      <c r="C109" s="300">
        <f>D109+E109+F109+K109+M109+N109</f>
        <v>6238.7300000000005</v>
      </c>
      <c r="D109" s="301">
        <v>0</v>
      </c>
      <c r="E109" s="301">
        <v>0</v>
      </c>
      <c r="F109" s="301">
        <v>0</v>
      </c>
      <c r="G109" s="300"/>
      <c r="H109" s="300"/>
      <c r="I109" s="300"/>
      <c r="J109" s="300"/>
      <c r="K109" s="301">
        <v>6238.7300000000005</v>
      </c>
      <c r="L109" s="300"/>
      <c r="M109" s="301"/>
      <c r="N109" s="301"/>
      <c r="O109" s="300"/>
      <c r="P109" s="300"/>
    </row>
    <row r="110" spans="1:28" ht="92.4" x14ac:dyDescent="0.25">
      <c r="A110" s="303" t="s">
        <v>210</v>
      </c>
      <c r="B110" s="304" t="s">
        <v>134</v>
      </c>
      <c r="C110" s="300">
        <f>D110+E110+F110+K110+M110+N110</f>
        <v>1615.74</v>
      </c>
      <c r="D110" s="305">
        <v>0</v>
      </c>
      <c r="E110" s="305">
        <v>0</v>
      </c>
      <c r="F110" s="305">
        <v>0</v>
      </c>
      <c r="G110" s="306"/>
      <c r="H110" s="306"/>
      <c r="I110" s="306"/>
      <c r="J110" s="306"/>
      <c r="K110" s="307">
        <v>1615.74</v>
      </c>
      <c r="L110" s="306"/>
      <c r="M110" s="307"/>
      <c r="N110" s="307"/>
      <c r="O110" s="306"/>
      <c r="P110" s="3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308" t="s">
        <v>291</v>
      </c>
      <c r="B111" s="309" t="s">
        <v>292</v>
      </c>
      <c r="C111" s="300">
        <f>D111+E111+F111+K111+M111+N111+O111+P111</f>
        <v>0</v>
      </c>
      <c r="D111" s="310">
        <v>0</v>
      </c>
      <c r="E111" s="310">
        <v>0</v>
      </c>
      <c r="F111" s="310">
        <v>0</v>
      </c>
      <c r="G111" s="306"/>
      <c r="H111" s="306"/>
      <c r="I111" s="306"/>
      <c r="J111" s="306"/>
      <c r="K111" s="307"/>
      <c r="L111" s="306"/>
      <c r="M111" s="310">
        <v>0</v>
      </c>
      <c r="N111" s="310">
        <v>0</v>
      </c>
      <c r="O111" s="310"/>
      <c r="P111" s="31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279" t="s">
        <v>111</v>
      </c>
      <c r="B114" s="291" t="s">
        <v>137</v>
      </c>
      <c r="C114" s="6">
        <f>D114+E114+F114+G114+H114+I114+J114+K114+L114+N114</f>
        <v>0</v>
      </c>
      <c r="D114" s="277">
        <v>0</v>
      </c>
      <c r="E114" s="277">
        <v>0</v>
      </c>
      <c r="F114" s="277">
        <v>0</v>
      </c>
      <c r="G114" s="277">
        <v>0</v>
      </c>
      <c r="H114" s="277">
        <v>0</v>
      </c>
      <c r="I114" s="277">
        <v>0</v>
      </c>
      <c r="J114" s="277">
        <v>0</v>
      </c>
      <c r="K114" s="277">
        <v>0</v>
      </c>
      <c r="L114" s="277">
        <v>0</v>
      </c>
      <c r="M114" s="6"/>
      <c r="N114" s="277"/>
      <c r="O114" s="6"/>
      <c r="P114" s="6"/>
    </row>
    <row r="115" spans="1:16" ht="66" x14ac:dyDescent="0.25">
      <c r="A115" s="279" t="s">
        <v>112</v>
      </c>
      <c r="B115" s="291" t="s">
        <v>138</v>
      </c>
      <c r="C115" s="6">
        <f>D115+E115+F115+G115+H115+I115+J115+K115+L115+N115</f>
        <v>0</v>
      </c>
      <c r="D115" s="277">
        <v>0</v>
      </c>
      <c r="E115" s="277">
        <v>0</v>
      </c>
      <c r="F115" s="277">
        <v>0</v>
      </c>
      <c r="G115" s="277">
        <v>0</v>
      </c>
      <c r="H115" s="277">
        <v>0</v>
      </c>
      <c r="I115" s="277">
        <v>0</v>
      </c>
      <c r="J115" s="277">
        <v>0</v>
      </c>
      <c r="K115" s="277">
        <v>0</v>
      </c>
      <c r="L115" s="277">
        <v>0</v>
      </c>
      <c r="M115" s="6"/>
      <c r="N115" s="277"/>
      <c r="O115" s="6"/>
      <c r="P115" s="6"/>
    </row>
    <row r="116" spans="1:16" ht="26.4" x14ac:dyDescent="0.25">
      <c r="A116" s="279" t="s">
        <v>142</v>
      </c>
      <c r="B116" s="291" t="s">
        <v>139</v>
      </c>
      <c r="C116" s="6">
        <f>D116+E116+F116+G116+H116+I116+J116+K116+L116+N116</f>
        <v>0</v>
      </c>
      <c r="D116" s="277">
        <v>0</v>
      </c>
      <c r="E116" s="277">
        <v>0</v>
      </c>
      <c r="F116" s="277">
        <v>0</v>
      </c>
      <c r="G116" s="277">
        <v>0</v>
      </c>
      <c r="H116" s="277">
        <v>0</v>
      </c>
      <c r="I116" s="277">
        <v>0</v>
      </c>
      <c r="J116" s="277">
        <v>0</v>
      </c>
      <c r="K116" s="277">
        <v>0</v>
      </c>
      <c r="L116" s="277">
        <v>0</v>
      </c>
      <c r="M116" s="6"/>
      <c r="N116" s="277"/>
      <c r="O116" s="6"/>
      <c r="P116" s="6"/>
    </row>
    <row r="117" spans="1:16" ht="26.4" x14ac:dyDescent="0.25">
      <c r="A117" s="279" t="s">
        <v>143</v>
      </c>
      <c r="B117" s="291" t="s">
        <v>140</v>
      </c>
      <c r="C117" s="6">
        <f>D117+E117+F117+G117+H117+I117+J117+K117+L117+N117</f>
        <v>0</v>
      </c>
      <c r="D117" s="277">
        <v>0</v>
      </c>
      <c r="E117" s="277">
        <v>0</v>
      </c>
      <c r="F117" s="277">
        <v>0</v>
      </c>
      <c r="G117" s="277">
        <v>0</v>
      </c>
      <c r="H117" s="277">
        <v>0</v>
      </c>
      <c r="I117" s="277">
        <v>0</v>
      </c>
      <c r="J117" s="277">
        <v>0</v>
      </c>
      <c r="K117" s="277">
        <v>0</v>
      </c>
      <c r="L117" s="277">
        <v>0</v>
      </c>
      <c r="M117" s="6"/>
      <c r="N117" s="277"/>
      <c r="O117" s="6"/>
      <c r="P117" s="6"/>
    </row>
    <row r="118" spans="1:16" ht="12.75" customHeight="1" x14ac:dyDescent="0.25">
      <c r="A118" s="279" t="s">
        <v>144</v>
      </c>
      <c r="B118" s="291" t="s">
        <v>141</v>
      </c>
      <c r="C118" s="6">
        <f>D118+E118+F118+G118+H118+I118+J118+K118+L118+N118</f>
        <v>0</v>
      </c>
      <c r="D118" s="277">
        <v>0</v>
      </c>
      <c r="E118" s="277">
        <v>0</v>
      </c>
      <c r="F118" s="277">
        <v>0</v>
      </c>
      <c r="G118" s="277">
        <v>0</v>
      </c>
      <c r="H118" s="277">
        <v>0</v>
      </c>
      <c r="I118" s="277">
        <v>0</v>
      </c>
      <c r="J118" s="277">
        <v>0</v>
      </c>
      <c r="K118" s="277">
        <v>0</v>
      </c>
      <c r="L118" s="277">
        <v>0</v>
      </c>
      <c r="M118" s="6"/>
      <c r="N118" s="277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279" t="s">
        <v>113</v>
      </c>
      <c r="B120" s="291" t="s">
        <v>146</v>
      </c>
      <c r="C120" s="6">
        <f>D120+E120+F120+G120+H120+I120+J120+K120+L120+N120</f>
        <v>0</v>
      </c>
      <c r="D120" s="277"/>
      <c r="E120" s="277"/>
      <c r="F120" s="277"/>
      <c r="G120" s="277"/>
      <c r="H120" s="277"/>
      <c r="I120" s="277"/>
      <c r="J120" s="277"/>
      <c r="K120" s="277"/>
      <c r="L120" s="277"/>
      <c r="M120" s="6"/>
      <c r="N120" s="277"/>
      <c r="O120" s="6"/>
      <c r="P120" s="6"/>
    </row>
    <row r="121" spans="1:16" ht="66" x14ac:dyDescent="0.25">
      <c r="A121" s="279" t="s">
        <v>114</v>
      </c>
      <c r="B121" s="291" t="s">
        <v>147</v>
      </c>
      <c r="C121" s="6">
        <f>D121+E121+F121+G121+H121+I121+J121+K121+L121+N121</f>
        <v>0</v>
      </c>
      <c r="D121" s="277"/>
      <c r="E121" s="277"/>
      <c r="F121" s="277"/>
      <c r="G121" s="277"/>
      <c r="H121" s="277"/>
      <c r="I121" s="277"/>
      <c r="J121" s="277"/>
      <c r="K121" s="277"/>
      <c r="L121" s="277"/>
      <c r="M121" s="6"/>
      <c r="N121" s="277"/>
      <c r="O121" s="6"/>
      <c r="P121" s="6"/>
    </row>
    <row r="122" spans="1:16" ht="26.4" x14ac:dyDescent="0.25">
      <c r="A122" s="279" t="s">
        <v>151</v>
      </c>
      <c r="B122" s="291" t="s">
        <v>148</v>
      </c>
      <c r="C122" s="6">
        <f>D122+E122+F122+G122+H122+I122+J122+K122+L122+N122</f>
        <v>0</v>
      </c>
      <c r="D122" s="277"/>
      <c r="E122" s="277"/>
      <c r="F122" s="277"/>
      <c r="G122" s="277"/>
      <c r="H122" s="277"/>
      <c r="I122" s="277"/>
      <c r="J122" s="277"/>
      <c r="K122" s="277"/>
      <c r="L122" s="277"/>
      <c r="M122" s="6"/>
      <c r="N122" s="277"/>
      <c r="O122" s="6"/>
      <c r="P122" s="6"/>
    </row>
    <row r="123" spans="1:16" ht="26.4" x14ac:dyDescent="0.25">
      <c r="A123" s="279" t="s">
        <v>152</v>
      </c>
      <c r="B123" s="291" t="s">
        <v>149</v>
      </c>
      <c r="C123" s="6">
        <f>D123+E123+F123+G123+H123+I123+J123+K123+L123+N123</f>
        <v>0</v>
      </c>
      <c r="D123" s="277"/>
      <c r="E123" s="277"/>
      <c r="F123" s="277"/>
      <c r="G123" s="277"/>
      <c r="H123" s="277"/>
      <c r="I123" s="277"/>
      <c r="J123" s="277"/>
      <c r="K123" s="277"/>
      <c r="L123" s="277"/>
      <c r="M123" s="6"/>
      <c r="N123" s="277"/>
      <c r="O123" s="6"/>
      <c r="P123" s="6"/>
    </row>
    <row r="124" spans="1:16" ht="12.75" customHeight="1" x14ac:dyDescent="0.25">
      <c r="A124" s="279" t="s">
        <v>153</v>
      </c>
      <c r="B124" s="291" t="s">
        <v>150</v>
      </c>
      <c r="C124" s="6">
        <f>D124+E124+F124+G124+H124+I124+J124+K124+L124+N124</f>
        <v>0</v>
      </c>
      <c r="D124" s="277"/>
      <c r="E124" s="277"/>
      <c r="F124" s="277"/>
      <c r="G124" s="277"/>
      <c r="H124" s="277"/>
      <c r="I124" s="277"/>
      <c r="J124" s="277"/>
      <c r="K124" s="277"/>
      <c r="L124" s="277"/>
      <c r="M124" s="6"/>
      <c r="N124" s="277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279" t="s">
        <v>115</v>
      </c>
      <c r="B126" s="291" t="s">
        <v>155</v>
      </c>
      <c r="C126" s="6">
        <f>D126+E126+F126+G126+H126+I126+J126+K126+L126+N126</f>
        <v>0</v>
      </c>
      <c r="D126" s="277">
        <v>0</v>
      </c>
      <c r="E126" s="277">
        <v>0</v>
      </c>
      <c r="F126" s="277">
        <v>0</v>
      </c>
      <c r="G126" s="277">
        <v>0</v>
      </c>
      <c r="H126" s="277">
        <v>0</v>
      </c>
      <c r="I126" s="277">
        <v>0</v>
      </c>
      <c r="J126" s="277">
        <v>0</v>
      </c>
      <c r="K126" s="277">
        <v>0</v>
      </c>
      <c r="L126" s="277">
        <v>0</v>
      </c>
      <c r="M126" s="6"/>
      <c r="N126" s="277"/>
      <c r="O126" s="6"/>
      <c r="P126" s="6"/>
    </row>
    <row r="127" spans="1:16" ht="66" x14ac:dyDescent="0.25">
      <c r="A127" s="279" t="s">
        <v>116</v>
      </c>
      <c r="B127" s="291" t="s">
        <v>156</v>
      </c>
      <c r="C127" s="6">
        <f>D127+E127+F127+G127+H127+I127+J127+K127+L127+N127</f>
        <v>0</v>
      </c>
      <c r="D127" s="277">
        <v>0</v>
      </c>
      <c r="E127" s="277">
        <v>0</v>
      </c>
      <c r="F127" s="277">
        <v>0</v>
      </c>
      <c r="G127" s="277">
        <v>0</v>
      </c>
      <c r="H127" s="277">
        <v>0</v>
      </c>
      <c r="I127" s="277">
        <v>0</v>
      </c>
      <c r="J127" s="277">
        <v>0</v>
      </c>
      <c r="K127" s="277">
        <v>0</v>
      </c>
      <c r="L127" s="277">
        <v>0</v>
      </c>
      <c r="M127" s="6"/>
      <c r="N127" s="277"/>
      <c r="O127" s="6"/>
      <c r="P127" s="6"/>
    </row>
    <row r="128" spans="1:16" ht="26.4" x14ac:dyDescent="0.25">
      <c r="A128" s="279" t="s">
        <v>160</v>
      </c>
      <c r="B128" s="291" t="s">
        <v>157</v>
      </c>
      <c r="C128" s="6">
        <f>D128+E128+F128+G128+H128+I128+J128+K128+L128+N128</f>
        <v>0</v>
      </c>
      <c r="D128" s="277">
        <v>0</v>
      </c>
      <c r="E128" s="277">
        <v>0</v>
      </c>
      <c r="F128" s="277">
        <v>0</v>
      </c>
      <c r="G128" s="277">
        <v>0</v>
      </c>
      <c r="H128" s="277">
        <v>0</v>
      </c>
      <c r="I128" s="277">
        <v>0</v>
      </c>
      <c r="J128" s="277">
        <v>0</v>
      </c>
      <c r="K128" s="277">
        <v>0</v>
      </c>
      <c r="L128" s="277">
        <v>0</v>
      </c>
      <c r="M128" s="6"/>
      <c r="N128" s="277"/>
      <c r="O128" s="6"/>
      <c r="P128" s="6"/>
    </row>
    <row r="129" spans="1:16" ht="26.4" x14ac:dyDescent="0.25">
      <c r="A129" s="279" t="s">
        <v>161</v>
      </c>
      <c r="B129" s="291" t="s">
        <v>158</v>
      </c>
      <c r="C129" s="6">
        <f>D129+E129+F129+G129+H129+I129+J129+K129+L129+N129</f>
        <v>0</v>
      </c>
      <c r="D129" s="277">
        <v>0</v>
      </c>
      <c r="E129" s="277">
        <v>0</v>
      </c>
      <c r="F129" s="277">
        <v>0</v>
      </c>
      <c r="G129" s="277">
        <v>0</v>
      </c>
      <c r="H129" s="277">
        <v>0</v>
      </c>
      <c r="I129" s="277">
        <v>0</v>
      </c>
      <c r="J129" s="277">
        <v>0</v>
      </c>
      <c r="K129" s="277">
        <v>0</v>
      </c>
      <c r="L129" s="277">
        <v>0</v>
      </c>
      <c r="M129" s="6"/>
      <c r="N129" s="277"/>
      <c r="O129" s="6"/>
      <c r="P129" s="6"/>
    </row>
    <row r="130" spans="1:16" ht="26.4" x14ac:dyDescent="0.25">
      <c r="A130" s="303" t="s">
        <v>162</v>
      </c>
      <c r="B130" s="304" t="s">
        <v>159</v>
      </c>
      <c r="C130" s="6">
        <f>D130+E130+F130+G130+H130+I130+J130+K130+L130+N130</f>
        <v>0</v>
      </c>
      <c r="D130" s="289">
        <v>0</v>
      </c>
      <c r="E130" s="289">
        <v>0</v>
      </c>
      <c r="F130" s="289">
        <v>0</v>
      </c>
      <c r="G130" s="289">
        <v>0</v>
      </c>
      <c r="H130" s="289">
        <v>0</v>
      </c>
      <c r="I130" s="289">
        <v>0</v>
      </c>
      <c r="J130" s="289">
        <v>0</v>
      </c>
      <c r="K130" s="289">
        <v>0</v>
      </c>
      <c r="L130" s="289">
        <v>0</v>
      </c>
      <c r="M130" s="6"/>
      <c r="N130" s="289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49" zoomScale="80" zoomScaleNormal="8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K14+M14+O14+P14</f>
        <v>1034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47</v>
      </c>
      <c r="L14" s="6">
        <v>0</v>
      </c>
      <c r="M14" s="6">
        <v>35</v>
      </c>
      <c r="N14" s="6">
        <v>0</v>
      </c>
      <c r="O14" s="6">
        <v>203</v>
      </c>
      <c r="P14" s="6">
        <v>749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f>K16</f>
        <v>8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8</v>
      </c>
      <c r="L16" s="6">
        <v>0</v>
      </c>
      <c r="M16" s="6">
        <v>4</v>
      </c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>
        <f>K17</f>
        <v>2</v>
      </c>
      <c r="D17" s="6"/>
      <c r="E17" s="6"/>
      <c r="F17" s="6"/>
      <c r="G17" s="6"/>
      <c r="H17" s="6"/>
      <c r="I17" s="6"/>
      <c r="J17" s="6"/>
      <c r="K17" s="6">
        <v>2</v>
      </c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>
        <v>0</v>
      </c>
      <c r="E20" s="6"/>
      <c r="F20" s="6"/>
      <c r="G20" s="6"/>
      <c r="H20" s="6"/>
      <c r="I20" s="6"/>
      <c r="J20" s="6">
        <v>0</v>
      </c>
      <c r="K20" s="6"/>
      <c r="L20" s="6"/>
      <c r="M20" s="6"/>
      <c r="N20" s="6"/>
      <c r="O20" s="6"/>
      <c r="P20" s="6"/>
    </row>
    <row r="21" spans="1:16" ht="26.4" x14ac:dyDescent="0.25">
      <c r="A21" s="126" t="s">
        <v>197</v>
      </c>
      <c r="B21" s="123">
        <v>108</v>
      </c>
      <c r="C21" s="6">
        <v>0</v>
      </c>
      <c r="D21" s="6">
        <v>0</v>
      </c>
      <c r="E21" s="6"/>
      <c r="F21" s="6"/>
      <c r="G21" s="6"/>
      <c r="H21" s="6"/>
      <c r="I21" s="6"/>
      <c r="J21" s="6">
        <v>0</v>
      </c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>K23+M23+O23+P23</f>
        <v>1032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45</v>
      </c>
      <c r="L23" s="6">
        <v>0</v>
      </c>
      <c r="M23" s="6">
        <v>35</v>
      </c>
      <c r="N23" s="6">
        <v>0</v>
      </c>
      <c r="O23" s="6">
        <v>203</v>
      </c>
      <c r="P23" s="6">
        <v>749</v>
      </c>
    </row>
    <row r="24" spans="1:16" ht="66" x14ac:dyDescent="0.25">
      <c r="A24" s="124" t="s">
        <v>64</v>
      </c>
      <c r="B24" s="127">
        <v>111</v>
      </c>
      <c r="C24" s="6">
        <f>K24+M24</f>
        <v>10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6</v>
      </c>
      <c r="L24" s="6">
        <v>0</v>
      </c>
      <c r="M24" s="6">
        <v>4</v>
      </c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f>K29+M29+O29+P29</f>
        <v>1032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45</v>
      </c>
      <c r="L29" s="6">
        <v>0</v>
      </c>
      <c r="M29" s="6">
        <v>35</v>
      </c>
      <c r="N29" s="6">
        <v>0</v>
      </c>
      <c r="O29" s="6">
        <v>203</v>
      </c>
      <c r="P29" s="6">
        <v>749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9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9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2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f>K43+M43</f>
        <v>250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152</v>
      </c>
      <c r="L43" s="6">
        <v>0</v>
      </c>
      <c r="M43" s="6">
        <v>98</v>
      </c>
      <c r="N43" s="6">
        <v>0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f>K45</f>
        <v>8</v>
      </c>
      <c r="D45" s="6"/>
      <c r="E45" s="6"/>
      <c r="F45" s="6"/>
      <c r="G45" s="6"/>
      <c r="H45" s="6"/>
      <c r="I45" s="6"/>
      <c r="J45" s="6"/>
      <c r="K45" s="6">
        <v>8</v>
      </c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f>K50+M50</f>
        <v>250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152</v>
      </c>
      <c r="L50" s="6">
        <v>0</v>
      </c>
      <c r="M50" s="6">
        <v>98</v>
      </c>
      <c r="N50" s="6"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f>K53</f>
        <v>23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23</v>
      </c>
      <c r="L53" s="6">
        <v>0</v>
      </c>
      <c r="M53" s="6"/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f>K56</f>
        <v>23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23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26" ht="36" x14ac:dyDescent="0.25">
      <c r="A58" s="139" t="s">
        <v>185</v>
      </c>
      <c r="B58" s="140" t="s">
        <v>186</v>
      </c>
      <c r="C58" s="311" t="s">
        <v>265</v>
      </c>
      <c r="D58" s="311"/>
      <c r="E58" s="311"/>
      <c r="F58" s="311"/>
      <c r="G58" s="311"/>
      <c r="H58" s="312"/>
      <c r="I58" s="312"/>
      <c r="J58" s="312"/>
      <c r="K58" s="312">
        <v>45</v>
      </c>
      <c r="L58" s="312"/>
      <c r="M58" s="312">
        <v>35</v>
      </c>
      <c r="N58" s="312"/>
      <c r="O58" s="139"/>
      <c r="P58" s="139"/>
      <c r="Q58" s="99"/>
      <c r="R58" s="99"/>
      <c r="S58" s="99"/>
      <c r="T58" s="99"/>
    </row>
    <row r="59" spans="1:26" ht="60" x14ac:dyDescent="0.25">
      <c r="A59" s="139" t="s">
        <v>187</v>
      </c>
      <c r="B59" s="140">
        <v>217</v>
      </c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139"/>
      <c r="P59" s="139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39" t="s">
        <v>189</v>
      </c>
      <c r="B60" s="140">
        <v>218</v>
      </c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39" t="s">
        <v>190</v>
      </c>
      <c r="B61" s="140">
        <v>219</v>
      </c>
      <c r="C61" s="312">
        <v>52</v>
      </c>
      <c r="D61" s="312"/>
      <c r="E61" s="312"/>
      <c r="F61" s="312"/>
      <c r="G61" s="312"/>
      <c r="H61" s="312"/>
      <c r="I61" s="312"/>
      <c r="J61" s="312"/>
      <c r="K61" s="312">
        <v>45</v>
      </c>
      <c r="L61" s="312"/>
      <c r="M61" s="312">
        <v>35</v>
      </c>
      <c r="N61" s="312"/>
      <c r="O61" s="6"/>
      <c r="P61" s="6"/>
      <c r="Q61" s="101"/>
      <c r="R61" s="101"/>
      <c r="S61" s="101"/>
      <c r="T61" s="101"/>
    </row>
    <row r="62" spans="1:26" ht="24" x14ac:dyDescent="0.25">
      <c r="A62" s="139" t="s">
        <v>191</v>
      </c>
      <c r="B62" s="140">
        <v>220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ht="13.2" x14ac:dyDescent="0.25">
      <c r="A63" s="139" t="s">
        <v>192</v>
      </c>
      <c r="B63" s="140">
        <v>221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f>K66+M66+O66+P66</f>
        <v>228079.39952000001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104864.46652</v>
      </c>
      <c r="L66" s="6">
        <v>0</v>
      </c>
      <c r="M66" s="6">
        <v>7566.933</v>
      </c>
      <c r="N66" s="6">
        <v>0</v>
      </c>
      <c r="O66" s="6">
        <v>81871</v>
      </c>
      <c r="P66" s="6">
        <v>33777</v>
      </c>
    </row>
    <row r="67" spans="1:20" ht="52.8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f>K68</f>
        <v>58292</v>
      </c>
      <c r="D68" s="6">
        <v>0</v>
      </c>
      <c r="E68" s="6"/>
      <c r="F68" s="6"/>
      <c r="G68" s="6"/>
      <c r="H68" s="6"/>
      <c r="I68" s="6"/>
      <c r="J68" s="6">
        <v>0</v>
      </c>
      <c r="K68" s="6">
        <f>26982+31310</f>
        <v>58292</v>
      </c>
      <c r="L68" s="6">
        <v>0</v>
      </c>
      <c r="M68" s="6">
        <v>1276</v>
      </c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f>K69</f>
        <v>26982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26982</v>
      </c>
      <c r="L69" s="6">
        <v>0</v>
      </c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1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v>188061.636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72413.635999999999</v>
      </c>
      <c r="L74" s="6"/>
      <c r="M74" s="6">
        <v>6376.4409999999998</v>
      </c>
      <c r="N74" s="6">
        <v>0</v>
      </c>
      <c r="O74" s="6">
        <v>81871</v>
      </c>
      <c r="P74" s="6">
        <v>33777</v>
      </c>
    </row>
    <row r="75" spans="1:20" ht="66" x14ac:dyDescent="0.25">
      <c r="A75" s="129" t="s">
        <v>202</v>
      </c>
      <c r="B75" s="123">
        <v>310</v>
      </c>
      <c r="C75" s="122">
        <f>K75+M75</f>
        <v>32524</v>
      </c>
      <c r="D75" s="122"/>
      <c r="E75" s="122"/>
      <c r="F75" s="122"/>
      <c r="G75" s="122"/>
      <c r="H75" s="122"/>
      <c r="I75" s="122"/>
      <c r="J75" s="122"/>
      <c r="K75" s="122">
        <v>31303</v>
      </c>
      <c r="L75" s="122"/>
      <c r="M75" s="122">
        <v>1221</v>
      </c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v>188061.636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72413.635999999999</v>
      </c>
      <c r="L81" s="6"/>
      <c r="M81" s="6">
        <v>6376.4409999999998</v>
      </c>
      <c r="N81" s="6">
        <v>0</v>
      </c>
      <c r="O81" s="6">
        <v>81871</v>
      </c>
      <c r="P81" s="6">
        <v>33777</v>
      </c>
    </row>
    <row r="82" spans="1:28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9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2" t="s">
        <v>110</v>
      </c>
      <c r="B87" s="12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8" t="s">
        <v>14</v>
      </c>
      <c r="B88" s="12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8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8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2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9" t="s">
        <v>195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f>K95+M95</f>
        <v>42</v>
      </c>
      <c r="D95" s="6">
        <v>0</v>
      </c>
      <c r="E95" s="6"/>
      <c r="F95" s="6"/>
      <c r="G95" s="38"/>
      <c r="H95" s="38"/>
      <c r="I95" s="38"/>
      <c r="J95" s="38"/>
      <c r="K95" s="38">
        <v>25</v>
      </c>
      <c r="L95" s="38"/>
      <c r="M95" s="38">
        <v>17</v>
      </c>
      <c r="N95" s="38">
        <v>0</v>
      </c>
      <c r="O95" s="38"/>
      <c r="P95" s="38"/>
    </row>
    <row r="96" spans="1:28" ht="79.2" x14ac:dyDescent="0.25">
      <c r="A96" s="141" t="s">
        <v>203</v>
      </c>
      <c r="B96" s="123" t="s">
        <v>24</v>
      </c>
      <c r="C96" s="125"/>
      <c r="D96" s="125"/>
      <c r="E96" s="125"/>
      <c r="F96" s="125"/>
      <c r="G96" s="38"/>
      <c r="H96" s="38"/>
      <c r="I96" s="38"/>
      <c r="J96" s="38"/>
      <c r="K96" s="38">
        <v>0</v>
      </c>
      <c r="L96" s="38"/>
      <c r="M96" s="38"/>
      <c r="N96" s="38">
        <v>0</v>
      </c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141">
        <f>K97+M97</f>
        <v>42</v>
      </c>
      <c r="D97" s="141"/>
      <c r="E97" s="141"/>
      <c r="F97" s="141"/>
      <c r="G97" s="38"/>
      <c r="H97" s="38"/>
      <c r="I97" s="38"/>
      <c r="J97" s="38"/>
      <c r="K97" s="38">
        <v>25</v>
      </c>
      <c r="L97" s="38"/>
      <c r="M97" s="38">
        <v>17</v>
      </c>
      <c r="N97" s="38">
        <v>0</v>
      </c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141"/>
      <c r="D98" s="141"/>
      <c r="E98" s="141"/>
      <c r="F98" s="141"/>
      <c r="G98" s="38"/>
      <c r="H98" s="38"/>
      <c r="I98" s="38"/>
      <c r="J98" s="38"/>
      <c r="K98" s="38">
        <v>0</v>
      </c>
      <c r="L98" s="38"/>
      <c r="M98" s="38"/>
      <c r="N98" s="38">
        <v>0</v>
      </c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f>K100+M100</f>
        <v>137</v>
      </c>
      <c r="D100" s="6">
        <v>0</v>
      </c>
      <c r="E100" s="6"/>
      <c r="F100" s="6"/>
      <c r="G100" s="38"/>
      <c r="H100" s="38"/>
      <c r="I100" s="38"/>
      <c r="J100" s="38"/>
      <c r="K100" s="38">
        <v>85</v>
      </c>
      <c r="L100" s="38"/>
      <c r="M100" s="38">
        <v>52</v>
      </c>
      <c r="N100" s="38">
        <v>0</v>
      </c>
      <c r="O100" s="38"/>
      <c r="P100" s="38"/>
    </row>
    <row r="101" spans="1:28" ht="39.6" x14ac:dyDescent="0.25">
      <c r="A101" s="122" t="s">
        <v>131</v>
      </c>
      <c r="B101" s="123" t="s">
        <v>28</v>
      </c>
      <c r="C101" s="6">
        <f t="shared" ref="C101:C104" si="0">K101+M101</f>
        <v>5</v>
      </c>
      <c r="D101" s="6">
        <v>0</v>
      </c>
      <c r="E101" s="6"/>
      <c r="F101" s="6"/>
      <c r="G101" s="38"/>
      <c r="H101" s="38"/>
      <c r="I101" s="38"/>
      <c r="J101" s="38"/>
      <c r="K101" s="38">
        <v>5</v>
      </c>
      <c r="L101" s="38"/>
      <c r="M101" s="38"/>
      <c r="N101" s="38">
        <v>0</v>
      </c>
      <c r="O101" s="38"/>
      <c r="P101" s="38"/>
    </row>
    <row r="102" spans="1:28" ht="52.8" x14ac:dyDescent="0.25">
      <c r="A102" s="122" t="s">
        <v>119</v>
      </c>
      <c r="B102" s="123" t="s">
        <v>29</v>
      </c>
      <c r="C102" s="6">
        <f t="shared" si="0"/>
        <v>0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>
        <v>0</v>
      </c>
      <c r="O102" s="38"/>
      <c r="P102" s="38"/>
    </row>
    <row r="103" spans="1:28" ht="13.2" x14ac:dyDescent="0.25">
      <c r="A103" s="122" t="s">
        <v>120</v>
      </c>
      <c r="B103" s="123" t="s">
        <v>30</v>
      </c>
      <c r="C103" s="6">
        <f t="shared" si="0"/>
        <v>0</v>
      </c>
      <c r="D103" s="6">
        <v>0</v>
      </c>
      <c r="E103" s="6"/>
      <c r="F103" s="6"/>
      <c r="G103" s="38"/>
      <c r="H103" s="38"/>
      <c r="I103" s="38"/>
      <c r="J103" s="38"/>
      <c r="K103" s="38">
        <v>0</v>
      </c>
      <c r="L103" s="38"/>
      <c r="M103" s="38"/>
      <c r="N103" s="38">
        <v>0</v>
      </c>
      <c r="O103" s="38"/>
      <c r="P103" s="38"/>
    </row>
    <row r="104" spans="1:28" ht="39.6" x14ac:dyDescent="0.25">
      <c r="A104" s="122" t="s">
        <v>207</v>
      </c>
      <c r="B104" s="123" t="s">
        <v>31</v>
      </c>
      <c r="C104" s="6">
        <f t="shared" si="0"/>
        <v>42</v>
      </c>
      <c r="D104" s="122"/>
      <c r="E104" s="122"/>
      <c r="F104" s="122"/>
      <c r="G104" s="38"/>
      <c r="H104" s="38"/>
      <c r="I104" s="38"/>
      <c r="J104" s="38"/>
      <c r="K104" s="38">
        <v>25</v>
      </c>
      <c r="L104" s="38"/>
      <c r="M104" s="38">
        <v>17</v>
      </c>
      <c r="N104" s="38">
        <v>0</v>
      </c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122" t="s">
        <v>123</v>
      </c>
      <c r="B106" s="123" t="s">
        <v>33</v>
      </c>
      <c r="C106" s="6">
        <v>457590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f>K107+M107</f>
        <v>29070</v>
      </c>
      <c r="D107" s="6">
        <v>0</v>
      </c>
      <c r="E107" s="6"/>
      <c r="F107" s="6"/>
      <c r="G107" s="38"/>
      <c r="H107" s="38"/>
      <c r="I107" s="38"/>
      <c r="J107" s="38"/>
      <c r="K107" s="38">
        <v>25533</v>
      </c>
      <c r="L107" s="38"/>
      <c r="M107" s="38">
        <v>3537</v>
      </c>
      <c r="N107" s="38">
        <v>0</v>
      </c>
      <c r="O107" s="38"/>
      <c r="P107" s="6"/>
    </row>
    <row r="108" spans="1:28" ht="79.2" x14ac:dyDescent="0.25">
      <c r="A108" s="129" t="s">
        <v>209</v>
      </c>
      <c r="B108" s="130" t="s">
        <v>35</v>
      </c>
      <c r="C108" s="129"/>
      <c r="D108" s="129"/>
      <c r="E108" s="129"/>
      <c r="F108" s="129"/>
      <c r="G108" s="38"/>
      <c r="H108" s="38"/>
      <c r="I108" s="38"/>
      <c r="J108" s="38"/>
      <c r="K108" s="38">
        <v>0</v>
      </c>
      <c r="L108" s="38"/>
      <c r="M108" s="38"/>
      <c r="N108" s="38">
        <v>0</v>
      </c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f>K109+M109</f>
        <v>22538</v>
      </c>
      <c r="D109" s="6">
        <v>0</v>
      </c>
      <c r="E109" s="6"/>
      <c r="F109" s="6"/>
      <c r="G109" s="38"/>
      <c r="H109" s="38"/>
      <c r="I109" s="38"/>
      <c r="J109" s="38"/>
      <c r="K109" s="38">
        <v>19660</v>
      </c>
      <c r="L109" s="38"/>
      <c r="M109" s="38">
        <v>2878</v>
      </c>
      <c r="N109" s="38">
        <v>0</v>
      </c>
      <c r="O109" s="38"/>
      <c r="P109" s="6"/>
    </row>
    <row r="110" spans="1:28" ht="92.4" x14ac:dyDescent="0.25">
      <c r="A110" s="146" t="s">
        <v>210</v>
      </c>
      <c r="B110" s="145" t="s">
        <v>134</v>
      </c>
      <c r="C110" s="147"/>
      <c r="D110" s="147"/>
      <c r="E110" s="147"/>
      <c r="F110" s="147"/>
      <c r="G110" s="38"/>
      <c r="H110" s="38"/>
      <c r="I110" s="38"/>
      <c r="J110" s="38"/>
      <c r="K110" s="38">
        <v>0</v>
      </c>
      <c r="L110" s="38"/>
      <c r="M110" s="38"/>
      <c r="N110" s="38">
        <v>0</v>
      </c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49" zoomScale="80" zoomScaleNormal="8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278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[1]Мероприятия!C14+'[1]Аппарат '!C14+[1]Подведомственные!C14</f>
        <v>695</v>
      </c>
      <c r="D14" s="6">
        <f>[1]Мероприятия!D14+'[1]Аппарат '!D14+[1]Подведомственные!D14</f>
        <v>0</v>
      </c>
      <c r="E14" s="6">
        <f>[1]Мероприятия!E14+'[1]Аппарат '!E14+[1]Подведомственные!E14</f>
        <v>0</v>
      </c>
      <c r="F14" s="6">
        <f>[1]Мероприятия!F14+'[1]Аппарат '!F14+[1]Подведомственные!F14</f>
        <v>0</v>
      </c>
      <c r="G14" s="6">
        <f>[1]Мероприятия!G14+'[1]Аппарат '!G14+[1]Подведомственные!G14</f>
        <v>0</v>
      </c>
      <c r="H14" s="6">
        <f>[1]Мероприятия!H14+'[1]Аппарат '!H14+[1]Подведомственные!H14</f>
        <v>0</v>
      </c>
      <c r="I14" s="6">
        <f>[1]Мероприятия!I14+'[1]Аппарат '!I14+[1]Подведомственные!I14</f>
        <v>0</v>
      </c>
      <c r="J14" s="6">
        <f>[1]Мероприятия!J14+'[1]Аппарат '!J14+[1]Подведомственные!J14</f>
        <v>0</v>
      </c>
      <c r="K14" s="6">
        <f>[1]Мероприятия!K14+'[1]Аппарат '!K14+[1]Подведомственные!K14</f>
        <v>14</v>
      </c>
      <c r="L14" s="6">
        <f>[1]Мероприятия!L14+'[1]Аппарат '!L14+[1]Подведомственные!L14</f>
        <v>0</v>
      </c>
      <c r="M14" s="6">
        <f>[1]Мероприятия!M14+'[1]Аппарат '!M14+[1]Подведомственные!M14</f>
        <v>11</v>
      </c>
      <c r="N14" s="6">
        <f>[1]Мероприятия!N14+'[1]Аппарат '!N14+[1]Подведомственные!N14</f>
        <v>0</v>
      </c>
      <c r="O14" s="6">
        <f>[1]Мероприятия!O14+'[1]Аппарат '!O14+[1]Подведомственные!O14</f>
        <v>59</v>
      </c>
      <c r="P14" s="6">
        <f>[1]Мероприятия!P14+'[1]Аппарат '!P14+[1]Подведомственные!P14</f>
        <v>611</v>
      </c>
    </row>
    <row r="15" spans="1:17" ht="52.8" x14ac:dyDescent="0.25">
      <c r="A15" s="124" t="s">
        <v>60</v>
      </c>
      <c r="B15" s="123">
        <v>102</v>
      </c>
      <c r="C15" s="6">
        <f>[1]Мероприятия!C15+'[1]Аппарат '!C15+[1]Подведомственные!C15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f>[1]Мероприятия!C16+'[1]Аппарат '!C16+[1]Подведомственные!C16</f>
        <v>12</v>
      </c>
      <c r="D16" s="6">
        <f>[1]Мероприятия!D16+'[1]Аппарат '!D16+[1]Подведомственные!D16</f>
        <v>0</v>
      </c>
      <c r="E16" s="6">
        <f>[1]Мероприятия!E16+'[1]Аппарат '!E16+[1]Подведомственные!E16</f>
        <v>0</v>
      </c>
      <c r="F16" s="6">
        <f>[1]Мероприятия!F16+'[1]Аппарат '!F16+[1]Подведомственные!F16</f>
        <v>0</v>
      </c>
      <c r="G16" s="6">
        <f>[1]Мероприятия!G16+'[1]Аппарат '!G16+[1]Подведомственные!G16</f>
        <v>0</v>
      </c>
      <c r="H16" s="6">
        <f>[1]Мероприятия!H16+'[1]Аппарат '!H16+[1]Подведомственные!H16</f>
        <v>0</v>
      </c>
      <c r="I16" s="6">
        <f>[1]Мероприятия!I16+'[1]Аппарат '!I16+[1]Подведомственные!I16</f>
        <v>0</v>
      </c>
      <c r="J16" s="6">
        <f>[1]Мероприятия!J16+'[1]Аппарат '!J16+[1]Подведомственные!J16</f>
        <v>0</v>
      </c>
      <c r="K16" s="6">
        <f>[1]Мероприятия!K16+'[1]Аппарат '!K16+[1]Подведомственные!K16</f>
        <v>7</v>
      </c>
      <c r="L16" s="6">
        <f>[1]Мероприятия!L16+'[1]Аппарат '!L16+[1]Подведомственные!L16</f>
        <v>0</v>
      </c>
      <c r="M16" s="6">
        <f>[1]Мероприятия!M16+'[1]Аппарат '!M16+[1]Подведомственные!M16</f>
        <v>5</v>
      </c>
      <c r="N16" s="6">
        <f>[1]Мероприятия!N16+'[1]Аппарат '!N16+[1]Подведомственные!N16</f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>
        <f>[1]Мероприятия!C17+'[1]Аппарат '!C17+[1]Подведомственные!C17</f>
        <v>1</v>
      </c>
      <c r="D17" s="6">
        <f>[1]Мероприятия!D17+'[1]Аппарат '!D17+[1]Подведомственные!D17</f>
        <v>0</v>
      </c>
      <c r="E17" s="6">
        <f>[1]Мероприятия!E17+'[1]Аппарат '!E17+[1]Подведомственные!E17</f>
        <v>0</v>
      </c>
      <c r="F17" s="6">
        <f>[1]Мероприятия!F17+'[1]Аппарат '!F17+[1]Подведомственные!F17</f>
        <v>0</v>
      </c>
      <c r="G17" s="6">
        <f>[1]Мероприятия!G17+'[1]Аппарат '!G17+[1]Подведомственные!G17</f>
        <v>0</v>
      </c>
      <c r="H17" s="6">
        <f>[1]Мероприятия!H17+'[1]Аппарат '!H17+[1]Подведомственные!H17</f>
        <v>0</v>
      </c>
      <c r="I17" s="6">
        <f>[1]Мероприятия!I17+'[1]Аппарат '!I17+[1]Подведомственные!I17</f>
        <v>0</v>
      </c>
      <c r="J17" s="6">
        <f>[1]Мероприятия!J17+'[1]Аппарат '!J17+[1]Подведомственные!J17</f>
        <v>0</v>
      </c>
      <c r="K17" s="6">
        <f>[1]Мероприятия!K17+'[1]Аппарат '!K17+[1]Подведомственные!K17</f>
        <v>1</v>
      </c>
      <c r="L17" s="6">
        <f>[1]Мероприятия!L17+'[1]Аппарат '!L17+[1]Подведомственные!L17</f>
        <v>0</v>
      </c>
      <c r="M17" s="6">
        <f>[1]Мероприятия!M17+'[1]Аппарат '!M17+[1]Подведомственные!M17</f>
        <v>0</v>
      </c>
      <c r="N17" s="6">
        <f>[1]Мероприятия!N17+'[1]Аппарат '!N17+[1]Подведомственные!N17</f>
        <v>0</v>
      </c>
      <c r="O17" s="6"/>
      <c r="P17" s="6"/>
    </row>
    <row r="18" spans="1:16" ht="66" x14ac:dyDescent="0.25">
      <c r="A18" s="125" t="s">
        <v>62</v>
      </c>
      <c r="B18" s="123">
        <v>105</v>
      </c>
      <c r="C18" s="6">
        <f>[1]Мероприятия!C18+'[1]Аппарат '!C18+[1]Подведомственные!C18</f>
        <v>0</v>
      </c>
      <c r="D18" s="6">
        <f>[1]Мероприятия!D18+'[1]Аппарат '!D18+[1]Подведомственные!D18</f>
        <v>0</v>
      </c>
      <c r="E18" s="6">
        <f>[1]Мероприятия!E18+'[1]Аппарат '!E18+[1]Подведомственные!E18</f>
        <v>0</v>
      </c>
      <c r="F18" s="6">
        <f>[1]Мероприятия!F18+'[1]Аппарат '!F18+[1]Подведомственные!F18</f>
        <v>0</v>
      </c>
      <c r="G18" s="6">
        <f>[1]Мероприятия!G18+'[1]Аппарат '!G18+[1]Подведомственные!G18</f>
        <v>0</v>
      </c>
      <c r="H18" s="6">
        <f>[1]Мероприятия!H18+'[1]Аппарат '!H18+[1]Подведомственные!H18</f>
        <v>0</v>
      </c>
      <c r="I18" s="6">
        <f>[1]Мероприятия!I18+'[1]Аппарат '!I18+[1]Подведомственные!I18</f>
        <v>0</v>
      </c>
      <c r="J18" s="6">
        <f>[1]Мероприятия!J18+'[1]Аппарат '!J18+[1]Подведомственные!J18</f>
        <v>0</v>
      </c>
      <c r="K18" s="6">
        <f>[1]Мероприятия!K18+'[1]Аппарат '!K18+[1]Подведомственные!K18</f>
        <v>0</v>
      </c>
      <c r="L18" s="6">
        <f>[1]Мероприятия!L18+'[1]Аппарат '!L18+[1]Подведомственные!L18</f>
        <v>0</v>
      </c>
      <c r="M18" s="6">
        <f>[1]Мероприятия!M18+'[1]Аппарат '!M18+[1]Подведомственные!M18</f>
        <v>0</v>
      </c>
      <c r="N18" s="6">
        <f>[1]Мероприятия!N18+'[1]Аппарат '!N18+[1]Подведомственные!N18</f>
        <v>0</v>
      </c>
      <c r="O18" s="6"/>
      <c r="P18" s="6"/>
    </row>
    <row r="19" spans="1:16" ht="66" x14ac:dyDescent="0.25">
      <c r="A19" s="125" t="s">
        <v>56</v>
      </c>
      <c r="B19" s="123">
        <v>106</v>
      </c>
      <c r="C19" s="6">
        <f>[1]Мероприятия!C19+'[1]Аппарат '!C19+[1]Подведомственные!C19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f>[1]Мероприятия!N19+'[1]Аппарат '!N19+[1]Подведомственные!N19</f>
        <v>0</v>
      </c>
      <c r="O19" s="6"/>
      <c r="P19" s="6"/>
    </row>
    <row r="20" spans="1:16" ht="26.4" x14ac:dyDescent="0.25">
      <c r="A20" s="124" t="s">
        <v>57</v>
      </c>
      <c r="B20" s="123">
        <v>107</v>
      </c>
      <c r="C20" s="6">
        <f>[1]Мероприятия!C20+'[1]Аппарат '!C20+[1]Подведомственные!C20</f>
        <v>0</v>
      </c>
      <c r="D20" s="6">
        <f>[1]Мероприятия!D20+'[1]Аппарат '!D20+[1]Подведомственные!D20</f>
        <v>0</v>
      </c>
      <c r="E20" s="6">
        <f>[1]Мероприятия!E20+'[1]Аппарат '!E20+[1]Подведомственные!E20</f>
        <v>0</v>
      </c>
      <c r="F20" s="6">
        <f>[1]Мероприятия!F20+'[1]Аппарат '!F20+[1]Подведомственные!F20</f>
        <v>0</v>
      </c>
      <c r="G20" s="6">
        <f>[1]Мероприятия!G20+'[1]Аппарат '!G20+[1]Подведомственные!G20</f>
        <v>0</v>
      </c>
      <c r="H20" s="6">
        <f>[1]Мероприятия!H20+'[1]Аппарат '!H20+[1]Подведомственные!H20</f>
        <v>0</v>
      </c>
      <c r="I20" s="6">
        <f>[1]Мероприятия!I20+'[1]Аппарат '!I20+[1]Подведомственные!I20</f>
        <v>0</v>
      </c>
      <c r="J20" s="6">
        <f>[1]Мероприятия!J20+'[1]Аппарат '!J20+[1]Подведомственные!J20</f>
        <v>0</v>
      </c>
      <c r="K20" s="6">
        <f>[1]Мероприятия!K20+'[1]Аппарат '!K20+[1]Подведомственные!K20</f>
        <v>0</v>
      </c>
      <c r="L20" s="6">
        <f>[1]Мероприятия!L20+'[1]Аппарат '!L20+[1]Подведомственные!L20</f>
        <v>0</v>
      </c>
      <c r="M20" s="6"/>
      <c r="N20" s="6"/>
      <c r="O20" s="6"/>
      <c r="P20" s="6"/>
    </row>
    <row r="21" spans="1:16" ht="26.4" x14ac:dyDescent="0.25">
      <c r="A21" s="126" t="s">
        <v>197</v>
      </c>
      <c r="B21" s="123">
        <v>108</v>
      </c>
      <c r="C21" s="6">
        <f>[1]Мероприятия!C21+'[1]Аппарат '!C21+[1]Подведомственные!C21</f>
        <v>0</v>
      </c>
      <c r="D21" s="6">
        <f>[1]Мероприятия!D21+'[1]Аппарат '!D21+[1]Подведомственные!D21</f>
        <v>0</v>
      </c>
      <c r="E21" s="6">
        <f>[1]Мероприятия!E21+'[1]Аппарат '!E21+[1]Подведомственные!E21</f>
        <v>0</v>
      </c>
      <c r="F21" s="6">
        <f>[1]Мероприятия!F21+'[1]Аппарат '!F21+[1]Подведомственные!F21</f>
        <v>0</v>
      </c>
      <c r="G21" s="6">
        <f>[1]Мероприятия!G21+'[1]Аппарат '!G21+[1]Подведомственные!G21</f>
        <v>0</v>
      </c>
      <c r="H21" s="6">
        <f>[1]Мероприятия!H21+'[1]Аппарат '!H21+[1]Подведомственные!H21</f>
        <v>0</v>
      </c>
      <c r="I21" s="6">
        <f>[1]Мероприятия!I21+'[1]Аппарат '!I21+[1]Подведомственные!I21</f>
        <v>0</v>
      </c>
      <c r="J21" s="6">
        <f>[1]Мероприятия!J21+'[1]Аппарат '!J21+[1]Подведомственные!J21</f>
        <v>0</v>
      </c>
      <c r="K21" s="6">
        <f>[1]Мероприятия!K21+'[1]Аппарат '!K21+[1]Подведомственные!K21</f>
        <v>0</v>
      </c>
      <c r="L21" s="6">
        <f>[1]Мероприятия!L21+'[1]Аппарат '!L21+[1]Подведомственные!L21</f>
        <v>0</v>
      </c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>
        <f>[1]Мероприятия!C22+'[1]Аппарат '!C22+[1]Подведомственные!C22</f>
        <v>0</v>
      </c>
      <c r="D22" s="6">
        <f>[1]Мероприятия!D22+'[1]Аппарат '!D22+[1]Подведомственные!D22</f>
        <v>0</v>
      </c>
      <c r="E22" s="6">
        <f>[1]Мероприятия!E22+'[1]Аппарат '!E22+[1]Подведомственные!E22</f>
        <v>0</v>
      </c>
      <c r="F22" s="6">
        <f>[1]Мероприятия!F22+'[1]Аппарат '!F22+[1]Подведомственные!F22</f>
        <v>0</v>
      </c>
      <c r="G22" s="6">
        <f>[1]Мероприятия!G22+'[1]Аппарат '!G22+[1]Подведомственные!G22</f>
        <v>0</v>
      </c>
      <c r="H22" s="6">
        <f>[1]Мероприятия!H22+'[1]Аппарат '!H22+[1]Подведомственные!H22</f>
        <v>0</v>
      </c>
      <c r="I22" s="6">
        <f>[1]Мероприятия!I22+'[1]Аппарат '!I22+[1]Подведомственные!I22</f>
        <v>0</v>
      </c>
      <c r="J22" s="6">
        <f>[1]Мероприятия!J22+'[1]Аппарат '!J22+[1]Подведомственные!J22</f>
        <v>0</v>
      </c>
      <c r="K22" s="6">
        <f>[1]Мероприятия!K22+'[1]Аппарат '!K22+[1]Подведомственные!K22</f>
        <v>0</v>
      </c>
      <c r="L22" s="6">
        <f>[1]Мероприятия!L22+'[1]Аппарат '!L22+[1]Подведомственные!L22</f>
        <v>0</v>
      </c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>[1]Мероприятия!C23+'[1]Аппарат '!C23+[1]Подведомственные!C23</f>
        <v>694</v>
      </c>
      <c r="D23" s="6">
        <f>[1]Мероприятия!D23+'[1]Аппарат '!D23+[1]Подведомственные!D23</f>
        <v>0</v>
      </c>
      <c r="E23" s="6">
        <f>[1]Мероприятия!E23+'[1]Аппарат '!E23+[1]Подведомственные!E23</f>
        <v>0</v>
      </c>
      <c r="F23" s="6">
        <f>[1]Мероприятия!F23+'[1]Аппарат '!F23+[1]Подведомственные!F23</f>
        <v>0</v>
      </c>
      <c r="G23" s="6">
        <f>[1]Мероприятия!G23+'[1]Аппарат '!G23+[1]Подведомственные!G23</f>
        <v>0</v>
      </c>
      <c r="H23" s="6">
        <f>[1]Мероприятия!H23+'[1]Аппарат '!H23+[1]Подведомственные!H23</f>
        <v>0</v>
      </c>
      <c r="I23" s="6">
        <f>[1]Мероприятия!I23+'[1]Аппарат '!I23+[1]Подведомственные!I23</f>
        <v>0</v>
      </c>
      <c r="J23" s="6">
        <f>[1]Мероприятия!J23+'[1]Аппарат '!J23+[1]Подведомственные!J23</f>
        <v>0</v>
      </c>
      <c r="K23" s="6">
        <f>[1]Мероприятия!K23+'[1]Аппарат '!K23+[1]Подведомственные!K23</f>
        <v>13</v>
      </c>
      <c r="L23" s="6">
        <f>[1]Мероприятия!L23+'[1]Аппарат '!L23+[1]Подведомственные!L23</f>
        <v>0</v>
      </c>
      <c r="M23" s="6">
        <f>[1]Мероприятия!M23+'[1]Аппарат '!M23+[1]Подведомственные!M23</f>
        <v>11</v>
      </c>
      <c r="N23" s="6">
        <f>[1]Мероприятия!N23+'[1]Аппарат '!N23+[1]Подведомственные!N23</f>
        <v>0</v>
      </c>
      <c r="O23" s="6">
        <f>[1]Мероприятия!O23+'[1]Аппарат '!O23+[1]Подведомственные!O23</f>
        <v>59</v>
      </c>
      <c r="P23" s="6">
        <f>[1]Мероприятия!P23+'[1]Аппарат '!P23+[1]Подведомственные!P23</f>
        <v>611</v>
      </c>
    </row>
    <row r="24" spans="1:16" ht="66" x14ac:dyDescent="0.25">
      <c r="A24" s="124" t="s">
        <v>64</v>
      </c>
      <c r="B24" s="127">
        <v>111</v>
      </c>
      <c r="C24" s="6">
        <f>[1]Мероприятия!C24+'[1]Аппарат '!C24+[1]Подведомственные!C24</f>
        <v>11</v>
      </c>
      <c r="D24" s="6">
        <f>[1]Мероприятия!D24+'[1]Аппарат '!D24+[1]Подведомственные!D24</f>
        <v>0</v>
      </c>
      <c r="E24" s="6">
        <f>[1]Мероприятия!E24+'[1]Аппарат '!E24+[1]Подведомственные!E24</f>
        <v>0</v>
      </c>
      <c r="F24" s="6">
        <f>[1]Мероприятия!F24+'[1]Аппарат '!F24+[1]Подведомственные!F24</f>
        <v>0</v>
      </c>
      <c r="G24" s="6">
        <f>[1]Мероприятия!G24+'[1]Аппарат '!G24+[1]Подведомственные!G24</f>
        <v>0</v>
      </c>
      <c r="H24" s="6">
        <f>[1]Мероприятия!H24+'[1]Аппарат '!H24+[1]Подведомственные!H24</f>
        <v>0</v>
      </c>
      <c r="I24" s="6">
        <f>[1]Мероприятия!I24+'[1]Аппарат '!I24+[1]Подведомственные!I24</f>
        <v>0</v>
      </c>
      <c r="J24" s="6">
        <f>[1]Мероприятия!J24+'[1]Аппарат '!J24+[1]Подведомственные!J24</f>
        <v>0</v>
      </c>
      <c r="K24" s="6">
        <f>[1]Мероприятия!K24+'[1]Аппарат '!K24+[1]Подведомственные!K24</f>
        <v>6</v>
      </c>
      <c r="L24" s="6">
        <f>[1]Мероприятия!L24+'[1]Аппарат '!L24+[1]Подведомственные!L24</f>
        <v>0</v>
      </c>
      <c r="M24" s="6">
        <f>[1]Мероприятия!M24+'[1]Аппарат '!M24+[1]Подведомственные!M24</f>
        <v>5</v>
      </c>
      <c r="N24" s="6">
        <f>[1]Мероприятия!N24+'[1]Аппарат '!N24+[1]Подведомственные!N24</f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>
        <f>[1]Мероприятия!C25+'[1]Аппарат '!C25+[1]Подведомственные!C25</f>
        <v>0</v>
      </c>
      <c r="D25" s="6">
        <f>[1]Мероприятия!D25+'[1]Аппарат '!D25+[1]Подведомственные!D25</f>
        <v>0</v>
      </c>
      <c r="E25" s="6">
        <f>[1]Мероприятия!E25+'[1]Аппарат '!E25+[1]Подведомственные!E25</f>
        <v>0</v>
      </c>
      <c r="F25" s="6">
        <f>[1]Мероприятия!F25+'[1]Аппарат '!F25+[1]Подведомственные!F25</f>
        <v>0</v>
      </c>
      <c r="G25" s="6">
        <f>[1]Мероприятия!G25+'[1]Аппарат '!G25+[1]Подведомственные!G25</f>
        <v>0</v>
      </c>
      <c r="H25" s="6">
        <f>[1]Мероприятия!H25+'[1]Аппарат '!H25+[1]Подведомственные!H25</f>
        <v>0</v>
      </c>
      <c r="I25" s="6">
        <f>[1]Мероприятия!I25+'[1]Аппарат '!I25+[1]Подведомственные!I25</f>
        <v>0</v>
      </c>
      <c r="J25" s="6">
        <f>[1]Мероприятия!J25+'[1]Аппарат '!J25+[1]Подведомственные!J25</f>
        <v>0</v>
      </c>
      <c r="K25" s="6">
        <f>[1]Мероприятия!K25+'[1]Аппарат '!K25+[1]Подведомственные!K25</f>
        <v>0</v>
      </c>
      <c r="L25" s="6">
        <f>[1]Мероприятия!L25+'[1]Аппарат '!L25+[1]Подведомственные!L25</f>
        <v>0</v>
      </c>
      <c r="M25" s="6">
        <f>[1]Мероприятия!M25+'[1]Аппарат '!M25+[1]Подведомственные!M25</f>
        <v>0</v>
      </c>
      <c r="N25" s="6">
        <f>[1]Мероприятия!N25+'[1]Аппарат '!N25+[1]Подведомственные!N25</f>
        <v>0</v>
      </c>
      <c r="O25" s="6">
        <f>[1]Мероприятия!O25+'[1]Аппарат '!O25+[1]Подведомственные!O25</f>
        <v>0</v>
      </c>
      <c r="P25" s="6">
        <f>[1]Мероприятия!P25+'[1]Аппарат '!P25+[1]Подведомственные!P25</f>
        <v>0</v>
      </c>
    </row>
    <row r="26" spans="1:16" ht="39.6" x14ac:dyDescent="0.25">
      <c r="A26" s="124" t="s">
        <v>66</v>
      </c>
      <c r="B26" s="127">
        <v>113</v>
      </c>
      <c r="C26" s="6">
        <f>[1]Мероприятия!C26+'[1]Аппарат '!C26+[1]Подведомственные!C26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>
        <f>[1]Мероприятия!C27+'[1]Аппарат '!C27+[1]Подведомственные!C27</f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>
        <f>[1]Мероприятия!C28+'[1]Аппарат '!C28+[1]Подведомственные!C28</f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f>[1]Мероприятия!C29+'[1]Аппарат '!C29+[1]Подведомственные!C29</f>
        <v>694</v>
      </c>
      <c r="D29" s="6">
        <f>[1]Мероприятия!D29+'[1]Аппарат '!D29+[1]Подведомственные!D29</f>
        <v>0</v>
      </c>
      <c r="E29" s="6">
        <f>[1]Мероприятия!E29+'[1]Аппарат '!E29+[1]Подведомственные!E29</f>
        <v>0</v>
      </c>
      <c r="F29" s="6">
        <f>[1]Мероприятия!F29+'[1]Аппарат '!F29+[1]Подведомственные!F29</f>
        <v>0</v>
      </c>
      <c r="G29" s="6">
        <f>[1]Мероприятия!G29+'[1]Аппарат '!G29+[1]Подведомственные!G29</f>
        <v>0</v>
      </c>
      <c r="H29" s="6">
        <f>[1]Мероприятия!H29+'[1]Аппарат '!H29+[1]Подведомственные!H29</f>
        <v>0</v>
      </c>
      <c r="I29" s="6">
        <f>[1]Мероприятия!I29+'[1]Аппарат '!I29+[1]Подведомственные!I29</f>
        <v>0</v>
      </c>
      <c r="J29" s="6">
        <f>[1]Мероприятия!J29+'[1]Аппарат '!J29+[1]Подведомственные!J29</f>
        <v>0</v>
      </c>
      <c r="K29" s="6">
        <f>[1]Мероприятия!K29+'[1]Аппарат '!K29+[1]Подведомственные!K29</f>
        <v>13</v>
      </c>
      <c r="L29" s="6">
        <f>[1]Мероприятия!L29+'[1]Аппарат '!L29+[1]Подведомственные!L29</f>
        <v>0</v>
      </c>
      <c r="M29" s="6">
        <f>[1]Мероприятия!M29+'[1]Аппарат '!M29+[1]Подведомственные!M29</f>
        <v>11</v>
      </c>
      <c r="N29" s="6">
        <f>[1]Мероприятия!N29+'[1]Аппарат '!N29+[1]Подведомственные!N29</f>
        <v>0</v>
      </c>
      <c r="O29" s="6">
        <f>[1]Мероприятия!O29+'[1]Аппарат '!O29+[1]Подведомственные!O29</f>
        <v>59</v>
      </c>
      <c r="P29" s="6">
        <f>[1]Мероприятия!P29+'[1]Аппарат '!P29+[1]Подведомственные!P29</f>
        <v>611</v>
      </c>
    </row>
    <row r="30" spans="1:16" ht="26.4" x14ac:dyDescent="0.25">
      <c r="A30" s="128" t="s">
        <v>12</v>
      </c>
      <c r="B30" s="123">
        <v>117</v>
      </c>
      <c r="C30" s="6">
        <f>[1]Мероприятия!C30+'[1]Аппарат '!C30+[1]Подведомственные!C30</f>
        <v>0</v>
      </c>
      <c r="D30" s="6">
        <f>[1]Мероприятия!D30+'[1]Аппарат '!D30+[1]Подведомственные!D30</f>
        <v>0</v>
      </c>
      <c r="E30" s="6">
        <f>[1]Мероприятия!E30+'[1]Аппарат '!E30+[1]Подведомственные!E30</f>
        <v>0</v>
      </c>
      <c r="F30" s="6">
        <f>[1]Мероприятия!F30+'[1]Аппарат '!F30+[1]Подведомственные!F30</f>
        <v>0</v>
      </c>
      <c r="G30" s="6">
        <f>[1]Мероприятия!G30+'[1]Аппарат '!G30+[1]Подведомственные!G30</f>
        <v>0</v>
      </c>
      <c r="H30" s="6">
        <f>[1]Мероприятия!H30+'[1]Аппарат '!H30+[1]Подведомственные!H30</f>
        <v>0</v>
      </c>
      <c r="I30" s="6">
        <f>[1]Мероприятия!I30+'[1]Аппарат '!I30+[1]Подведомственные!I30</f>
        <v>0</v>
      </c>
      <c r="J30" s="6">
        <f>[1]Мероприятия!J30+'[1]Аппарат '!J30+[1]Подведомственные!J30</f>
        <v>0</v>
      </c>
      <c r="K30" s="6">
        <f>[1]Мероприятия!K30+'[1]Аппарат '!K30+[1]Подведомственные!K30</f>
        <v>0</v>
      </c>
      <c r="L30" s="6">
        <f>[1]Мероприятия!L30+'[1]Аппарат '!L30+[1]Подведомственные!L30</f>
        <v>0</v>
      </c>
      <c r="M30" s="6">
        <f>[1]Мероприятия!M30+'[1]Аппарат '!M30+[1]Подведомственные!M30</f>
        <v>0</v>
      </c>
      <c r="N30" s="6">
        <f>[1]Мероприятия!N30+'[1]Аппарат '!N30+[1]Подведомственные!N30</f>
        <v>0</v>
      </c>
      <c r="O30" s="6">
        <f>[1]Мероприятия!O30+'[1]Аппарат '!O30+[1]Подведомственные!O30</f>
        <v>0</v>
      </c>
      <c r="P30" s="6">
        <f>[1]Мероприятия!P30+'[1]Аппарат '!P30+[1]Подведомственные!P30</f>
        <v>0</v>
      </c>
    </row>
    <row r="31" spans="1:16" ht="13.2" x14ac:dyDescent="0.25">
      <c r="A31" s="122" t="s">
        <v>13</v>
      </c>
      <c r="B31" s="123">
        <v>118</v>
      </c>
      <c r="C31" s="6">
        <f>[1]Мероприятия!C31+'[1]Аппарат '!C31+[1]Подведомственные!C31</f>
        <v>0</v>
      </c>
      <c r="D31" s="6">
        <f>[1]Мероприятия!D31+'[1]Аппарат '!D31+[1]Подведомственные!D31</f>
        <v>0</v>
      </c>
      <c r="E31" s="6">
        <f>[1]Мероприятия!E31+'[1]Аппарат '!E31+[1]Подведомственные!E31</f>
        <v>0</v>
      </c>
      <c r="F31" s="6">
        <f>[1]Мероприятия!F31+'[1]Аппарат '!F31+[1]Подведомственные!F31</f>
        <v>0</v>
      </c>
      <c r="G31" s="6">
        <f>[1]Мероприятия!G31+'[1]Аппарат '!G31+[1]Подведомственные!G31</f>
        <v>0</v>
      </c>
      <c r="H31" s="6">
        <f>[1]Мероприятия!H31+'[1]Аппарат '!H31+[1]Подведомственные!H31</f>
        <v>0</v>
      </c>
      <c r="I31" s="6">
        <f>[1]Мероприятия!I31+'[1]Аппарат '!I31+[1]Подведомственные!I31</f>
        <v>0</v>
      </c>
      <c r="J31" s="6">
        <f>[1]Мероприятия!J31+'[1]Аппарат '!J31+[1]Подведомственные!J31</f>
        <v>0</v>
      </c>
      <c r="K31" s="6">
        <f>[1]Мероприятия!K31+'[1]Аппарат '!K31+[1]Подведомственные!K31</f>
        <v>0</v>
      </c>
      <c r="L31" s="6">
        <f>[1]Мероприятия!L31+'[1]Аппарат '!L31+[1]Подведомственные!L31</f>
        <v>0</v>
      </c>
      <c r="M31" s="6">
        <f>[1]Мероприятия!M31+'[1]Аппарат '!M31+[1]Подведомственные!M31</f>
        <v>0</v>
      </c>
      <c r="N31" s="6">
        <f>[1]Мероприятия!N31+'[1]Аппарат '!N31+[1]Подведомственные!N31</f>
        <v>0</v>
      </c>
      <c r="O31" s="6">
        <f>[1]Мероприятия!O31+'[1]Аппарат '!O31+[1]Подведомственные!O31</f>
        <v>0</v>
      </c>
      <c r="P31" s="6">
        <f>[1]Мероприятия!P31+'[1]Аппарат '!P31+[1]Подведомственные!P31</f>
        <v>0</v>
      </c>
    </row>
    <row r="32" spans="1:16" ht="39.6" x14ac:dyDescent="0.25">
      <c r="A32" s="129" t="s">
        <v>183</v>
      </c>
      <c r="B32" s="130">
        <v>119</v>
      </c>
      <c r="C32" s="6">
        <f>[1]Мероприятия!C32+'[1]Аппарат '!C32+[1]Подведомственные!C32</f>
        <v>0</v>
      </c>
      <c r="D32" s="6">
        <f>[1]Мероприятия!D32+'[1]Аппарат '!D32+[1]Подведомственные!D32</f>
        <v>0</v>
      </c>
      <c r="E32" s="6">
        <f>[1]Мероприятия!E32+'[1]Аппарат '!E32+[1]Подведомственные!E32</f>
        <v>0</v>
      </c>
      <c r="F32" s="6">
        <f>[1]Мероприятия!F32+'[1]Аппарат '!F32+[1]Подведомственные!F32</f>
        <v>0</v>
      </c>
      <c r="G32" s="6">
        <f>[1]Мероприятия!G32+'[1]Аппарат '!G32+[1]Подведомственные!G32</f>
        <v>0</v>
      </c>
      <c r="H32" s="6">
        <f>[1]Мероприятия!H32+'[1]Аппарат '!H32+[1]Подведомственные!H32</f>
        <v>0</v>
      </c>
      <c r="I32" s="6">
        <f>[1]Мероприятия!I32+'[1]Аппарат '!I32+[1]Подведомственные!I32</f>
        <v>0</v>
      </c>
      <c r="J32" s="6">
        <f>[1]Мероприятия!J32+'[1]Аппарат '!J32+[1]Подведомственные!J32</f>
        <v>0</v>
      </c>
      <c r="K32" s="6">
        <f>[1]Мероприятия!K32+'[1]Аппарат '!K32+[1]Подведомственные!K32</f>
        <v>0</v>
      </c>
      <c r="L32" s="6">
        <f>[1]Мероприятия!L32+'[1]Аппарат '!L32+[1]Подведомственные!L32</f>
        <v>0</v>
      </c>
      <c r="M32" s="6">
        <f>[1]Мероприятия!M32+'[1]Аппарат '!M32+[1]Подведомственные!M32</f>
        <v>0</v>
      </c>
      <c r="N32" s="6">
        <f>[1]Мероприятия!N32+'[1]Аппарат '!N32+[1]Подведомственные!N32</f>
        <v>0</v>
      </c>
      <c r="O32" s="6">
        <f>[1]Мероприятия!O32+'[1]Аппарат '!O32+[1]Подведомственные!O32</f>
        <v>0</v>
      </c>
      <c r="P32" s="6">
        <f>[1]Мероприятия!P32+'[1]Аппарат '!P32+[1]Подведомственные!P32</f>
        <v>0</v>
      </c>
    </row>
    <row r="33" spans="1:16" ht="39.6" x14ac:dyDescent="0.25">
      <c r="A33" s="129" t="s">
        <v>184</v>
      </c>
      <c r="B33" s="130">
        <v>120</v>
      </c>
      <c r="C33" s="6">
        <f>[1]Мероприятия!C33+'[1]Аппарат '!C33+[1]Подведомственные!C33</f>
        <v>0</v>
      </c>
      <c r="D33" s="6">
        <f>[1]Мероприятия!D33+'[1]Аппарат '!D33+[1]Подведомственные!D33</f>
        <v>0</v>
      </c>
      <c r="E33" s="6">
        <f>[1]Мероприятия!E33+'[1]Аппарат '!E33+[1]Подведомственные!E33</f>
        <v>0</v>
      </c>
      <c r="F33" s="6">
        <f>[1]Мероприятия!F33+'[1]Аппарат '!F33+[1]Подведомственные!F33</f>
        <v>0</v>
      </c>
      <c r="G33" s="6">
        <f>[1]Мероприятия!G33+'[1]Аппарат '!G33+[1]Подведомственные!G33</f>
        <v>0</v>
      </c>
      <c r="H33" s="6">
        <f>[1]Мероприятия!H33+'[1]Аппарат '!H33+[1]Подведомственные!H33</f>
        <v>0</v>
      </c>
      <c r="I33" s="6">
        <f>[1]Мероприятия!I33+'[1]Аппарат '!I33+[1]Подведомственные!I33</f>
        <v>0</v>
      </c>
      <c r="J33" s="6">
        <f>[1]Мероприятия!J33+'[1]Аппарат '!J33+[1]Подведомственные!J33</f>
        <v>0</v>
      </c>
      <c r="K33" s="6">
        <f>[1]Мероприятия!K33+'[1]Аппарат '!K33+[1]Подведомственные!K33</f>
        <v>0</v>
      </c>
      <c r="L33" s="6">
        <f>[1]Мероприятия!L33+'[1]Аппарат '!L33+[1]Подведомственные!L33</f>
        <v>0</v>
      </c>
      <c r="M33" s="6">
        <f>[1]Мероприятия!M33+'[1]Аппарат '!M33+[1]Подведомственные!M33</f>
        <v>0</v>
      </c>
      <c r="N33" s="6">
        <f>[1]Мероприятия!N33+'[1]Аппарат '!N33+[1]Подведомственные!N33</f>
        <v>0</v>
      </c>
      <c r="O33" s="6">
        <f>[1]Мероприятия!O33+'[1]Аппарат '!O33+[1]Подведомственные!O33</f>
        <v>0</v>
      </c>
      <c r="P33" s="6">
        <f>[1]Мероприятия!P33+'[1]Аппарат '!P33+[1]Подведомственные!P33</f>
        <v>0</v>
      </c>
    </row>
    <row r="34" spans="1:16" ht="13.2" x14ac:dyDescent="0.25">
      <c r="A34" s="122" t="s">
        <v>70</v>
      </c>
      <c r="B34" s="123">
        <v>121</v>
      </c>
      <c r="C34" s="6">
        <f>[1]Мероприятия!C34+'[1]Аппарат '!C34+[1]Подведомственные!C34</f>
        <v>1</v>
      </c>
      <c r="D34" s="6">
        <f>[1]Мероприятия!D34+'[1]Аппарат '!D34+[1]Подведомственные!D34</f>
        <v>0</v>
      </c>
      <c r="E34" s="6">
        <f>[1]Мероприятия!E34+'[1]Аппарат '!E34+[1]Подведомственные!E34</f>
        <v>0</v>
      </c>
      <c r="F34" s="6">
        <f>[1]Мероприятия!F34+'[1]Аппарат '!F34+[1]Подведомственные!F34</f>
        <v>0</v>
      </c>
      <c r="G34" s="6">
        <f>[1]Мероприятия!G34+'[1]Аппарат '!G34+[1]Подведомственные!G34</f>
        <v>0</v>
      </c>
      <c r="H34" s="6">
        <f>[1]Мероприятия!H34+'[1]Аппарат '!H34+[1]Подведомственные!H34</f>
        <v>0</v>
      </c>
      <c r="I34" s="6">
        <f>[1]Мероприятия!I34+'[1]Аппарат '!I34+[1]Подведомственные!I34</f>
        <v>0</v>
      </c>
      <c r="J34" s="6">
        <f>[1]Мероприятия!J34+'[1]Аппарат '!J34+[1]Подведомственные!J34</f>
        <v>0</v>
      </c>
      <c r="K34" s="6">
        <f>[1]Мероприятия!K34+'[1]Аппарат '!K34+[1]Подведомственные!K34</f>
        <v>0</v>
      </c>
      <c r="L34" s="6">
        <f>[1]Мероприятия!L34+'[1]Аппарат '!L34+[1]Подведомственные!L34</f>
        <v>0</v>
      </c>
      <c r="M34" s="6">
        <f>[1]Мероприятия!M34+'[1]Аппарат '!M34+[1]Подведомственные!M34</f>
        <v>0</v>
      </c>
      <c r="N34" s="6">
        <f>[1]Мероприятия!N34+'[1]Аппарат '!N34+[1]Подведомственные!N34</f>
        <v>0</v>
      </c>
      <c r="O34" s="6">
        <f>[1]Мероприятия!O34+'[1]Аппарат '!O34+[1]Подведомственные!O34</f>
        <v>0</v>
      </c>
      <c r="P34" s="6">
        <f>[1]Мероприятия!P34+'[1]Аппарат '!P34+[1]Подведомственные!P34</f>
        <v>1</v>
      </c>
    </row>
    <row r="35" spans="1:16" ht="13.2" x14ac:dyDescent="0.25">
      <c r="A35" s="122" t="s">
        <v>71</v>
      </c>
      <c r="B35" s="123">
        <v>122</v>
      </c>
      <c r="C35" s="6">
        <f>[1]Мероприятия!C35+'[1]Аппарат '!C35+[1]Подведомственные!C35</f>
        <v>0</v>
      </c>
      <c r="D35" s="6">
        <f>[1]Мероприятия!D35+'[1]Аппарат '!D35+[1]Подведомственные!D35</f>
        <v>0</v>
      </c>
      <c r="E35" s="6">
        <f>[1]Мероприятия!E35+'[1]Аппарат '!E35+[1]Подведомственные!E35</f>
        <v>0</v>
      </c>
      <c r="F35" s="6">
        <f>[1]Мероприятия!F35+'[1]Аппарат '!F35+[1]Подведомственные!F35</f>
        <v>0</v>
      </c>
      <c r="G35" s="6">
        <f>[1]Мероприятия!G35+'[1]Аппарат '!G35+[1]Подведомственные!G35</f>
        <v>0</v>
      </c>
      <c r="H35" s="6">
        <f>[1]Мероприятия!H35+'[1]Аппарат '!H35+[1]Подведомственные!H35</f>
        <v>0</v>
      </c>
      <c r="I35" s="6">
        <f>[1]Мероприятия!I35+'[1]Аппарат '!I35+[1]Подведомственные!I35</f>
        <v>0</v>
      </c>
      <c r="J35" s="6">
        <f>[1]Мероприятия!J35+'[1]Аппарат '!J35+[1]Подведомственные!J35</f>
        <v>0</v>
      </c>
      <c r="K35" s="6">
        <f>[1]Мероприятия!K35+'[1]Аппарат '!K35+[1]Подведомственные!K35</f>
        <v>0</v>
      </c>
      <c r="L35" s="6">
        <f>[1]Мероприятия!L35+'[1]Аппарат '!L35+[1]Подведомственные!L35</f>
        <v>0</v>
      </c>
      <c r="M35" s="6">
        <f>[1]Мероприятия!M35+'[1]Аппарат '!M35+[1]Подведомственные!M35</f>
        <v>0</v>
      </c>
      <c r="N35" s="6">
        <f>[1]Мероприятия!N35+'[1]Аппарат '!N35+[1]Подведомственные!N35</f>
        <v>0</v>
      </c>
      <c r="O35" s="6">
        <f>[1]Мероприятия!O35+'[1]Аппарат '!O35+[1]Подведомственные!O35</f>
        <v>0</v>
      </c>
      <c r="P35" s="6">
        <f>[1]Мероприятия!P35+'[1]Аппарат '!P35+[1]Подведомственные!P35</f>
        <v>0</v>
      </c>
    </row>
    <row r="36" spans="1:16" ht="26.4" x14ac:dyDescent="0.25">
      <c r="A36" s="128" t="s">
        <v>14</v>
      </c>
      <c r="B36" s="123">
        <v>123</v>
      </c>
      <c r="C36" s="6">
        <f>[1]Мероприятия!C36+'[1]Аппарат '!C36+[1]Подведомственные!C36</f>
        <v>0</v>
      </c>
      <c r="D36" s="6">
        <f>[1]Мероприятия!D36+'[1]Аппарат '!D36+[1]Подведомственные!D36</f>
        <v>0</v>
      </c>
      <c r="E36" s="6">
        <f>[1]Мероприятия!E36+'[1]Аппарат '!E36+[1]Подведомственные!E36</f>
        <v>0</v>
      </c>
      <c r="F36" s="6">
        <f>[1]Мероприятия!F36+'[1]Аппарат '!F36+[1]Подведомственные!F36</f>
        <v>0</v>
      </c>
      <c r="G36" s="6">
        <f>[1]Мероприятия!G36+'[1]Аппарат '!G36+[1]Подведомственные!G36</f>
        <v>0</v>
      </c>
      <c r="H36" s="6">
        <f>[1]Мероприятия!H36+'[1]Аппарат '!H36+[1]Подведомственные!H36</f>
        <v>0</v>
      </c>
      <c r="I36" s="6">
        <f>[1]Мероприятия!I36+'[1]Аппарат '!I36+[1]Подведомственные!I36</f>
        <v>0</v>
      </c>
      <c r="J36" s="6">
        <f>[1]Мероприятия!J36+'[1]Аппарат '!J36+[1]Подведомственные!J36</f>
        <v>0</v>
      </c>
      <c r="K36" s="6">
        <f>[1]Мероприятия!K36+'[1]Аппарат '!K36+[1]Подведомственные!K36</f>
        <v>0</v>
      </c>
      <c r="L36" s="6">
        <f>[1]Мероприятия!L36+'[1]Аппарат '!L36+[1]Подведомственные!L36</f>
        <v>0</v>
      </c>
      <c r="M36" s="6">
        <f>[1]Мероприятия!M36+'[1]Аппарат '!M36+[1]Подведомственные!M36</f>
        <v>0</v>
      </c>
      <c r="N36" s="6">
        <f>[1]Мероприятия!N36+'[1]Аппарат '!N36+[1]Подведомственные!N36</f>
        <v>0</v>
      </c>
      <c r="O36" s="6">
        <f>[1]Мероприятия!O36+'[1]Аппарат '!O36+[1]Подведомственные!O36</f>
        <v>0</v>
      </c>
      <c r="P36" s="6">
        <f>[1]Мероприятия!P36+'[1]Аппарат '!P36+[1]Подведомственные!P36</f>
        <v>0</v>
      </c>
    </row>
    <row r="37" spans="1:16" ht="26.4" x14ac:dyDescent="0.25">
      <c r="A37" s="128" t="s">
        <v>72</v>
      </c>
      <c r="B37" s="123">
        <v>124</v>
      </c>
      <c r="C37" s="6">
        <f>[1]Мероприятия!C37+'[1]Аппарат '!C37+[1]Подведомственные!C37</f>
        <v>0</v>
      </c>
      <c r="D37" s="6">
        <f>[1]Мероприятия!D37+'[1]Аппарат '!D37+[1]Подведомственные!D37</f>
        <v>0</v>
      </c>
      <c r="E37" s="6">
        <f>[1]Мероприятия!E37+'[1]Аппарат '!E37+[1]Подведомственные!E37</f>
        <v>0</v>
      </c>
      <c r="F37" s="6">
        <f>[1]Мероприятия!F37+'[1]Аппарат '!F37+[1]Подведомственные!F37</f>
        <v>0</v>
      </c>
      <c r="G37" s="6">
        <f>[1]Мероприятия!G37+'[1]Аппарат '!G37+[1]Подведомственные!G37</f>
        <v>0</v>
      </c>
      <c r="H37" s="6">
        <f>[1]Мероприятия!H37+'[1]Аппарат '!H37+[1]Подведомственные!H37</f>
        <v>0</v>
      </c>
      <c r="I37" s="6">
        <f>[1]Мероприятия!I37+'[1]Аппарат '!I37+[1]Подведомственные!I37</f>
        <v>0</v>
      </c>
      <c r="J37" s="6">
        <f>[1]Мероприятия!J37+'[1]Аппарат '!J37+[1]Подведомственные!J37</f>
        <v>0</v>
      </c>
      <c r="K37" s="6">
        <f>[1]Мероприятия!K37+'[1]Аппарат '!K37+[1]Подведомственные!K37</f>
        <v>0</v>
      </c>
      <c r="L37" s="6">
        <f>[1]Мероприятия!L37+'[1]Аппарат '!L37+[1]Подведомственные!L37</f>
        <v>0</v>
      </c>
      <c r="M37" s="6">
        <f>[1]Мероприятия!M37+'[1]Аппарат '!M37+[1]Подведомственные!M37</f>
        <v>0</v>
      </c>
      <c r="N37" s="6">
        <f>[1]Мероприятия!N37+'[1]Аппарат '!N37+[1]Подведомственные!N37</f>
        <v>0</v>
      </c>
      <c r="O37" s="6">
        <f>[1]Мероприятия!O37+'[1]Аппарат '!O37+[1]Подведомственные!O37</f>
        <v>0</v>
      </c>
      <c r="P37" s="6">
        <f>[1]Мероприятия!P37+'[1]Аппарат '!P37+[1]Подведомственные!P37</f>
        <v>0</v>
      </c>
    </row>
    <row r="38" spans="1:16" ht="39.6" x14ac:dyDescent="0.25">
      <c r="A38" s="128" t="s">
        <v>73</v>
      </c>
      <c r="B38" s="123">
        <v>125</v>
      </c>
      <c r="C38" s="6">
        <f>[1]Мероприятия!C38+'[1]Аппарат '!C38+[1]Подведомственные!C38</f>
        <v>0</v>
      </c>
      <c r="D38" s="6">
        <f>[1]Мероприятия!D38+'[1]Аппарат '!D38+[1]Подведомственные!D38</f>
        <v>0</v>
      </c>
      <c r="E38" s="6">
        <f>[1]Мероприятия!E38+'[1]Аппарат '!E38+[1]Подведомственные!E38</f>
        <v>0</v>
      </c>
      <c r="F38" s="6">
        <f>[1]Мероприятия!F38+'[1]Аппарат '!F38+[1]Подведомственные!F38</f>
        <v>0</v>
      </c>
      <c r="G38" s="6">
        <f>[1]Мероприятия!G38+'[1]Аппарат '!G38+[1]Подведомственные!G38</f>
        <v>0</v>
      </c>
      <c r="H38" s="6">
        <f>[1]Мероприятия!H38+'[1]Аппарат '!H38+[1]Подведомственные!H38</f>
        <v>0</v>
      </c>
      <c r="I38" s="6">
        <f>[1]Мероприятия!I38+'[1]Аппарат '!I38+[1]Подведомственные!I38</f>
        <v>0</v>
      </c>
      <c r="J38" s="6">
        <f>[1]Мероприятия!J38+'[1]Аппарат '!J38+[1]Подведомственные!J38</f>
        <v>0</v>
      </c>
      <c r="K38" s="6">
        <f>[1]Мероприятия!K38+'[1]Аппарат '!K38+[1]Подведомственные!K38</f>
        <v>0</v>
      </c>
      <c r="L38" s="6">
        <f>[1]Мероприятия!L38+'[1]Аппарат '!L38+[1]Подведомственные!L38</f>
        <v>0</v>
      </c>
      <c r="M38" s="6">
        <f>[1]Мероприятия!M38+'[1]Аппарат '!M38+[1]Подведомственные!M38</f>
        <v>0</v>
      </c>
      <c r="N38" s="6">
        <f>[1]Мероприятия!N38+'[1]Аппарат '!N38+[1]Подведомственные!N38</f>
        <v>0</v>
      </c>
      <c r="O38" s="6">
        <f>[1]Мероприятия!O38+'[1]Аппарат '!O38+[1]Подведомственные!O38</f>
        <v>0</v>
      </c>
      <c r="P38" s="6">
        <f>[1]Мероприятия!P38+'[1]Аппарат '!P38+[1]Подведомственные!P38</f>
        <v>0</v>
      </c>
    </row>
    <row r="39" spans="1:16" ht="13.2" x14ac:dyDescent="0.25">
      <c r="A39" s="122" t="s">
        <v>15</v>
      </c>
      <c r="B39" s="123">
        <v>126</v>
      </c>
      <c r="C39" s="6">
        <f>[1]Мероприятия!C39+'[1]Аппарат '!C39+[1]Подведомственные!C39</f>
        <v>0</v>
      </c>
      <c r="D39" s="6">
        <f>[1]Мероприятия!D39+'[1]Аппарат '!D39+[1]Подведомственные!D39</f>
        <v>0</v>
      </c>
      <c r="E39" s="6">
        <f>[1]Мероприятия!E39+'[1]Аппарат '!E39+[1]Подведомственные!E39</f>
        <v>0</v>
      </c>
      <c r="F39" s="6">
        <f>[1]Мероприятия!F39+'[1]Аппарат '!F39+[1]Подведомственные!F39</f>
        <v>0</v>
      </c>
      <c r="G39" s="6">
        <f>[1]Мероприятия!G39+'[1]Аппарат '!G39+[1]Подведомственные!G39</f>
        <v>0</v>
      </c>
      <c r="H39" s="6">
        <f>[1]Мероприятия!H39+'[1]Аппарат '!H39+[1]Подведомственные!H39</f>
        <v>0</v>
      </c>
      <c r="I39" s="6">
        <f>[1]Мероприятия!I39+'[1]Аппарат '!I39+[1]Подведомственные!I39</f>
        <v>0</v>
      </c>
      <c r="J39" s="6">
        <f>[1]Мероприятия!J39+'[1]Аппарат '!J39+[1]Подведомственные!J39</f>
        <v>0</v>
      </c>
      <c r="K39" s="6">
        <f>[1]Мероприятия!K39+'[1]Аппарат '!K39+[1]Подведомственные!K39</f>
        <v>0</v>
      </c>
      <c r="L39" s="6">
        <f>[1]Мероприятия!L39+'[1]Аппарат '!L39+[1]Подведомственные!L39</f>
        <v>0</v>
      </c>
      <c r="M39" s="6">
        <f>[1]Мероприятия!M39+'[1]Аппарат '!M39+[1]Подведомственные!M39</f>
        <v>0</v>
      </c>
      <c r="N39" s="6">
        <f>[1]Мероприятия!N39+'[1]Аппарат '!N39+[1]Подведомственные!N39</f>
        <v>0</v>
      </c>
      <c r="O39" s="6">
        <f>[1]Мероприятия!O39+'[1]Аппарат '!O39+[1]Подведомственные!O39</f>
        <v>0</v>
      </c>
      <c r="P39" s="6">
        <f>[1]Мероприятия!P39+'[1]Аппарат '!P39+[1]Подведомственные!P39</f>
        <v>0</v>
      </c>
    </row>
    <row r="40" spans="1:16" ht="79.2" x14ac:dyDescent="0.25">
      <c r="A40" s="128" t="s">
        <v>198</v>
      </c>
      <c r="B40" s="123">
        <v>127</v>
      </c>
      <c r="C40" s="6">
        <f>[1]Мероприятия!C40+'[1]Аппарат '!C40+[1]Подведомственные!C40</f>
        <v>0</v>
      </c>
      <c r="D40" s="6">
        <f>[1]Мероприятия!D40+'[1]Аппарат '!D40+[1]Подведомственные!D40</f>
        <v>0</v>
      </c>
      <c r="E40" s="6">
        <f>[1]Мероприятия!E40+'[1]Аппарат '!E40+[1]Подведомственные!E40</f>
        <v>0</v>
      </c>
      <c r="F40" s="6">
        <f>[1]Мероприятия!F40+'[1]Аппарат '!F40+[1]Подведомственные!F40</f>
        <v>0</v>
      </c>
      <c r="G40" s="6">
        <f>[1]Мероприятия!G40+'[1]Аппарат '!G40+[1]Подведомственные!G40</f>
        <v>0</v>
      </c>
      <c r="H40" s="6">
        <f>[1]Мероприятия!H40+'[1]Аппарат '!H40+[1]Подведомственные!H40</f>
        <v>0</v>
      </c>
      <c r="I40" s="6">
        <f>[1]Мероприятия!I40+'[1]Аппарат '!I40+[1]Подведомственные!I40</f>
        <v>0</v>
      </c>
      <c r="J40" s="6">
        <f>[1]Мероприятия!J40+'[1]Аппарат '!J40+[1]Подведомственные!J40</f>
        <v>0</v>
      </c>
      <c r="K40" s="6">
        <f>[1]Мероприятия!K40+'[1]Аппарат '!K40+[1]Подведомственные!K40</f>
        <v>0</v>
      </c>
      <c r="L40" s="6">
        <f>[1]Мероприятия!L40+'[1]Аппарат '!L40+[1]Подведомственные!L40</f>
        <v>0</v>
      </c>
      <c r="M40" s="6">
        <f>[1]Мероприятия!M40+'[1]Аппарат '!M40+[1]Подведомственные!M40</f>
        <v>0</v>
      </c>
      <c r="N40" s="6">
        <f>[1]Мероприятия!N40+'[1]Аппарат '!N40+[1]Подведомственные!N40</f>
        <v>0</v>
      </c>
      <c r="O40" s="6">
        <f>[1]Мероприятия!O40+'[1]Аппарат '!O40+[1]Подведомственные!O40</f>
        <v>0</v>
      </c>
      <c r="P40" s="6">
        <f>[1]Мероприятия!P40+'[1]Аппарат '!P40+[1]Подведомственные!P40</f>
        <v>0</v>
      </c>
    </row>
    <row r="41" spans="1:16" ht="63" customHeight="1" x14ac:dyDescent="0.25">
      <c r="A41" s="122" t="s">
        <v>75</v>
      </c>
      <c r="B41" s="123">
        <v>128</v>
      </c>
      <c r="C41" s="6">
        <f>[1]Мероприятия!C41+'[1]Аппарат '!C41+[1]Подведомственные!C41</f>
        <v>0</v>
      </c>
      <c r="D41" s="6">
        <f>[1]Мероприятия!D41+'[1]Аппарат '!D41+[1]Подведомственные!D41</f>
        <v>0</v>
      </c>
      <c r="E41" s="6">
        <f>[1]Мероприятия!E41+'[1]Аппарат '!E41+[1]Подведомственные!E41</f>
        <v>0</v>
      </c>
      <c r="F41" s="6">
        <f>[1]Мероприятия!F41+'[1]Аппарат '!F41+[1]Подведомственные!F41</f>
        <v>0</v>
      </c>
      <c r="G41" s="6">
        <f>[1]Мероприятия!G41+'[1]Аппарат '!G41+[1]Подведомственные!G41</f>
        <v>0</v>
      </c>
      <c r="H41" s="6">
        <f>[1]Мероприятия!H41+'[1]Аппарат '!H41+[1]Подведомственные!H41</f>
        <v>0</v>
      </c>
      <c r="I41" s="6">
        <f>[1]Мероприятия!I41+'[1]Аппарат '!I41+[1]Подведомственные!I41</f>
        <v>0</v>
      </c>
      <c r="J41" s="6">
        <f>[1]Мероприятия!J41+'[1]Аппарат '!J41+[1]Подведомственные!J41</f>
        <v>0</v>
      </c>
      <c r="K41" s="6">
        <f>[1]Мероприятия!K41+'[1]Аппарат '!K41+[1]Подведомственные!K41</f>
        <v>0</v>
      </c>
      <c r="L41" s="6">
        <f>[1]Мероприятия!L41+'[1]Аппарат '!L41+[1]Подведомственные!L41</f>
        <v>0</v>
      </c>
      <c r="M41" s="6">
        <f>[1]Мероприятия!M41+'[1]Аппарат '!M41+[1]Подведомственные!M41</f>
        <v>0</v>
      </c>
      <c r="N41" s="6">
        <f>[1]Мероприятия!N41+'[1]Аппарат '!N41+[1]Подведомственные!N41</f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f>[1]Мероприятия!C43+'[1]Аппарат '!C43+[1]Подведомственные!C43</f>
        <v>68</v>
      </c>
      <c r="D43" s="6">
        <f>[1]Мероприятия!D43+'[1]Аппарат '!D43+[1]Подведомственные!D43</f>
        <v>0</v>
      </c>
      <c r="E43" s="6">
        <f>[1]Мероприятия!E43+'[1]Аппарат '!E43+[1]Подведомственные!E43</f>
        <v>0</v>
      </c>
      <c r="F43" s="6">
        <f>[1]Мероприятия!F43+'[1]Аппарат '!F43+[1]Подведомственные!F43</f>
        <v>0</v>
      </c>
      <c r="G43" s="6">
        <f>[1]Мероприятия!G43+'[1]Аппарат '!G43+[1]Подведомственные!G43</f>
        <v>0</v>
      </c>
      <c r="H43" s="6">
        <f>[1]Мероприятия!H43+'[1]Аппарат '!H43+[1]Подведомственные!H43</f>
        <v>0</v>
      </c>
      <c r="I43" s="6">
        <f>[1]Мероприятия!I43+'[1]Аппарат '!I43+[1]Подведомственные!I43</f>
        <v>0</v>
      </c>
      <c r="J43" s="6">
        <f>[1]Мероприятия!J43+'[1]Аппарат '!J43+[1]Подведомственные!J43</f>
        <v>0</v>
      </c>
      <c r="K43" s="6">
        <f>[1]Мероприятия!K43+'[1]Аппарат '!K43+[1]Подведомственные!K43</f>
        <v>42</v>
      </c>
      <c r="L43" s="6">
        <f>[1]Мероприятия!L43+'[1]Аппарат '!L43+[1]Подведомственные!L43</f>
        <v>0</v>
      </c>
      <c r="M43" s="6">
        <f>[1]Мероприятия!M43+'[1]Аппарат '!M43+[1]Подведомственные!M43</f>
        <v>26</v>
      </c>
      <c r="N43" s="6">
        <f>[1]Мероприятия!N43+'[1]Аппарат '!N43+[1]Подведомственные!N43</f>
        <v>0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f>[1]Мероприятия!C44+'[1]Аппарат '!C44+[1]Подведомственные!C44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f>[1]Мероприятия!C45+'[1]Аппарат '!C45+[1]Подведомственные!C45</f>
        <v>7</v>
      </c>
      <c r="D45" s="6">
        <f>[1]Мероприятия!D45+'[1]Аппарат '!D45+[1]Подведомственные!D45</f>
        <v>0</v>
      </c>
      <c r="E45" s="6">
        <f>[1]Мероприятия!E45+'[1]Аппарат '!E45+[1]Подведомственные!E45</f>
        <v>0</v>
      </c>
      <c r="F45" s="6">
        <f>[1]Мероприятия!F45+'[1]Аппарат '!F45+[1]Подведомственные!F45</f>
        <v>0</v>
      </c>
      <c r="G45" s="6">
        <f>[1]Мероприятия!G45+'[1]Аппарат '!G45+[1]Подведомственные!G45</f>
        <v>0</v>
      </c>
      <c r="H45" s="6">
        <f>[1]Мероприятия!H45+'[1]Аппарат '!H45+[1]Подведомственные!H45</f>
        <v>0</v>
      </c>
      <c r="I45" s="6">
        <f>[1]Мероприятия!I45+'[1]Аппарат '!I45+[1]Подведомственные!I45</f>
        <v>0</v>
      </c>
      <c r="J45" s="6">
        <f>[1]Мероприятия!J45+'[1]Аппарат '!J45+[1]Подведомственные!J45</f>
        <v>0</v>
      </c>
      <c r="K45" s="6">
        <f>[1]Мероприятия!K45+'[1]Аппарат '!K45+[1]Подведомственные!K45</f>
        <v>4</v>
      </c>
      <c r="L45" s="6">
        <f>[1]Мероприятия!L45+'[1]Аппарат '!L45+[1]Подведомственные!L45</f>
        <v>0</v>
      </c>
      <c r="M45" s="6">
        <f>[1]Мероприятия!M45+'[1]Аппарат '!M45+[1]Подведомственные!M45</f>
        <v>3</v>
      </c>
      <c r="N45" s="6">
        <f>[1]Мероприятия!N45+'[1]Аппарат '!N45+[1]Подведомственные!N45</f>
        <v>0</v>
      </c>
      <c r="O45" s="6"/>
      <c r="P45" s="6"/>
    </row>
    <row r="46" spans="1:16" ht="39.6" x14ac:dyDescent="0.25">
      <c r="A46" s="132" t="s">
        <v>79</v>
      </c>
      <c r="B46" s="123">
        <v>204</v>
      </c>
      <c r="C46" s="6">
        <f>[1]Мероприятия!C46+'[1]Аппарат '!C46+[1]Подведомственные!C46</f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>
        <f>[1]Мероприятия!C47+'[1]Аппарат '!C47+[1]Подведомственные!C47</f>
        <v>34</v>
      </c>
      <c r="D47" s="6">
        <f>[1]Мероприятия!D47+'[1]Аппарат '!D47+[1]Подведомственные!D47</f>
        <v>0</v>
      </c>
      <c r="E47" s="6">
        <f>[1]Мероприятия!E47+'[1]Аппарат '!E47+[1]Подведомственные!E47</f>
        <v>0</v>
      </c>
      <c r="F47" s="6">
        <f>[1]Мероприятия!F47+'[1]Аппарат '!F47+[1]Подведомственные!F47</f>
        <v>0</v>
      </c>
      <c r="G47" s="6">
        <f>[1]Мероприятия!G47+'[1]Аппарат '!G47+[1]Подведомственные!G47</f>
        <v>0</v>
      </c>
      <c r="H47" s="6">
        <f>[1]Мероприятия!H47+'[1]Аппарат '!H47+[1]Подведомственные!H47</f>
        <v>0</v>
      </c>
      <c r="I47" s="6">
        <f>[1]Мероприятия!I47+'[1]Аппарат '!I47+[1]Подведомственные!I47</f>
        <v>0</v>
      </c>
      <c r="J47" s="6">
        <f>[1]Мероприятия!J47+'[1]Аппарат '!J47+[1]Подведомственные!J47</f>
        <v>0</v>
      </c>
      <c r="K47" s="6">
        <f>[1]Мероприятия!K47+'[1]Аппарат '!K47+[1]Подведомственные!K47</f>
        <v>34</v>
      </c>
      <c r="L47" s="6">
        <f>[1]Мероприятия!L47+'[1]Аппарат '!L47+[1]Подведомственные!L47</f>
        <v>0</v>
      </c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>
        <f>[1]Мероприятия!C48+'[1]Аппарат '!C48+[1]Подведомственные!C48</f>
        <v>0</v>
      </c>
      <c r="D48" s="6">
        <f>[1]Мероприятия!D48+'[1]Аппарат '!D48+[1]Подведомственные!D48</f>
        <v>0</v>
      </c>
      <c r="E48" s="6">
        <f>[1]Мероприятия!E48+'[1]Аппарат '!E48+[1]Подведомственные!E48</f>
        <v>0</v>
      </c>
      <c r="F48" s="6">
        <f>[1]Мероприятия!F48+'[1]Аппарат '!F48+[1]Подведомственные!F48</f>
        <v>0</v>
      </c>
      <c r="G48" s="6">
        <f>[1]Мероприятия!G48+'[1]Аппарат '!G48+[1]Подведомственные!G48</f>
        <v>0</v>
      </c>
      <c r="H48" s="6">
        <f>[1]Мероприятия!H48+'[1]Аппарат '!H48+[1]Подведомственные!H48</f>
        <v>0</v>
      </c>
      <c r="I48" s="6">
        <f>[1]Мероприятия!I48+'[1]Аппарат '!I48+[1]Подведомственные!I48</f>
        <v>0</v>
      </c>
      <c r="J48" s="6">
        <f>[1]Мероприятия!J48+'[1]Аппарат '!J48+[1]Подведомственные!J48</f>
        <v>0</v>
      </c>
      <c r="K48" s="6">
        <f>[1]Мероприятия!K48+'[1]Аппарат '!K48+[1]Подведомственные!K48</f>
        <v>0</v>
      </c>
      <c r="L48" s="6">
        <f>[1]Мероприятия!L48+'[1]Аппарат '!L48+[1]Подведомственные!L48</f>
        <v>0</v>
      </c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>
        <f>[1]Мероприятия!C49+'[1]Аппарат '!C49+[1]Подведомственные!C49</f>
        <v>0</v>
      </c>
      <c r="D49" s="6">
        <f>[1]Мероприятия!D49+'[1]Аппарат '!D49+[1]Подведомственные!D49</f>
        <v>0</v>
      </c>
      <c r="E49" s="6">
        <f>[1]Мероприятия!E49+'[1]Аппарат '!E49+[1]Подведомственные!E49</f>
        <v>0</v>
      </c>
      <c r="F49" s="6">
        <f>[1]Мероприятия!F49+'[1]Аппарат '!F49+[1]Подведомственные!F49</f>
        <v>0</v>
      </c>
      <c r="G49" s="6">
        <f>[1]Мероприятия!G49+'[1]Аппарат '!G49+[1]Подведомственные!G49</f>
        <v>0</v>
      </c>
      <c r="H49" s="6">
        <f>[1]Мероприятия!H49+'[1]Аппарат '!H49+[1]Подведомственные!H49</f>
        <v>0</v>
      </c>
      <c r="I49" s="6">
        <f>[1]Мероприятия!I49+'[1]Аппарат '!I49+[1]Подведомственные!I49</f>
        <v>0</v>
      </c>
      <c r="J49" s="6">
        <f>[1]Мероприятия!J49+'[1]Аппарат '!J49+[1]Подведомственные!J49</f>
        <v>0</v>
      </c>
      <c r="K49" s="6">
        <f>[1]Мероприятия!K49+'[1]Аппарат '!K49+[1]Подведомственные!K49</f>
        <v>0</v>
      </c>
      <c r="L49" s="6">
        <f>[1]Мероприятия!L49+'[1]Аппарат '!L49+[1]Подведомственные!L49</f>
        <v>0</v>
      </c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f>[1]Мероприятия!C50+'[1]Аппарат '!C50+[1]Подведомственные!C50</f>
        <v>68</v>
      </c>
      <c r="D50" s="6">
        <f>[1]Мероприятия!D50+'[1]Аппарат '!D50+[1]Подведомственные!D50</f>
        <v>0</v>
      </c>
      <c r="E50" s="6">
        <f>[1]Мероприятия!E50+'[1]Аппарат '!E50+[1]Подведомственные!E50</f>
        <v>0</v>
      </c>
      <c r="F50" s="6">
        <f>[1]Мероприятия!F50+'[1]Аппарат '!F50+[1]Подведомственные!F50</f>
        <v>0</v>
      </c>
      <c r="G50" s="6">
        <f>[1]Мероприятия!G50+'[1]Аппарат '!G50+[1]Подведомственные!G50</f>
        <v>0</v>
      </c>
      <c r="H50" s="6">
        <f>[1]Мероприятия!H50+'[1]Аппарат '!H50+[1]Подведомственные!H50</f>
        <v>0</v>
      </c>
      <c r="I50" s="6">
        <f>[1]Мероприятия!I50+'[1]Аппарат '!I50+[1]Подведомственные!I50</f>
        <v>0</v>
      </c>
      <c r="J50" s="6">
        <f>[1]Мероприятия!J50+'[1]Аппарат '!J50+[1]Подведомственные!J50</f>
        <v>0</v>
      </c>
      <c r="K50" s="6">
        <f>[1]Мероприятия!K50+'[1]Аппарат '!K50+[1]Подведомственные!K50</f>
        <v>42</v>
      </c>
      <c r="L50" s="6">
        <f>[1]Мероприятия!L50+'[1]Аппарат '!L50+[1]Подведомственные!L50</f>
        <v>0</v>
      </c>
      <c r="M50" s="6">
        <f>[1]Мероприятия!M50+'[1]Аппарат '!M50+[1]Подведомственные!M50</f>
        <v>26</v>
      </c>
      <c r="N50" s="6">
        <f>[1]Мероприятия!N50+'[1]Аппарат '!N50+[1]Подведомственные!N50</f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>
        <f>[1]Мероприятия!C51+'[1]Аппарат '!C51+[1]Подведомственные!C51</f>
        <v>0</v>
      </c>
      <c r="D51" s="6">
        <f>[1]Мероприятия!D51+'[1]Аппарат '!D51+[1]Подведомственные!D51</f>
        <v>0</v>
      </c>
      <c r="E51" s="6">
        <f>[1]Мероприятия!E51+'[1]Аппарат '!E51+[1]Подведомственные!E51</f>
        <v>0</v>
      </c>
      <c r="F51" s="6">
        <f>[1]Мероприятия!F51+'[1]Аппарат '!F51+[1]Подведомственные!F51</f>
        <v>0</v>
      </c>
      <c r="G51" s="6">
        <f>[1]Мероприятия!G51+'[1]Аппарат '!G51+[1]Подведомственные!G51</f>
        <v>0</v>
      </c>
      <c r="H51" s="6">
        <f>[1]Мероприятия!H51+'[1]Аппарат '!H51+[1]Подведомственные!H51</f>
        <v>0</v>
      </c>
      <c r="I51" s="6">
        <f>[1]Мероприятия!I51+'[1]Аппарат '!I51+[1]Подведомственные!I51</f>
        <v>0</v>
      </c>
      <c r="J51" s="6">
        <f>[1]Мероприятия!J51+'[1]Аппарат '!J51+[1]Подведомственные!J51</f>
        <v>0</v>
      </c>
      <c r="K51" s="6">
        <f>[1]Мероприятия!K51+'[1]Аппарат '!K51+[1]Подведомственные!K51</f>
        <v>0</v>
      </c>
      <c r="L51" s="6">
        <f>[1]Мероприятия!L51+'[1]Аппарат '!L51+[1]Подведомственные!L51</f>
        <v>0</v>
      </c>
      <c r="M51" s="6">
        <f>[1]Мероприятия!M51+'[1]Аппарат '!M51+[1]Подведомственные!M51</f>
        <v>0</v>
      </c>
      <c r="N51" s="6">
        <f>[1]Мероприятия!N51+'[1]Аппарат '!N51+[1]Подведомственные!N51</f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f>[1]Мероприятия!C52+'[1]Аппарат '!C52+[1]Подведомственные!C52</f>
        <v>0</v>
      </c>
      <c r="D52" s="6">
        <f>[1]Мероприятия!D52+'[1]Аппарат '!D52+[1]Подведомственные!D52</f>
        <v>0</v>
      </c>
      <c r="E52" s="6">
        <f>[1]Мероприятия!E52+'[1]Аппарат '!E52+[1]Подведомственные!E52</f>
        <v>0</v>
      </c>
      <c r="F52" s="6">
        <f>[1]Мероприятия!F52+'[1]Аппарат '!F52+[1]Подведомственные!F52</f>
        <v>0</v>
      </c>
      <c r="G52" s="6">
        <f>[1]Мероприятия!G52+'[1]Аппарат '!G52+[1]Подведомственные!G52</f>
        <v>0</v>
      </c>
      <c r="H52" s="6">
        <f>[1]Мероприятия!H52+'[1]Аппарат '!H52+[1]Подведомственные!H52</f>
        <v>0</v>
      </c>
      <c r="I52" s="6">
        <f>[1]Мероприятия!I52+'[1]Аппарат '!I52+[1]Подведомственные!I52</f>
        <v>0</v>
      </c>
      <c r="J52" s="6">
        <f>[1]Мероприятия!J52+'[1]Аппарат '!J52+[1]Подведомственные!J52</f>
        <v>0</v>
      </c>
      <c r="K52" s="6">
        <f>[1]Мероприятия!K52+'[1]Аппарат '!K52+[1]Подведомственные!K52</f>
        <v>0</v>
      </c>
      <c r="L52" s="6">
        <f>[1]Мероприятия!L52+'[1]Аппарат '!L52+[1]Подведомственные!L52</f>
        <v>0</v>
      </c>
      <c r="M52" s="6">
        <f>[1]Мероприятия!M52+'[1]Аппарат '!M52+[1]Подведомственные!M52</f>
        <v>0</v>
      </c>
      <c r="N52" s="6">
        <f>[1]Мероприятия!N52+'[1]Аппарат '!N52+[1]Подведомственные!N52</f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f>[1]Мероприятия!C53+'[1]Аппарат '!C53+[1]Подведомственные!C53</f>
        <v>6</v>
      </c>
      <c r="D53" s="6">
        <f>[1]Мероприятия!D53+'[1]Аппарат '!D53+[1]Подведомственные!D53</f>
        <v>0</v>
      </c>
      <c r="E53" s="6">
        <f>[1]Мероприятия!E53+'[1]Аппарат '!E53+[1]Подведомственные!E53</f>
        <v>0</v>
      </c>
      <c r="F53" s="6">
        <f>[1]Мероприятия!F53+'[1]Аппарат '!F53+[1]Подведомственные!F53</f>
        <v>0</v>
      </c>
      <c r="G53" s="6">
        <f>[1]Мероприятия!G53+'[1]Аппарат '!G53+[1]Подведомственные!G53</f>
        <v>0</v>
      </c>
      <c r="H53" s="6">
        <f>[1]Мероприятия!H53+'[1]Аппарат '!H53+[1]Подведомственные!H53</f>
        <v>0</v>
      </c>
      <c r="I53" s="6">
        <f>[1]Мероприятия!I53+'[1]Аппарат '!I53+[1]Подведомственные!I53</f>
        <v>0</v>
      </c>
      <c r="J53" s="6">
        <f>[1]Мероприятия!J53+'[1]Аппарат '!J53+[1]Подведомственные!J53</f>
        <v>0</v>
      </c>
      <c r="K53" s="6">
        <f>[1]Мероприятия!K53+'[1]Аппарат '!K53+[1]Подведомственные!K53</f>
        <v>2</v>
      </c>
      <c r="L53" s="6">
        <f>[1]Мероприятия!L53+'[1]Аппарат '!L53+[1]Подведомственные!L53</f>
        <v>0</v>
      </c>
      <c r="M53" s="6">
        <f>[1]Мероприятия!M53+'[1]Аппарат '!M53+[1]Подведомственные!M53</f>
        <v>4</v>
      </c>
      <c r="N53" s="6">
        <f>[1]Мероприятия!N53+'[1]Аппарат '!N53+[1]Подведомственные!N53</f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f>[1]Мероприятия!C54+'[1]Аппарат '!C54+[1]Подведомственные!C54</f>
        <v>0</v>
      </c>
      <c r="D54" s="6">
        <f>[1]Мероприятия!D54+'[1]Аппарат '!D54+[1]Подведомственные!D54</f>
        <v>0</v>
      </c>
      <c r="E54" s="6">
        <f>[1]Мероприятия!E54+'[1]Аппарат '!E54+[1]Подведомственные!E54</f>
        <v>0</v>
      </c>
      <c r="F54" s="6">
        <f>[1]Мероприятия!F54+'[1]Аппарат '!F54+[1]Подведомственные!F54</f>
        <v>0</v>
      </c>
      <c r="G54" s="6">
        <f>[1]Мероприятия!G54+'[1]Аппарат '!G54+[1]Подведомственные!G54</f>
        <v>0</v>
      </c>
      <c r="H54" s="6">
        <f>[1]Мероприятия!H54+'[1]Аппарат '!H54+[1]Подведомственные!H54</f>
        <v>0</v>
      </c>
      <c r="I54" s="6">
        <f>[1]Мероприятия!I54+'[1]Аппарат '!I54+[1]Подведомственные!I54</f>
        <v>0</v>
      </c>
      <c r="J54" s="6">
        <f>[1]Мероприятия!J54+'[1]Аппарат '!J54+[1]Подведомственные!J54</f>
        <v>0</v>
      </c>
      <c r="K54" s="6">
        <f>[1]Мероприятия!K54+'[1]Аппарат '!K54+[1]Подведомственные!K54</f>
        <v>0</v>
      </c>
      <c r="L54" s="6">
        <f>[1]Мероприятия!L54+'[1]Аппарат '!L54+[1]Подведомственные!L54</f>
        <v>0</v>
      </c>
      <c r="M54" s="6">
        <f>[1]Мероприятия!M54+'[1]Аппарат '!M54+[1]Подведомственные!M54</f>
        <v>0</v>
      </c>
      <c r="N54" s="6">
        <f>[1]Мероприятия!N54+'[1]Аппарат '!N54+[1]Подведомственные!N54</f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f>[1]Мероприятия!C55+'[1]Аппарат '!C55+[1]Подведомственные!C55</f>
        <v>0</v>
      </c>
      <c r="D55" s="6">
        <f>[1]Мероприятия!D55+'[1]Аппарат '!D55+[1]Подведомственные!D55</f>
        <v>0</v>
      </c>
      <c r="E55" s="6">
        <f>[1]Мероприятия!E55+'[1]Аппарат '!E55+[1]Подведомственные!E55</f>
        <v>0</v>
      </c>
      <c r="F55" s="6">
        <f>[1]Мероприятия!F55+'[1]Аппарат '!F55+[1]Подведомственные!F55</f>
        <v>0</v>
      </c>
      <c r="G55" s="6">
        <f>[1]Мероприятия!G55+'[1]Аппарат '!G55+[1]Подведомственные!G55</f>
        <v>0</v>
      </c>
      <c r="H55" s="6">
        <f>[1]Мероприятия!H55+'[1]Аппарат '!H55+[1]Подведомственные!H55</f>
        <v>0</v>
      </c>
      <c r="I55" s="6">
        <f>[1]Мероприятия!I55+'[1]Аппарат '!I55+[1]Подведомственные!I55</f>
        <v>0</v>
      </c>
      <c r="J55" s="6">
        <f>[1]Мероприятия!J55+'[1]Аппарат '!J55+[1]Подведомственные!J55</f>
        <v>0</v>
      </c>
      <c r="K55" s="6">
        <f>[1]Мероприятия!K55+'[1]Аппарат '!K55+[1]Подведомственные!K55</f>
        <v>0</v>
      </c>
      <c r="L55" s="6">
        <f>[1]Мероприятия!L55+'[1]Аппарат '!L55+[1]Подведомственные!L55</f>
        <v>0</v>
      </c>
      <c r="M55" s="6">
        <f>[1]Мероприятия!M55+'[1]Аппарат '!M55+[1]Подведомственные!M55</f>
        <v>0</v>
      </c>
      <c r="N55" s="6">
        <f>[1]Мероприятия!N55+'[1]Аппарат '!N55+[1]Подведомственные!N55</f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f>[1]Мероприятия!C56+'[1]Аппарат '!C56+[1]Подведомственные!C56</f>
        <v>6</v>
      </c>
      <c r="D56" s="6">
        <f>[1]Мероприятия!D56+'[1]Аппарат '!D56+[1]Подведомственные!D56</f>
        <v>0</v>
      </c>
      <c r="E56" s="6">
        <f>[1]Мероприятия!E56+'[1]Аппарат '!E56+[1]Подведомственные!E56</f>
        <v>0</v>
      </c>
      <c r="F56" s="6">
        <f>[1]Мероприятия!F56+'[1]Аппарат '!F56+[1]Подведомственные!F56</f>
        <v>0</v>
      </c>
      <c r="G56" s="6">
        <f>[1]Мероприятия!G56+'[1]Аппарат '!G56+[1]Подведомственные!G56</f>
        <v>0</v>
      </c>
      <c r="H56" s="6">
        <f>[1]Мероприятия!H56+'[1]Аппарат '!H56+[1]Подведомственные!H56</f>
        <v>0</v>
      </c>
      <c r="I56" s="6">
        <f>[1]Мероприятия!I56+'[1]Аппарат '!I56+[1]Подведомственные!I56</f>
        <v>0</v>
      </c>
      <c r="J56" s="6">
        <f>[1]Мероприятия!J56+'[1]Аппарат '!J56+[1]Подведомственные!J56</f>
        <v>0</v>
      </c>
      <c r="K56" s="6">
        <f>[1]Мероприятия!K56+'[1]Аппарат '!K56+[1]Подведомственные!K56</f>
        <v>2</v>
      </c>
      <c r="L56" s="6">
        <f>[1]Мероприятия!L56+'[1]Аппарат '!L56+[1]Подведомственные!L56</f>
        <v>0</v>
      </c>
      <c r="M56" s="6">
        <f>[1]Мероприятия!M56+'[1]Аппарат '!M56+[1]Подведомственные!M56</f>
        <v>4</v>
      </c>
      <c r="N56" s="6">
        <f>[1]Мероприятия!N56+'[1]Аппарат '!N56+[1]Подведомственные!N56</f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6">
        <f>[1]Мероприятия!C57+'[1]Аппарат '!C57+[1]Подведомственные!C57</f>
        <v>0</v>
      </c>
      <c r="D57" s="6">
        <f>[1]Мероприятия!D57+'[1]Аппарат '!D57+[1]Подведомственные!D57</f>
        <v>0</v>
      </c>
      <c r="E57" s="6">
        <f>[1]Мероприятия!E57+'[1]Аппарат '!E57+[1]Подведомственные!E57</f>
        <v>0</v>
      </c>
      <c r="F57" s="6">
        <f>[1]Мероприятия!F57+'[1]Аппарат '!F57+[1]Подведомственные!F57</f>
        <v>0</v>
      </c>
      <c r="G57" s="6">
        <f>[1]Мероприятия!G57+'[1]Аппарат '!G57+[1]Подведомственные!G57</f>
        <v>0</v>
      </c>
      <c r="H57" s="6">
        <f>[1]Мероприятия!H57+'[1]Аппарат '!H57+[1]Подведомственные!H57</f>
        <v>0</v>
      </c>
      <c r="I57" s="6">
        <f>[1]Мероприятия!I57+'[1]Аппарат '!I57+[1]Подведомственные!I57</f>
        <v>0</v>
      </c>
      <c r="J57" s="6">
        <f>[1]Мероприятия!J57+'[1]Аппарат '!J57+[1]Подведомственные!J57</f>
        <v>0</v>
      </c>
      <c r="K57" s="6">
        <f>[1]Мероприятия!K57+'[1]Аппарат '!K57+[1]Подведомственные!K57</f>
        <v>0</v>
      </c>
      <c r="L57" s="6">
        <f>[1]Мероприятия!L57+'[1]Аппарат '!L57+[1]Подведомственные!L57</f>
        <v>0</v>
      </c>
      <c r="M57" s="6">
        <f>[1]Мероприятия!M57+'[1]Аппарат '!M57+[1]Подведомственные!M57</f>
        <v>0</v>
      </c>
      <c r="N57" s="6">
        <f>[1]Мероприятия!N57+'[1]Аппарат '!N57+[1]Подведомственные!N57</f>
        <v>0</v>
      </c>
      <c r="O57" s="6"/>
      <c r="P57" s="6"/>
    </row>
    <row r="58" spans="1:26" ht="36" x14ac:dyDescent="0.25">
      <c r="A58" s="139" t="s">
        <v>185</v>
      </c>
      <c r="B58" s="140" t="s">
        <v>186</v>
      </c>
      <c r="C58" s="6">
        <f>[1]Мероприятия!C58+'[1]Аппарат '!C58+[1]Подведомственные!C58</f>
        <v>24</v>
      </c>
      <c r="D58" s="6">
        <f>[1]Мероприятия!D58+'[1]Аппарат '!D58+[1]Подведомственные!D58</f>
        <v>0</v>
      </c>
      <c r="E58" s="6">
        <f>[1]Мероприятия!E58+'[1]Аппарат '!E58+[1]Подведомственные!E58</f>
        <v>0</v>
      </c>
      <c r="F58" s="6">
        <f>[1]Мероприятия!F58+'[1]Аппарат '!F58+[1]Подведомственные!F58</f>
        <v>0</v>
      </c>
      <c r="G58" s="6">
        <f>[1]Мероприятия!G58+'[1]Аппарат '!G58+[1]Подведомственные!G58</f>
        <v>0</v>
      </c>
      <c r="H58" s="6">
        <f>[1]Мероприятия!H58+'[1]Аппарат '!H58+[1]Подведомственные!H58</f>
        <v>0</v>
      </c>
      <c r="I58" s="6">
        <f>[1]Мероприятия!I58+'[1]Аппарат '!I58+[1]Подведомственные!I58</f>
        <v>0</v>
      </c>
      <c r="J58" s="6">
        <f>[1]Мероприятия!J58+'[1]Аппарат '!J58+[1]Подведомственные!J58</f>
        <v>0</v>
      </c>
      <c r="K58" s="6">
        <f>[1]Мероприятия!K58+'[1]Аппарат '!K58+[1]Подведомственные!K58</f>
        <v>13</v>
      </c>
      <c r="L58" s="6">
        <f>[1]Мероприятия!L58+'[1]Аппарат '!L58+[1]Подведомственные!L58</f>
        <v>0</v>
      </c>
      <c r="M58" s="6">
        <f>[1]Мероприятия!M58+'[1]Аппарат '!M58+[1]Подведомственные!M58</f>
        <v>11</v>
      </c>
      <c r="N58" s="6">
        <f>[1]Мероприятия!N58+'[1]Аппарат '!N58+[1]Подведомственные!N58</f>
        <v>0</v>
      </c>
      <c r="O58" s="6"/>
      <c r="P58" s="6"/>
      <c r="Q58" s="99"/>
      <c r="R58" s="99"/>
      <c r="S58" s="99"/>
      <c r="T58" s="99"/>
    </row>
    <row r="59" spans="1:26" ht="60" x14ac:dyDescent="0.25">
      <c r="A59" s="139" t="s">
        <v>187</v>
      </c>
      <c r="B59" s="140">
        <v>217</v>
      </c>
      <c r="C59" s="6">
        <f>[1]Мероприятия!C59+'[1]Аппарат '!C59+[1]Подведомственные!C59</f>
        <v>6</v>
      </c>
      <c r="D59" s="6">
        <f>[1]Мероприятия!D59+'[1]Аппарат '!D59+[1]Подведомственные!D59</f>
        <v>0</v>
      </c>
      <c r="E59" s="6">
        <f>[1]Мероприятия!E59+'[1]Аппарат '!E59+[1]Подведомственные!E59</f>
        <v>0</v>
      </c>
      <c r="F59" s="6">
        <f>[1]Мероприятия!F59+'[1]Аппарат '!F59+[1]Подведомственные!F59</f>
        <v>0</v>
      </c>
      <c r="G59" s="6">
        <f>[1]Мероприятия!G59+'[1]Аппарат '!G59+[1]Подведомственные!G59</f>
        <v>0</v>
      </c>
      <c r="H59" s="6">
        <f>[1]Мероприятия!H59+'[1]Аппарат '!H59+[1]Подведомственные!H59</f>
        <v>0</v>
      </c>
      <c r="I59" s="6">
        <f>[1]Мероприятия!I59+'[1]Аппарат '!I59+[1]Подведомственные!I59</f>
        <v>0</v>
      </c>
      <c r="J59" s="6">
        <f>[1]Мероприятия!J59+'[1]Аппарат '!J59+[1]Подведомственные!J59</f>
        <v>0</v>
      </c>
      <c r="K59" s="6">
        <f>[1]Мероприятия!K59+'[1]Аппарат '!K59+[1]Подведомственные!K59</f>
        <v>6</v>
      </c>
      <c r="L59" s="6">
        <f>[1]Мероприятия!L59+'[1]Аппарат '!L59+[1]Подведомственные!L59</f>
        <v>0</v>
      </c>
      <c r="M59" s="6"/>
      <c r="N59" s="6"/>
      <c r="O59" s="6"/>
      <c r="P59" s="6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ht="48" x14ac:dyDescent="0.25">
      <c r="A60" s="139" t="s">
        <v>189</v>
      </c>
      <c r="B60" s="140">
        <v>218</v>
      </c>
      <c r="C60" s="6">
        <f>[1]Мероприятия!C60+'[1]Аппарат '!C60+[1]Подведомственные!C60</f>
        <v>0</v>
      </c>
      <c r="D60" s="6">
        <f>[1]Мероприятия!D60+'[1]Аппарат '!D60+[1]Подведомственные!D60</f>
        <v>0</v>
      </c>
      <c r="E60" s="6">
        <f>[1]Мероприятия!E60+'[1]Аппарат '!E60+[1]Подведомственные!E60</f>
        <v>0</v>
      </c>
      <c r="F60" s="6">
        <f>[1]Мероприятия!F60+'[1]Аппарат '!F60+[1]Подведомственные!F60</f>
        <v>0</v>
      </c>
      <c r="G60" s="6">
        <f>[1]Мероприятия!G60+'[1]Аппарат '!G60+[1]Подведомственные!G60</f>
        <v>0</v>
      </c>
      <c r="H60" s="6">
        <f>[1]Мероприятия!H60+'[1]Аппарат '!H60+[1]Подведомственные!H60</f>
        <v>0</v>
      </c>
      <c r="I60" s="6">
        <f>[1]Мероприятия!I60+'[1]Аппарат '!I60+[1]Подведомственные!I60</f>
        <v>0</v>
      </c>
      <c r="J60" s="6">
        <f>[1]Мероприятия!J60+'[1]Аппарат '!J60+[1]Подведомственные!J60</f>
        <v>0</v>
      </c>
      <c r="K60" s="6">
        <f>[1]Мероприятия!K60+'[1]Аппарат '!K60+[1]Подведомственные!K60</f>
        <v>0</v>
      </c>
      <c r="L60" s="6">
        <f>[1]Мероприятия!L60+'[1]Аппарат '!L60+[1]Подведомственные!L60</f>
        <v>0</v>
      </c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39" t="s">
        <v>190</v>
      </c>
      <c r="B61" s="140">
        <v>219</v>
      </c>
      <c r="C61" s="6">
        <f>[1]Мероприятия!C61+'[1]Аппарат '!C61+[1]Подведомственные!C61</f>
        <v>24</v>
      </c>
      <c r="D61" s="6">
        <f>[1]Мероприятия!D61+'[1]Аппарат '!D61+[1]Подведомственные!D61</f>
        <v>0</v>
      </c>
      <c r="E61" s="6">
        <f>[1]Мероприятия!E61+'[1]Аппарат '!E61+[1]Подведомственные!E61</f>
        <v>0</v>
      </c>
      <c r="F61" s="6">
        <f>[1]Мероприятия!F61+'[1]Аппарат '!F61+[1]Подведомственные!F61</f>
        <v>0</v>
      </c>
      <c r="G61" s="6">
        <f>[1]Мероприятия!G61+'[1]Аппарат '!G61+[1]Подведомственные!G61</f>
        <v>0</v>
      </c>
      <c r="H61" s="6">
        <f>[1]Мероприятия!H61+'[1]Аппарат '!H61+[1]Подведомственные!H61</f>
        <v>0</v>
      </c>
      <c r="I61" s="6">
        <f>[1]Мероприятия!I61+'[1]Аппарат '!I61+[1]Подведомственные!I61</f>
        <v>0</v>
      </c>
      <c r="J61" s="6">
        <f>[1]Мероприятия!J61+'[1]Аппарат '!J61+[1]Подведомственные!J61</f>
        <v>0</v>
      </c>
      <c r="K61" s="6">
        <f>[1]Мероприятия!K61+'[1]Аппарат '!K61+[1]Подведомственные!K61</f>
        <v>13</v>
      </c>
      <c r="L61" s="6">
        <f>[1]Мероприятия!L61+'[1]Аппарат '!L61+[1]Подведомственные!L61</f>
        <v>0</v>
      </c>
      <c r="M61" s="6">
        <f>[1]Мероприятия!M61+'[1]Аппарат '!M61+[1]Подведомственные!M61</f>
        <v>11</v>
      </c>
      <c r="N61" s="6">
        <f>[1]Мероприятия!N61+'[1]Аппарат '!N61+[1]Подведомственные!N61</f>
        <v>0</v>
      </c>
      <c r="O61" s="6"/>
      <c r="P61" s="6"/>
      <c r="Q61" s="101"/>
      <c r="R61" s="101"/>
      <c r="S61" s="101"/>
      <c r="T61" s="101"/>
    </row>
    <row r="62" spans="1:26" ht="24" x14ac:dyDescent="0.25">
      <c r="A62" s="139" t="s">
        <v>191</v>
      </c>
      <c r="B62" s="140">
        <v>220</v>
      </c>
      <c r="C62" s="6">
        <f>[1]Мероприятия!C62+'[1]Аппарат '!C62+[1]Подведомственные!C62</f>
        <v>0</v>
      </c>
      <c r="D62" s="6">
        <f>[1]Мероприятия!D62+'[1]Аппарат '!D62+[1]Подведомственные!D62</f>
        <v>0</v>
      </c>
      <c r="E62" s="6">
        <f>[1]Мероприятия!E62+'[1]Аппарат '!E62+[1]Подведомственные!E62</f>
        <v>0</v>
      </c>
      <c r="F62" s="6">
        <f>[1]Мероприятия!F62+'[1]Аппарат '!F62+[1]Подведомственные!F62</f>
        <v>0</v>
      </c>
      <c r="G62" s="6">
        <f>[1]Мероприятия!G62+'[1]Аппарат '!G62+[1]Подведомственные!G62</f>
        <v>0</v>
      </c>
      <c r="H62" s="6">
        <f>[1]Мероприятия!H62+'[1]Аппарат '!H62+[1]Подведомственные!H62</f>
        <v>0</v>
      </c>
      <c r="I62" s="6">
        <f>[1]Мероприятия!I62+'[1]Аппарат '!I62+[1]Подведомственные!I62</f>
        <v>0</v>
      </c>
      <c r="J62" s="6">
        <f>[1]Мероприятия!J62+'[1]Аппарат '!J62+[1]Подведомственные!J62</f>
        <v>0</v>
      </c>
      <c r="K62" s="6">
        <f>[1]Мероприятия!K62+'[1]Аппарат '!K62+[1]Подведомственные!K62</f>
        <v>0</v>
      </c>
      <c r="L62" s="6">
        <f>[1]Мероприятия!L62+'[1]Аппарат '!L62+[1]Подведомственные!L62</f>
        <v>0</v>
      </c>
      <c r="M62" s="6">
        <f>[1]Мероприятия!M62+'[1]Аппарат '!M62+[1]Подведомственные!M62</f>
        <v>0</v>
      </c>
      <c r="N62" s="6">
        <f>[1]Мероприятия!N62+'[1]Аппарат '!N62+[1]Подведомственные!N62</f>
        <v>0</v>
      </c>
      <c r="O62" s="6"/>
      <c r="P62" s="6"/>
      <c r="Q62" s="99"/>
      <c r="R62" s="99"/>
      <c r="S62" s="99"/>
      <c r="T62" s="99"/>
    </row>
    <row r="63" spans="1:26" ht="13.2" x14ac:dyDescent="0.25">
      <c r="A63" s="139" t="s">
        <v>192</v>
      </c>
      <c r="B63" s="140">
        <v>221</v>
      </c>
      <c r="C63" s="6">
        <f>[1]Мероприятия!C63+'[1]Аппарат '!C63+[1]Подведомственные!C63</f>
        <v>0</v>
      </c>
      <c r="D63" s="6">
        <f>[1]Мероприятия!D63+'[1]Аппарат '!D63+[1]Подведомственные!D63</f>
        <v>0</v>
      </c>
      <c r="E63" s="6">
        <f>[1]Мероприятия!E63+'[1]Аппарат '!E63+[1]Подведомственные!E63</f>
        <v>0</v>
      </c>
      <c r="F63" s="6">
        <f>[1]Мероприятия!F63+'[1]Аппарат '!F63+[1]Подведомственные!F63</f>
        <v>0</v>
      </c>
      <c r="G63" s="6">
        <f>[1]Мероприятия!G63+'[1]Аппарат '!G63+[1]Подведомственные!G63</f>
        <v>0</v>
      </c>
      <c r="H63" s="6">
        <f>[1]Мероприятия!H63+'[1]Аппарат '!H63+[1]Подведомственные!H63</f>
        <v>0</v>
      </c>
      <c r="I63" s="6">
        <f>[1]Мероприятия!I63+'[1]Аппарат '!I63+[1]Подведомственные!I63</f>
        <v>0</v>
      </c>
      <c r="J63" s="6">
        <f>[1]Мероприятия!J63+'[1]Аппарат '!J63+[1]Подведомственные!J63</f>
        <v>0</v>
      </c>
      <c r="K63" s="6">
        <f>[1]Мероприятия!K63+'[1]Аппарат '!K63+[1]Подведомственные!K63</f>
        <v>0</v>
      </c>
      <c r="L63" s="6">
        <f>[1]Мероприятия!L63+'[1]Аппарат '!L63+[1]Подведомственные!L63</f>
        <v>0</v>
      </c>
      <c r="M63" s="6">
        <f>[1]Мероприятия!M63+'[1]Аппарат '!M63+[1]Подведомственные!M63</f>
        <v>0</v>
      </c>
      <c r="N63" s="6">
        <f>[1]Мероприятия!N63+'[1]Аппарат '!N63+[1]Подведомственные!N63</f>
        <v>0</v>
      </c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f>[1]Мероприятия!C64+'[1]Аппарат '!C64+[1]Подведомственные!C64</f>
        <v>0</v>
      </c>
      <c r="D64" s="6">
        <f>[1]Мероприятия!D64+'[1]Аппарат '!D64+[1]Подведомственные!D64</f>
        <v>0</v>
      </c>
      <c r="E64" s="6">
        <f>[1]Мероприятия!E64+'[1]Аппарат '!E64+[1]Подведомственные!E64</f>
        <v>0</v>
      </c>
      <c r="F64" s="6">
        <f>[1]Мероприятия!F64+'[1]Аппарат '!F64+[1]Подведомственные!F64</f>
        <v>0</v>
      </c>
      <c r="G64" s="6">
        <f>[1]Мероприятия!G64+'[1]Аппарат '!G64+[1]Подведомственные!G64</f>
        <v>0</v>
      </c>
      <c r="H64" s="6">
        <f>[1]Мероприятия!H64+'[1]Аппарат '!H64+[1]Подведомственные!H64</f>
        <v>0</v>
      </c>
      <c r="I64" s="6">
        <f>[1]Мероприятия!I64+'[1]Аппарат '!I64+[1]Подведомственные!I64</f>
        <v>0</v>
      </c>
      <c r="J64" s="6">
        <f>[1]Мероприятия!J64+'[1]Аппарат '!J64+[1]Подведомственные!J64</f>
        <v>0</v>
      </c>
      <c r="K64" s="6">
        <f>[1]Мероприятия!K64+'[1]Аппарат '!K64+[1]Подведомственные!K64</f>
        <v>0</v>
      </c>
      <c r="L64" s="6">
        <f>[1]Мероприятия!L64+'[1]Аппарат '!L64+[1]Подведомственные!L64</f>
        <v>0</v>
      </c>
      <c r="M64" s="6">
        <f>[1]Мероприятия!M64+'[1]Аппарат '!M64+[1]Подведомственные!M64</f>
        <v>0</v>
      </c>
      <c r="N64" s="6">
        <f>[1]Мероприятия!N64+'[1]Аппарат '!N64+[1]Подведомственные!N64</f>
        <v>0</v>
      </c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f>[1]Мероприятия!C66+'[1]Аппарат '!C66+[1]Подведомственные!C66</f>
        <v>29517</v>
      </c>
      <c r="D66" s="6">
        <f>[1]Мероприятия!D66+'[1]Аппарат '!D66+[1]Подведомственные!D66</f>
        <v>0</v>
      </c>
      <c r="E66" s="6">
        <f>[1]Мероприятия!E66+'[1]Аппарат '!E66+[1]Подведомственные!E66</f>
        <v>0</v>
      </c>
      <c r="F66" s="6">
        <f>[1]Мероприятия!F66+'[1]Аппарат '!F66+[1]Подведомственные!F66</f>
        <v>0</v>
      </c>
      <c r="G66" s="6">
        <f>[1]Мероприятия!G66+'[1]Аппарат '!G66+[1]Подведомственные!G66</f>
        <v>0</v>
      </c>
      <c r="H66" s="6">
        <f>[1]Мероприятия!H66+'[1]Аппарат '!H66+[1]Подведомственные!H66</f>
        <v>0</v>
      </c>
      <c r="I66" s="6">
        <f>[1]Мероприятия!I66+'[1]Аппарат '!I66+[1]Подведомственные!I66</f>
        <v>0</v>
      </c>
      <c r="J66" s="6">
        <f>[1]Мероприятия!J66+'[1]Аппарат '!J66+[1]Подведомственные!J66</f>
        <v>0</v>
      </c>
      <c r="K66" s="6">
        <v>18066.099999999999</v>
      </c>
      <c r="L66" s="6">
        <f>[1]Мероприятия!L66+'[1]Аппарат '!L66+[1]Подведомственные!L66</f>
        <v>0</v>
      </c>
      <c r="M66" s="6">
        <v>429.09999999999991</v>
      </c>
      <c r="N66" s="6">
        <f>[1]Мероприятия!N66+'[1]Аппарат '!N66+[1]Подведомственные!N66</f>
        <v>0</v>
      </c>
      <c r="O66" s="6">
        <f>[1]Мероприятия!O66+'[1]Аппарат '!O66+[1]Подведомственные!O66</f>
        <v>4377</v>
      </c>
      <c r="P66" s="6">
        <f>[1]Мероприятия!P66+'[1]Аппарат '!P66+[1]Подведомственные!P66</f>
        <v>6645</v>
      </c>
    </row>
    <row r="67" spans="1:20" ht="52.8" x14ac:dyDescent="0.25">
      <c r="A67" s="124" t="s">
        <v>95</v>
      </c>
      <c r="B67" s="123">
        <v>302</v>
      </c>
      <c r="C67" s="6">
        <f>[1]Мероприятия!C67+'[1]Аппарат '!C67+[1]Подведомственные!C67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81">
        <f>R68+K69</f>
        <v>18066.099999999999</v>
      </c>
    </row>
    <row r="68" spans="1:20" ht="52.8" x14ac:dyDescent="0.25">
      <c r="A68" s="124" t="s">
        <v>96</v>
      </c>
      <c r="B68" s="123">
        <v>303</v>
      </c>
      <c r="C68" s="6">
        <f>[1]Мероприятия!C68+'[1]Аппарат '!C68+[1]Подведомственные!C68</f>
        <v>8276</v>
      </c>
      <c r="D68" s="6">
        <f>[1]Мероприятия!D68+'[1]Аппарат '!D68+[1]Подведомственные!D68</f>
        <v>0</v>
      </c>
      <c r="E68" s="6">
        <f>[1]Мероприятия!E68+'[1]Аппарат '!E68+[1]Подведомственные!E68</f>
        <v>0</v>
      </c>
      <c r="F68" s="6">
        <f>[1]Мероприятия!F68+'[1]Аппарат '!F68+[1]Подведомственные!F68</f>
        <v>0</v>
      </c>
      <c r="G68" s="6">
        <f>[1]Мероприятия!G68+'[1]Аппарат '!G68+[1]Подведомственные!G68</f>
        <v>0</v>
      </c>
      <c r="H68" s="6">
        <f>[1]Мероприятия!H68+'[1]Аппарат '!H68+[1]Подведомственные!H68</f>
        <v>0</v>
      </c>
      <c r="I68" s="6">
        <f>[1]Мероприятия!I68+'[1]Аппарат '!I68+[1]Подведомственные!I68</f>
        <v>0</v>
      </c>
      <c r="J68" s="6">
        <f>[1]Мероприятия!J68+'[1]Аппарат '!J68+[1]Подведомственные!J68</f>
        <v>0</v>
      </c>
      <c r="K68" s="6">
        <f>[1]Мероприятия!K68+'[1]Аппарат '!K68+[1]Подведомственные!K68</f>
        <v>8177</v>
      </c>
      <c r="L68" s="6">
        <f>[1]Мероприятия!L68+'[1]Аппарат '!L68+[1]Подведомственные!L68</f>
        <v>0</v>
      </c>
      <c r="M68" s="6">
        <f>[1]Мероприятия!M68+'[1]Аппарат '!M68+[1]Подведомственные!M68</f>
        <v>99</v>
      </c>
      <c r="N68" s="6">
        <f>[1]Мероприятия!N68+'[1]Аппарат '!N68+[1]Подведомственные!N68</f>
        <v>0</v>
      </c>
      <c r="O68" s="6"/>
      <c r="P68" s="6"/>
      <c r="Q68" s="81" t="s">
        <v>371</v>
      </c>
      <c r="R68" s="81">
        <v>16553.099999999999</v>
      </c>
      <c r="S68" s="81">
        <v>11222.9</v>
      </c>
    </row>
    <row r="69" spans="1:20" ht="66" x14ac:dyDescent="0.25">
      <c r="A69" s="124" t="s">
        <v>97</v>
      </c>
      <c r="B69" s="123">
        <v>304</v>
      </c>
      <c r="C69" s="6">
        <f>[1]Мероприятия!C69+'[1]Аппарат '!C69+[1]Подведомственные!C69</f>
        <v>1513</v>
      </c>
      <c r="D69" s="6">
        <f>[1]Мероприятия!D69+'[1]Аппарат '!D69+[1]Подведомственные!D69</f>
        <v>0</v>
      </c>
      <c r="E69" s="6">
        <f>[1]Мероприятия!E69+'[1]Аппарат '!E69+[1]Подведомственные!E69</f>
        <v>0</v>
      </c>
      <c r="F69" s="6">
        <f>[1]Мероприятия!F69+'[1]Аппарат '!F69+[1]Подведомственные!F69</f>
        <v>0</v>
      </c>
      <c r="G69" s="6">
        <f>[1]Мероприятия!G69+'[1]Аппарат '!G69+[1]Подведомственные!G69</f>
        <v>0</v>
      </c>
      <c r="H69" s="6">
        <f>[1]Мероприятия!H69+'[1]Аппарат '!H69+[1]Подведомственные!H69</f>
        <v>0</v>
      </c>
      <c r="I69" s="6">
        <f>[1]Мероприятия!I69+'[1]Аппарат '!I69+[1]Подведомственные!I69</f>
        <v>0</v>
      </c>
      <c r="J69" s="6">
        <f>[1]Мероприятия!J69+'[1]Аппарат '!J69+[1]Подведомственные!J69</f>
        <v>0</v>
      </c>
      <c r="K69" s="6">
        <f>[1]Мероприятия!K69+'[1]Аппарат '!K69+[1]Подведомственные!K69</f>
        <v>1513</v>
      </c>
      <c r="L69" s="6">
        <f>[1]Мероприятия!L69+'[1]Аппарат '!L69+[1]Подведомственные!L69</f>
        <v>0</v>
      </c>
      <c r="M69" s="6">
        <f>[1]Мероприятия!M69+'[1]Аппарат '!M69+[1]Подведомственные!M69</f>
        <v>0</v>
      </c>
      <c r="N69" s="6">
        <f>[1]Мероприятия!N69+'[1]Аппарат '!N69+[1]Подведомственные!N69</f>
        <v>0</v>
      </c>
      <c r="O69" s="6"/>
      <c r="P69" s="6"/>
      <c r="Q69" s="81" t="s">
        <v>372</v>
      </c>
      <c r="R69" s="81">
        <v>429.09999999999991</v>
      </c>
      <c r="S69" s="81">
        <v>372.99999999999994</v>
      </c>
    </row>
    <row r="70" spans="1:20" ht="52.8" x14ac:dyDescent="0.25">
      <c r="A70" s="125" t="s">
        <v>98</v>
      </c>
      <c r="B70" s="123">
        <v>305</v>
      </c>
      <c r="C70" s="6">
        <f>[1]Мероприятия!C70+'[1]Аппарат '!C70+[1]Подведомственные!C70</f>
        <v>0</v>
      </c>
      <c r="D70" s="6">
        <f>[1]Мероприятия!D70+'[1]Аппарат '!D70+[1]Подведомственные!D70</f>
        <v>0</v>
      </c>
      <c r="E70" s="6">
        <f>[1]Мероприятия!E70+'[1]Аппарат '!E70+[1]Подведомственные!E70</f>
        <v>0</v>
      </c>
      <c r="F70" s="6">
        <f>[1]Мероприятия!F70+'[1]Аппарат '!F70+[1]Подведомственные!F70</f>
        <v>0</v>
      </c>
      <c r="G70" s="6">
        <f>[1]Мероприятия!G70+'[1]Аппарат '!G70+[1]Подведомственные!G70</f>
        <v>0</v>
      </c>
      <c r="H70" s="6">
        <f>[1]Мероприятия!H70+'[1]Аппарат '!H70+[1]Подведомственные!H70</f>
        <v>0</v>
      </c>
      <c r="I70" s="6">
        <f>[1]Мероприятия!I70+'[1]Аппарат '!I70+[1]Подведомственные!I70</f>
        <v>0</v>
      </c>
      <c r="J70" s="6">
        <f>[1]Мероприятия!J70+'[1]Аппарат '!J70+[1]Подведомственные!J70</f>
        <v>0</v>
      </c>
      <c r="K70" s="6">
        <f>[1]Мероприятия!K70+'[1]Аппарат '!K70+[1]Подведомственные!K70</f>
        <v>0</v>
      </c>
      <c r="L70" s="6">
        <f>[1]Мероприятия!L70+'[1]Аппарат '!L70+[1]Подведомственные!L70</f>
        <v>0</v>
      </c>
      <c r="M70" s="6">
        <f>[1]Мероприятия!M70+'[1]Аппарат '!M70+[1]Подведомственные!M70</f>
        <v>0</v>
      </c>
      <c r="N70" s="6">
        <f>[1]Мероприятия!N70+'[1]Аппарат '!N70+[1]Подведомственные!N70</f>
        <v>0</v>
      </c>
      <c r="O70" s="6"/>
      <c r="P70" s="6"/>
    </row>
    <row r="71" spans="1:20" ht="52.8" x14ac:dyDescent="0.25">
      <c r="A71" s="125" t="s">
        <v>99</v>
      </c>
      <c r="B71" s="123">
        <v>306</v>
      </c>
      <c r="C71" s="6">
        <f>[1]Мероприятия!C71+'[1]Аппарат '!C71+[1]Подведомственные!C71</f>
        <v>0</v>
      </c>
      <c r="D71" s="6"/>
      <c r="E71" s="6">
        <f>[1]Мероприятия!E71+'[1]Аппарат '!E71+[1]Подведомственные!E71</f>
        <v>0</v>
      </c>
      <c r="F71" s="6">
        <f>[1]Мероприятия!F71+'[1]Аппарат '!F71+[1]Подведомственные!F71</f>
        <v>0</v>
      </c>
      <c r="G71" s="6">
        <f>[1]Мероприятия!G71+'[1]Аппарат '!G71+[1]Подведомственные!G71</f>
        <v>0</v>
      </c>
      <c r="H71" s="6"/>
      <c r="I71" s="6">
        <f>[1]Мероприятия!I71+'[1]Аппарат '!I71+[1]Подведомственные!I71</f>
        <v>0</v>
      </c>
      <c r="J71" s="6">
        <f>[1]Мероприятия!J71+'[1]Аппарат '!J71+[1]Подведомственные!J71</f>
        <v>0</v>
      </c>
      <c r="K71" s="6">
        <f>[1]Мероприятия!K71+'[1]Аппарат '!K71+[1]Подведомственные!K71</f>
        <v>0</v>
      </c>
      <c r="L71" s="6">
        <f>[1]Мероприятия!L71+'[1]Аппарат '!L71+[1]Подведомственные!L71</f>
        <v>0</v>
      </c>
      <c r="M71" s="6">
        <f>[1]Мероприятия!M71+'[1]Аппарат '!M71+[1]Подведомственные!M71</f>
        <v>0</v>
      </c>
      <c r="N71" s="6">
        <f>[1]Мероприятия!N71+'[1]Аппарат '!N71+[1]Подведомственные!N71</f>
        <v>0</v>
      </c>
      <c r="O71" s="6"/>
      <c r="P71" s="6"/>
    </row>
    <row r="72" spans="1:20" ht="39.6" x14ac:dyDescent="0.25">
      <c r="A72" s="125" t="s">
        <v>200</v>
      </c>
      <c r="B72" s="123">
        <v>307</v>
      </c>
      <c r="C72" s="6">
        <f>[1]Мероприятия!C72+'[1]Аппарат '!C72+[1]Подведомственные!C72</f>
        <v>0</v>
      </c>
      <c r="D72" s="6">
        <f>[1]Мероприятия!D72+'[1]Аппарат '!D72+[1]Подведомственные!D72</f>
        <v>0</v>
      </c>
      <c r="E72" s="6">
        <f>[1]Мероприятия!E72+'[1]Аппарат '!E72+[1]Подведомственные!E72</f>
        <v>0</v>
      </c>
      <c r="F72" s="6">
        <f>[1]Мероприятия!F72+'[1]Аппарат '!F72+[1]Подведомственные!F72</f>
        <v>0</v>
      </c>
      <c r="G72" s="6">
        <f>[1]Мероприятия!G72+'[1]Аппарат '!G72+[1]Подведомственные!G72</f>
        <v>0</v>
      </c>
      <c r="H72" s="6">
        <f>[1]Мероприятия!H72+'[1]Аппарат '!H72+[1]Подведомственные!H72</f>
        <v>0</v>
      </c>
      <c r="I72" s="6">
        <f>[1]Мероприятия!I72+'[1]Аппарат '!I72+[1]Подведомственные!I72</f>
        <v>0</v>
      </c>
      <c r="J72" s="6">
        <f>[1]Мероприятия!J72+'[1]Аппарат '!J72+[1]Подведомственные!J72</f>
        <v>0</v>
      </c>
      <c r="K72" s="6">
        <f>[1]Мероприятия!K72+'[1]Аппарат '!K72+[1]Подведомственные!K72</f>
        <v>0</v>
      </c>
      <c r="L72" s="6">
        <f>[1]Мероприятия!L72+'[1]Аппарат '!L72+[1]Подведомственные!L72</f>
        <v>0</v>
      </c>
      <c r="M72" s="6"/>
      <c r="N72" s="6"/>
      <c r="O72" s="6"/>
      <c r="P72" s="6"/>
    </row>
    <row r="73" spans="1:20" ht="52.8" x14ac:dyDescent="0.25">
      <c r="A73" s="141" t="s">
        <v>201</v>
      </c>
      <c r="B73" s="123">
        <v>308</v>
      </c>
      <c r="C73" s="6">
        <f>[1]Мероприятия!C73+'[1]Аппарат '!C73+[1]Подведомственные!C73</f>
        <v>0</v>
      </c>
      <c r="D73" s="6">
        <f>[1]Мероприятия!D73+'[1]Аппарат '!D73+[1]Подведомственные!D73</f>
        <v>0</v>
      </c>
      <c r="E73" s="6">
        <f>[1]Мероприятия!E73+'[1]Аппарат '!E73+[1]Подведомственные!E73</f>
        <v>0</v>
      </c>
      <c r="F73" s="6">
        <f>[1]Мероприятия!F73+'[1]Аппарат '!F73+[1]Подведомственные!F73</f>
        <v>0</v>
      </c>
      <c r="G73" s="6">
        <f>[1]Мероприятия!G73+'[1]Аппарат '!G73+[1]Подведомственные!G73</f>
        <v>0</v>
      </c>
      <c r="H73" s="6">
        <f>[1]Мероприятия!H73+'[1]Аппарат '!H73+[1]Подведомственные!H73</f>
        <v>0</v>
      </c>
      <c r="I73" s="6">
        <f>[1]Мероприятия!I73+'[1]Аппарат '!I73+[1]Подведомственные!I73</f>
        <v>0</v>
      </c>
      <c r="J73" s="6">
        <f>[1]Мероприятия!J73+'[1]Аппарат '!J73+[1]Подведомственные!J73</f>
        <v>0</v>
      </c>
      <c r="K73" s="6">
        <f>[1]Мероприятия!K73+'[1]Аппарат '!K73+[1]Подведомственные!K73</f>
        <v>0</v>
      </c>
      <c r="L73" s="6">
        <f>[1]Мероприятия!L73+'[1]Аппарат '!L73+[1]Подведомственные!L73</f>
        <v>0</v>
      </c>
      <c r="M73" s="6">
        <f>[1]Мероприятия!M73+'[1]Аппарат '!M73+[1]Подведомственные!M73</f>
        <v>0</v>
      </c>
      <c r="N73" s="6">
        <f>[1]Мероприятия!N73+'[1]Аппарат '!N73+[1]Подведомственные!N73</f>
        <v>0</v>
      </c>
      <c r="O73" s="6">
        <f>[1]Мероприятия!O73+'[1]Аппарат '!O73+[1]Подведомственные!O73</f>
        <v>0</v>
      </c>
      <c r="P73" s="6">
        <f>[1]Мероприятия!P73+'[1]Аппарат '!P73+[1]Подведомственные!P73</f>
        <v>0</v>
      </c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f>[1]Мероприятия!C74+'[1]Аппарат '!C74+[1]Подведомственные!C74</f>
        <v>22618</v>
      </c>
      <c r="D74" s="6">
        <f>[1]Мероприятия!D74+'[1]Аппарат '!D74+[1]Подведомственные!D74</f>
        <v>0</v>
      </c>
      <c r="E74" s="6">
        <f>[1]Мероприятия!E74+'[1]Аппарат '!E74+[1]Подведомственные!E74</f>
        <v>0</v>
      </c>
      <c r="F74" s="6">
        <f>[1]Мероприятия!F74+'[1]Аппарат '!F74+[1]Подведомственные!F74</f>
        <v>0</v>
      </c>
      <c r="G74" s="6">
        <f>[1]Мероприятия!G74+'[1]Аппарат '!G74+[1]Подведомственные!G74</f>
        <v>0</v>
      </c>
      <c r="H74" s="6">
        <f>[1]Мероприятия!H74+'[1]Аппарат '!H74+[1]Подведомственные!H74</f>
        <v>0</v>
      </c>
      <c r="I74" s="6">
        <f>[1]Мероприятия!I74+'[1]Аппарат '!I74+[1]Подведомственные!I74</f>
        <v>0</v>
      </c>
      <c r="J74" s="6">
        <f>[1]Мероприятия!J74+'[1]Аппарат '!J74+[1]Подведомственные!J74</f>
        <v>0</v>
      </c>
      <c r="K74" s="38">
        <v>11222.9</v>
      </c>
      <c r="L74" s="6">
        <f>[1]Мероприятия!L74+'[1]Аппарат '!L74+[1]Подведомственные!L74</f>
        <v>0</v>
      </c>
      <c r="M74" s="6">
        <f>[1]Мероприятия!M74+'[1]Аппарат '!M74+[1]Подведомственные!M74</f>
        <v>373</v>
      </c>
      <c r="N74" s="6">
        <f>[1]Мероприятия!N74+'[1]Аппарат '!N74+[1]Подведомственные!N74</f>
        <v>0</v>
      </c>
      <c r="O74" s="6">
        <f>[1]Мероприятия!O74+'[1]Аппарат '!O74+[1]Подведомственные!O74</f>
        <v>4377</v>
      </c>
      <c r="P74" s="6">
        <f>[1]Мероприятия!P74+'[1]Аппарат '!P74+[1]Подведомственные!P74</f>
        <v>6645</v>
      </c>
    </row>
    <row r="75" spans="1:20" ht="66" x14ac:dyDescent="0.25">
      <c r="A75" s="129" t="s">
        <v>202</v>
      </c>
      <c r="B75" s="123">
        <v>310</v>
      </c>
      <c r="C75" s="6">
        <f>[1]Мероприятия!C75+'[1]Аппарат '!C75+[1]Подведомственные!C75</f>
        <v>6636</v>
      </c>
      <c r="D75" s="6">
        <f>[1]Мероприятия!D75+'[1]Аппарат '!D75+[1]Подведомственные!D75</f>
        <v>0</v>
      </c>
      <c r="E75" s="6">
        <f>[1]Мероприятия!E75+'[1]Аппарат '!E75+[1]Подведомственные!E75</f>
        <v>0</v>
      </c>
      <c r="F75" s="6">
        <f>[1]Мероприятия!F75+'[1]Аппарат '!F75+[1]Подведомственные!F75</f>
        <v>0</v>
      </c>
      <c r="G75" s="6">
        <f>[1]Мероприятия!G75+'[1]Аппарат '!G75+[1]Подведомственные!G75</f>
        <v>0</v>
      </c>
      <c r="H75" s="6">
        <f>[1]Мероприятия!H75+'[1]Аппарат '!H75+[1]Подведомственные!H75</f>
        <v>0</v>
      </c>
      <c r="I75" s="6">
        <f>[1]Мероприятия!I75+'[1]Аппарат '!I75+[1]Подведомственные!I75</f>
        <v>0</v>
      </c>
      <c r="J75" s="6">
        <f>[1]Мероприятия!J75+'[1]Аппарат '!J75+[1]Подведомственные!J75</f>
        <v>0</v>
      </c>
      <c r="K75" s="6">
        <f>[1]Мероприятия!K75+'[1]Аппарат '!K75+[1]Подведомственные!K75</f>
        <v>6550</v>
      </c>
      <c r="L75" s="6">
        <f>[1]Мероприятия!L75+'[1]Аппарат '!L75+[1]Подведомственные!L75</f>
        <v>0</v>
      </c>
      <c r="M75" s="6">
        <f>[1]Мероприятия!M75+'[1]Аппарат '!M75+[1]Подведомственные!M75</f>
        <v>86</v>
      </c>
      <c r="N75" s="6">
        <f>[1]Мероприятия!N75+'[1]Аппарат '!N75+[1]Подведомственные!N75</f>
        <v>0</v>
      </c>
      <c r="O75" s="6"/>
      <c r="P75" s="6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6">
        <f>[1]Мероприятия!C76+'[1]Аппарат '!C76+[1]Подведомственные!C76</f>
        <v>0</v>
      </c>
      <c r="D76" s="6">
        <f>[1]Мероприятия!D76+'[1]Аппарат '!D76+[1]Подведомственные!D76</f>
        <v>0</v>
      </c>
      <c r="E76" s="6">
        <f>[1]Мероприятия!E76+'[1]Аппарат '!E76+[1]Подведомственные!E76</f>
        <v>0</v>
      </c>
      <c r="F76" s="6">
        <f>[1]Мероприятия!F76+'[1]Аппарат '!F76+[1]Подведомственные!F76</f>
        <v>0</v>
      </c>
      <c r="G76" s="6">
        <f>[1]Мероприятия!G76+'[1]Аппарат '!G76+[1]Подведомственные!G76</f>
        <v>0</v>
      </c>
      <c r="H76" s="6">
        <f>[1]Мероприятия!H76+'[1]Аппарат '!H76+[1]Подведомственные!H76</f>
        <v>0</v>
      </c>
      <c r="I76" s="6">
        <f>[1]Мероприятия!I76+'[1]Аппарат '!I76+[1]Подведомственные!I76</f>
        <v>0</v>
      </c>
      <c r="J76" s="6">
        <f>[1]Мероприятия!J76+'[1]Аппарат '!J76+[1]Подведомственные!J76</f>
        <v>0</v>
      </c>
      <c r="K76" s="6">
        <f>[1]Мероприятия!K76+'[1]Аппарат '!K76+[1]Подведомственные!K76</f>
        <v>0</v>
      </c>
      <c r="L76" s="6">
        <f>[1]Мероприятия!L76+'[1]Аппарат '!L76+[1]Подведомственные!L76</f>
        <v>0</v>
      </c>
      <c r="M76" s="6">
        <f>[1]Мероприятия!M76+'[1]Аппарат '!M76+[1]Подведомственные!M76</f>
        <v>0</v>
      </c>
      <c r="N76" s="6">
        <f>[1]Мероприятия!N76+'[1]Аппарат '!N76+[1]Подведомственные!N76</f>
        <v>0</v>
      </c>
      <c r="O76" s="6">
        <f>[1]Мероприятия!O76+'[1]Аппарат '!O76+[1]Подведомственные!O76</f>
        <v>0</v>
      </c>
      <c r="P76" s="6">
        <f>[1]Мероприятия!P76+'[1]Аппарат '!P76+[1]Подведомственные!P76</f>
        <v>0</v>
      </c>
    </row>
    <row r="77" spans="1:20" ht="39.6" x14ac:dyDescent="0.25">
      <c r="A77" s="124" t="s">
        <v>105</v>
      </c>
      <c r="B77" s="123">
        <v>312</v>
      </c>
      <c r="C77" s="6">
        <f>[1]Мероприятия!C77+'[1]Аппарат '!C77+[1]Подведомственные!C77</f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>
        <f>[1]Мероприятия!C78+'[1]Аппарат '!C78+[1]Подведомственные!C78</f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>
        <f>[1]Мероприятия!C79+'[1]Аппарат '!C79+[1]Подведомственные!C79</f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>
        <f>[1]Мероприятия!C80+'[1]Аппарат '!C80+[1]Подведомственные!C80</f>
        <v>0</v>
      </c>
      <c r="D80" s="6">
        <f>[1]Мероприятия!D80+'[1]Аппарат '!D80+[1]Подведомственные!D80</f>
        <v>0</v>
      </c>
      <c r="E80" s="6">
        <f>[1]Мероприятия!E80+'[1]Аппарат '!E80+[1]Подведомственные!E80</f>
        <v>0</v>
      </c>
      <c r="F80" s="6">
        <f>[1]Мероприятия!F80+'[1]Аппарат '!F80+[1]Подведомственные!F80</f>
        <v>0</v>
      </c>
      <c r="G80" s="6">
        <f>[1]Мероприятия!G80+'[1]Аппарат '!G80+[1]Подведомственные!G80</f>
        <v>0</v>
      </c>
      <c r="H80" s="6">
        <f>[1]Мероприятия!H80+'[1]Аппарат '!H80+[1]Подведомственные!H80</f>
        <v>0</v>
      </c>
      <c r="I80" s="6">
        <f>[1]Мероприятия!I80+'[1]Аппарат '!I80+[1]Подведомственные!I80</f>
        <v>0</v>
      </c>
      <c r="J80" s="6">
        <f>[1]Мероприятия!J80+'[1]Аппарат '!J80+[1]Подведомственные!J80</f>
        <v>0</v>
      </c>
      <c r="K80" s="6">
        <f>[1]Мероприятия!K80+'[1]Аппарат '!K80+[1]Подведомственные!K80</f>
        <v>0</v>
      </c>
      <c r="L80" s="6">
        <f>[1]Мероприятия!L80+'[1]Аппарат '!L80+[1]Подведомственные!L80</f>
        <v>0</v>
      </c>
      <c r="M80" s="6">
        <f>[1]Мероприятия!M80+'[1]Аппарат '!M80+[1]Подведомственные!M80</f>
        <v>0</v>
      </c>
      <c r="N80" s="6">
        <f>[1]Мероприятия!N80+'[1]Аппарат '!N80+[1]Подведомственные!N80</f>
        <v>0</v>
      </c>
      <c r="O80" s="6">
        <f>[1]Мероприятия!O80+'[1]Аппарат '!O80+[1]Подведомственные!O80</f>
        <v>0</v>
      </c>
      <c r="P80" s="6">
        <f>[1]Мероприятия!P80+'[1]Аппарат '!P80+[1]Подведомственные!P80</f>
        <v>0</v>
      </c>
    </row>
    <row r="81" spans="1:28" ht="39.6" x14ac:dyDescent="0.25">
      <c r="A81" s="142" t="s">
        <v>108</v>
      </c>
      <c r="B81" s="123">
        <v>316</v>
      </c>
      <c r="C81" s="6">
        <f>[1]Мероприятия!C81+'[1]Аппарат '!C81+[1]Подведомственные!C81</f>
        <v>22618</v>
      </c>
      <c r="D81" s="6">
        <f>[1]Мероприятия!D81+'[1]Аппарат '!D81+[1]Подведомственные!D81</f>
        <v>0</v>
      </c>
      <c r="E81" s="6">
        <f>[1]Мероприятия!E81+'[1]Аппарат '!E81+[1]Подведомственные!E81</f>
        <v>0</v>
      </c>
      <c r="F81" s="6">
        <f>[1]Мероприятия!F81+'[1]Аппарат '!F81+[1]Подведомственные!F81</f>
        <v>0</v>
      </c>
      <c r="G81" s="6">
        <f>[1]Мероприятия!G81+'[1]Аппарат '!G81+[1]Подведомственные!G81</f>
        <v>0</v>
      </c>
      <c r="H81" s="6">
        <f>[1]Мероприятия!H81+'[1]Аппарат '!H81+[1]Подведомственные!H81</f>
        <v>0</v>
      </c>
      <c r="I81" s="6">
        <f>[1]Мероприятия!I81+'[1]Аппарат '!I81+[1]Подведомственные!I81</f>
        <v>0</v>
      </c>
      <c r="J81" s="6">
        <f>[1]Мероприятия!J81+'[1]Аппарат '!J81+[1]Подведомственные!J81</f>
        <v>0</v>
      </c>
      <c r="K81" s="38">
        <f>K74</f>
        <v>11222.9</v>
      </c>
      <c r="L81" s="6">
        <f>[1]Мероприятия!L81+'[1]Аппарат '!L81+[1]Подведомственные!L81</f>
        <v>0</v>
      </c>
      <c r="M81" s="6">
        <f>[1]Мероприятия!M81+'[1]Аппарат '!M81+[1]Подведомственные!M81</f>
        <v>373</v>
      </c>
      <c r="N81" s="6">
        <f>[1]Мероприятия!N81+'[1]Аппарат '!N81+[1]Подведомственные!N81</f>
        <v>0</v>
      </c>
      <c r="O81" s="6">
        <f>[1]Мероприятия!O81+'[1]Аппарат '!O81+[1]Подведомственные!O81</f>
        <v>4377</v>
      </c>
      <c r="P81" s="6">
        <f>[1]Мероприятия!P81+'[1]Аппарат '!P81+[1]Подведомственные!P81</f>
        <v>6645</v>
      </c>
    </row>
    <row r="82" spans="1:28" ht="26.4" x14ac:dyDescent="0.25">
      <c r="A82" s="128" t="s">
        <v>21</v>
      </c>
      <c r="B82" s="123">
        <v>317</v>
      </c>
      <c r="C82" s="6">
        <f>[1]Мероприятия!C82+'[1]Аппарат '!C82+[1]Подведомственные!C82</f>
        <v>0</v>
      </c>
      <c r="D82" s="6">
        <f>[1]Мероприятия!D82+'[1]Аппарат '!D82+[1]Подведомственные!D82</f>
        <v>0</v>
      </c>
      <c r="E82" s="6">
        <f>[1]Мероприятия!E82+'[1]Аппарат '!E82+[1]Подведомственные!E82</f>
        <v>0</v>
      </c>
      <c r="F82" s="6">
        <f>[1]Мероприятия!F82+'[1]Аппарат '!F82+[1]Подведомственные!F82</f>
        <v>0</v>
      </c>
      <c r="G82" s="6">
        <f>[1]Мероприятия!G82+'[1]Аппарат '!G82+[1]Подведомственные!G82</f>
        <v>0</v>
      </c>
      <c r="H82" s="6">
        <f>[1]Мероприятия!H82+'[1]Аппарат '!H82+[1]Подведомственные!H82</f>
        <v>0</v>
      </c>
      <c r="I82" s="6">
        <f>[1]Мероприятия!I82+'[1]Аппарат '!I82+[1]Подведомственные!I82</f>
        <v>0</v>
      </c>
      <c r="J82" s="6">
        <f>[1]Мероприятия!J82+'[1]Аппарат '!J82+[1]Подведомственные!J82</f>
        <v>0</v>
      </c>
      <c r="K82" s="6">
        <f>[1]Мероприятия!K82+'[1]Аппарат '!K82+[1]Подведомственные!K82</f>
        <v>0</v>
      </c>
      <c r="L82" s="6">
        <f>[1]Мероприятия!L82+'[1]Аппарат '!L82+[1]Подведомственные!L82</f>
        <v>0</v>
      </c>
      <c r="M82" s="6">
        <f>[1]Мероприятия!M82+'[1]Аппарат '!M82+[1]Подведомственные!M82</f>
        <v>0</v>
      </c>
      <c r="N82" s="6">
        <f>[1]Мероприятия!N82+'[1]Аппарат '!N82+[1]Подведомственные!N82</f>
        <v>0</v>
      </c>
      <c r="O82" s="6">
        <f>[1]Мероприятия!O82+'[1]Аппарат '!O82+[1]Подведомственные!O82</f>
        <v>0</v>
      </c>
      <c r="P82" s="6">
        <f>[1]Мероприятия!P82+'[1]Аппарат '!P82+[1]Подведомственные!P82</f>
        <v>0</v>
      </c>
    </row>
    <row r="83" spans="1:28" ht="13.2" x14ac:dyDescent="0.25">
      <c r="A83" s="122" t="s">
        <v>22</v>
      </c>
      <c r="B83" s="123">
        <v>318</v>
      </c>
      <c r="C83" s="6">
        <f>[1]Мероприятия!C83+'[1]Аппарат '!C83+[1]Подведомственные!C83</f>
        <v>0</v>
      </c>
      <c r="D83" s="6">
        <f>[1]Мероприятия!D83+'[1]Аппарат '!D83+[1]Подведомственные!D83</f>
        <v>0</v>
      </c>
      <c r="E83" s="6">
        <f>[1]Мероприятия!E83+'[1]Аппарат '!E83+[1]Подведомственные!E83</f>
        <v>0</v>
      </c>
      <c r="F83" s="6">
        <f>[1]Мероприятия!F83+'[1]Аппарат '!F83+[1]Подведомственные!F83</f>
        <v>0</v>
      </c>
      <c r="G83" s="6">
        <f>[1]Мероприятия!G83+'[1]Аппарат '!G83+[1]Подведомственные!G83</f>
        <v>0</v>
      </c>
      <c r="H83" s="6">
        <f>[1]Мероприятия!H83+'[1]Аппарат '!H83+[1]Подведомственные!H83</f>
        <v>0</v>
      </c>
      <c r="I83" s="6">
        <f>[1]Мероприятия!I83+'[1]Аппарат '!I83+[1]Подведомственные!I83</f>
        <v>0</v>
      </c>
      <c r="J83" s="6">
        <f>[1]Мероприятия!J83+'[1]Аппарат '!J83+[1]Подведомственные!J83</f>
        <v>0</v>
      </c>
      <c r="K83" s="6">
        <f>[1]Мероприятия!K83+'[1]Аппарат '!K83+[1]Подведомственные!K83</f>
        <v>0</v>
      </c>
      <c r="L83" s="6">
        <f>[1]Мероприятия!L83+'[1]Аппарат '!L83+[1]Подведомственные!L83</f>
        <v>0</v>
      </c>
      <c r="M83" s="6">
        <f>[1]Мероприятия!M83+'[1]Аппарат '!M83+[1]Подведомственные!M83</f>
        <v>0</v>
      </c>
      <c r="N83" s="6">
        <f>[1]Мероприятия!N83+'[1]Аппарат '!N83+[1]Подведомственные!N83</f>
        <v>0</v>
      </c>
      <c r="O83" s="6">
        <f>[1]Мероприятия!O83+'[1]Аппарат '!O83+[1]Подведомственные!O83</f>
        <v>0</v>
      </c>
      <c r="P83" s="6">
        <f>[1]Мероприятия!P83+'[1]Аппарат '!P83+[1]Подведомственные!P83</f>
        <v>0</v>
      </c>
    </row>
    <row r="84" spans="1:28" ht="39.6" x14ac:dyDescent="0.25">
      <c r="A84" s="129" t="s">
        <v>193</v>
      </c>
      <c r="B84" s="130">
        <v>319</v>
      </c>
      <c r="C84" s="6">
        <f>[1]Мероприятия!C84+'[1]Аппарат '!C84+[1]Подведомственные!C84</f>
        <v>0</v>
      </c>
      <c r="D84" s="6">
        <f>[1]Мероприятия!D84+'[1]Аппарат '!D84+[1]Подведомственные!D84</f>
        <v>0</v>
      </c>
      <c r="E84" s="6">
        <f>[1]Мероприятия!E84+'[1]Аппарат '!E84+[1]Подведомственные!E84</f>
        <v>0</v>
      </c>
      <c r="F84" s="6">
        <f>[1]Мероприятия!F84+'[1]Аппарат '!F84+[1]Подведомственные!F84</f>
        <v>0</v>
      </c>
      <c r="G84" s="6">
        <f>[1]Мероприятия!G84+'[1]Аппарат '!G84+[1]Подведомственные!G84</f>
        <v>0</v>
      </c>
      <c r="H84" s="6">
        <f>[1]Мероприятия!H84+'[1]Аппарат '!H84+[1]Подведомственные!H84</f>
        <v>0</v>
      </c>
      <c r="I84" s="6">
        <f>[1]Мероприятия!I84+'[1]Аппарат '!I84+[1]Подведомственные!I84</f>
        <v>0</v>
      </c>
      <c r="J84" s="6">
        <f>[1]Мероприятия!J84+'[1]Аппарат '!J84+[1]Подведомственные!J84</f>
        <v>0</v>
      </c>
      <c r="K84" s="6">
        <f>[1]Мероприятия!K84+'[1]Аппарат '!K84+[1]Подведомственные!K84</f>
        <v>0</v>
      </c>
      <c r="L84" s="6">
        <f>[1]Мероприятия!L84+'[1]Аппарат '!L84+[1]Подведомственные!L84</f>
        <v>0</v>
      </c>
      <c r="M84" s="6">
        <f>[1]Мероприятия!M84+'[1]Аппарат '!M84+[1]Подведомственные!M84</f>
        <v>0</v>
      </c>
      <c r="N84" s="6">
        <f>[1]Мероприятия!N84+'[1]Аппарат '!N84+[1]Подведомственные!N84</f>
        <v>0</v>
      </c>
      <c r="O84" s="6">
        <f>[1]Мероприятия!O84+'[1]Аппарат '!O84+[1]Подведомственные!O84</f>
        <v>0</v>
      </c>
      <c r="P84" s="6">
        <f>[1]Мероприятия!P84+'[1]Аппарат '!P84+[1]Подведомственные!P84</f>
        <v>0</v>
      </c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6">
        <f>[1]Мероприятия!C85+'[1]Аппарат '!C85+[1]Подведомственные!C85</f>
        <v>0</v>
      </c>
      <c r="D85" s="6">
        <f>[1]Мероприятия!D85+'[1]Аппарат '!D85+[1]Подведомственные!D85</f>
        <v>0</v>
      </c>
      <c r="E85" s="6">
        <f>[1]Мероприятия!E85+'[1]Аппарат '!E85+[1]Подведомственные!E85</f>
        <v>0</v>
      </c>
      <c r="F85" s="6">
        <f>[1]Мероприятия!F85+'[1]Аппарат '!F85+[1]Подведомственные!F85</f>
        <v>0</v>
      </c>
      <c r="G85" s="6">
        <f>[1]Мероприятия!G85+'[1]Аппарат '!G85+[1]Подведомственные!G85</f>
        <v>0</v>
      </c>
      <c r="H85" s="6">
        <f>[1]Мероприятия!H85+'[1]Аппарат '!H85+[1]Подведомственные!H85</f>
        <v>0</v>
      </c>
      <c r="I85" s="6">
        <f>[1]Мероприятия!I85+'[1]Аппарат '!I85+[1]Подведомственные!I85</f>
        <v>0</v>
      </c>
      <c r="J85" s="6">
        <f>[1]Мероприятия!J85+'[1]Аппарат '!J85+[1]Подведомственные!J85</f>
        <v>0</v>
      </c>
      <c r="K85" s="6">
        <f>[1]Мероприятия!K85+'[1]Аппарат '!K85+[1]Подведомственные!K85</f>
        <v>0</v>
      </c>
      <c r="L85" s="6">
        <f>[1]Мероприятия!L85+'[1]Аппарат '!L85+[1]Подведомственные!L85</f>
        <v>0</v>
      </c>
      <c r="M85" s="6">
        <f>[1]Мероприятия!M85+'[1]Аппарат '!M85+[1]Подведомственные!M85</f>
        <v>0</v>
      </c>
      <c r="N85" s="6">
        <f>[1]Мероприятия!N85+'[1]Аппарат '!N85+[1]Подведомственные!N85</f>
        <v>0</v>
      </c>
      <c r="O85" s="6">
        <f>[1]Мероприятия!O85+'[1]Аппарат '!O85+[1]Подведомственные!O85</f>
        <v>0</v>
      </c>
      <c r="P85" s="6">
        <f>[1]Мероприятия!P85+'[1]Аппарат '!P85+[1]Подведомственные!P85</f>
        <v>0</v>
      </c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f>[1]Мероприятия!C86+'[1]Аппарат '!C86+[1]Подведомственные!C86</f>
        <v>3</v>
      </c>
      <c r="D86" s="6">
        <f>[1]Мероприятия!D86+'[1]Аппарат '!D86+[1]Подведомственные!D86</f>
        <v>0</v>
      </c>
      <c r="E86" s="6">
        <f>[1]Мероприятия!E86+'[1]Аппарат '!E86+[1]Подведомственные!E86</f>
        <v>0</v>
      </c>
      <c r="F86" s="6">
        <f>[1]Мероприятия!F86+'[1]Аппарат '!F86+[1]Подведомственные!F86</f>
        <v>0</v>
      </c>
      <c r="G86" s="6">
        <f>[1]Мероприятия!G86+'[1]Аппарат '!G86+[1]Подведомственные!G86</f>
        <v>0</v>
      </c>
      <c r="H86" s="6">
        <f>[1]Мероприятия!H86+'[1]Аппарат '!H86+[1]Подведомственные!H86</f>
        <v>0</v>
      </c>
      <c r="I86" s="6">
        <f>[1]Мероприятия!I86+'[1]Аппарат '!I86+[1]Подведомственные!I86</f>
        <v>0</v>
      </c>
      <c r="J86" s="6">
        <f>[1]Мероприятия!J86+'[1]Аппарат '!J86+[1]Подведомственные!J86</f>
        <v>0</v>
      </c>
      <c r="K86" s="6">
        <f>[1]Мероприятия!K86+'[1]Аппарат '!K86+[1]Подведомственные!K86</f>
        <v>0</v>
      </c>
      <c r="L86" s="6">
        <f>[1]Мероприятия!L86+'[1]Аппарат '!L86+[1]Подведомственные!L86</f>
        <v>0</v>
      </c>
      <c r="M86" s="6">
        <f>[1]Мероприятия!M86+'[1]Аппарат '!M86+[1]Подведомственные!M86</f>
        <v>0</v>
      </c>
      <c r="N86" s="6">
        <f>[1]Мероприятия!N86+'[1]Аппарат '!N86+[1]Подведомственные!N86</f>
        <v>0</v>
      </c>
      <c r="O86" s="6">
        <f>[1]Мероприятия!O86+'[1]Аппарат '!O86+[1]Подведомственные!O86</f>
        <v>0</v>
      </c>
      <c r="P86" s="6">
        <f>[1]Мероприятия!P86+'[1]Аппарат '!P86+[1]Подведомственные!P86</f>
        <v>3</v>
      </c>
    </row>
    <row r="87" spans="1:28" ht="26.4" x14ac:dyDescent="0.25">
      <c r="A87" s="122" t="s">
        <v>110</v>
      </c>
      <c r="B87" s="123">
        <v>322</v>
      </c>
      <c r="C87" s="6">
        <f>[1]Мероприятия!C87+'[1]Аппарат '!C87+[1]Подведомственные!C87</f>
        <v>0</v>
      </c>
      <c r="D87" s="6">
        <f>[1]Мероприятия!D87+'[1]Аппарат '!D87+[1]Подведомственные!D87</f>
        <v>0</v>
      </c>
      <c r="E87" s="6">
        <f>[1]Мероприятия!E87+'[1]Аппарат '!E87+[1]Подведомственные!E87</f>
        <v>0</v>
      </c>
      <c r="F87" s="6">
        <f>[1]Мероприятия!F87+'[1]Аппарат '!F87+[1]Подведомственные!F87</f>
        <v>0</v>
      </c>
      <c r="G87" s="6">
        <f>[1]Мероприятия!G87+'[1]Аппарат '!G87+[1]Подведомственные!G87</f>
        <v>0</v>
      </c>
      <c r="H87" s="6">
        <f>[1]Мероприятия!H87+'[1]Аппарат '!H87+[1]Подведомственные!H87</f>
        <v>0</v>
      </c>
      <c r="I87" s="6">
        <f>[1]Мероприятия!I87+'[1]Аппарат '!I87+[1]Подведомственные!I87</f>
        <v>0</v>
      </c>
      <c r="J87" s="6">
        <f>[1]Мероприятия!J87+'[1]Аппарат '!J87+[1]Подведомственные!J87</f>
        <v>0</v>
      </c>
      <c r="K87" s="6">
        <f>[1]Мероприятия!K87+'[1]Аппарат '!K87+[1]Подведомственные!K87</f>
        <v>0</v>
      </c>
      <c r="L87" s="6">
        <f>[1]Мероприятия!L87+'[1]Аппарат '!L87+[1]Подведомственные!L87</f>
        <v>0</v>
      </c>
      <c r="M87" s="6">
        <f>[1]Мероприятия!M87+'[1]Аппарат '!M87+[1]Подведомственные!M87</f>
        <v>0</v>
      </c>
      <c r="N87" s="6">
        <f>[1]Мероприятия!N87+'[1]Аппарат '!N87+[1]Подведомственные!N87</f>
        <v>0</v>
      </c>
      <c r="O87" s="6">
        <f>[1]Мероприятия!O87+'[1]Аппарат '!O87+[1]Подведомственные!O87</f>
        <v>0</v>
      </c>
      <c r="P87" s="6">
        <f>[1]Мероприятия!P87+'[1]Аппарат '!P87+[1]Подведомственные!P87</f>
        <v>0</v>
      </c>
    </row>
    <row r="88" spans="1:28" ht="26.4" x14ac:dyDescent="0.25">
      <c r="A88" s="128" t="s">
        <v>14</v>
      </c>
      <c r="B88" s="123">
        <v>323</v>
      </c>
      <c r="C88" s="6">
        <f>[1]Мероприятия!C88+'[1]Аппарат '!C88+[1]Подведомственные!C88</f>
        <v>0</v>
      </c>
      <c r="D88" s="6">
        <f>[1]Мероприятия!D88+'[1]Аппарат '!D88+[1]Подведомственные!D88</f>
        <v>0</v>
      </c>
      <c r="E88" s="6">
        <f>[1]Мероприятия!E88+'[1]Аппарат '!E88+[1]Подведомственные!E88</f>
        <v>0</v>
      </c>
      <c r="F88" s="6">
        <f>[1]Мероприятия!F88+'[1]Аппарат '!F88+[1]Подведомственные!F88</f>
        <v>0</v>
      </c>
      <c r="G88" s="6">
        <f>[1]Мероприятия!G88+'[1]Аппарат '!G88+[1]Подведомственные!G88</f>
        <v>0</v>
      </c>
      <c r="H88" s="6">
        <f>[1]Мероприятия!H88+'[1]Аппарат '!H88+[1]Подведомственные!H88</f>
        <v>0</v>
      </c>
      <c r="I88" s="6">
        <f>[1]Мероприятия!I88+'[1]Аппарат '!I88+[1]Подведомственные!I88</f>
        <v>0</v>
      </c>
      <c r="J88" s="6">
        <f>[1]Мероприятия!J88+'[1]Аппарат '!J88+[1]Подведомственные!J88</f>
        <v>0</v>
      </c>
      <c r="K88" s="6">
        <f>[1]Мероприятия!K88+'[1]Аппарат '!K88+[1]Подведомственные!K88</f>
        <v>0</v>
      </c>
      <c r="L88" s="6">
        <f>[1]Мероприятия!L88+'[1]Аппарат '!L88+[1]Подведомственные!L88</f>
        <v>0</v>
      </c>
      <c r="M88" s="6">
        <f>[1]Мероприятия!M88+'[1]Аппарат '!M88+[1]Подведомственные!M88</f>
        <v>0</v>
      </c>
      <c r="N88" s="6">
        <f>[1]Мероприятия!N88+'[1]Аппарат '!N88+[1]Подведомственные!N88</f>
        <v>0</v>
      </c>
      <c r="O88" s="6">
        <f>[1]Мероприятия!O88+'[1]Аппарат '!O88+[1]Подведомственные!O88</f>
        <v>0</v>
      </c>
      <c r="P88" s="6">
        <f>[1]Мероприятия!P88+'[1]Аппарат '!P88+[1]Подведомственные!P88</f>
        <v>0</v>
      </c>
    </row>
    <row r="89" spans="1:28" ht="26.4" x14ac:dyDescent="0.25">
      <c r="A89" s="128" t="s">
        <v>72</v>
      </c>
      <c r="B89" s="123">
        <v>324</v>
      </c>
      <c r="C89" s="6">
        <f>[1]Мероприятия!C89+'[1]Аппарат '!C89+[1]Подведомственные!C89</f>
        <v>0</v>
      </c>
      <c r="D89" s="6">
        <f>[1]Мероприятия!D89+'[1]Аппарат '!D89+[1]Подведомственные!D89</f>
        <v>0</v>
      </c>
      <c r="E89" s="6">
        <f>[1]Мероприятия!E89+'[1]Аппарат '!E89+[1]Подведомственные!E89</f>
        <v>0</v>
      </c>
      <c r="F89" s="6">
        <f>[1]Мероприятия!F89+'[1]Аппарат '!F89+[1]Подведомственные!F89</f>
        <v>0</v>
      </c>
      <c r="G89" s="6">
        <f>[1]Мероприятия!G89+'[1]Аппарат '!G89+[1]Подведомственные!G89</f>
        <v>0</v>
      </c>
      <c r="H89" s="6">
        <f>[1]Мероприятия!H89+'[1]Аппарат '!H89+[1]Подведомственные!H89</f>
        <v>0</v>
      </c>
      <c r="I89" s="6">
        <f>[1]Мероприятия!I89+'[1]Аппарат '!I89+[1]Подведомственные!I89</f>
        <v>0</v>
      </c>
      <c r="J89" s="6">
        <f>[1]Мероприятия!J89+'[1]Аппарат '!J89+[1]Подведомственные!J89</f>
        <v>0</v>
      </c>
      <c r="K89" s="6">
        <f>[1]Мероприятия!K89+'[1]Аппарат '!K89+[1]Подведомственные!K89</f>
        <v>0</v>
      </c>
      <c r="L89" s="6">
        <f>[1]Мероприятия!L89+'[1]Аппарат '!L89+[1]Подведомственные!L89</f>
        <v>0</v>
      </c>
      <c r="M89" s="6">
        <f>[1]Мероприятия!M89+'[1]Аппарат '!M89+[1]Подведомственные!M89</f>
        <v>0</v>
      </c>
      <c r="N89" s="6">
        <f>[1]Мероприятия!N89+'[1]Аппарат '!N89+[1]Подведомственные!N89</f>
        <v>0</v>
      </c>
      <c r="O89" s="6">
        <f>[1]Мероприятия!O89+'[1]Аппарат '!O89+[1]Подведомственные!O89</f>
        <v>0</v>
      </c>
      <c r="P89" s="6">
        <f>[1]Мероприятия!P89+'[1]Аппарат '!P89+[1]Подведомственные!P89</f>
        <v>0</v>
      </c>
    </row>
    <row r="90" spans="1:28" ht="39.6" x14ac:dyDescent="0.25">
      <c r="A90" s="128" t="s">
        <v>73</v>
      </c>
      <c r="B90" s="123">
        <v>325</v>
      </c>
      <c r="C90" s="6">
        <f>[1]Мероприятия!C90+'[1]Аппарат '!C90+[1]Подведомственные!C90</f>
        <v>0</v>
      </c>
      <c r="D90" s="6">
        <f>[1]Мероприятия!D90+'[1]Аппарат '!D90+[1]Подведомственные!D90</f>
        <v>0</v>
      </c>
      <c r="E90" s="6">
        <f>[1]Мероприятия!E90+'[1]Аппарат '!E90+[1]Подведомственные!E90</f>
        <v>0</v>
      </c>
      <c r="F90" s="6">
        <f>[1]Мероприятия!F90+'[1]Аппарат '!F90+[1]Подведомственные!F90</f>
        <v>0</v>
      </c>
      <c r="G90" s="6">
        <f>[1]Мероприятия!G90+'[1]Аппарат '!G90+[1]Подведомственные!G90</f>
        <v>0</v>
      </c>
      <c r="H90" s="6">
        <f>[1]Мероприятия!H90+'[1]Аппарат '!H90+[1]Подведомственные!H90</f>
        <v>0</v>
      </c>
      <c r="I90" s="6">
        <f>[1]Мероприятия!I90+'[1]Аппарат '!I90+[1]Подведомственные!I90</f>
        <v>0</v>
      </c>
      <c r="J90" s="6">
        <f>[1]Мероприятия!J90+'[1]Аппарат '!J90+[1]Подведомственные!J90</f>
        <v>0</v>
      </c>
      <c r="K90" s="6">
        <f>[1]Мероприятия!K90+'[1]Аппарат '!K90+[1]Подведомственные!K90</f>
        <v>0</v>
      </c>
      <c r="L90" s="6">
        <f>[1]Мероприятия!L90+'[1]Аппарат '!L90+[1]Подведомственные!L90</f>
        <v>0</v>
      </c>
      <c r="M90" s="6">
        <f>[1]Мероприятия!M90+'[1]Аппарат '!M90+[1]Подведомственные!M90</f>
        <v>0</v>
      </c>
      <c r="N90" s="6">
        <f>[1]Мероприятия!N90+'[1]Аппарат '!N90+[1]Подведомственные!N90</f>
        <v>0</v>
      </c>
      <c r="O90" s="6">
        <f>[1]Мероприятия!O90+'[1]Аппарат '!O90+[1]Подведомственные!O90</f>
        <v>0</v>
      </c>
      <c r="P90" s="6">
        <f>[1]Мероприятия!P90+'[1]Аппарат '!P90+[1]Подведомственные!P90</f>
        <v>0</v>
      </c>
    </row>
    <row r="91" spans="1:28" ht="13.2" x14ac:dyDescent="0.25">
      <c r="A91" s="122" t="s">
        <v>15</v>
      </c>
      <c r="B91" s="123">
        <v>326</v>
      </c>
      <c r="C91" s="6">
        <f>[1]Мероприятия!C91+'[1]Аппарат '!C91+[1]Подведомственные!C91</f>
        <v>0</v>
      </c>
      <c r="D91" s="6">
        <f>[1]Мероприятия!D91+'[1]Аппарат '!D91+[1]Подведомственные!D91</f>
        <v>0</v>
      </c>
      <c r="E91" s="6">
        <f>[1]Мероприятия!E91+'[1]Аппарат '!E91+[1]Подведомственные!E91</f>
        <v>0</v>
      </c>
      <c r="F91" s="6">
        <f>[1]Мероприятия!F91+'[1]Аппарат '!F91+[1]Подведомственные!F91</f>
        <v>0</v>
      </c>
      <c r="G91" s="6">
        <f>[1]Мероприятия!G91+'[1]Аппарат '!G91+[1]Подведомственные!G91</f>
        <v>0</v>
      </c>
      <c r="H91" s="6">
        <f>[1]Мероприятия!H91+'[1]Аппарат '!H91+[1]Подведомственные!H91</f>
        <v>0</v>
      </c>
      <c r="I91" s="6">
        <f>[1]Мероприятия!I91+'[1]Аппарат '!I91+[1]Подведомственные!I91</f>
        <v>0</v>
      </c>
      <c r="J91" s="6">
        <f>[1]Мероприятия!J91+'[1]Аппарат '!J91+[1]Подведомственные!J91</f>
        <v>0</v>
      </c>
      <c r="K91" s="6">
        <f>[1]Мероприятия!K91+'[1]Аппарат '!K91+[1]Подведомственные!K91</f>
        <v>0</v>
      </c>
      <c r="L91" s="6">
        <f>[1]Мероприятия!L91+'[1]Аппарат '!L91+[1]Подведомственные!L91</f>
        <v>0</v>
      </c>
      <c r="M91" s="6">
        <f>[1]Мероприятия!M91+'[1]Аппарат '!M91+[1]Подведомственные!M91</f>
        <v>0</v>
      </c>
      <c r="N91" s="6">
        <f>[1]Мероприятия!N91+'[1]Аппарат '!N91+[1]Подведомственные!N91</f>
        <v>0</v>
      </c>
      <c r="O91" s="6">
        <f>[1]Мероприятия!O91+'[1]Аппарат '!O91+[1]Подведомственные!O91</f>
        <v>0</v>
      </c>
      <c r="P91" s="6">
        <f>[1]Мероприятия!P91+'[1]Аппарат '!P91+[1]Подведомственные!P91</f>
        <v>0</v>
      </c>
    </row>
    <row r="92" spans="1:28" ht="147.75" customHeight="1" x14ac:dyDescent="0.25">
      <c r="A92" s="129" t="s">
        <v>195</v>
      </c>
      <c r="B92" s="130">
        <v>327</v>
      </c>
      <c r="C92" s="6">
        <f>[1]Мероприятия!C92+'[1]Аппарат '!C92+[1]Подведомственные!C92</f>
        <v>0</v>
      </c>
      <c r="D92" s="6">
        <f>[1]Мероприятия!D92+'[1]Аппарат '!D92+[1]Подведомственные!D92</f>
        <v>0</v>
      </c>
      <c r="E92" s="6">
        <f>[1]Мероприятия!E92+'[1]Аппарат '!E92+[1]Подведомственные!E92</f>
        <v>0</v>
      </c>
      <c r="F92" s="6">
        <f>[1]Мероприятия!F92+'[1]Аппарат '!F92+[1]Подведомственные!F92</f>
        <v>0</v>
      </c>
      <c r="G92" s="6">
        <f>[1]Мероприятия!G92+'[1]Аппарат '!G92+[1]Подведомственные!G92</f>
        <v>0</v>
      </c>
      <c r="H92" s="6">
        <f>[1]Мероприятия!H92+'[1]Аппарат '!H92+[1]Подведомственные!H92</f>
        <v>0</v>
      </c>
      <c r="I92" s="6">
        <f>[1]Мероприятия!I92+'[1]Аппарат '!I92+[1]Подведомственные!I92</f>
        <v>0</v>
      </c>
      <c r="J92" s="6">
        <f>[1]Мероприятия!J92+'[1]Аппарат '!J92+[1]Подведомственные!J92</f>
        <v>0</v>
      </c>
      <c r="K92" s="6">
        <f>[1]Мероприятия!K92+'[1]Аппарат '!K92+[1]Подведомственные!K92</f>
        <v>0</v>
      </c>
      <c r="L92" s="6">
        <f>[1]Мероприятия!L92+'[1]Аппарат '!L92+[1]Подведомственные!L92</f>
        <v>0</v>
      </c>
      <c r="M92" s="6">
        <f>[1]Мероприятия!M92+'[1]Аппарат '!M92+[1]Подведомственные!M92</f>
        <v>0</v>
      </c>
      <c r="N92" s="6">
        <f>[1]Мероприятия!N92+'[1]Аппарат '!N92+[1]Подведомственные!N92</f>
        <v>0</v>
      </c>
      <c r="O92" s="6">
        <f>[1]Мероприятия!O92+'[1]Аппарат '!O92+[1]Подведомственные!O92</f>
        <v>0</v>
      </c>
      <c r="P92" s="6">
        <f>[1]Мероприятия!P92+'[1]Аппарат '!P92+[1]Подведомственные!P92</f>
        <v>0</v>
      </c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f>[1]Мероприятия!C95+'[1]Аппарат '!C95+[1]Подведомственные!C95</f>
        <v>7</v>
      </c>
      <c r="D95" s="6">
        <f>[1]Мероприятия!D95+'[1]Аппарат '!D95+[1]Подведомственные!D95</f>
        <v>0</v>
      </c>
      <c r="E95" s="6">
        <f>[1]Мероприятия!E95+'[1]Аппарат '!E95+[1]Подведомственные!E95</f>
        <v>0</v>
      </c>
      <c r="F95" s="6">
        <f>[1]Мероприятия!F95+'[1]Аппарат '!F95+[1]Подведомственные!F95</f>
        <v>0</v>
      </c>
      <c r="G95" s="6"/>
      <c r="H95" s="6"/>
      <c r="I95" s="6"/>
      <c r="J95" s="6"/>
      <c r="K95" s="6">
        <f>[1]Мероприятия!K95+'[1]Аппарат '!K95+[1]Подведомственные!K95</f>
        <v>1</v>
      </c>
      <c r="L95" s="6"/>
      <c r="M95" s="6">
        <f>[1]Мероприятия!M95+'[1]Аппарат '!M95+[1]Подведомственные!M95</f>
        <v>6</v>
      </c>
      <c r="N95" s="6">
        <f>[1]Мероприятия!N95+'[1]Аппарат '!N95+[1]Подведомственные!N95</f>
        <v>0</v>
      </c>
      <c r="O95" s="6"/>
      <c r="P95" s="6"/>
    </row>
    <row r="96" spans="1:28" ht="79.2" x14ac:dyDescent="0.25">
      <c r="A96" s="141" t="s">
        <v>203</v>
      </c>
      <c r="B96" s="123" t="s">
        <v>24</v>
      </c>
      <c r="C96" s="6">
        <f>[1]Мероприятия!C96+'[1]Аппарат '!C96+[1]Подведомственные!C96</f>
        <v>1</v>
      </c>
      <c r="D96" s="6">
        <f>[1]Мероприятия!D96+'[1]Аппарат '!D96+[1]Подведомственные!D96</f>
        <v>0</v>
      </c>
      <c r="E96" s="6">
        <f>[1]Мероприятия!E96+'[1]Аппарат '!E96+[1]Подведомственные!E96</f>
        <v>0</v>
      </c>
      <c r="F96" s="6">
        <f>[1]Мероприятия!F96+'[1]Аппарат '!F96+[1]Подведомственные!F96</f>
        <v>0</v>
      </c>
      <c r="G96" s="6"/>
      <c r="H96" s="6"/>
      <c r="I96" s="6"/>
      <c r="J96" s="6"/>
      <c r="K96" s="6">
        <f>[1]Мероприятия!K96+'[1]Аппарат '!K96+[1]Подведомственные!K96</f>
        <v>0</v>
      </c>
      <c r="L96" s="6"/>
      <c r="M96" s="6">
        <f>[1]Мероприятия!M96+'[1]Аппарат '!M96+[1]Подведомственные!M96</f>
        <v>1</v>
      </c>
      <c r="N96" s="6">
        <f>[1]Мероприятия!N96+'[1]Аппарат '!N96+[1]Подведомственные!N96</f>
        <v>0</v>
      </c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6">
        <f>[1]Мероприятия!C97+'[1]Аппарат '!C97+[1]Подведомственные!C97</f>
        <v>6</v>
      </c>
      <c r="D97" s="6">
        <f>[1]Мероприятия!D97+'[1]Аппарат '!D97+[1]Подведомственные!D97</f>
        <v>0</v>
      </c>
      <c r="E97" s="6">
        <f>[1]Мероприятия!E97+'[1]Аппарат '!E97+[1]Подведомственные!E97</f>
        <v>0</v>
      </c>
      <c r="F97" s="6">
        <f>[1]Мероприятия!F97+'[1]Аппарат '!F97+[1]Подведомственные!F97</f>
        <v>0</v>
      </c>
      <c r="G97" s="6"/>
      <c r="H97" s="6"/>
      <c r="I97" s="6"/>
      <c r="J97" s="6"/>
      <c r="K97" s="6">
        <f>[1]Мероприятия!K97+'[1]Аппарат '!K97+[1]Подведомственные!K97</f>
        <v>0</v>
      </c>
      <c r="L97" s="6"/>
      <c r="M97" s="6">
        <f>[1]Мероприятия!M97+'[1]Аппарат '!M97+[1]Подведомственные!M97</f>
        <v>6</v>
      </c>
      <c r="N97" s="6">
        <f>[1]Мероприятия!N97+'[1]Аппарат '!N97+[1]Подведомственные!N97</f>
        <v>0</v>
      </c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6">
        <f>[1]Мероприятия!C98+'[1]Аппарат '!C98+[1]Подведомственные!C98</f>
        <v>1</v>
      </c>
      <c r="D98" s="6">
        <f>[1]Мероприятия!D98+'[1]Аппарат '!D98+[1]Подведомственные!D98</f>
        <v>0</v>
      </c>
      <c r="E98" s="6">
        <f>[1]Мероприятия!E98+'[1]Аппарат '!E98+[1]Подведомственные!E98</f>
        <v>0</v>
      </c>
      <c r="F98" s="6">
        <f>[1]Мероприятия!F98+'[1]Аппарат '!F98+[1]Подведомственные!F98</f>
        <v>0</v>
      </c>
      <c r="G98" s="6"/>
      <c r="H98" s="6"/>
      <c r="I98" s="6"/>
      <c r="J98" s="6"/>
      <c r="K98" s="6">
        <f>[1]Мероприятия!K98+'[1]Аппарат '!K98+[1]Подведомственные!K98</f>
        <v>0</v>
      </c>
      <c r="L98" s="6"/>
      <c r="M98" s="6">
        <f>[1]Мероприятия!M98+'[1]Аппарат '!M98+[1]Подведомственные!M98</f>
        <v>1</v>
      </c>
      <c r="N98" s="6">
        <f>[1]Мероприятия!N98+'[1]Аппарат '!N98+[1]Подведомственные!N98</f>
        <v>0</v>
      </c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f>[1]Мероприятия!C100+'[1]Аппарат '!C100+[1]Подведомственные!C100</f>
        <v>21</v>
      </c>
      <c r="D100" s="6">
        <f>[1]Мероприятия!D100+'[1]Аппарат '!D100+[1]Подведомственные!D100</f>
        <v>0</v>
      </c>
      <c r="E100" s="6">
        <f>[1]Мероприятия!E100+'[1]Аппарат '!E100+[1]Подведомственные!E100</f>
        <v>0</v>
      </c>
      <c r="F100" s="6">
        <f>[1]Мероприятия!F100+'[1]Аппарат '!F100+[1]Подведомственные!F100</f>
        <v>0</v>
      </c>
      <c r="G100" s="6"/>
      <c r="H100" s="6"/>
      <c r="I100" s="6"/>
      <c r="J100" s="6"/>
      <c r="K100" s="6">
        <f>[1]Мероприятия!K100+'[1]Аппарат '!K100+[1]Подведомственные!K100</f>
        <v>2</v>
      </c>
      <c r="L100" s="6"/>
      <c r="M100" s="6">
        <f>[1]Мероприятия!M100+'[1]Аппарат '!M100+[1]Подведомственные!M100</f>
        <v>19</v>
      </c>
      <c r="N100" s="6">
        <f>[1]Мероприятия!N100+'[1]Аппарат '!N100+[1]Подведомственные!N100</f>
        <v>0</v>
      </c>
      <c r="O100" s="6"/>
      <c r="P100" s="6"/>
    </row>
    <row r="101" spans="1:28" ht="39.6" x14ac:dyDescent="0.25">
      <c r="A101" s="122" t="s">
        <v>131</v>
      </c>
      <c r="B101" s="123" t="s">
        <v>28</v>
      </c>
      <c r="C101" s="6">
        <f>[1]Мероприятия!C101+'[1]Аппарат '!C101+[1]Подведомственные!C101</f>
        <v>4</v>
      </c>
      <c r="D101" s="6">
        <f>[1]Мероприятия!D101+'[1]Аппарат '!D101+[1]Подведомственные!D101</f>
        <v>0</v>
      </c>
      <c r="E101" s="6">
        <f>[1]Мероприятия!E101+'[1]Аппарат '!E101+[1]Подведомственные!E101</f>
        <v>0</v>
      </c>
      <c r="F101" s="6">
        <f>[1]Мероприятия!F101+'[1]Аппарат '!F101+[1]Подведомственные!F101</f>
        <v>0</v>
      </c>
      <c r="G101" s="6"/>
      <c r="H101" s="6"/>
      <c r="I101" s="6"/>
      <c r="J101" s="6"/>
      <c r="K101" s="6">
        <f>[1]Мероприятия!K101+'[1]Аппарат '!K101+[1]Подведомственные!K101</f>
        <v>0</v>
      </c>
      <c r="L101" s="6"/>
      <c r="M101" s="6">
        <f>[1]Мероприятия!M101+'[1]Аппарат '!M101+[1]Подведомственные!M101</f>
        <v>4</v>
      </c>
      <c r="N101" s="6">
        <f>[1]Мероприятия!N101+'[1]Аппарат '!N101+[1]Подведомственные!N101</f>
        <v>0</v>
      </c>
      <c r="O101" s="6"/>
      <c r="P101" s="6"/>
    </row>
    <row r="102" spans="1:28" ht="52.8" x14ac:dyDescent="0.25">
      <c r="A102" s="122" t="s">
        <v>119</v>
      </c>
      <c r="B102" s="123" t="s">
        <v>29</v>
      </c>
      <c r="C102" s="6">
        <f>[1]Мероприятия!C102+'[1]Аппарат '!C102+[1]Подведомственные!C102</f>
        <v>3</v>
      </c>
      <c r="D102" s="6">
        <f>[1]Мероприятия!D102+'[1]Аппарат '!D102+[1]Подведомственные!D102</f>
        <v>0</v>
      </c>
      <c r="E102" s="6">
        <f>[1]Мероприятия!E102+'[1]Аппарат '!E102+[1]Подведомственные!E102</f>
        <v>0</v>
      </c>
      <c r="F102" s="6">
        <f>[1]Мероприятия!F102+'[1]Аппарат '!F102+[1]Подведомственные!F102</f>
        <v>0</v>
      </c>
      <c r="G102" s="6"/>
      <c r="H102" s="6"/>
      <c r="I102" s="6"/>
      <c r="J102" s="6"/>
      <c r="K102" s="6">
        <f>[1]Мероприятия!K102+'[1]Аппарат '!K102+[1]Подведомственные!K102</f>
        <v>0</v>
      </c>
      <c r="L102" s="6"/>
      <c r="M102" s="6">
        <f>[1]Мероприятия!M102+'[1]Аппарат '!M102+[1]Подведомственные!M102</f>
        <v>3</v>
      </c>
      <c r="N102" s="6">
        <f>[1]Мероприятия!N102+'[1]Аппарат '!N102+[1]Подведомственные!N102</f>
        <v>0</v>
      </c>
      <c r="O102" s="6"/>
      <c r="P102" s="6"/>
    </row>
    <row r="103" spans="1:28" ht="13.2" x14ac:dyDescent="0.25">
      <c r="A103" s="122" t="s">
        <v>120</v>
      </c>
      <c r="B103" s="123" t="s">
        <v>30</v>
      </c>
      <c r="C103" s="6">
        <f>[1]Мероприятия!C103+'[1]Аппарат '!C103+[1]Подведомственные!C103</f>
        <v>0</v>
      </c>
      <c r="D103" s="6">
        <f>[1]Мероприятия!D103+'[1]Аппарат '!D103+[1]Подведомственные!D103</f>
        <v>0</v>
      </c>
      <c r="E103" s="6">
        <f>[1]Мероприятия!E103+'[1]Аппарат '!E103+[1]Подведомственные!E103</f>
        <v>0</v>
      </c>
      <c r="F103" s="6">
        <f>[1]Мероприятия!F103+'[1]Аппарат '!F103+[1]Подведомственные!F103</f>
        <v>0</v>
      </c>
      <c r="G103" s="6"/>
      <c r="H103" s="6"/>
      <c r="I103" s="6"/>
      <c r="J103" s="6"/>
      <c r="K103" s="6">
        <f>[1]Мероприятия!K103+'[1]Аппарат '!K103+[1]Подведомственные!K103</f>
        <v>0</v>
      </c>
      <c r="L103" s="6"/>
      <c r="M103" s="6">
        <f>[1]Мероприятия!M103+'[1]Аппарат '!M103+[1]Подведомственные!M103</f>
        <v>0</v>
      </c>
      <c r="N103" s="6">
        <f>[1]Мероприятия!N103+'[1]Аппарат '!N103+[1]Подведомственные!N103</f>
        <v>0</v>
      </c>
      <c r="O103" s="6"/>
      <c r="P103" s="6"/>
    </row>
    <row r="104" spans="1:28" ht="39.6" x14ac:dyDescent="0.25">
      <c r="A104" s="122" t="s">
        <v>207</v>
      </c>
      <c r="B104" s="123" t="s">
        <v>31</v>
      </c>
      <c r="C104" s="6">
        <f>[1]Мероприятия!C104+'[1]Аппарат '!C104+[1]Подведомственные!C104</f>
        <v>7</v>
      </c>
      <c r="D104" s="6">
        <f>[1]Мероприятия!D104+'[1]Аппарат '!D104+[1]Подведомственные!D104</f>
        <v>0</v>
      </c>
      <c r="E104" s="6">
        <f>[1]Мероприятия!E104+'[1]Аппарат '!E104+[1]Подведомственные!E104</f>
        <v>0</v>
      </c>
      <c r="F104" s="6">
        <f>[1]Мероприятия!F104+'[1]Аппарат '!F104+[1]Подведомственные!F104</f>
        <v>0</v>
      </c>
      <c r="G104" s="6"/>
      <c r="H104" s="6"/>
      <c r="I104" s="6"/>
      <c r="J104" s="6"/>
      <c r="K104" s="6">
        <f>[1]Мероприятия!K104+'[1]Аппарат '!K104+[1]Подведомственные!K104</f>
        <v>1</v>
      </c>
      <c r="L104" s="6"/>
      <c r="M104" s="6">
        <f>[1]Мероприятия!M104+'[1]Аппарат '!M104+[1]Подведомственные!M104</f>
        <v>6</v>
      </c>
      <c r="N104" s="6">
        <f>[1]Мероприятия!N104+'[1]Аппарат '!N104+[1]Подведомственные!N104</f>
        <v>0</v>
      </c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122" t="s">
        <v>123</v>
      </c>
      <c r="B106" s="123" t="s">
        <v>33</v>
      </c>
      <c r="C106" s="6">
        <f>[1]Мероприятия!C106+'[1]Аппарат '!C106+[1]Подведомственные!C106</f>
        <v>41365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f>[1]Мероприятия!C107+'[1]Аппарат '!C107+[1]Подведомственные!C107</f>
        <v>445</v>
      </c>
      <c r="D107" s="6">
        <f>[1]Мероприятия!D107+'[1]Аппарат '!D107+[1]Подведомственные!D107</f>
        <v>0</v>
      </c>
      <c r="E107" s="6">
        <f>[1]Мероприятия!E107+'[1]Аппарат '!E107+[1]Подведомственные!E107</f>
        <v>0</v>
      </c>
      <c r="F107" s="6">
        <f>[1]Мероприятия!F107+'[1]Аппарат '!F107+[1]Подведомственные!F107</f>
        <v>0</v>
      </c>
      <c r="G107" s="6"/>
      <c r="H107" s="6"/>
      <c r="I107" s="6"/>
      <c r="J107" s="6"/>
      <c r="K107" s="6">
        <f>[1]Мероприятия!K107+'[1]Аппарат '!K107+[1]Подведомственные!K107</f>
        <v>133</v>
      </c>
      <c r="L107" s="6"/>
      <c r="M107" s="6">
        <f>[1]Мероприятия!M107+'[1]Аппарат '!M107+[1]Подведомственные!M107</f>
        <v>312</v>
      </c>
      <c r="N107" s="6">
        <f>[1]Мероприятия!N107+'[1]Аппарат '!N107+[1]Подведомственные!N107</f>
        <v>0</v>
      </c>
      <c r="O107" s="6"/>
      <c r="P107" s="6"/>
    </row>
    <row r="108" spans="1:28" ht="79.2" x14ac:dyDescent="0.25">
      <c r="A108" s="129" t="s">
        <v>209</v>
      </c>
      <c r="B108" s="130" t="s">
        <v>35</v>
      </c>
      <c r="C108" s="6">
        <f>[1]Мероприятия!C108+'[1]Аппарат '!C108+[1]Подведомственные!C108</f>
        <v>15</v>
      </c>
      <c r="D108" s="6">
        <f>[1]Мероприятия!D108+'[1]Аппарат '!D108+[1]Подведомственные!D108</f>
        <v>0</v>
      </c>
      <c r="E108" s="6">
        <f>[1]Мероприятия!E108+'[1]Аппарат '!E108+[1]Подведомственные!E108</f>
        <v>0</v>
      </c>
      <c r="F108" s="6">
        <f>[1]Мероприятия!F108+'[1]Аппарат '!F108+[1]Подведомственные!F108</f>
        <v>0</v>
      </c>
      <c r="G108" s="6"/>
      <c r="H108" s="6"/>
      <c r="I108" s="6"/>
      <c r="J108" s="6"/>
      <c r="K108" s="6">
        <f>[1]Мероприятия!K108+'[1]Аппарат '!K108+[1]Подведомственные!K108</f>
        <v>0</v>
      </c>
      <c r="L108" s="6"/>
      <c r="M108" s="6">
        <f>[1]Мероприятия!M108+'[1]Аппарат '!M108+[1]Подведомственные!M108</f>
        <v>15</v>
      </c>
      <c r="N108" s="6">
        <f>[1]Мероприятия!N108+'[1]Аппарат '!N108+[1]Подведомственные!N108</f>
        <v>0</v>
      </c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f>[1]Мероприятия!C109+'[1]Аппарат '!C109+[1]Подведомственные!C109</f>
        <v>406</v>
      </c>
      <c r="D109" s="6">
        <f>[1]Мероприятия!D109+'[1]Аппарат '!D109+[1]Подведомственные!D109</f>
        <v>0</v>
      </c>
      <c r="E109" s="6">
        <f>[1]Мероприятия!E109+'[1]Аппарат '!E109+[1]Подведомственные!E109</f>
        <v>0</v>
      </c>
      <c r="F109" s="6">
        <f>[1]Мероприятия!F109+'[1]Аппарат '!F109+[1]Подведомственные!F109</f>
        <v>0</v>
      </c>
      <c r="G109" s="6"/>
      <c r="H109" s="6"/>
      <c r="I109" s="6"/>
      <c r="J109" s="6"/>
      <c r="K109" s="6">
        <f>[1]Мероприятия!K109+'[1]Аппарат '!K109+[1]Подведомственные!K109</f>
        <v>132</v>
      </c>
      <c r="L109" s="6"/>
      <c r="M109" s="6">
        <f>[1]Мероприятия!M109+'[1]Аппарат '!M109+[1]Подведомственные!M109</f>
        <v>274</v>
      </c>
      <c r="N109" s="6">
        <f>[1]Мероприятия!N109+'[1]Аппарат '!N109+[1]Подведомственные!N109</f>
        <v>0</v>
      </c>
      <c r="O109" s="6"/>
      <c r="P109" s="6"/>
    </row>
    <row r="110" spans="1:28" ht="92.4" x14ac:dyDescent="0.25">
      <c r="A110" s="146" t="s">
        <v>210</v>
      </c>
      <c r="B110" s="145" t="s">
        <v>134</v>
      </c>
      <c r="C110" s="6">
        <f>[1]Мероприятия!C110+'[1]Аппарат '!C110+[1]Подведомственные!C110</f>
        <v>14</v>
      </c>
      <c r="D110" s="6">
        <f>[1]Мероприятия!D110+'[1]Аппарат '!D110+[1]Подведомственные!D110</f>
        <v>0</v>
      </c>
      <c r="E110" s="6">
        <f>[1]Мероприятия!E110+'[1]Аппарат '!E110+[1]Подведомственные!E110</f>
        <v>0</v>
      </c>
      <c r="F110" s="6">
        <f>[1]Мероприятия!F110+'[1]Аппарат '!F110+[1]Подведомственные!F110</f>
        <v>0</v>
      </c>
      <c r="G110" s="6"/>
      <c r="H110" s="6"/>
      <c r="I110" s="6"/>
      <c r="J110" s="6"/>
      <c r="K110" s="6">
        <f>[1]Мероприятия!K110+'[1]Аппарат '!K110+[1]Подведомственные!K110</f>
        <v>0</v>
      </c>
      <c r="L110" s="6"/>
      <c r="M110" s="6">
        <f>[1]Мероприятия!M110+'[1]Аппарат '!M110+[1]Подведомственные!M110</f>
        <v>14</v>
      </c>
      <c r="N110" s="6">
        <f>[1]Мероприятия!N110+'[1]Аппарат '!N110+[1]Подведомственные!N110</f>
        <v>0</v>
      </c>
      <c r="O110" s="6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5" zoomScale="90" zoomScaleNormal="9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279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O14+P14</f>
        <v>17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1</v>
      </c>
      <c r="P14" s="38">
        <v>16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6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>O23+P23</f>
        <v>17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1</v>
      </c>
      <c r="P23" s="38">
        <v>16</v>
      </c>
    </row>
    <row r="24" spans="1:16" ht="66" x14ac:dyDescent="0.25">
      <c r="A24" s="124" t="s">
        <v>64</v>
      </c>
      <c r="B24" s="127">
        <v>111</v>
      </c>
      <c r="C24" s="6">
        <f t="shared" ref="C24:C29" si="0">O24+P24</f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124" t="s">
        <v>65</v>
      </c>
      <c r="B25" s="127">
        <v>112</v>
      </c>
      <c r="C25" s="6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>
        <f t="shared" si="0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f t="shared" si="0"/>
        <v>17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>
        <v>1</v>
      </c>
      <c r="P29" s="38">
        <v>16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9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9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2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39.6" x14ac:dyDescent="0.25">
      <c r="A53" s="122" t="s">
        <v>181</v>
      </c>
      <c r="B53" s="123">
        <v>211</v>
      </c>
      <c r="C53" s="6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39.6" x14ac:dyDescent="0.25">
      <c r="A54" s="133" t="s">
        <v>83</v>
      </c>
      <c r="B54" s="123">
        <v>212</v>
      </c>
      <c r="C54" s="6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26.4" x14ac:dyDescent="0.25">
      <c r="A56" s="135" t="s">
        <v>85</v>
      </c>
      <c r="B56" s="123">
        <v>214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0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26" ht="36" x14ac:dyDescent="0.25">
      <c r="A58" s="139" t="s">
        <v>185</v>
      </c>
      <c r="B58" s="140" t="s">
        <v>186</v>
      </c>
      <c r="C58" s="245"/>
      <c r="D58" s="245"/>
      <c r="E58" s="245"/>
      <c r="F58" s="245"/>
      <c r="G58" s="245"/>
      <c r="H58" s="139"/>
      <c r="I58" s="139"/>
      <c r="J58" s="139"/>
      <c r="K58" s="139"/>
      <c r="L58" s="139"/>
      <c r="M58" s="139"/>
      <c r="N58" s="139"/>
      <c r="O58" s="139"/>
      <c r="P58" s="139"/>
      <c r="Q58" s="99"/>
      <c r="R58" s="99"/>
      <c r="S58" s="99"/>
      <c r="T58" s="99"/>
    </row>
    <row r="59" spans="1:26" ht="60" x14ac:dyDescent="0.25">
      <c r="A59" s="139" t="s">
        <v>187</v>
      </c>
      <c r="B59" s="140">
        <v>217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139"/>
      <c r="N59" s="139"/>
      <c r="O59" s="139"/>
      <c r="P59" s="139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39" t="s">
        <v>189</v>
      </c>
      <c r="B60" s="140">
        <v>218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39" t="s">
        <v>190</v>
      </c>
      <c r="B61" s="140">
        <v>219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6"/>
      <c r="P61" s="6"/>
      <c r="Q61" s="101"/>
      <c r="R61" s="101"/>
      <c r="S61" s="101"/>
      <c r="T61" s="101"/>
    </row>
    <row r="62" spans="1:26" ht="24" x14ac:dyDescent="0.25">
      <c r="A62" s="139" t="s">
        <v>191</v>
      </c>
      <c r="B62" s="140">
        <v>220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ht="13.2" x14ac:dyDescent="0.25">
      <c r="A63" s="139" t="s">
        <v>192</v>
      </c>
      <c r="B63" s="140">
        <v>221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f>O66+P66</f>
        <v>486.8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185.8</v>
      </c>
      <c r="P66" s="6">
        <f>14+1.5+24.8+3.7+0.5+71.7+1.4+82.4+82+9.3+6.4+3.3</f>
        <v>301</v>
      </c>
    </row>
    <row r="67" spans="1:20" ht="52.8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1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f>C66</f>
        <v>486.8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>
        <f>O66</f>
        <v>185.8</v>
      </c>
      <c r="P74" s="6">
        <f>P66</f>
        <v>301</v>
      </c>
    </row>
    <row r="75" spans="1:20" ht="66" x14ac:dyDescent="0.25">
      <c r="A75" s="129" t="s">
        <v>202</v>
      </c>
      <c r="B75" s="123">
        <v>310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f>C74</f>
        <v>486.8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f>O74</f>
        <v>185.8</v>
      </c>
      <c r="P81" s="6">
        <f>P74</f>
        <v>301</v>
      </c>
    </row>
    <row r="82" spans="1:28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9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2" t="s">
        <v>110</v>
      </c>
      <c r="B87" s="12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8" t="s">
        <v>14</v>
      </c>
      <c r="B88" s="12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8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8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2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9" t="s">
        <v>195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v>0</v>
      </c>
      <c r="D95" s="6">
        <v>0</v>
      </c>
      <c r="E95" s="6"/>
      <c r="F95" s="6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28" ht="79.2" x14ac:dyDescent="0.25">
      <c r="A96" s="141" t="s">
        <v>203</v>
      </c>
      <c r="B96" s="123" t="s">
        <v>24</v>
      </c>
      <c r="C96" s="125"/>
      <c r="D96" s="125"/>
      <c r="E96" s="125"/>
      <c r="F96" s="125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141"/>
      <c r="D97" s="141"/>
      <c r="E97" s="141"/>
      <c r="F97" s="1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141"/>
      <c r="D98" s="141"/>
      <c r="E98" s="141"/>
      <c r="F98" s="14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0</v>
      </c>
      <c r="D100" s="6">
        <v>0</v>
      </c>
      <c r="E100" s="6"/>
      <c r="F100" s="6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28" ht="39.6" x14ac:dyDescent="0.25">
      <c r="A101" s="122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28" ht="52.8" x14ac:dyDescent="0.25">
      <c r="A102" s="122" t="s">
        <v>119</v>
      </c>
      <c r="B102" s="123" t="s">
        <v>29</v>
      </c>
      <c r="C102" s="6"/>
      <c r="D102" s="6"/>
      <c r="E102" s="6"/>
      <c r="F102" s="6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28" ht="13.2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28" ht="39.6" x14ac:dyDescent="0.25">
      <c r="A104" s="122" t="s">
        <v>207</v>
      </c>
      <c r="B104" s="123" t="s">
        <v>31</v>
      </c>
      <c r="C104" s="122"/>
      <c r="D104" s="122"/>
      <c r="E104" s="122"/>
      <c r="F104" s="12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3.2" x14ac:dyDescent="0.25">
      <c r="A106" s="122" t="s">
        <v>123</v>
      </c>
      <c r="B106" s="123" t="s">
        <v>33</v>
      </c>
      <c r="C106" s="3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v>0</v>
      </c>
      <c r="D107" s="6">
        <v>0</v>
      </c>
      <c r="E107" s="6"/>
      <c r="F107" s="6"/>
      <c r="G107" s="38"/>
      <c r="H107" s="38"/>
      <c r="I107" s="38"/>
      <c r="J107" s="38"/>
      <c r="K107" s="38"/>
      <c r="L107" s="38"/>
      <c r="M107" s="38"/>
      <c r="N107" s="38"/>
      <c r="O107" s="38"/>
      <c r="P107" s="6"/>
    </row>
    <row r="108" spans="1:28" ht="79.2" x14ac:dyDescent="0.25">
      <c r="A108" s="129" t="s">
        <v>209</v>
      </c>
      <c r="B108" s="130" t="s">
        <v>35</v>
      </c>
      <c r="C108" s="129"/>
      <c r="D108" s="129"/>
      <c r="E108" s="129"/>
      <c r="F108" s="129"/>
      <c r="G108" s="38"/>
      <c r="H108" s="38"/>
      <c r="I108" s="38"/>
      <c r="J108" s="38"/>
      <c r="K108" s="38"/>
      <c r="L108" s="38"/>
      <c r="M108" s="38"/>
      <c r="N108" s="38"/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v>0</v>
      </c>
      <c r="D109" s="6">
        <v>0</v>
      </c>
      <c r="E109" s="6"/>
      <c r="F109" s="6"/>
      <c r="G109" s="38"/>
      <c r="H109" s="38"/>
      <c r="I109" s="38"/>
      <c r="J109" s="38"/>
      <c r="K109" s="38"/>
      <c r="L109" s="38"/>
      <c r="M109" s="38"/>
      <c r="N109" s="38"/>
      <c r="O109" s="38"/>
      <c r="P109" s="6"/>
    </row>
    <row r="110" spans="1:28" ht="92.4" x14ac:dyDescent="0.25">
      <c r="A110" s="146" t="s">
        <v>210</v>
      </c>
      <c r="B110" s="145" t="s">
        <v>134</v>
      </c>
      <c r="C110" s="147"/>
      <c r="D110" s="147"/>
      <c r="E110" s="147"/>
      <c r="F110" s="147"/>
      <c r="G110" s="38"/>
      <c r="H110" s="38"/>
      <c r="I110" s="38"/>
      <c r="J110" s="38"/>
      <c r="K110" s="38"/>
      <c r="L110" s="38"/>
      <c r="M110" s="38"/>
      <c r="N110" s="38"/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49" zoomScale="90" zoomScaleNormal="9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280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6"/>
      <c r="B7" s="117"/>
      <c r="C7" s="117"/>
      <c r="D7" s="118" t="s">
        <v>41</v>
      </c>
      <c r="E7" s="118"/>
      <c r="F7" s="118"/>
      <c r="G7" s="119"/>
      <c r="H7" s="119"/>
      <c r="I7" s="119"/>
      <c r="J7" s="117"/>
      <c r="K7" s="117"/>
      <c r="L7" s="117"/>
      <c r="M7" s="117"/>
      <c r="N7" s="117"/>
      <c r="O7" s="117"/>
      <c r="P7" s="117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v>23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1</v>
      </c>
      <c r="P14" s="6">
        <v>22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91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v>23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1</v>
      </c>
      <c r="P23" s="6">
        <v>22</v>
      </c>
    </row>
    <row r="24" spans="1:16" ht="66" x14ac:dyDescent="0.25">
      <c r="A24" s="124" t="s">
        <v>64</v>
      </c>
      <c r="B24" s="127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v>23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>
        <v>1</v>
      </c>
      <c r="P29" s="6">
        <v>22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92" t="s">
        <v>183</v>
      </c>
      <c r="B32" s="193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92" t="s">
        <v>184</v>
      </c>
      <c r="B33" s="193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2" t="s">
        <v>70</v>
      </c>
      <c r="B34" s="123">
        <v>121</v>
      </c>
      <c r="C34" s="6">
        <v>10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39.6" x14ac:dyDescent="0.25">
      <c r="A53" s="122" t="s">
        <v>181</v>
      </c>
      <c r="B53" s="123">
        <v>211</v>
      </c>
      <c r="C53" s="6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39.6" x14ac:dyDescent="0.25">
      <c r="A54" s="133" t="s">
        <v>83</v>
      </c>
      <c r="B54" s="123">
        <v>212</v>
      </c>
      <c r="C54" s="6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26.4" x14ac:dyDescent="0.25">
      <c r="A56" s="135" t="s">
        <v>85</v>
      </c>
      <c r="B56" s="123">
        <v>214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0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26" ht="36" x14ac:dyDescent="0.25">
      <c r="A58" s="194" t="s">
        <v>185</v>
      </c>
      <c r="B58" s="195" t="s">
        <v>186</v>
      </c>
      <c r="C58" s="314"/>
      <c r="D58" s="314"/>
      <c r="E58" s="314"/>
      <c r="F58" s="314"/>
      <c r="G58" s="314"/>
      <c r="H58" s="194"/>
      <c r="I58" s="194"/>
      <c r="J58" s="194"/>
      <c r="K58" s="194"/>
      <c r="L58" s="194"/>
      <c r="M58" s="194"/>
      <c r="N58" s="194"/>
      <c r="O58" s="194"/>
      <c r="P58" s="194"/>
      <c r="Q58" s="99"/>
      <c r="R58" s="99"/>
      <c r="S58" s="99"/>
      <c r="T58" s="99"/>
    </row>
    <row r="59" spans="1:26" ht="60" x14ac:dyDescent="0.25">
      <c r="A59" s="194" t="s">
        <v>187</v>
      </c>
      <c r="B59" s="195">
        <v>217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4"/>
      <c r="N59" s="194"/>
      <c r="O59" s="194"/>
      <c r="P59" s="194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94" t="s">
        <v>189</v>
      </c>
      <c r="B60" s="195">
        <v>218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94" t="s">
        <v>190</v>
      </c>
      <c r="B61" s="195">
        <v>219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6"/>
      <c r="P61" s="6"/>
      <c r="Q61" s="101"/>
      <c r="R61" s="101"/>
      <c r="S61" s="101"/>
      <c r="T61" s="101"/>
    </row>
    <row r="62" spans="1:26" ht="24" x14ac:dyDescent="0.25">
      <c r="A62" s="194" t="s">
        <v>191</v>
      </c>
      <c r="B62" s="195">
        <v>220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6"/>
      <c r="P62" s="6"/>
      <c r="Q62" s="99"/>
      <c r="R62" s="99"/>
      <c r="S62" s="99"/>
      <c r="T62" s="99"/>
    </row>
    <row r="63" spans="1:26" ht="13.2" x14ac:dyDescent="0.25">
      <c r="A63" s="194" t="s">
        <v>192</v>
      </c>
      <c r="B63" s="195">
        <v>221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v>1985.5630000000001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1083.1500000000001</v>
      </c>
      <c r="P66" s="6">
        <v>902.41300000000001</v>
      </c>
    </row>
    <row r="67" spans="1:20" ht="66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99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92" t="s">
        <v>102</v>
      </c>
      <c r="B74" s="123">
        <v>309</v>
      </c>
      <c r="C74" s="6">
        <v>1985.5630000000001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>
        <v>1083.1500000000001</v>
      </c>
      <c r="P74" s="6">
        <v>902.41300000000001</v>
      </c>
    </row>
    <row r="75" spans="1:20" ht="66" x14ac:dyDescent="0.25">
      <c r="A75" s="192" t="s">
        <v>202</v>
      </c>
      <c r="B75" s="123">
        <v>310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91" t="s">
        <v>104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v>1985.5630000000001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1083.1500000000001</v>
      </c>
      <c r="P81" s="6">
        <v>902.41300000000001</v>
      </c>
    </row>
    <row r="82" spans="1:28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92" t="s">
        <v>193</v>
      </c>
      <c r="B84" s="193">
        <v>319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07"/>
      <c r="R84" s="107"/>
      <c r="S84" s="107"/>
      <c r="T84" s="107"/>
    </row>
    <row r="85" spans="1:28" ht="39.6" x14ac:dyDescent="0.25">
      <c r="A85" s="192" t="s">
        <v>194</v>
      </c>
      <c r="B85" s="193">
        <v>320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07"/>
      <c r="R85" s="107"/>
      <c r="S85" s="107"/>
      <c r="T85" s="107"/>
    </row>
    <row r="86" spans="1:28" ht="26.4" x14ac:dyDescent="0.25">
      <c r="A86" s="192" t="s">
        <v>109</v>
      </c>
      <c r="B86" s="193">
        <v>321</v>
      </c>
      <c r="C86" s="6">
        <v>-3079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-3079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92" t="s">
        <v>110</v>
      </c>
      <c r="B87" s="19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200" t="s">
        <v>14</v>
      </c>
      <c r="B88" s="19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200" t="s">
        <v>72</v>
      </c>
      <c r="B89" s="19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200" t="s">
        <v>73</v>
      </c>
      <c r="B90" s="19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92" t="s">
        <v>15</v>
      </c>
      <c r="B91" s="19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92" t="s">
        <v>195</v>
      </c>
      <c r="B92" s="193">
        <v>327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99" t="s">
        <v>117</v>
      </c>
      <c r="B95" s="193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79.2" x14ac:dyDescent="0.25">
      <c r="A96" s="199" t="s">
        <v>203</v>
      </c>
      <c r="B96" s="193" t="s">
        <v>24</v>
      </c>
      <c r="C96" s="199"/>
      <c r="D96" s="199"/>
      <c r="E96" s="199"/>
      <c r="F96" s="199"/>
      <c r="G96" s="6"/>
      <c r="H96" s="6"/>
      <c r="I96" s="6"/>
      <c r="J96" s="6"/>
      <c r="K96" s="6"/>
      <c r="L96" s="6"/>
      <c r="M96" s="6"/>
      <c r="N96" s="6"/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99" t="s">
        <v>204</v>
      </c>
      <c r="B97" s="193" t="s">
        <v>26</v>
      </c>
      <c r="C97" s="199"/>
      <c r="D97" s="199"/>
      <c r="E97" s="199"/>
      <c r="F97" s="199"/>
      <c r="G97" s="6"/>
      <c r="H97" s="6"/>
      <c r="I97" s="6"/>
      <c r="J97" s="6"/>
      <c r="K97" s="6"/>
      <c r="L97" s="6"/>
      <c r="M97" s="6"/>
      <c r="N97" s="6"/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99" t="s">
        <v>205</v>
      </c>
      <c r="B98" s="193" t="s">
        <v>206</v>
      </c>
      <c r="C98" s="199"/>
      <c r="D98" s="199"/>
      <c r="E98" s="199"/>
      <c r="F98" s="199"/>
      <c r="G98" s="6"/>
      <c r="H98" s="6"/>
      <c r="I98" s="6"/>
      <c r="J98" s="6"/>
      <c r="K98" s="6"/>
      <c r="L98" s="6"/>
      <c r="M98" s="6"/>
      <c r="N98" s="6"/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.6" x14ac:dyDescent="0.25">
      <c r="A101" s="122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2.8" x14ac:dyDescent="0.25">
      <c r="A102" s="122" t="s">
        <v>119</v>
      </c>
      <c r="B102" s="123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122" t="s">
        <v>207</v>
      </c>
      <c r="B104" s="123" t="s">
        <v>31</v>
      </c>
      <c r="C104" s="122"/>
      <c r="D104" s="122"/>
      <c r="E104" s="122"/>
      <c r="F104" s="12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3.2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92" t="s">
        <v>208</v>
      </c>
      <c r="B107" s="193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79.2" x14ac:dyDescent="0.25">
      <c r="A108" s="192" t="s">
        <v>209</v>
      </c>
      <c r="B108" s="193" t="s">
        <v>35</v>
      </c>
      <c r="C108" s="192"/>
      <c r="D108" s="192"/>
      <c r="E108" s="192"/>
      <c r="F108" s="19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99" t="s">
        <v>125</v>
      </c>
      <c r="B109" s="195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2.4" x14ac:dyDescent="0.25">
      <c r="A110" s="201" t="s">
        <v>210</v>
      </c>
      <c r="B110" s="202" t="s">
        <v>134</v>
      </c>
      <c r="C110" s="201"/>
      <c r="D110" s="201"/>
      <c r="E110" s="201"/>
      <c r="F110" s="201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/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6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61" zoomScale="90" zoomScaleNormal="90" zoomScaleSheetLayoutView="110" workbookViewId="0">
      <selection activeCell="Q71" sqref="Q71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315" t="s">
        <v>55</v>
      </c>
      <c r="B14" s="316">
        <v>101</v>
      </c>
      <c r="C14" s="6">
        <f>SUM(D14:P14)</f>
        <v>175</v>
      </c>
      <c r="D14" s="6">
        <f>'[2]Аппарат Ф1'!D14+'[2]Чувашупрдор Ф1'!D14+'[2]Дирекция Ф1'!D14</f>
        <v>0</v>
      </c>
      <c r="E14" s="6">
        <f>'[2]Аппарат Ф1'!E14+'[2]Чувашупрдор Ф1'!E14+'[2]Дирекция Ф1'!E14</f>
        <v>0</v>
      </c>
      <c r="F14" s="6">
        <f>'[2]Аппарат Ф1'!F14+'[2]Чувашупрдор Ф1'!F14+'[2]Дирекция Ф1'!F14</f>
        <v>0</v>
      </c>
      <c r="G14" s="6">
        <f>'[2]Аппарат Ф1'!G14+'[2]Чувашупрдор Ф1'!G14+'[2]Дирекция Ф1'!G14</f>
        <v>0</v>
      </c>
      <c r="H14" s="6">
        <f>'[2]Аппарат Ф1'!H14+'[2]Чувашупрдор Ф1'!H14+'[2]Дирекция Ф1'!H14</f>
        <v>0</v>
      </c>
      <c r="I14" s="6">
        <f>'[2]Аппарат Ф1'!I14+'[2]Чувашупрдор Ф1'!I14+'[2]Дирекция Ф1'!I14</f>
        <v>0</v>
      </c>
      <c r="J14" s="6">
        <f>'[2]Аппарат Ф1'!J14+'[2]Чувашупрдор Ф1'!J14+'[2]Дирекция Ф1'!J14</f>
        <v>0</v>
      </c>
      <c r="K14" s="6">
        <f>'[2]Аппарат Ф1'!K14+'[2]Чувашупрдор Ф1'!K14+'[2]Дирекция Ф1'!K14</f>
        <v>51</v>
      </c>
      <c r="L14" s="6">
        <f>'[2]Аппарат Ф1'!L14+'[2]Чувашупрдор Ф1'!L14+'[2]Дирекция Ф1'!L14</f>
        <v>0</v>
      </c>
      <c r="M14" s="6">
        <f>'[2]Аппарат Ф1'!M14+'[2]Чувашупрдор Ф1'!M14+'[2]Дирекция Ф1'!M14</f>
        <v>0</v>
      </c>
      <c r="N14" s="6">
        <f>'[2]Аппарат Ф1'!N14+'[2]Чувашупрдор Ф1'!N14+'[2]Дирекция Ф1'!N14</f>
        <v>0</v>
      </c>
      <c r="O14" s="6">
        <f>'[2]Аппарат Ф1'!O14+'[2]Чувашупрдор Ф1'!O14+'[2]Дирекция Ф1'!O14</f>
        <v>11</v>
      </c>
      <c r="P14" s="6">
        <f>'[2]Аппарат Ф1'!P14+'[2]Чувашупрдор Ф1'!P14+'[2]Дирекция Ф1'!P14</f>
        <v>113</v>
      </c>
    </row>
    <row r="15" spans="1:17" ht="52.8" x14ac:dyDescent="0.25">
      <c r="A15" s="317" t="s">
        <v>60</v>
      </c>
      <c r="B15" s="316">
        <v>102</v>
      </c>
      <c r="C15" s="6">
        <f>SUM(H15:J15)+L15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317" t="s">
        <v>63</v>
      </c>
      <c r="B16" s="316">
        <v>103</v>
      </c>
      <c r="C16" s="6">
        <f>SUM(D16:N16)</f>
        <v>10</v>
      </c>
      <c r="D16" s="6">
        <f>'[2]Аппарат Ф1'!D16+'[2]Чувашупрдор Ф1'!D16+'[2]Дирекция Ф1'!D16</f>
        <v>0</v>
      </c>
      <c r="E16" s="6">
        <f>'[2]Аппарат Ф1'!E16+'[2]Чувашупрдор Ф1'!E16+'[2]Дирекция Ф1'!E16</f>
        <v>0</v>
      </c>
      <c r="F16" s="6">
        <f>'[2]Аппарат Ф1'!F16+'[2]Чувашупрдор Ф1'!F16+'[2]Дирекция Ф1'!F16</f>
        <v>0</v>
      </c>
      <c r="G16" s="6">
        <f>'[2]Аппарат Ф1'!G16+'[2]Чувашупрдор Ф1'!G16+'[2]Дирекция Ф1'!G16</f>
        <v>0</v>
      </c>
      <c r="H16" s="6">
        <f>'[2]Аппарат Ф1'!H16+'[2]Чувашупрдор Ф1'!H16+'[2]Дирекция Ф1'!H16</f>
        <v>0</v>
      </c>
      <c r="I16" s="6">
        <f>'[2]Аппарат Ф1'!I16+'[2]Чувашупрдор Ф1'!I16+'[2]Дирекция Ф1'!I16</f>
        <v>0</v>
      </c>
      <c r="J16" s="6">
        <f>'[2]Аппарат Ф1'!J16+'[2]Чувашупрдор Ф1'!J16+'[2]Дирекция Ф1'!J16</f>
        <v>0</v>
      </c>
      <c r="K16" s="6">
        <f>'[2]Аппарат Ф1'!K16+'[2]Чувашупрдор Ф1'!K16+'[2]Дирекция Ф1'!K16</f>
        <v>10</v>
      </c>
      <c r="L16" s="6"/>
      <c r="M16" s="6"/>
      <c r="N16" s="6"/>
      <c r="O16" s="6"/>
      <c r="P16" s="6"/>
    </row>
    <row r="17" spans="1:16" ht="52.8" x14ac:dyDescent="0.25">
      <c r="A17" s="317" t="s">
        <v>61</v>
      </c>
      <c r="B17" s="316">
        <v>104</v>
      </c>
      <c r="C17" s="6">
        <f>SUM(D17:N17)</f>
        <v>2</v>
      </c>
      <c r="D17" s="6">
        <f>'[2]Аппарат Ф1'!D17+'[2]Чувашупрдор Ф1'!D17+'[2]Дирекция Ф1'!D17</f>
        <v>0</v>
      </c>
      <c r="E17" s="6">
        <f>'[2]Аппарат Ф1'!E17+'[2]Чувашупрдор Ф1'!E17+'[2]Дирекция Ф1'!E17</f>
        <v>0</v>
      </c>
      <c r="F17" s="6">
        <f>'[2]Аппарат Ф1'!F17+'[2]Чувашупрдор Ф1'!F17+'[2]Дирекция Ф1'!F17</f>
        <v>0</v>
      </c>
      <c r="G17" s="6">
        <f>'[2]Аппарат Ф1'!G17+'[2]Чувашупрдор Ф1'!G17+'[2]Дирекция Ф1'!G17</f>
        <v>0</v>
      </c>
      <c r="H17" s="6">
        <f>'[2]Аппарат Ф1'!H17+'[2]Чувашупрдор Ф1'!H17+'[2]Дирекция Ф1'!H17</f>
        <v>0</v>
      </c>
      <c r="I17" s="6">
        <f>'[2]Аппарат Ф1'!I17+'[2]Чувашупрдор Ф1'!I17+'[2]Дирекция Ф1'!I17</f>
        <v>0</v>
      </c>
      <c r="J17" s="6">
        <f>'[2]Аппарат Ф1'!J17+'[2]Чувашупрдор Ф1'!J17+'[2]Дирекция Ф1'!J17</f>
        <v>0</v>
      </c>
      <c r="K17" s="6">
        <f>'[2]Аппарат Ф1'!K17+'[2]Чувашупрдор Ф1'!K17+'[2]Дирекция Ф1'!K17</f>
        <v>2</v>
      </c>
      <c r="L17" s="6"/>
      <c r="M17" s="6"/>
      <c r="N17" s="6"/>
      <c r="O17" s="6"/>
      <c r="P17" s="6"/>
    </row>
    <row r="18" spans="1:16" ht="66" x14ac:dyDescent="0.25">
      <c r="A18" s="318" t="s">
        <v>62</v>
      </c>
      <c r="B18" s="316">
        <v>105</v>
      </c>
      <c r="C18" s="6">
        <f>SUM(D18:N18)</f>
        <v>0</v>
      </c>
      <c r="D18" s="6">
        <f>'[2]Аппарат Ф1'!D18+'[2]Чувашупрдор Ф1'!D18+'[2]Дирекция Ф1'!D18</f>
        <v>0</v>
      </c>
      <c r="E18" s="6">
        <f>'[2]Аппарат Ф1'!E18+'[2]Чувашупрдор Ф1'!E18+'[2]Дирекция Ф1'!E18</f>
        <v>0</v>
      </c>
      <c r="F18" s="6">
        <f>'[2]Аппарат Ф1'!F18+'[2]Чувашупрдор Ф1'!F18+'[2]Дирекция Ф1'!F18</f>
        <v>0</v>
      </c>
      <c r="G18" s="6">
        <f>'[2]Аппарат Ф1'!G18+'[2]Чувашупрдор Ф1'!G18+'[2]Дирекция Ф1'!G18</f>
        <v>0</v>
      </c>
      <c r="H18" s="6">
        <f>'[2]Аппарат Ф1'!H18+'[2]Чувашупрдор Ф1'!H18+'[2]Дирекция Ф1'!H18</f>
        <v>0</v>
      </c>
      <c r="I18" s="6">
        <f>'[2]Аппарат Ф1'!I18+'[2]Чувашупрдор Ф1'!I18+'[2]Дирекция Ф1'!I18</f>
        <v>0</v>
      </c>
      <c r="J18" s="6">
        <f>'[2]Аппарат Ф1'!J18+'[2]Чувашупрдор Ф1'!J18+'[2]Дирекция Ф1'!J18</f>
        <v>0</v>
      </c>
      <c r="K18" s="6">
        <f>'[2]Аппарат Ф1'!K18+'[2]Чувашупрдор Ф1'!K18+'[2]Дирекция Ф1'!K18</f>
        <v>0</v>
      </c>
      <c r="L18" s="6"/>
      <c r="M18" s="6"/>
      <c r="N18" s="6"/>
      <c r="O18" s="6"/>
      <c r="P18" s="6"/>
    </row>
    <row r="19" spans="1:16" ht="66" x14ac:dyDescent="0.25">
      <c r="A19" s="318" t="s">
        <v>56</v>
      </c>
      <c r="B19" s="316">
        <v>106</v>
      </c>
      <c r="C19" s="6">
        <f>SUM(E19:G19)+I19+J19+N19</f>
        <v>0</v>
      </c>
      <c r="D19" s="6"/>
      <c r="E19" s="6"/>
      <c r="F19" s="6"/>
      <c r="G19" s="6"/>
      <c r="H19" s="6"/>
      <c r="I19" s="6">
        <f>'[2]Аппарат Ф1'!I19+'[2]Чувашупрдор Ф1'!I19+'[2]Дирекция Ф1'!I19</f>
        <v>0</v>
      </c>
      <c r="J19" s="6">
        <f>'[2]Аппарат Ф1'!J19+'[2]Чувашупрдор Ф1'!J19+'[2]Дирекция Ф1'!J19</f>
        <v>0</v>
      </c>
      <c r="K19" s="6"/>
      <c r="L19" s="6"/>
      <c r="M19" s="6"/>
      <c r="N19" s="6"/>
      <c r="O19" s="6"/>
      <c r="P19" s="6"/>
    </row>
    <row r="20" spans="1:16" ht="26.4" x14ac:dyDescent="0.25">
      <c r="A20" s="317" t="s">
        <v>57</v>
      </c>
      <c r="B20" s="316">
        <v>107</v>
      </c>
      <c r="C20" s="150">
        <f>SUM(D20:L20)</f>
        <v>0</v>
      </c>
      <c r="D20" s="6">
        <f>'[2]Аппарат Ф1'!D20+'[2]Чувашупрдор Ф1'!D20+'[2]Дирекция Ф1'!D20</f>
        <v>0</v>
      </c>
      <c r="E20" s="6">
        <f>'[2]Аппарат Ф1'!E20+'[2]Чувашупрдор Ф1'!E20+'[2]Дирекция Ф1'!E20</f>
        <v>0</v>
      </c>
      <c r="F20" s="6">
        <f>'[2]Аппарат Ф1'!F20+'[2]Чувашупрдор Ф1'!F20+'[2]Дирекция Ф1'!F20</f>
        <v>0</v>
      </c>
      <c r="G20" s="6">
        <f>'[2]Аппарат Ф1'!G20+'[2]Чувашупрдор Ф1'!G20+'[2]Дирекция Ф1'!G20</f>
        <v>0</v>
      </c>
      <c r="H20" s="6">
        <f>'[2]Аппарат Ф1'!H20+'[2]Чувашупрдор Ф1'!H20+'[2]Дирекция Ф1'!H20</f>
        <v>0</v>
      </c>
      <c r="I20" s="6">
        <f>'[2]Аппарат Ф1'!I20+'[2]Чувашупрдор Ф1'!I20+'[2]Дирекция Ф1'!I20</f>
        <v>0</v>
      </c>
      <c r="J20" s="6">
        <f>'[2]Аппарат Ф1'!J20+'[2]Чувашупрдор Ф1'!J20+'[2]Дирекция Ф1'!J20</f>
        <v>0</v>
      </c>
      <c r="K20" s="6">
        <f>'[2]Аппарат Ф1'!K20+'[2]Чувашупрдор Ф1'!K20+'[2]Дирекция Ф1'!K20</f>
        <v>0</v>
      </c>
      <c r="L20" s="6"/>
      <c r="M20" s="6"/>
      <c r="N20" s="6"/>
      <c r="O20" s="6"/>
      <c r="P20" s="6"/>
    </row>
    <row r="21" spans="1:16" ht="26.4" x14ac:dyDescent="0.25">
      <c r="A21" s="319" t="s">
        <v>197</v>
      </c>
      <c r="B21" s="316">
        <v>108</v>
      </c>
      <c r="C21" s="150">
        <f>SUM(D21:L21)</f>
        <v>0</v>
      </c>
      <c r="D21" s="6">
        <f>'[2]Аппарат Ф1'!D21+'[2]Чувашупрдор Ф1'!D21+'[2]Дирекция Ф1'!D21</f>
        <v>0</v>
      </c>
      <c r="E21" s="6">
        <f>'[2]Аппарат Ф1'!E21+'[2]Чувашупрдор Ф1'!E21+'[2]Дирекция Ф1'!E21</f>
        <v>0</v>
      </c>
      <c r="F21" s="6">
        <f>'[2]Аппарат Ф1'!F21+'[2]Чувашупрдор Ф1'!F21+'[2]Дирекция Ф1'!F21</f>
        <v>0</v>
      </c>
      <c r="G21" s="6">
        <f>'[2]Аппарат Ф1'!G21+'[2]Чувашупрдор Ф1'!G21+'[2]Дирекция Ф1'!G21</f>
        <v>0</v>
      </c>
      <c r="H21" s="6">
        <f>'[2]Аппарат Ф1'!H21+'[2]Чувашупрдор Ф1'!H21+'[2]Дирекция Ф1'!H21</f>
        <v>0</v>
      </c>
      <c r="I21" s="6">
        <f>'[2]Аппарат Ф1'!I21+'[2]Чувашупрдор Ф1'!I21+'[2]Дирекция Ф1'!I21</f>
        <v>0</v>
      </c>
      <c r="J21" s="6">
        <f>'[2]Аппарат Ф1'!J21+'[2]Чувашупрдор Ф1'!J21+'[2]Дирекция Ф1'!J21</f>
        <v>0</v>
      </c>
      <c r="K21" s="6">
        <f>'[2]Аппарат Ф1'!K21+'[2]Чувашупрдор Ф1'!K21+'[2]Дирекция Ф1'!K21</f>
        <v>0</v>
      </c>
      <c r="L21" s="6"/>
      <c r="M21" s="6"/>
      <c r="N21" s="6"/>
      <c r="O21" s="6"/>
      <c r="P21" s="6"/>
    </row>
    <row r="22" spans="1:16" ht="39.6" x14ac:dyDescent="0.25">
      <c r="A22" s="317" t="s">
        <v>59</v>
      </c>
      <c r="B22" s="316">
        <v>109</v>
      </c>
      <c r="C22" s="150">
        <f>SUM(D22:L22)</f>
        <v>0</v>
      </c>
      <c r="D22" s="6">
        <f>'[2]Аппарат Ф1'!D22+'[2]Чувашупрдор Ф1'!D22+'[2]Дирекция Ф1'!D22</f>
        <v>0</v>
      </c>
      <c r="E22" s="6">
        <f>'[2]Аппарат Ф1'!E22+'[2]Чувашупрдор Ф1'!E22+'[2]Дирекция Ф1'!E22</f>
        <v>0</v>
      </c>
      <c r="F22" s="6">
        <f>'[2]Аппарат Ф1'!F22+'[2]Чувашупрдор Ф1'!F22+'[2]Дирекция Ф1'!F22</f>
        <v>0</v>
      </c>
      <c r="G22" s="6">
        <f>'[2]Аппарат Ф1'!G22+'[2]Чувашупрдор Ф1'!G22+'[2]Дирекция Ф1'!G22</f>
        <v>0</v>
      </c>
      <c r="H22" s="6">
        <f>'[2]Аппарат Ф1'!H22+'[2]Чувашупрдор Ф1'!H22+'[2]Дирекция Ф1'!H22</f>
        <v>0</v>
      </c>
      <c r="I22" s="6">
        <f>'[2]Аппарат Ф1'!I22+'[2]Чувашупрдор Ф1'!I22+'[2]Дирекция Ф1'!I22</f>
        <v>0</v>
      </c>
      <c r="J22" s="6">
        <f>'[2]Аппарат Ф1'!J22+'[2]Чувашупрдор Ф1'!J22+'[2]Дирекция Ф1'!J22</f>
        <v>0</v>
      </c>
      <c r="K22" s="6">
        <f>'[2]Аппарат Ф1'!K22+'[2]Чувашупрдор Ф1'!K22+'[2]Дирекция Ф1'!K22</f>
        <v>0</v>
      </c>
      <c r="L22" s="6"/>
      <c r="M22" s="6"/>
      <c r="N22" s="6"/>
      <c r="O22" s="6"/>
      <c r="P22" s="6"/>
    </row>
    <row r="23" spans="1:16" ht="26.4" x14ac:dyDescent="0.25">
      <c r="A23" s="315" t="s">
        <v>11</v>
      </c>
      <c r="B23" s="316">
        <v>110</v>
      </c>
      <c r="C23" s="6">
        <f>SUM(D23:P23)</f>
        <v>173</v>
      </c>
      <c r="D23" s="6">
        <f>'[2]Аппарат Ф1'!D23+'[2]Чувашупрдор Ф1'!D23+'[2]Дирекция Ф1'!D23</f>
        <v>0</v>
      </c>
      <c r="E23" s="6">
        <f>'[2]Аппарат Ф1'!E23+'[2]Чувашупрдор Ф1'!E23+'[2]Дирекция Ф1'!E23</f>
        <v>0</v>
      </c>
      <c r="F23" s="6">
        <f>'[2]Аппарат Ф1'!F23+'[2]Чувашупрдор Ф1'!F23+'[2]Дирекция Ф1'!F23</f>
        <v>0</v>
      </c>
      <c r="G23" s="6">
        <f>'[2]Аппарат Ф1'!G23+'[2]Чувашупрдор Ф1'!G23+'[2]Дирекция Ф1'!G23</f>
        <v>0</v>
      </c>
      <c r="H23" s="6">
        <f>'[2]Аппарат Ф1'!H23+'[2]Чувашупрдор Ф1'!H23+'[2]Дирекция Ф1'!H23</f>
        <v>0</v>
      </c>
      <c r="I23" s="6">
        <f>'[2]Аппарат Ф1'!I23+'[2]Чувашупрдор Ф1'!I23+'[2]Дирекция Ф1'!I23</f>
        <v>0</v>
      </c>
      <c r="J23" s="6">
        <f>'[2]Аппарат Ф1'!J23+'[2]Чувашупрдор Ф1'!J23+'[2]Дирекция Ф1'!J23</f>
        <v>0</v>
      </c>
      <c r="K23" s="6">
        <f>'[2]Аппарат Ф1'!K23+'[2]Чувашупрдор Ф1'!K23+'[2]Дирекция Ф1'!K23</f>
        <v>49</v>
      </c>
      <c r="L23" s="6">
        <f>'[2]Аппарат Ф1'!L23+'[2]Чувашупрдор Ф1'!L23+'[2]Дирекция Ф1'!L23</f>
        <v>0</v>
      </c>
      <c r="M23" s="6">
        <f>'[2]Аппарат Ф1'!M23+'[2]Чувашупрдор Ф1'!M23+'[2]Дирекция Ф1'!M23</f>
        <v>0</v>
      </c>
      <c r="N23" s="6">
        <f>'[2]Аппарат Ф1'!N23+'[2]Чувашупрдор Ф1'!N23+'[2]Дирекция Ф1'!N23</f>
        <v>0</v>
      </c>
      <c r="O23" s="6">
        <f>'[2]Аппарат Ф1'!O23+'[2]Чувашупрдор Ф1'!O23+'[2]Дирекция Ф1'!O23</f>
        <v>11</v>
      </c>
      <c r="P23" s="6">
        <f>'[2]Аппарат Ф1'!P23+'[2]Чувашупрдор Ф1'!P23+'[2]Дирекция Ф1'!P23</f>
        <v>113</v>
      </c>
    </row>
    <row r="24" spans="1:16" ht="66" x14ac:dyDescent="0.25">
      <c r="A24" s="317" t="s">
        <v>64</v>
      </c>
      <c r="B24" s="320">
        <v>111</v>
      </c>
      <c r="C24" s="6">
        <f>SUM(D24:N24)</f>
        <v>8</v>
      </c>
      <c r="D24" s="6">
        <f>'[2]Аппарат Ф1'!D24+'[2]Чувашупрдор Ф1'!D24+'[2]Дирекция Ф1'!D24</f>
        <v>0</v>
      </c>
      <c r="E24" s="6">
        <f>'[2]Аппарат Ф1'!E24+'[2]Чувашупрдор Ф1'!E24+'[2]Дирекция Ф1'!E24</f>
        <v>0</v>
      </c>
      <c r="F24" s="6">
        <f>'[2]Аппарат Ф1'!F24+'[2]Чувашупрдор Ф1'!F24+'[2]Дирекция Ф1'!F24</f>
        <v>0</v>
      </c>
      <c r="G24" s="6">
        <f>'[2]Аппарат Ф1'!G24+'[2]Чувашупрдор Ф1'!G24+'[2]Дирекция Ф1'!G24</f>
        <v>0</v>
      </c>
      <c r="H24" s="6">
        <f>'[2]Аппарат Ф1'!H24+'[2]Чувашупрдор Ф1'!H24+'[2]Дирекция Ф1'!H24</f>
        <v>0</v>
      </c>
      <c r="I24" s="6">
        <f>'[2]Аппарат Ф1'!I24+'[2]Чувашупрдор Ф1'!I24+'[2]Дирекция Ф1'!I24</f>
        <v>0</v>
      </c>
      <c r="J24" s="6">
        <f>'[2]Аппарат Ф1'!J24+'[2]Чувашупрдор Ф1'!J24+'[2]Дирекция Ф1'!J24</f>
        <v>0</v>
      </c>
      <c r="K24" s="6">
        <f>'[2]Аппарат Ф1'!K24+'[2]Чувашупрдор Ф1'!K24+'[2]Дирекция Ф1'!K24</f>
        <v>8</v>
      </c>
      <c r="L24" s="6">
        <f>'[2]Аппарат Ф1'!L24+'[2]Чувашупрдор Ф1'!L24+'[2]Дирекция Ф1'!L24</f>
        <v>0</v>
      </c>
      <c r="M24" s="6"/>
      <c r="N24" s="6"/>
      <c r="O24" s="6"/>
      <c r="P24" s="6"/>
    </row>
    <row r="25" spans="1:16" ht="26.4" x14ac:dyDescent="0.25">
      <c r="A25" s="317" t="s">
        <v>65</v>
      </c>
      <c r="B25" s="320">
        <v>112</v>
      </c>
      <c r="C25" s="6">
        <f>SUM(D25:P25)</f>
        <v>0</v>
      </c>
      <c r="D25" s="6">
        <f>'[2]Аппарат Ф1'!D25+'[2]Чувашупрдор Ф1'!D25+'[2]Дирекция Ф1'!D25</f>
        <v>0</v>
      </c>
      <c r="E25" s="6">
        <f>'[2]Аппарат Ф1'!E25+'[2]Чувашупрдор Ф1'!E25+'[2]Дирекция Ф1'!E25</f>
        <v>0</v>
      </c>
      <c r="F25" s="6">
        <f>'[2]Аппарат Ф1'!F25+'[2]Чувашупрдор Ф1'!F25+'[2]Дирекция Ф1'!F25</f>
        <v>0</v>
      </c>
      <c r="G25" s="6">
        <f>'[2]Аппарат Ф1'!G25+'[2]Чувашупрдор Ф1'!G25+'[2]Дирекция Ф1'!G25</f>
        <v>0</v>
      </c>
      <c r="H25" s="6">
        <f>'[2]Аппарат Ф1'!H25+'[2]Чувашупрдор Ф1'!H25+'[2]Дирекция Ф1'!H25</f>
        <v>0</v>
      </c>
      <c r="I25" s="6">
        <f>'[2]Аппарат Ф1'!I25+'[2]Чувашупрдор Ф1'!I25+'[2]Дирекция Ф1'!I25</f>
        <v>0</v>
      </c>
      <c r="J25" s="6">
        <f>'[2]Аппарат Ф1'!J25+'[2]Чувашупрдор Ф1'!J25+'[2]Дирекция Ф1'!J25</f>
        <v>0</v>
      </c>
      <c r="K25" s="6">
        <f>'[2]Аппарат Ф1'!K25+'[2]Чувашупрдор Ф1'!K25+'[2]Дирекция Ф1'!K25</f>
        <v>0</v>
      </c>
      <c r="L25" s="6">
        <f>'[2]Аппарат Ф1'!L25+'[2]Чувашупрдор Ф1'!L25+'[2]Дирекция Ф1'!L25</f>
        <v>0</v>
      </c>
      <c r="M25" s="6"/>
      <c r="N25" s="6"/>
      <c r="O25" s="6"/>
      <c r="P25" s="6"/>
    </row>
    <row r="26" spans="1:16" ht="39.6" x14ac:dyDescent="0.25">
      <c r="A26" s="317" t="s">
        <v>66</v>
      </c>
      <c r="B26" s="320">
        <v>113</v>
      </c>
      <c r="C26" s="6">
        <f>SUM(E26:G26)+I26+J26+N26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317" t="s">
        <v>67</v>
      </c>
      <c r="B27" s="320">
        <v>114</v>
      </c>
      <c r="C27" s="6">
        <f>SUM(D27:L27)</f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317" t="s">
        <v>68</v>
      </c>
      <c r="B28" s="320">
        <v>115</v>
      </c>
      <c r="C28" s="6">
        <f>SUM(D28:L28)</f>
        <v>0</v>
      </c>
      <c r="D28" s="6">
        <f>'[2]Аппарат Ф1'!D28+'[2]Чувашупрдор Ф1'!D28+'[2]Дирекция Ф1'!D28</f>
        <v>0</v>
      </c>
      <c r="E28" s="6">
        <f>'[2]Аппарат Ф1'!E28+'[2]Чувашупрдор Ф1'!E28+'[2]Дирекция Ф1'!E28</f>
        <v>0</v>
      </c>
      <c r="F28" s="6">
        <f>'[2]Аппарат Ф1'!F28+'[2]Чувашупрдор Ф1'!F28+'[2]Дирекция Ф1'!F28</f>
        <v>0</v>
      </c>
      <c r="G28" s="6">
        <f>'[2]Аппарат Ф1'!G28+'[2]Чувашупрдор Ф1'!G28+'[2]Дирекция Ф1'!G28</f>
        <v>0</v>
      </c>
      <c r="H28" s="6">
        <f>'[2]Аппарат Ф1'!H28+'[2]Чувашупрдор Ф1'!H28+'[2]Дирекция Ф1'!H28</f>
        <v>0</v>
      </c>
      <c r="I28" s="6">
        <f>'[2]Аппарат Ф1'!I28+'[2]Чувашупрдор Ф1'!I28+'[2]Дирекция Ф1'!I28</f>
        <v>0</v>
      </c>
      <c r="J28" s="6">
        <f>'[2]Аппарат Ф1'!J28+'[2]Чувашупрдор Ф1'!J28+'[2]Дирекция Ф1'!J28</f>
        <v>0</v>
      </c>
      <c r="K28" s="6">
        <f>'[2]Аппарат Ф1'!K28+'[2]Чувашупрдор Ф1'!K28+'[2]Дирекция Ф1'!K28</f>
        <v>0</v>
      </c>
      <c r="L28" s="6">
        <f>'[2]Аппарат Ф1'!L28+'[2]Чувашупрдор Ф1'!L28+'[2]Дирекция Ф1'!L28</f>
        <v>0</v>
      </c>
      <c r="M28" s="6"/>
      <c r="N28" s="6"/>
      <c r="O28" s="6"/>
      <c r="P28" s="6"/>
    </row>
    <row r="29" spans="1:16" ht="39.6" x14ac:dyDescent="0.25">
      <c r="A29" s="317" t="s">
        <v>69</v>
      </c>
      <c r="B29" s="320">
        <v>116</v>
      </c>
      <c r="C29" s="6">
        <f>SUM(D29:P29)</f>
        <v>173</v>
      </c>
      <c r="D29" s="6">
        <f>'[2]Аппарат Ф1'!D29+'[2]Чувашупрдор Ф1'!D29+'[2]Дирекция Ф1'!D29</f>
        <v>0</v>
      </c>
      <c r="E29" s="6">
        <f>'[2]Аппарат Ф1'!E29+'[2]Чувашупрдор Ф1'!E29+'[2]Дирекция Ф1'!E29</f>
        <v>0</v>
      </c>
      <c r="F29" s="6">
        <f>'[2]Аппарат Ф1'!F29+'[2]Чувашупрдор Ф1'!F29+'[2]Дирекция Ф1'!F29</f>
        <v>0</v>
      </c>
      <c r="G29" s="6">
        <f>'[2]Аппарат Ф1'!G29+'[2]Чувашупрдор Ф1'!G29+'[2]Дирекция Ф1'!G29</f>
        <v>0</v>
      </c>
      <c r="H29" s="6">
        <f>'[2]Аппарат Ф1'!H29+'[2]Чувашупрдор Ф1'!H29+'[2]Дирекция Ф1'!H29</f>
        <v>0</v>
      </c>
      <c r="I29" s="6">
        <f>'[2]Аппарат Ф1'!I29+'[2]Чувашупрдор Ф1'!I29+'[2]Дирекция Ф1'!I29</f>
        <v>0</v>
      </c>
      <c r="J29" s="6">
        <f>'[2]Аппарат Ф1'!J29+'[2]Чувашупрдор Ф1'!J29+'[2]Дирекция Ф1'!J29</f>
        <v>0</v>
      </c>
      <c r="K29" s="6">
        <f>'[2]Аппарат Ф1'!K29+'[2]Чувашупрдор Ф1'!K29+'[2]Дирекция Ф1'!K29</f>
        <v>49</v>
      </c>
      <c r="L29" s="6">
        <f>'[2]Аппарат Ф1'!L29+'[2]Чувашупрдор Ф1'!L29+'[2]Дирекция Ф1'!L29</f>
        <v>0</v>
      </c>
      <c r="M29" s="6">
        <f>'[2]Аппарат Ф1'!M29+'[2]Чувашупрдор Ф1'!M29+'[2]Дирекция Ф1'!M29</f>
        <v>0</v>
      </c>
      <c r="N29" s="6">
        <f>'[2]Аппарат Ф1'!N29+'[2]Чувашупрдор Ф1'!N29+'[2]Дирекция Ф1'!N29</f>
        <v>0</v>
      </c>
      <c r="O29" s="6">
        <f>'[2]Аппарат Ф1'!O29+'[2]Чувашупрдор Ф1'!O29+'[2]Дирекция Ф1'!O29</f>
        <v>11</v>
      </c>
      <c r="P29" s="6">
        <f>'[2]Аппарат Ф1'!P29+'[2]Чувашупрдор Ф1'!P29+'[2]Дирекция Ф1'!P29</f>
        <v>113</v>
      </c>
    </row>
    <row r="30" spans="1:16" ht="26.4" x14ac:dyDescent="0.25">
      <c r="A30" s="321" t="s">
        <v>12</v>
      </c>
      <c r="B30" s="316">
        <v>117</v>
      </c>
      <c r="C30" s="6">
        <f t="shared" ref="C30:C39" si="0">SUM(D30:P30)</f>
        <v>0</v>
      </c>
      <c r="D30" s="6">
        <f>'[2]Аппарат Ф1'!D30+'[2]Чувашупрдор Ф1'!D30+'[2]Дирекция Ф1'!D30</f>
        <v>0</v>
      </c>
      <c r="E30" s="6">
        <f>'[2]Аппарат Ф1'!E30+'[2]Чувашупрдор Ф1'!E30+'[2]Дирекция Ф1'!E30</f>
        <v>0</v>
      </c>
      <c r="F30" s="6">
        <f>'[2]Аппарат Ф1'!F30+'[2]Чувашупрдор Ф1'!F30+'[2]Дирекция Ф1'!F30</f>
        <v>0</v>
      </c>
      <c r="G30" s="6">
        <f>'[2]Аппарат Ф1'!G30+'[2]Чувашупрдор Ф1'!G30+'[2]Дирекция Ф1'!G30</f>
        <v>0</v>
      </c>
      <c r="H30" s="6">
        <f>'[2]Аппарат Ф1'!H30+'[2]Чувашупрдор Ф1'!H30+'[2]Дирекция Ф1'!H30</f>
        <v>0</v>
      </c>
      <c r="I30" s="6">
        <f>'[2]Аппарат Ф1'!I30+'[2]Чувашупрдор Ф1'!I30+'[2]Дирекция Ф1'!I30</f>
        <v>0</v>
      </c>
      <c r="J30" s="6">
        <f>'[2]Аппарат Ф1'!J30+'[2]Чувашупрдор Ф1'!J30+'[2]Дирекция Ф1'!J30</f>
        <v>0</v>
      </c>
      <c r="K30" s="6">
        <f>'[2]Аппарат Ф1'!K30+'[2]Чувашупрдор Ф1'!K30+'[2]Дирекция Ф1'!K30</f>
        <v>0</v>
      </c>
      <c r="L30" s="6">
        <f>'[2]Аппарат Ф1'!L30+'[2]Чувашупрдор Ф1'!L30+'[2]Дирекция Ф1'!L30</f>
        <v>0</v>
      </c>
      <c r="M30" s="6">
        <f>'[2]Аппарат Ф1'!M30+'[2]Чувашупрдор Ф1'!M30+'[2]Дирекция Ф1'!M30</f>
        <v>0</v>
      </c>
      <c r="N30" s="6">
        <f>'[2]Аппарат Ф1'!N30+'[2]Чувашупрдор Ф1'!N30+'[2]Дирекция Ф1'!N30</f>
        <v>0</v>
      </c>
      <c r="O30" s="6">
        <f>'[2]Аппарат Ф1'!O30+'[2]Чувашупрдор Ф1'!O30+'[2]Дирекция Ф1'!O30</f>
        <v>0</v>
      </c>
      <c r="P30" s="6">
        <f>'[2]Аппарат Ф1'!P30+'[2]Чувашупрдор Ф1'!P30+'[2]Дирекция Ф1'!P30</f>
        <v>0</v>
      </c>
    </row>
    <row r="31" spans="1:16" ht="13.2" x14ac:dyDescent="0.25">
      <c r="A31" s="315" t="s">
        <v>13</v>
      </c>
      <c r="B31" s="316">
        <v>118</v>
      </c>
      <c r="C31" s="6">
        <f t="shared" si="0"/>
        <v>0</v>
      </c>
      <c r="D31" s="6">
        <f>'[2]Аппарат Ф1'!D31+'[2]Чувашупрдор Ф1'!D31+'[2]Дирекция Ф1'!D31</f>
        <v>0</v>
      </c>
      <c r="E31" s="6">
        <f>'[2]Аппарат Ф1'!E31+'[2]Чувашупрдор Ф1'!E31+'[2]Дирекция Ф1'!E31</f>
        <v>0</v>
      </c>
      <c r="F31" s="6">
        <f>'[2]Аппарат Ф1'!F31+'[2]Чувашупрдор Ф1'!F31+'[2]Дирекция Ф1'!F31</f>
        <v>0</v>
      </c>
      <c r="G31" s="6">
        <f>'[2]Аппарат Ф1'!G31+'[2]Чувашупрдор Ф1'!G31+'[2]Дирекция Ф1'!G31</f>
        <v>0</v>
      </c>
      <c r="H31" s="6">
        <f>'[2]Аппарат Ф1'!H31+'[2]Чувашупрдор Ф1'!H31+'[2]Дирекция Ф1'!H31</f>
        <v>0</v>
      </c>
      <c r="I31" s="6">
        <f>'[2]Аппарат Ф1'!I31+'[2]Чувашупрдор Ф1'!I31+'[2]Дирекция Ф1'!I31</f>
        <v>0</v>
      </c>
      <c r="J31" s="6">
        <f>'[2]Аппарат Ф1'!J31+'[2]Чувашупрдор Ф1'!J31+'[2]Дирекция Ф1'!J31</f>
        <v>0</v>
      </c>
      <c r="K31" s="6">
        <f>'[2]Аппарат Ф1'!K31+'[2]Чувашупрдор Ф1'!K31+'[2]Дирекция Ф1'!K31</f>
        <v>0</v>
      </c>
      <c r="L31" s="6">
        <f>'[2]Аппарат Ф1'!L31+'[2]Чувашупрдор Ф1'!L31+'[2]Дирекция Ф1'!L31</f>
        <v>0</v>
      </c>
      <c r="M31" s="6">
        <f>'[2]Аппарат Ф1'!M31+'[2]Чувашупрдор Ф1'!M31+'[2]Дирекция Ф1'!M31</f>
        <v>0</v>
      </c>
      <c r="N31" s="6">
        <f>'[2]Аппарат Ф1'!N31+'[2]Чувашупрдор Ф1'!N31+'[2]Дирекция Ф1'!N31</f>
        <v>0</v>
      </c>
      <c r="O31" s="6">
        <f>'[2]Аппарат Ф1'!O31+'[2]Чувашупрдор Ф1'!O31+'[2]Дирекция Ф1'!O31</f>
        <v>0</v>
      </c>
      <c r="P31" s="6">
        <f>'[2]Аппарат Ф1'!P31+'[2]Чувашупрдор Ф1'!P31+'[2]Дирекция Ф1'!P31</f>
        <v>0</v>
      </c>
    </row>
    <row r="32" spans="1:16" ht="39.6" x14ac:dyDescent="0.25">
      <c r="A32" s="322" t="s">
        <v>183</v>
      </c>
      <c r="B32" s="323">
        <v>119</v>
      </c>
      <c r="C32" s="324">
        <f t="shared" si="0"/>
        <v>0</v>
      </c>
      <c r="D32" s="324">
        <f>'[2]Аппарат Ф1'!D32+'[2]Чувашупрдор Ф1'!D32+'[2]Дирекция Ф1'!D32</f>
        <v>0</v>
      </c>
      <c r="E32" s="324">
        <f>'[2]Аппарат Ф1'!E32+'[2]Чувашупрдор Ф1'!E32+'[2]Дирекция Ф1'!E32</f>
        <v>0</v>
      </c>
      <c r="F32" s="324">
        <f>'[2]Аппарат Ф1'!F32+'[2]Чувашупрдор Ф1'!F32+'[2]Дирекция Ф1'!F32</f>
        <v>0</v>
      </c>
      <c r="G32" s="324">
        <f>'[2]Аппарат Ф1'!G32+'[2]Чувашупрдор Ф1'!G32+'[2]Дирекция Ф1'!G32</f>
        <v>0</v>
      </c>
      <c r="H32" s="324">
        <f>'[2]Аппарат Ф1'!H32+'[2]Чувашупрдор Ф1'!H32+'[2]Дирекция Ф1'!H32</f>
        <v>0</v>
      </c>
      <c r="I32" s="324">
        <f>'[2]Аппарат Ф1'!I32+'[2]Чувашупрдор Ф1'!I32+'[2]Дирекция Ф1'!I32</f>
        <v>0</v>
      </c>
      <c r="J32" s="324">
        <f>'[2]Аппарат Ф1'!J32+'[2]Чувашупрдор Ф1'!J32+'[2]Дирекция Ф1'!J32</f>
        <v>0</v>
      </c>
      <c r="K32" s="324">
        <f>'[2]Аппарат Ф1'!K32+'[2]Чувашупрдор Ф1'!K32+'[2]Дирекция Ф1'!K32</f>
        <v>0</v>
      </c>
      <c r="L32" s="324">
        <f>'[2]Аппарат Ф1'!L32+'[2]Чувашупрдор Ф1'!L32+'[2]Дирекция Ф1'!L32</f>
        <v>0</v>
      </c>
      <c r="M32" s="324">
        <f>'[2]Аппарат Ф1'!M32+'[2]Чувашупрдор Ф1'!M32+'[2]Дирекция Ф1'!M32</f>
        <v>0</v>
      </c>
      <c r="N32" s="324">
        <f>'[2]Аппарат Ф1'!N32+'[2]Чувашупрдор Ф1'!N32+'[2]Дирекция Ф1'!N32</f>
        <v>0</v>
      </c>
      <c r="O32" s="324">
        <f>'[2]Аппарат Ф1'!O32+'[2]Чувашупрдор Ф1'!O32+'[2]Дирекция Ф1'!O32</f>
        <v>0</v>
      </c>
      <c r="P32" s="324">
        <f>'[2]Аппарат Ф1'!P32+'[2]Чувашупрдор Ф1'!P32+'[2]Дирекция Ф1'!P32</f>
        <v>0</v>
      </c>
    </row>
    <row r="33" spans="1:16" ht="39.6" x14ac:dyDescent="0.25">
      <c r="A33" s="322" t="s">
        <v>184</v>
      </c>
      <c r="B33" s="323">
        <v>120</v>
      </c>
      <c r="C33" s="324">
        <f t="shared" si="0"/>
        <v>0</v>
      </c>
      <c r="D33" s="324">
        <f>'[2]Аппарат Ф1'!D33+'[2]Чувашупрдор Ф1'!D33+'[2]Дирекция Ф1'!D33</f>
        <v>0</v>
      </c>
      <c r="E33" s="324">
        <f>'[2]Аппарат Ф1'!E33+'[2]Чувашупрдор Ф1'!E33+'[2]Дирекция Ф1'!E33</f>
        <v>0</v>
      </c>
      <c r="F33" s="324">
        <f>'[2]Аппарат Ф1'!F33+'[2]Чувашупрдор Ф1'!F33+'[2]Дирекция Ф1'!F33</f>
        <v>0</v>
      </c>
      <c r="G33" s="324">
        <f>'[2]Аппарат Ф1'!G33+'[2]Чувашупрдор Ф1'!G33+'[2]Дирекция Ф1'!G33</f>
        <v>0</v>
      </c>
      <c r="H33" s="324">
        <f>'[2]Аппарат Ф1'!H33+'[2]Чувашупрдор Ф1'!H33+'[2]Дирекция Ф1'!H33</f>
        <v>0</v>
      </c>
      <c r="I33" s="324">
        <f>'[2]Аппарат Ф1'!I33+'[2]Чувашупрдор Ф1'!I33+'[2]Дирекция Ф1'!I33</f>
        <v>0</v>
      </c>
      <c r="J33" s="324">
        <f>'[2]Аппарат Ф1'!J33+'[2]Чувашупрдор Ф1'!J33+'[2]Дирекция Ф1'!J33</f>
        <v>0</v>
      </c>
      <c r="K33" s="324">
        <f>'[2]Аппарат Ф1'!K33+'[2]Чувашупрдор Ф1'!K33+'[2]Дирекция Ф1'!K33</f>
        <v>0</v>
      </c>
      <c r="L33" s="324">
        <f>'[2]Аппарат Ф1'!L33+'[2]Чувашупрдор Ф1'!L33+'[2]Дирекция Ф1'!L33</f>
        <v>0</v>
      </c>
      <c r="M33" s="324">
        <f>'[2]Аппарат Ф1'!M33+'[2]Чувашупрдор Ф1'!M33+'[2]Дирекция Ф1'!M33</f>
        <v>0</v>
      </c>
      <c r="N33" s="324">
        <f>'[2]Аппарат Ф1'!N33+'[2]Чувашупрдор Ф1'!N33+'[2]Дирекция Ф1'!N33</f>
        <v>0</v>
      </c>
      <c r="O33" s="324">
        <f>'[2]Аппарат Ф1'!O33+'[2]Чувашупрдор Ф1'!O33+'[2]Дирекция Ф1'!O33</f>
        <v>0</v>
      </c>
      <c r="P33" s="324">
        <f>'[2]Аппарат Ф1'!P33+'[2]Чувашупрдор Ф1'!P33+'[2]Дирекция Ф1'!P33</f>
        <v>0</v>
      </c>
    </row>
    <row r="34" spans="1:16" ht="13.2" x14ac:dyDescent="0.25">
      <c r="A34" s="315" t="s">
        <v>70</v>
      </c>
      <c r="B34" s="316">
        <v>121</v>
      </c>
      <c r="C34" s="6">
        <f t="shared" si="0"/>
        <v>0</v>
      </c>
      <c r="D34" s="6">
        <f>'[2]Аппарат Ф1'!D34+'[2]Чувашупрдор Ф1'!D34+'[2]Дирекция Ф1'!D34</f>
        <v>0</v>
      </c>
      <c r="E34" s="6">
        <f>'[2]Аппарат Ф1'!E34+'[2]Чувашупрдор Ф1'!E34+'[2]Дирекция Ф1'!E34</f>
        <v>0</v>
      </c>
      <c r="F34" s="6">
        <f>'[2]Аппарат Ф1'!F34+'[2]Чувашупрдор Ф1'!F34+'[2]Дирекция Ф1'!F34</f>
        <v>0</v>
      </c>
      <c r="G34" s="6">
        <f>'[2]Аппарат Ф1'!G34+'[2]Чувашупрдор Ф1'!G34+'[2]Дирекция Ф1'!G34</f>
        <v>0</v>
      </c>
      <c r="H34" s="6">
        <f>'[2]Аппарат Ф1'!H34+'[2]Чувашупрдор Ф1'!H34+'[2]Дирекция Ф1'!H34</f>
        <v>0</v>
      </c>
      <c r="I34" s="6">
        <f>'[2]Аппарат Ф1'!I34+'[2]Чувашупрдор Ф1'!I34+'[2]Дирекция Ф1'!I34</f>
        <v>0</v>
      </c>
      <c r="J34" s="6">
        <f>'[2]Аппарат Ф1'!J34+'[2]Чувашупрдор Ф1'!J34+'[2]Дирекция Ф1'!J34</f>
        <v>0</v>
      </c>
      <c r="K34" s="6">
        <f>'[2]Аппарат Ф1'!K34+'[2]Чувашупрдор Ф1'!K34+'[2]Дирекция Ф1'!K34</f>
        <v>0</v>
      </c>
      <c r="L34" s="6">
        <f>'[2]Аппарат Ф1'!L34+'[2]Чувашупрдор Ф1'!L34+'[2]Дирекция Ф1'!L34</f>
        <v>0</v>
      </c>
      <c r="M34" s="6">
        <f>'[2]Аппарат Ф1'!M34+'[2]Чувашупрдор Ф1'!M34+'[2]Дирекция Ф1'!M34</f>
        <v>0</v>
      </c>
      <c r="N34" s="6">
        <f>'[2]Аппарат Ф1'!N34+'[2]Чувашупрдор Ф1'!N34+'[2]Дирекция Ф1'!N34</f>
        <v>0</v>
      </c>
      <c r="O34" s="6">
        <f>'[2]Аппарат Ф1'!O34+'[2]Чувашупрдор Ф1'!O34+'[2]Дирекция Ф1'!O34</f>
        <v>0</v>
      </c>
      <c r="P34" s="6">
        <f>'[2]Аппарат Ф1'!P34+'[2]Чувашупрдор Ф1'!P34+'[2]Дирекция Ф1'!P34</f>
        <v>0</v>
      </c>
    </row>
    <row r="35" spans="1:16" ht="13.2" x14ac:dyDescent="0.25">
      <c r="A35" s="315" t="s">
        <v>71</v>
      </c>
      <c r="B35" s="316">
        <v>122</v>
      </c>
      <c r="C35" s="6">
        <f t="shared" si="0"/>
        <v>1</v>
      </c>
      <c r="D35" s="6">
        <f>'[2]Аппарат Ф1'!D35+'[2]Чувашупрдор Ф1'!D35+'[2]Дирекция Ф1'!D35</f>
        <v>0</v>
      </c>
      <c r="E35" s="6">
        <f>'[2]Аппарат Ф1'!E35+'[2]Чувашупрдор Ф1'!E35+'[2]Дирекция Ф1'!E35</f>
        <v>0</v>
      </c>
      <c r="F35" s="6">
        <f>'[2]Аппарат Ф1'!F35+'[2]Чувашупрдор Ф1'!F35+'[2]Дирекция Ф1'!F35</f>
        <v>0</v>
      </c>
      <c r="G35" s="6">
        <f>'[2]Аппарат Ф1'!G35+'[2]Чувашупрдор Ф1'!G35+'[2]Дирекция Ф1'!G35</f>
        <v>0</v>
      </c>
      <c r="H35" s="6">
        <f>'[2]Аппарат Ф1'!H35+'[2]Чувашупрдор Ф1'!H35+'[2]Дирекция Ф1'!H35</f>
        <v>0</v>
      </c>
      <c r="I35" s="6">
        <f>'[2]Аппарат Ф1'!I35+'[2]Чувашупрдор Ф1'!I35+'[2]Дирекция Ф1'!I35</f>
        <v>0</v>
      </c>
      <c r="J35" s="6">
        <f>'[2]Аппарат Ф1'!J35+'[2]Чувашупрдор Ф1'!J35+'[2]Дирекция Ф1'!J35</f>
        <v>0</v>
      </c>
      <c r="K35" s="6">
        <f>'[2]Аппарат Ф1'!K35+'[2]Чувашупрдор Ф1'!K35+'[2]Дирекция Ф1'!K35</f>
        <v>1</v>
      </c>
      <c r="L35" s="6">
        <f>'[2]Аппарат Ф1'!L35+'[2]Чувашупрдор Ф1'!L35+'[2]Дирекция Ф1'!L35</f>
        <v>0</v>
      </c>
      <c r="M35" s="6">
        <f>'[2]Аппарат Ф1'!M35+'[2]Чувашупрдор Ф1'!M35+'[2]Дирекция Ф1'!M35</f>
        <v>0</v>
      </c>
      <c r="N35" s="6">
        <f>'[2]Аппарат Ф1'!N35+'[2]Чувашупрдор Ф1'!N35+'[2]Дирекция Ф1'!N35</f>
        <v>0</v>
      </c>
      <c r="O35" s="6">
        <f>'[2]Аппарат Ф1'!O35+'[2]Чувашупрдор Ф1'!O35+'[2]Дирекция Ф1'!O35</f>
        <v>0</v>
      </c>
      <c r="P35" s="6">
        <f>'[2]Аппарат Ф1'!P35+'[2]Чувашупрдор Ф1'!P35+'[2]Дирекция Ф1'!P35</f>
        <v>0</v>
      </c>
    </row>
    <row r="36" spans="1:16" ht="26.4" x14ac:dyDescent="0.25">
      <c r="A36" s="321" t="s">
        <v>14</v>
      </c>
      <c r="B36" s="316">
        <v>123</v>
      </c>
      <c r="C36" s="6">
        <f t="shared" si="0"/>
        <v>1</v>
      </c>
      <c r="D36" s="6">
        <f>'[2]Аппарат Ф1'!D36+'[2]Чувашупрдор Ф1'!D36+'[2]Дирекция Ф1'!D36</f>
        <v>0</v>
      </c>
      <c r="E36" s="6">
        <f>'[2]Аппарат Ф1'!E36+'[2]Чувашупрдор Ф1'!E36+'[2]Дирекция Ф1'!E36</f>
        <v>0</v>
      </c>
      <c r="F36" s="6">
        <f>'[2]Аппарат Ф1'!F36+'[2]Чувашупрдор Ф1'!F36+'[2]Дирекция Ф1'!F36</f>
        <v>0</v>
      </c>
      <c r="G36" s="6">
        <f>'[2]Аппарат Ф1'!G36+'[2]Чувашупрдор Ф1'!G36+'[2]Дирекция Ф1'!G36</f>
        <v>0</v>
      </c>
      <c r="H36" s="6">
        <f>'[2]Аппарат Ф1'!H36+'[2]Чувашупрдор Ф1'!H36+'[2]Дирекция Ф1'!H36</f>
        <v>0</v>
      </c>
      <c r="I36" s="6">
        <f>'[2]Аппарат Ф1'!I36+'[2]Чувашупрдор Ф1'!I36+'[2]Дирекция Ф1'!I36</f>
        <v>0</v>
      </c>
      <c r="J36" s="6">
        <f>'[2]Аппарат Ф1'!J36+'[2]Чувашупрдор Ф1'!J36+'[2]Дирекция Ф1'!J36</f>
        <v>0</v>
      </c>
      <c r="K36" s="6">
        <f>'[2]Аппарат Ф1'!K36+'[2]Чувашупрдор Ф1'!K36+'[2]Дирекция Ф1'!K36</f>
        <v>1</v>
      </c>
      <c r="L36" s="6">
        <f>'[2]Аппарат Ф1'!L36+'[2]Чувашупрдор Ф1'!L36+'[2]Дирекция Ф1'!L36</f>
        <v>0</v>
      </c>
      <c r="M36" s="6">
        <f>'[2]Аппарат Ф1'!M36+'[2]Чувашупрдор Ф1'!M36+'[2]Дирекция Ф1'!M36</f>
        <v>0</v>
      </c>
      <c r="N36" s="6">
        <f>'[2]Аппарат Ф1'!N36+'[2]Чувашупрдор Ф1'!N36+'[2]Дирекция Ф1'!N36</f>
        <v>0</v>
      </c>
      <c r="O36" s="6">
        <f>'[2]Аппарат Ф1'!O36+'[2]Чувашупрдор Ф1'!O36+'[2]Дирекция Ф1'!O36</f>
        <v>0</v>
      </c>
      <c r="P36" s="6">
        <f>'[2]Аппарат Ф1'!P36+'[2]Чувашупрдор Ф1'!P36+'[2]Дирекция Ф1'!P36</f>
        <v>0</v>
      </c>
    </row>
    <row r="37" spans="1:16" ht="26.4" x14ac:dyDescent="0.25">
      <c r="A37" s="321" t="s">
        <v>72</v>
      </c>
      <c r="B37" s="316">
        <v>124</v>
      </c>
      <c r="C37" s="6">
        <f t="shared" si="0"/>
        <v>0</v>
      </c>
      <c r="D37" s="6">
        <f>'[2]Аппарат Ф1'!D37+'[2]Чувашупрдор Ф1'!D37+'[2]Дирекция Ф1'!D37</f>
        <v>0</v>
      </c>
      <c r="E37" s="6">
        <f>'[2]Аппарат Ф1'!E37+'[2]Чувашупрдор Ф1'!E37+'[2]Дирекция Ф1'!E37</f>
        <v>0</v>
      </c>
      <c r="F37" s="6">
        <f>'[2]Аппарат Ф1'!F37+'[2]Чувашупрдор Ф1'!F37+'[2]Дирекция Ф1'!F37</f>
        <v>0</v>
      </c>
      <c r="G37" s="6">
        <f>'[2]Аппарат Ф1'!G37+'[2]Чувашупрдор Ф1'!G37+'[2]Дирекция Ф1'!G37</f>
        <v>0</v>
      </c>
      <c r="H37" s="6">
        <f>'[2]Аппарат Ф1'!H37+'[2]Чувашупрдор Ф1'!H37+'[2]Дирекция Ф1'!H37</f>
        <v>0</v>
      </c>
      <c r="I37" s="6">
        <f>'[2]Аппарат Ф1'!I37+'[2]Чувашупрдор Ф1'!I37+'[2]Дирекция Ф1'!I37</f>
        <v>0</v>
      </c>
      <c r="J37" s="6">
        <f>'[2]Аппарат Ф1'!J37+'[2]Чувашупрдор Ф1'!J37+'[2]Дирекция Ф1'!J37</f>
        <v>0</v>
      </c>
      <c r="K37" s="6">
        <f>'[2]Аппарат Ф1'!K37+'[2]Чувашупрдор Ф1'!K37+'[2]Дирекция Ф1'!K37</f>
        <v>0</v>
      </c>
      <c r="L37" s="6">
        <f>'[2]Аппарат Ф1'!L37+'[2]Чувашупрдор Ф1'!L37+'[2]Дирекция Ф1'!L37</f>
        <v>0</v>
      </c>
      <c r="M37" s="6">
        <f>'[2]Аппарат Ф1'!M37+'[2]Чувашупрдор Ф1'!M37+'[2]Дирекция Ф1'!M37</f>
        <v>0</v>
      </c>
      <c r="N37" s="6">
        <f>'[2]Аппарат Ф1'!N37+'[2]Чувашупрдор Ф1'!N37+'[2]Дирекция Ф1'!N37</f>
        <v>0</v>
      </c>
      <c r="O37" s="6">
        <f>'[2]Аппарат Ф1'!O37+'[2]Чувашупрдор Ф1'!O37+'[2]Дирекция Ф1'!O37</f>
        <v>0</v>
      </c>
      <c r="P37" s="6">
        <f>'[2]Аппарат Ф1'!P37+'[2]Чувашупрдор Ф1'!P37+'[2]Дирекция Ф1'!P37</f>
        <v>0</v>
      </c>
    </row>
    <row r="38" spans="1:16" ht="39.6" x14ac:dyDescent="0.25">
      <c r="A38" s="321" t="s">
        <v>73</v>
      </c>
      <c r="B38" s="316">
        <v>125</v>
      </c>
      <c r="C38" s="6">
        <f>SUM(D38:P38)</f>
        <v>0</v>
      </c>
      <c r="D38" s="6">
        <f>'[2]Аппарат Ф1'!D38+'[2]Чувашупрдор Ф1'!D38+'[2]Дирекция Ф1'!D38</f>
        <v>0</v>
      </c>
      <c r="E38" s="6">
        <f>'[2]Аппарат Ф1'!E38+'[2]Чувашупрдор Ф1'!E38+'[2]Дирекция Ф1'!E38</f>
        <v>0</v>
      </c>
      <c r="F38" s="6">
        <f>'[2]Аппарат Ф1'!F38+'[2]Чувашупрдор Ф1'!F38+'[2]Дирекция Ф1'!F38</f>
        <v>0</v>
      </c>
      <c r="G38" s="6">
        <f>'[2]Аппарат Ф1'!G38+'[2]Чувашупрдор Ф1'!G38+'[2]Дирекция Ф1'!G38</f>
        <v>0</v>
      </c>
      <c r="H38" s="6">
        <f>'[2]Аппарат Ф1'!H38+'[2]Чувашупрдор Ф1'!H38+'[2]Дирекция Ф1'!H38</f>
        <v>0</v>
      </c>
      <c r="I38" s="6">
        <f>'[2]Аппарат Ф1'!I38+'[2]Чувашупрдор Ф1'!I38+'[2]Дирекция Ф1'!I38</f>
        <v>0</v>
      </c>
      <c r="J38" s="6">
        <f>'[2]Аппарат Ф1'!J38+'[2]Чувашупрдор Ф1'!J38+'[2]Дирекция Ф1'!J38</f>
        <v>0</v>
      </c>
      <c r="K38" s="6">
        <f>'[2]Аппарат Ф1'!K38+'[2]Чувашупрдор Ф1'!K38+'[2]Дирекция Ф1'!K38</f>
        <v>0</v>
      </c>
      <c r="L38" s="6">
        <f>'[2]Аппарат Ф1'!L38+'[2]Чувашупрдор Ф1'!L38+'[2]Дирекция Ф1'!L38</f>
        <v>0</v>
      </c>
      <c r="M38" s="6">
        <f>'[2]Аппарат Ф1'!M38+'[2]Чувашупрдор Ф1'!M38+'[2]Дирекция Ф1'!M38</f>
        <v>0</v>
      </c>
      <c r="N38" s="6">
        <f>'[2]Аппарат Ф1'!N38+'[2]Чувашупрдор Ф1'!N38+'[2]Дирекция Ф1'!N38</f>
        <v>0</v>
      </c>
      <c r="O38" s="6">
        <f>'[2]Аппарат Ф1'!O38+'[2]Чувашупрдор Ф1'!O38+'[2]Дирекция Ф1'!O38</f>
        <v>0</v>
      </c>
      <c r="P38" s="6">
        <f>'[2]Аппарат Ф1'!P38+'[2]Чувашупрдор Ф1'!P38+'[2]Дирекция Ф1'!P38</f>
        <v>0</v>
      </c>
    </row>
    <row r="39" spans="1:16" ht="13.2" x14ac:dyDescent="0.25">
      <c r="A39" s="315" t="s">
        <v>15</v>
      </c>
      <c r="B39" s="316">
        <v>126</v>
      </c>
      <c r="C39" s="6">
        <f t="shared" si="0"/>
        <v>0</v>
      </c>
      <c r="D39" s="6">
        <f>'[2]Аппарат Ф1'!D39+'[2]Чувашупрдор Ф1'!D39+'[2]Дирекция Ф1'!D39</f>
        <v>0</v>
      </c>
      <c r="E39" s="6">
        <f>'[2]Аппарат Ф1'!E39+'[2]Чувашупрдор Ф1'!E39+'[2]Дирекция Ф1'!E39</f>
        <v>0</v>
      </c>
      <c r="F39" s="6">
        <f>'[2]Аппарат Ф1'!F39+'[2]Чувашупрдор Ф1'!F39+'[2]Дирекция Ф1'!F39</f>
        <v>0</v>
      </c>
      <c r="G39" s="6">
        <f>'[2]Аппарат Ф1'!G39+'[2]Чувашупрдор Ф1'!G39+'[2]Дирекция Ф1'!G39</f>
        <v>0</v>
      </c>
      <c r="H39" s="6">
        <f>'[2]Аппарат Ф1'!H39+'[2]Чувашупрдор Ф1'!H39+'[2]Дирекция Ф1'!H39</f>
        <v>0</v>
      </c>
      <c r="I39" s="6">
        <f>'[2]Аппарат Ф1'!I39+'[2]Чувашупрдор Ф1'!I39+'[2]Дирекция Ф1'!I39</f>
        <v>0</v>
      </c>
      <c r="J39" s="6">
        <f>'[2]Аппарат Ф1'!J39+'[2]Чувашупрдор Ф1'!J39+'[2]Дирекция Ф1'!J39</f>
        <v>0</v>
      </c>
      <c r="K39" s="6">
        <f>'[2]Аппарат Ф1'!K39+'[2]Чувашупрдор Ф1'!K39+'[2]Дирекция Ф1'!K39</f>
        <v>0</v>
      </c>
      <c r="L39" s="6">
        <f>'[2]Аппарат Ф1'!L39+'[2]Чувашупрдор Ф1'!L39+'[2]Дирекция Ф1'!L39</f>
        <v>0</v>
      </c>
      <c r="M39" s="6">
        <f>'[2]Аппарат Ф1'!M39+'[2]Чувашупрдор Ф1'!M39+'[2]Дирекция Ф1'!M39</f>
        <v>0</v>
      </c>
      <c r="N39" s="6">
        <f>'[2]Аппарат Ф1'!N39+'[2]Чувашупрдор Ф1'!N39+'[2]Дирекция Ф1'!N39</f>
        <v>0</v>
      </c>
      <c r="O39" s="6">
        <f>'[2]Аппарат Ф1'!O39+'[2]Чувашупрдор Ф1'!O39+'[2]Дирекция Ф1'!O39</f>
        <v>0</v>
      </c>
      <c r="P39" s="6">
        <f>'[2]Аппарат Ф1'!P39+'[2]Чувашупрдор Ф1'!P39+'[2]Дирекция Ф1'!P39</f>
        <v>0</v>
      </c>
    </row>
    <row r="40" spans="1:16" ht="79.2" x14ac:dyDescent="0.25">
      <c r="A40" s="321" t="s">
        <v>198</v>
      </c>
      <c r="B40" s="316">
        <v>127</v>
      </c>
      <c r="C40" s="6">
        <f>SUM(D40:P40)</f>
        <v>0</v>
      </c>
      <c r="D40" s="6">
        <f>'[2]Аппарат Ф1'!D40+'[2]Чувашупрдор Ф1'!D40+'[2]Дирекция Ф1'!D40</f>
        <v>0</v>
      </c>
      <c r="E40" s="6">
        <f>'[2]Аппарат Ф1'!E40+'[2]Чувашупрдор Ф1'!E40+'[2]Дирекция Ф1'!E40</f>
        <v>0</v>
      </c>
      <c r="F40" s="6">
        <f>'[2]Аппарат Ф1'!F40+'[2]Чувашупрдор Ф1'!F40+'[2]Дирекция Ф1'!F40</f>
        <v>0</v>
      </c>
      <c r="G40" s="6">
        <f>'[2]Аппарат Ф1'!G40+'[2]Чувашупрдор Ф1'!G40+'[2]Дирекция Ф1'!G40</f>
        <v>0</v>
      </c>
      <c r="H40" s="6">
        <f>'[2]Аппарат Ф1'!H40+'[2]Чувашупрдор Ф1'!H40+'[2]Дирекция Ф1'!H40</f>
        <v>0</v>
      </c>
      <c r="I40" s="6">
        <f>'[2]Аппарат Ф1'!I40+'[2]Чувашупрдор Ф1'!I40+'[2]Дирекция Ф1'!I40</f>
        <v>0</v>
      </c>
      <c r="J40" s="6">
        <f>'[2]Аппарат Ф1'!J40+'[2]Чувашупрдор Ф1'!J40+'[2]Дирекция Ф1'!J40</f>
        <v>0</v>
      </c>
      <c r="K40" s="6">
        <f>'[2]Аппарат Ф1'!K40+'[2]Чувашупрдор Ф1'!K40+'[2]Дирекция Ф1'!K40</f>
        <v>0</v>
      </c>
      <c r="L40" s="6">
        <f>'[2]Аппарат Ф1'!L40+'[2]Чувашупрдор Ф1'!L40+'[2]Дирекция Ф1'!L40</f>
        <v>0</v>
      </c>
      <c r="M40" s="6">
        <f>'[2]Аппарат Ф1'!M40+'[2]Чувашупрдор Ф1'!M40+'[2]Дирекция Ф1'!M40</f>
        <v>0</v>
      </c>
      <c r="N40" s="6">
        <f>'[2]Аппарат Ф1'!N40+'[2]Чувашупрдор Ф1'!N40+'[2]Дирекция Ф1'!N40</f>
        <v>0</v>
      </c>
      <c r="O40" s="6">
        <f>'[2]Аппарат Ф1'!O40+'[2]Чувашупрдор Ф1'!O40+'[2]Дирекция Ф1'!O40</f>
        <v>0</v>
      </c>
      <c r="P40" s="6">
        <f>'[2]Аппарат Ф1'!P40+'[2]Чувашупрдор Ф1'!P40+'[2]Дирекция Ф1'!P40</f>
        <v>0</v>
      </c>
    </row>
    <row r="41" spans="1:16" ht="63" customHeight="1" x14ac:dyDescent="0.25">
      <c r="A41" s="315" t="s">
        <v>75</v>
      </c>
      <c r="B41" s="316">
        <v>128</v>
      </c>
      <c r="C41" s="6">
        <f>SUM(D41:N41)</f>
        <v>0</v>
      </c>
      <c r="D41" s="6">
        <f>'[2]Аппарат Ф1'!D41+'[2]Чувашупрдор Ф1'!D41+'[2]Дирекция Ф1'!D41</f>
        <v>0</v>
      </c>
      <c r="E41" s="6">
        <f>'[2]Аппарат Ф1'!E41+'[2]Чувашупрдор Ф1'!E41+'[2]Дирекция Ф1'!E41</f>
        <v>0</v>
      </c>
      <c r="F41" s="6">
        <f>'[2]Аппарат Ф1'!F41+'[2]Чувашупрдор Ф1'!F41+'[2]Дирекция Ф1'!F41</f>
        <v>0</v>
      </c>
      <c r="G41" s="6">
        <f>'[2]Аппарат Ф1'!G41+'[2]Чувашупрдор Ф1'!G41+'[2]Дирекция Ф1'!G41</f>
        <v>0</v>
      </c>
      <c r="H41" s="6">
        <f>'[2]Аппарат Ф1'!H41+'[2]Чувашупрдор Ф1'!H41+'[2]Дирекция Ф1'!H41</f>
        <v>0</v>
      </c>
      <c r="I41" s="6">
        <f>'[2]Аппарат Ф1'!I41+'[2]Чувашупрдор Ф1'!I41+'[2]Дирекция Ф1'!I41</f>
        <v>0</v>
      </c>
      <c r="J41" s="6">
        <f>'[2]Аппарат Ф1'!J41+'[2]Чувашупрдор Ф1'!J41+'[2]Дирекция Ф1'!J41</f>
        <v>0</v>
      </c>
      <c r="K41" s="6">
        <f>'[2]Аппарат Ф1'!K41+'[2]Чувашупрдор Ф1'!K41+'[2]Дирекция Ф1'!K41</f>
        <v>0</v>
      </c>
      <c r="L41" s="6">
        <f>'[2]Аппарат Ф1'!L41+'[2]Чувашупрдор Ф1'!L41+'[2]Дирекция Ф1'!L41</f>
        <v>0</v>
      </c>
      <c r="M41" s="6">
        <f>'[2]Аппарат Ф1'!M41+'[2]Чувашупрдор Ф1'!M41+'[2]Дирекция Ф1'!M41</f>
        <v>0</v>
      </c>
      <c r="N41" s="6">
        <f>'[2]Аппарат Ф1'!N41+'[2]Чувашупрдор Ф1'!N41+'[2]Дирекция Ф1'!N41</f>
        <v>0</v>
      </c>
      <c r="O41" s="6"/>
      <c r="P41" s="6"/>
    </row>
    <row r="42" spans="1:16" ht="12.75" customHeight="1" x14ac:dyDescent="0.25">
      <c r="A42" s="476" t="s">
        <v>76</v>
      </c>
      <c r="B42" s="476"/>
      <c r="C42" s="477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</row>
    <row r="43" spans="1:16" ht="13.2" x14ac:dyDescent="0.25">
      <c r="A43" s="325" t="s">
        <v>16</v>
      </c>
      <c r="B43" s="316">
        <v>201</v>
      </c>
      <c r="C43" s="6">
        <f>SUM(D43:N43)</f>
        <v>243</v>
      </c>
      <c r="D43" s="6">
        <f>'[2]Аппарат Ф1'!D43+'[2]Чувашупрдор Ф1'!D43+'[2]Дирекция Ф1'!D43</f>
        <v>0</v>
      </c>
      <c r="E43" s="6">
        <f>'[2]Аппарат Ф1'!E43+'[2]Чувашупрдор Ф1'!E43+'[2]Дирекция Ф1'!E43</f>
        <v>0</v>
      </c>
      <c r="F43" s="6">
        <f>'[2]Аппарат Ф1'!F43+'[2]Чувашупрдор Ф1'!F43+'[2]Дирекция Ф1'!F43</f>
        <v>0</v>
      </c>
      <c r="G43" s="6">
        <f>'[2]Аппарат Ф1'!G43+'[2]Чувашупрдор Ф1'!G43+'[2]Дирекция Ф1'!G43</f>
        <v>0</v>
      </c>
      <c r="H43" s="6">
        <f>'[2]Аппарат Ф1'!H43+'[2]Чувашупрдор Ф1'!H43+'[2]Дирекция Ф1'!H43</f>
        <v>0</v>
      </c>
      <c r="I43" s="6">
        <f>'[2]Аппарат Ф1'!I43+'[2]Чувашупрдор Ф1'!I43+'[2]Дирекция Ф1'!I43</f>
        <v>0</v>
      </c>
      <c r="J43" s="6">
        <f>'[2]Аппарат Ф1'!J43+'[2]Чувашупрдор Ф1'!J43+'[2]Дирекция Ф1'!J43</f>
        <v>0</v>
      </c>
      <c r="K43" s="6">
        <f>'[2]Аппарат Ф1'!K43+'[2]Чувашупрдор Ф1'!K43+'[2]Дирекция Ф1'!K43</f>
        <v>243</v>
      </c>
      <c r="L43" s="6"/>
      <c r="M43" s="6"/>
      <c r="N43" s="6"/>
      <c r="O43" s="6"/>
      <c r="P43" s="6"/>
    </row>
    <row r="44" spans="1:16" ht="66" x14ac:dyDescent="0.25">
      <c r="A44" s="326" t="s">
        <v>77</v>
      </c>
      <c r="B44" s="316">
        <v>202</v>
      </c>
      <c r="C44" s="6">
        <f>SUM(H44:J44)+L44</f>
        <v>0</v>
      </c>
      <c r="D44" s="6"/>
      <c r="E44" s="6"/>
      <c r="F44" s="6"/>
      <c r="G44" s="6"/>
      <c r="H44" s="6"/>
      <c r="I44" s="6">
        <f>'[2]Аппарат Ф1'!I44+'[2]Чувашупрдор Ф1'!I44+'[2]Дирекция Ф1'!I44</f>
        <v>0</v>
      </c>
      <c r="J44" s="6">
        <f>'[2]Аппарат Ф1'!J44+'[2]Чувашупрдор Ф1'!J44+'[2]Дирекция Ф1'!J44</f>
        <v>0</v>
      </c>
      <c r="K44" s="6"/>
      <c r="L44" s="6"/>
      <c r="M44" s="6"/>
      <c r="N44" s="6"/>
      <c r="O44" s="6"/>
      <c r="P44" s="6"/>
    </row>
    <row r="45" spans="1:16" ht="52.8" x14ac:dyDescent="0.25">
      <c r="A45" s="326" t="s">
        <v>78</v>
      </c>
      <c r="B45" s="316">
        <v>203</v>
      </c>
      <c r="C45" s="6">
        <f>SUM(D45:N45)</f>
        <v>24</v>
      </c>
      <c r="D45" s="6"/>
      <c r="E45" s="6"/>
      <c r="F45" s="6"/>
      <c r="G45" s="6"/>
      <c r="H45" s="6"/>
      <c r="I45" s="6">
        <f>'[2]Аппарат Ф1'!I45+'[2]Чувашупрдор Ф1'!I45+'[2]Дирекция Ф1'!I45</f>
        <v>0</v>
      </c>
      <c r="J45" s="6">
        <f>'[2]Аппарат Ф1'!J45+'[2]Чувашупрдор Ф1'!J45+'[2]Дирекция Ф1'!J45</f>
        <v>0</v>
      </c>
      <c r="K45" s="6">
        <f>'[2]Аппарат Ф1'!K45+'[2]Чувашупрдор Ф1'!K45+'[2]Дирекция Ф1'!K45</f>
        <v>24</v>
      </c>
      <c r="L45" s="6"/>
      <c r="M45" s="6"/>
      <c r="N45" s="6"/>
      <c r="O45" s="6"/>
      <c r="P45" s="6"/>
    </row>
    <row r="46" spans="1:16" ht="39.6" x14ac:dyDescent="0.25">
      <c r="A46" s="326" t="s">
        <v>79</v>
      </c>
      <c r="B46" s="316">
        <v>204</v>
      </c>
      <c r="C46" s="6">
        <f>SUM(E46:G46)+I46+J46+N46</f>
        <v>0</v>
      </c>
      <c r="D46" s="6"/>
      <c r="E46" s="6"/>
      <c r="F46" s="6"/>
      <c r="G46" s="6"/>
      <c r="H46" s="6"/>
      <c r="I46" s="6">
        <f>'[2]Аппарат Ф1'!I46+'[2]Чувашупрдор Ф1'!I46+'[2]Дирекция Ф1'!I46</f>
        <v>0</v>
      </c>
      <c r="J46" s="6">
        <f>'[2]Аппарат Ф1'!J46+'[2]Чувашупрдор Ф1'!J46+'[2]Дирекция Ф1'!J46</f>
        <v>0</v>
      </c>
      <c r="K46" s="6"/>
      <c r="L46" s="6"/>
      <c r="M46" s="6"/>
      <c r="N46" s="6"/>
      <c r="O46" s="6"/>
      <c r="P46" s="6"/>
    </row>
    <row r="47" spans="1:16" ht="52.8" x14ac:dyDescent="0.25">
      <c r="A47" s="326" t="s">
        <v>80</v>
      </c>
      <c r="B47" s="316">
        <v>205</v>
      </c>
      <c r="C47" s="6">
        <f>SUM(D47:L47)</f>
        <v>23</v>
      </c>
      <c r="D47" s="6">
        <f>'[2]Аппарат Ф1'!D47+'[2]Чувашупрдор Ф1'!D47+'[2]Дирекция Ф1'!D47</f>
        <v>0</v>
      </c>
      <c r="E47" s="6">
        <f>'[2]Аппарат Ф1'!E47+'[2]Чувашупрдор Ф1'!E47+'[2]Дирекция Ф1'!E47</f>
        <v>0</v>
      </c>
      <c r="F47" s="6">
        <f>'[2]Аппарат Ф1'!F47+'[2]Чувашупрдор Ф1'!F47+'[2]Дирекция Ф1'!F47</f>
        <v>0</v>
      </c>
      <c r="G47" s="6">
        <f>'[2]Аппарат Ф1'!G47+'[2]Чувашупрдор Ф1'!G47+'[2]Дирекция Ф1'!G47</f>
        <v>0</v>
      </c>
      <c r="H47" s="6">
        <f>'[2]Аппарат Ф1'!H47+'[2]Чувашупрдор Ф1'!H47+'[2]Дирекция Ф1'!H47</f>
        <v>0</v>
      </c>
      <c r="I47" s="6">
        <f>'[2]Аппарат Ф1'!I47+'[2]Чувашупрдор Ф1'!I47+'[2]Дирекция Ф1'!I47</f>
        <v>0</v>
      </c>
      <c r="J47" s="6">
        <f>'[2]Аппарат Ф1'!J47+'[2]Чувашупрдор Ф1'!J47+'[2]Дирекция Ф1'!J47</f>
        <v>0</v>
      </c>
      <c r="K47" s="6">
        <f>'[2]Аппарат Ф1'!K47+'[2]Чувашупрдор Ф1'!K47+'[2]Дирекция Ф1'!K47</f>
        <v>23</v>
      </c>
      <c r="L47" s="6"/>
      <c r="M47" s="6"/>
      <c r="N47" s="6"/>
      <c r="O47" s="6"/>
      <c r="P47" s="6"/>
    </row>
    <row r="48" spans="1:16" ht="39.6" x14ac:dyDescent="0.25">
      <c r="A48" s="326" t="s">
        <v>81</v>
      </c>
      <c r="B48" s="316">
        <v>206</v>
      </c>
      <c r="C48" s="6">
        <f>SUM(D48:L48)</f>
        <v>0</v>
      </c>
      <c r="D48" s="6">
        <f>'[2]Аппарат Ф1'!D48+'[2]Чувашупрдор Ф1'!D48+'[2]Дирекция Ф1'!D48</f>
        <v>0</v>
      </c>
      <c r="E48" s="6">
        <f>'[2]Аппарат Ф1'!E48+'[2]Чувашупрдор Ф1'!E48+'[2]Дирекция Ф1'!E48</f>
        <v>0</v>
      </c>
      <c r="F48" s="6">
        <f>'[2]Аппарат Ф1'!F48+'[2]Чувашупрдор Ф1'!F48+'[2]Дирекция Ф1'!F48</f>
        <v>0</v>
      </c>
      <c r="G48" s="6">
        <f>'[2]Аппарат Ф1'!G48+'[2]Чувашупрдор Ф1'!G48+'[2]Дирекция Ф1'!G48</f>
        <v>0</v>
      </c>
      <c r="H48" s="6">
        <f>'[2]Аппарат Ф1'!H48+'[2]Чувашупрдор Ф1'!H48+'[2]Дирекция Ф1'!H48</f>
        <v>0</v>
      </c>
      <c r="I48" s="6">
        <f>'[2]Аппарат Ф1'!I48+'[2]Чувашупрдор Ф1'!I48+'[2]Дирекция Ф1'!I48</f>
        <v>0</v>
      </c>
      <c r="J48" s="6">
        <f>'[2]Аппарат Ф1'!J48+'[2]Чувашупрдор Ф1'!J48+'[2]Дирекция Ф1'!J48</f>
        <v>0</v>
      </c>
      <c r="K48" s="6">
        <f>'[2]Аппарат Ф1'!K48+'[2]Чувашупрдор Ф1'!K48+'[2]Дирекция Ф1'!K48</f>
        <v>0</v>
      </c>
      <c r="L48" s="6"/>
      <c r="M48" s="6"/>
      <c r="N48" s="6"/>
      <c r="O48" s="6"/>
      <c r="P48" s="6"/>
    </row>
    <row r="49" spans="1:26" ht="39.6" x14ac:dyDescent="0.25">
      <c r="A49" s="326" t="s">
        <v>82</v>
      </c>
      <c r="B49" s="316">
        <v>207</v>
      </c>
      <c r="C49" s="6">
        <f>SUM(D49:L49)</f>
        <v>0</v>
      </c>
      <c r="D49" s="6">
        <f>'[2]Аппарат Ф1'!D49+'[2]Чувашупрдор Ф1'!D49+'[2]Дирекция Ф1'!D49</f>
        <v>0</v>
      </c>
      <c r="E49" s="6">
        <f>'[2]Аппарат Ф1'!E49+'[2]Чувашупрдор Ф1'!E49+'[2]Дирекция Ф1'!E49</f>
        <v>0</v>
      </c>
      <c r="F49" s="6">
        <f>'[2]Аппарат Ф1'!F49+'[2]Чувашупрдор Ф1'!F49+'[2]Дирекция Ф1'!F49</f>
        <v>0</v>
      </c>
      <c r="G49" s="6">
        <f>'[2]Аппарат Ф1'!G49+'[2]Чувашупрдор Ф1'!G49+'[2]Дирекция Ф1'!G49</f>
        <v>0</v>
      </c>
      <c r="H49" s="6">
        <f>'[2]Аппарат Ф1'!H49+'[2]Чувашупрдор Ф1'!H49+'[2]Дирекция Ф1'!H49</f>
        <v>0</v>
      </c>
      <c r="I49" s="6">
        <f>'[2]Аппарат Ф1'!I49+'[2]Чувашупрдор Ф1'!I49+'[2]Дирекция Ф1'!I49</f>
        <v>0</v>
      </c>
      <c r="J49" s="6">
        <f>'[2]Аппарат Ф1'!J49+'[2]Чувашупрдор Ф1'!J49+'[2]Дирекция Ф1'!J49</f>
        <v>0</v>
      </c>
      <c r="K49" s="6">
        <f>'[2]Аппарат Ф1'!K49+'[2]Чувашупрдор Ф1'!K49+'[2]Дирекция Ф1'!K49</f>
        <v>0</v>
      </c>
      <c r="L49" s="6"/>
      <c r="M49" s="6"/>
      <c r="N49" s="6"/>
      <c r="O49" s="6"/>
      <c r="P49" s="6"/>
    </row>
    <row r="50" spans="1:26" ht="26.4" x14ac:dyDescent="0.25">
      <c r="A50" s="326" t="s">
        <v>37</v>
      </c>
      <c r="B50" s="316">
        <v>208</v>
      </c>
      <c r="C50" s="6">
        <f>SUM(D50:N50)</f>
        <v>243</v>
      </c>
      <c r="D50" s="6">
        <f>'[2]Аппарат Ф1'!D50+'[2]Чувашупрдор Ф1'!D50+'[2]Дирекция Ф1'!D50</f>
        <v>0</v>
      </c>
      <c r="E50" s="6">
        <f>'[2]Аппарат Ф1'!E50+'[2]Чувашупрдор Ф1'!E50+'[2]Дирекция Ф1'!E50</f>
        <v>0</v>
      </c>
      <c r="F50" s="6">
        <f>'[2]Аппарат Ф1'!F50+'[2]Чувашупрдор Ф1'!F50+'[2]Дирекция Ф1'!F50</f>
        <v>0</v>
      </c>
      <c r="G50" s="6">
        <f>'[2]Аппарат Ф1'!G50+'[2]Чувашупрдор Ф1'!G50+'[2]Дирекция Ф1'!G50</f>
        <v>0</v>
      </c>
      <c r="H50" s="6">
        <f>'[2]Аппарат Ф1'!H50+'[2]Чувашупрдор Ф1'!H50+'[2]Дирекция Ф1'!H50</f>
        <v>0</v>
      </c>
      <c r="I50" s="6">
        <f>'[2]Аппарат Ф1'!I50+'[2]Чувашупрдор Ф1'!I50+'[2]Дирекция Ф1'!I50</f>
        <v>0</v>
      </c>
      <c r="J50" s="6">
        <f>'[2]Аппарат Ф1'!J50+'[2]Чувашупрдор Ф1'!J50+'[2]Дирекция Ф1'!J50</f>
        <v>0</v>
      </c>
      <c r="K50" s="6">
        <f>'[2]Аппарат Ф1'!K50+'[2]Чувашупрдор Ф1'!K50+'[2]Дирекция Ф1'!K50</f>
        <v>243</v>
      </c>
      <c r="L50" s="6"/>
      <c r="M50" s="6"/>
      <c r="N50" s="6"/>
      <c r="O50" s="6"/>
      <c r="P50" s="6"/>
    </row>
    <row r="51" spans="1:26" ht="26.4" x14ac:dyDescent="0.25">
      <c r="A51" s="321" t="s">
        <v>17</v>
      </c>
      <c r="B51" s="316">
        <v>209</v>
      </c>
      <c r="C51" s="6">
        <f t="shared" ref="C51:C56" si="1">SUM(D51:N51)</f>
        <v>0</v>
      </c>
      <c r="D51" s="6">
        <f>'[2]Аппарат Ф1'!D51+'[2]Чувашупрдор Ф1'!D51+'[2]Дирекция Ф1'!D51</f>
        <v>0</v>
      </c>
      <c r="E51" s="6">
        <f>'[2]Аппарат Ф1'!E51+'[2]Чувашупрдор Ф1'!E51+'[2]Дирекция Ф1'!E51</f>
        <v>0</v>
      </c>
      <c r="F51" s="6">
        <f>'[2]Аппарат Ф1'!F51+'[2]Чувашупрдор Ф1'!F51+'[2]Дирекция Ф1'!F51</f>
        <v>0</v>
      </c>
      <c r="G51" s="6">
        <f>'[2]Аппарат Ф1'!G51+'[2]Чувашупрдор Ф1'!G51+'[2]Дирекция Ф1'!G51</f>
        <v>0</v>
      </c>
      <c r="H51" s="6">
        <f>'[2]Аппарат Ф1'!H51+'[2]Чувашупрдор Ф1'!H51+'[2]Дирекция Ф1'!H51</f>
        <v>0</v>
      </c>
      <c r="I51" s="6">
        <f>'[2]Аппарат Ф1'!I51+'[2]Чувашупрдор Ф1'!I51+'[2]Дирекция Ф1'!I51</f>
        <v>0</v>
      </c>
      <c r="J51" s="6">
        <f>'[2]Аппарат Ф1'!J51+'[2]Чувашупрдор Ф1'!J51+'[2]Дирекция Ф1'!J51</f>
        <v>0</v>
      </c>
      <c r="K51" s="6">
        <f>'[2]Аппарат Ф1'!K51+'[2]Чувашупрдор Ф1'!K51+'[2]Дирекция Ф1'!K51</f>
        <v>0</v>
      </c>
      <c r="L51" s="6"/>
      <c r="M51" s="6"/>
      <c r="N51" s="6"/>
      <c r="O51" s="6"/>
      <c r="P51" s="6"/>
    </row>
    <row r="52" spans="1:26" ht="13.2" x14ac:dyDescent="0.25">
      <c r="A52" s="315" t="s">
        <v>18</v>
      </c>
      <c r="B52" s="316">
        <v>210</v>
      </c>
      <c r="C52" s="6">
        <f t="shared" si="1"/>
        <v>0</v>
      </c>
      <c r="D52" s="6">
        <f>'[2]Аппарат Ф1'!D52+'[2]Чувашупрдор Ф1'!D52+'[2]Дирекция Ф1'!D52</f>
        <v>0</v>
      </c>
      <c r="E52" s="6">
        <f>'[2]Аппарат Ф1'!E52+'[2]Чувашупрдор Ф1'!E52+'[2]Дирекция Ф1'!E52</f>
        <v>0</v>
      </c>
      <c r="F52" s="6">
        <f>'[2]Аппарат Ф1'!F52+'[2]Чувашупрдор Ф1'!F52+'[2]Дирекция Ф1'!F52</f>
        <v>0</v>
      </c>
      <c r="G52" s="6">
        <f>'[2]Аппарат Ф1'!G52+'[2]Чувашупрдор Ф1'!G52+'[2]Дирекция Ф1'!G52</f>
        <v>0</v>
      </c>
      <c r="H52" s="6">
        <f>'[2]Аппарат Ф1'!H52+'[2]Чувашупрдор Ф1'!H52+'[2]Дирекция Ф1'!H52</f>
        <v>0</v>
      </c>
      <c r="I52" s="6">
        <f>'[2]Аппарат Ф1'!I52+'[2]Чувашупрдор Ф1'!I52+'[2]Дирекция Ф1'!I52</f>
        <v>0</v>
      </c>
      <c r="J52" s="6">
        <f>'[2]Аппарат Ф1'!J52+'[2]Чувашупрдор Ф1'!J52+'[2]Дирекция Ф1'!J52</f>
        <v>0</v>
      </c>
      <c r="K52" s="6">
        <f>'[2]Аппарат Ф1'!K52+'[2]Чувашупрдор Ф1'!K52+'[2]Дирекция Ф1'!K52</f>
        <v>0</v>
      </c>
      <c r="L52" s="6"/>
      <c r="M52" s="6"/>
      <c r="N52" s="6"/>
      <c r="O52" s="6"/>
      <c r="P52" s="6"/>
    </row>
    <row r="53" spans="1:26" ht="39.6" x14ac:dyDescent="0.25">
      <c r="A53" s="315" t="s">
        <v>181</v>
      </c>
      <c r="B53" s="316">
        <v>211</v>
      </c>
      <c r="C53" s="6">
        <f t="shared" si="1"/>
        <v>30</v>
      </c>
      <c r="D53" s="6">
        <f>'[2]Аппарат Ф1'!D53+'[2]Чувашупрдор Ф1'!D53+'[2]Дирекция Ф1'!D53</f>
        <v>0</v>
      </c>
      <c r="E53" s="6">
        <f>'[2]Аппарат Ф1'!E53+'[2]Чувашупрдор Ф1'!E53+'[2]Дирекция Ф1'!E53</f>
        <v>0</v>
      </c>
      <c r="F53" s="6">
        <f>'[2]Аппарат Ф1'!F53+'[2]Чувашупрдор Ф1'!F53+'[2]Дирекция Ф1'!F53</f>
        <v>0</v>
      </c>
      <c r="G53" s="6">
        <f>'[2]Аппарат Ф1'!G53+'[2]Чувашупрдор Ф1'!G53+'[2]Дирекция Ф1'!G53</f>
        <v>0</v>
      </c>
      <c r="H53" s="6">
        <f>'[2]Аппарат Ф1'!H53+'[2]Чувашупрдор Ф1'!H53+'[2]Дирекция Ф1'!H53</f>
        <v>0</v>
      </c>
      <c r="I53" s="6">
        <f>'[2]Аппарат Ф1'!I53+'[2]Чувашупрдор Ф1'!I53+'[2]Дирекция Ф1'!I53</f>
        <v>0</v>
      </c>
      <c r="J53" s="6">
        <f>'[2]Аппарат Ф1'!J53+'[2]Чувашупрдор Ф1'!J53+'[2]Дирекция Ф1'!J53</f>
        <v>0</v>
      </c>
      <c r="K53" s="6">
        <f>'[2]Аппарат Ф1'!K53+'[2]Чувашупрдор Ф1'!K53+'[2]Дирекция Ф1'!K53</f>
        <v>30</v>
      </c>
      <c r="L53" s="6"/>
      <c r="M53" s="6"/>
      <c r="N53" s="6"/>
      <c r="O53" s="6"/>
      <c r="P53" s="6"/>
    </row>
    <row r="54" spans="1:26" ht="39.6" x14ac:dyDescent="0.25">
      <c r="A54" s="327" t="s">
        <v>83</v>
      </c>
      <c r="B54" s="316">
        <v>212</v>
      </c>
      <c r="C54" s="6">
        <f t="shared" si="1"/>
        <v>0</v>
      </c>
      <c r="D54" s="6">
        <f>'[2]Аппарат Ф1'!D54+'[2]Чувашупрдор Ф1'!D54+'[2]Дирекция Ф1'!D54</f>
        <v>0</v>
      </c>
      <c r="E54" s="6">
        <f>'[2]Аппарат Ф1'!E54+'[2]Чувашупрдор Ф1'!E54+'[2]Дирекция Ф1'!E54</f>
        <v>0</v>
      </c>
      <c r="F54" s="6">
        <f>'[2]Аппарат Ф1'!F54+'[2]Чувашупрдор Ф1'!F54+'[2]Дирекция Ф1'!F54</f>
        <v>0</v>
      </c>
      <c r="G54" s="6">
        <f>'[2]Аппарат Ф1'!G54+'[2]Чувашупрдор Ф1'!G54+'[2]Дирекция Ф1'!G54</f>
        <v>0</v>
      </c>
      <c r="H54" s="6">
        <f>'[2]Аппарат Ф1'!H54+'[2]Чувашупрдор Ф1'!H54+'[2]Дирекция Ф1'!H54</f>
        <v>0</v>
      </c>
      <c r="I54" s="6">
        <f>'[2]Аппарат Ф1'!I54+'[2]Чувашупрдор Ф1'!I54+'[2]Дирекция Ф1'!I54</f>
        <v>0</v>
      </c>
      <c r="J54" s="6">
        <f>'[2]Аппарат Ф1'!J54+'[2]Чувашупрдор Ф1'!J54+'[2]Дирекция Ф1'!J54</f>
        <v>0</v>
      </c>
      <c r="K54" s="6">
        <f>'[2]Аппарат Ф1'!K54+'[2]Чувашупрдор Ф1'!K54+'[2]Дирекция Ф1'!K54</f>
        <v>0</v>
      </c>
      <c r="L54" s="6"/>
      <c r="M54" s="6"/>
      <c r="N54" s="6"/>
      <c r="O54" s="6"/>
      <c r="P54" s="6"/>
    </row>
    <row r="55" spans="1:26" ht="26.4" x14ac:dyDescent="0.25">
      <c r="A55" s="328" t="s">
        <v>84</v>
      </c>
      <c r="B55" s="316">
        <v>213</v>
      </c>
      <c r="C55" s="6">
        <f t="shared" si="1"/>
        <v>0</v>
      </c>
      <c r="D55" s="6">
        <f>'[2]Аппарат Ф1'!D55+'[2]Чувашупрдор Ф1'!D55+'[2]Дирекция Ф1'!D55</f>
        <v>0</v>
      </c>
      <c r="E55" s="6">
        <f>'[2]Аппарат Ф1'!E55+'[2]Чувашупрдор Ф1'!E55+'[2]Дирекция Ф1'!E55</f>
        <v>0</v>
      </c>
      <c r="F55" s="6">
        <f>'[2]Аппарат Ф1'!F55+'[2]Чувашупрдор Ф1'!F55+'[2]Дирекция Ф1'!F55</f>
        <v>0</v>
      </c>
      <c r="G55" s="6">
        <f>'[2]Аппарат Ф1'!G55+'[2]Чувашупрдор Ф1'!G55+'[2]Дирекция Ф1'!G55</f>
        <v>0</v>
      </c>
      <c r="H55" s="6">
        <f>'[2]Аппарат Ф1'!H55+'[2]Чувашупрдор Ф1'!H55+'[2]Дирекция Ф1'!H55</f>
        <v>0</v>
      </c>
      <c r="I55" s="6">
        <f>'[2]Аппарат Ф1'!I55+'[2]Чувашупрдор Ф1'!I55+'[2]Дирекция Ф1'!I55</f>
        <v>0</v>
      </c>
      <c r="J55" s="6">
        <f>'[2]Аппарат Ф1'!J55+'[2]Чувашупрдор Ф1'!J55+'[2]Дирекция Ф1'!J55</f>
        <v>0</v>
      </c>
      <c r="K55" s="6">
        <f>'[2]Аппарат Ф1'!K55+'[2]Чувашупрдор Ф1'!K55+'[2]Дирекция Ф1'!K55</f>
        <v>0</v>
      </c>
      <c r="L55" s="6"/>
      <c r="M55" s="6"/>
      <c r="N55" s="6"/>
      <c r="O55" s="6"/>
      <c r="P55" s="6"/>
    </row>
    <row r="56" spans="1:26" ht="26.4" x14ac:dyDescent="0.25">
      <c r="A56" s="329" t="s">
        <v>85</v>
      </c>
      <c r="B56" s="316">
        <v>214</v>
      </c>
      <c r="C56" s="6">
        <f t="shared" si="1"/>
        <v>30</v>
      </c>
      <c r="D56" s="6">
        <f>'[2]Аппарат Ф1'!D56+'[2]Чувашупрдор Ф1'!D56+'[2]Дирекция Ф1'!D56</f>
        <v>0</v>
      </c>
      <c r="E56" s="6">
        <f>'[2]Аппарат Ф1'!E56+'[2]Чувашупрдор Ф1'!E56+'[2]Дирекция Ф1'!E56</f>
        <v>0</v>
      </c>
      <c r="F56" s="6">
        <f>'[2]Аппарат Ф1'!F56+'[2]Чувашупрдор Ф1'!F56+'[2]Дирекция Ф1'!F56</f>
        <v>0</v>
      </c>
      <c r="G56" s="6">
        <f>'[2]Аппарат Ф1'!G56+'[2]Чувашупрдор Ф1'!G56+'[2]Дирекция Ф1'!G56</f>
        <v>0</v>
      </c>
      <c r="H56" s="6">
        <f>'[2]Аппарат Ф1'!H56+'[2]Чувашупрдор Ф1'!H56+'[2]Дирекция Ф1'!H56</f>
        <v>0</v>
      </c>
      <c r="I56" s="6">
        <f>'[2]Аппарат Ф1'!I56+'[2]Чувашупрдор Ф1'!I56+'[2]Дирекция Ф1'!I56</f>
        <v>0</v>
      </c>
      <c r="J56" s="6">
        <f>'[2]Аппарат Ф1'!J56+'[2]Чувашупрдор Ф1'!J56+'[2]Дирекция Ф1'!J56</f>
        <v>0</v>
      </c>
      <c r="K56" s="6">
        <f>'[2]Аппарат Ф1'!K56+'[2]Чувашупрдор Ф1'!K56+'[2]Дирекция Ф1'!K56</f>
        <v>30</v>
      </c>
      <c r="L56" s="6"/>
      <c r="M56" s="6"/>
      <c r="N56" s="6"/>
      <c r="O56" s="6"/>
      <c r="P56" s="6"/>
    </row>
    <row r="57" spans="1:26" ht="26.4" x14ac:dyDescent="0.25">
      <c r="A57" s="330" t="s">
        <v>86</v>
      </c>
      <c r="B57" s="331">
        <v>215</v>
      </c>
      <c r="C57" s="6">
        <f>SUM(D57:N57)</f>
        <v>0</v>
      </c>
      <c r="D57" s="6">
        <f>'[2]Аппарат Ф1'!D57+'[2]Чувашупрдор Ф1'!D57+'[2]Дирекция Ф1'!D57</f>
        <v>0</v>
      </c>
      <c r="E57" s="6">
        <f>'[2]Аппарат Ф1'!E57+'[2]Чувашупрдор Ф1'!E57+'[2]Дирекция Ф1'!E57</f>
        <v>0</v>
      </c>
      <c r="F57" s="6">
        <f>'[2]Аппарат Ф1'!F57+'[2]Чувашупрдор Ф1'!F57+'[2]Дирекция Ф1'!F57</f>
        <v>0</v>
      </c>
      <c r="G57" s="6">
        <f>'[2]Аппарат Ф1'!G57+'[2]Чувашупрдор Ф1'!G57+'[2]Дирекция Ф1'!G57</f>
        <v>0</v>
      </c>
      <c r="H57" s="6">
        <f>'[2]Аппарат Ф1'!H57+'[2]Чувашупрдор Ф1'!H57+'[2]Дирекция Ф1'!H57</f>
        <v>0</v>
      </c>
      <c r="I57" s="6">
        <f>'[2]Аппарат Ф1'!I57+'[2]Чувашупрдор Ф1'!I57+'[2]Дирекция Ф1'!I57</f>
        <v>0</v>
      </c>
      <c r="J57" s="6">
        <f>'[2]Аппарат Ф1'!J57+'[2]Чувашупрдор Ф1'!J57+'[2]Дирекция Ф1'!J57</f>
        <v>0</v>
      </c>
      <c r="K57" s="6">
        <f>'[2]Аппарат Ф1'!K57+'[2]Чувашупрдор Ф1'!K57+'[2]Дирекция Ф1'!K57</f>
        <v>0</v>
      </c>
      <c r="L57" s="6"/>
      <c r="M57" s="6"/>
      <c r="N57" s="6"/>
      <c r="O57" s="138"/>
      <c r="P57" s="138"/>
    </row>
    <row r="58" spans="1:26" ht="36" x14ac:dyDescent="0.25">
      <c r="A58" s="332" t="s">
        <v>185</v>
      </c>
      <c r="B58" s="333" t="s">
        <v>186</v>
      </c>
      <c r="C58" s="324">
        <f>SUM(D58:N58)</f>
        <v>49</v>
      </c>
      <c r="D58" s="324">
        <f>'[2]Аппарат Ф1'!D58+'[2]Чувашупрдор Ф1'!D58+'[2]Дирекция Ф1'!D58</f>
        <v>0</v>
      </c>
      <c r="E58" s="324">
        <f>'[2]Аппарат Ф1'!E58+'[2]Чувашупрдор Ф1'!E58+'[2]Дирекция Ф1'!E58</f>
        <v>0</v>
      </c>
      <c r="F58" s="324">
        <f>'[2]Аппарат Ф1'!F58+'[2]Чувашупрдор Ф1'!F58+'[2]Дирекция Ф1'!F58</f>
        <v>0</v>
      </c>
      <c r="G58" s="324">
        <f>'[2]Аппарат Ф1'!G58+'[2]Чувашупрдор Ф1'!G58+'[2]Дирекция Ф1'!G58</f>
        <v>0</v>
      </c>
      <c r="H58" s="324">
        <f>'[2]Аппарат Ф1'!H58+'[2]Чувашупрдор Ф1'!H58+'[2]Дирекция Ф1'!H58</f>
        <v>0</v>
      </c>
      <c r="I58" s="324">
        <f>'[2]Аппарат Ф1'!I58+'[2]Чувашупрдор Ф1'!I58+'[2]Дирекция Ф1'!I58</f>
        <v>0</v>
      </c>
      <c r="J58" s="324">
        <f>'[2]Аппарат Ф1'!J58+'[2]Чувашупрдор Ф1'!J58+'[2]Дирекция Ф1'!J58</f>
        <v>0</v>
      </c>
      <c r="K58" s="324">
        <f>'[2]Аппарат Ф1'!K58+'[2]Чувашупрдор Ф1'!K58+'[2]Дирекция Ф1'!K58</f>
        <v>49</v>
      </c>
      <c r="L58" s="324"/>
      <c r="M58" s="324"/>
      <c r="N58" s="324"/>
      <c r="O58" s="334"/>
      <c r="P58" s="334"/>
      <c r="Q58" s="99"/>
      <c r="R58" s="99"/>
      <c r="S58" s="99"/>
      <c r="T58" s="99"/>
    </row>
    <row r="59" spans="1:26" ht="60" x14ac:dyDescent="0.25">
      <c r="A59" s="332" t="s">
        <v>187</v>
      </c>
      <c r="B59" s="333">
        <v>217</v>
      </c>
      <c r="C59" s="335">
        <f>SUM(D59:L59)</f>
        <v>22</v>
      </c>
      <c r="D59" s="324">
        <f>'[2]Аппарат Ф1'!D59+'[2]Чувашупрдор Ф1'!D59+'[2]Дирекция Ф1'!D59</f>
        <v>0</v>
      </c>
      <c r="E59" s="324">
        <f>'[2]Аппарат Ф1'!E59+'[2]Чувашупрдор Ф1'!E59+'[2]Дирекция Ф1'!E59</f>
        <v>0</v>
      </c>
      <c r="F59" s="324">
        <f>'[2]Аппарат Ф1'!F59+'[2]Чувашупрдор Ф1'!F59+'[2]Дирекция Ф1'!F59</f>
        <v>0</v>
      </c>
      <c r="G59" s="324">
        <f>'[2]Аппарат Ф1'!G59+'[2]Чувашупрдор Ф1'!G59+'[2]Дирекция Ф1'!G59</f>
        <v>0</v>
      </c>
      <c r="H59" s="324">
        <f>'[2]Аппарат Ф1'!H59+'[2]Чувашупрдор Ф1'!H59+'[2]Дирекция Ф1'!H59</f>
        <v>0</v>
      </c>
      <c r="I59" s="324">
        <f>'[2]Аппарат Ф1'!I59+'[2]Чувашупрдор Ф1'!I59+'[2]Дирекция Ф1'!I59</f>
        <v>0</v>
      </c>
      <c r="J59" s="324">
        <f>'[2]Аппарат Ф1'!J59+'[2]Чувашупрдор Ф1'!J59+'[2]Дирекция Ф1'!J59</f>
        <v>0</v>
      </c>
      <c r="K59" s="324">
        <f>'[2]Аппарат Ф1'!K59+'[2]Чувашупрдор Ф1'!K59+'[2]Дирекция Ф1'!K59</f>
        <v>22</v>
      </c>
      <c r="L59" s="324"/>
      <c r="M59" s="334"/>
      <c r="N59" s="334"/>
      <c r="O59" s="334"/>
      <c r="P59" s="334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332" t="s">
        <v>189</v>
      </c>
      <c r="B60" s="333">
        <v>218</v>
      </c>
      <c r="C60" s="336">
        <f>SUM(D60:L60)</f>
        <v>0</v>
      </c>
      <c r="D60" s="324">
        <f>'[2]Аппарат Ф1'!D60+'[2]Чувашупрдор Ф1'!D60+'[2]Дирекция Ф1'!D60</f>
        <v>0</v>
      </c>
      <c r="E60" s="324">
        <f>'[2]Аппарат Ф1'!E60+'[2]Чувашупрдор Ф1'!E60+'[2]Дирекция Ф1'!E60</f>
        <v>0</v>
      </c>
      <c r="F60" s="324">
        <f>'[2]Аппарат Ф1'!F60+'[2]Чувашупрдор Ф1'!F60+'[2]Дирекция Ф1'!F60</f>
        <v>0</v>
      </c>
      <c r="G60" s="324">
        <f>'[2]Аппарат Ф1'!G60+'[2]Чувашупрдор Ф1'!G60+'[2]Дирекция Ф1'!G60</f>
        <v>0</v>
      </c>
      <c r="H60" s="324">
        <f>'[2]Аппарат Ф1'!H60+'[2]Чувашупрдор Ф1'!H60+'[2]Дирекция Ф1'!H60</f>
        <v>0</v>
      </c>
      <c r="I60" s="324">
        <f>'[2]Аппарат Ф1'!I60+'[2]Чувашупрдор Ф1'!I60+'[2]Дирекция Ф1'!I60</f>
        <v>0</v>
      </c>
      <c r="J60" s="324">
        <f>'[2]Аппарат Ф1'!J60+'[2]Чувашупрдор Ф1'!J60+'[2]Дирекция Ф1'!J60</f>
        <v>0</v>
      </c>
      <c r="K60" s="324">
        <f>'[2]Аппарат Ф1'!K60+'[2]Чувашупрдор Ф1'!K60+'[2]Дирекция Ф1'!K60</f>
        <v>0</v>
      </c>
      <c r="L60" s="324"/>
      <c r="M60" s="324"/>
      <c r="N60" s="324"/>
      <c r="O60" s="324"/>
      <c r="P60" s="324"/>
      <c r="Q60" s="101"/>
      <c r="R60" s="101"/>
      <c r="S60" s="101"/>
      <c r="T60" s="101"/>
    </row>
    <row r="61" spans="1:26" ht="24" x14ac:dyDescent="0.25">
      <c r="A61" s="332" t="s">
        <v>190</v>
      </c>
      <c r="B61" s="333">
        <v>219</v>
      </c>
      <c r="C61" s="335">
        <f>SUM(D61:N61)</f>
        <v>49</v>
      </c>
      <c r="D61" s="324">
        <f>'[2]Аппарат Ф1'!D61+'[2]Чувашупрдор Ф1'!D61+'[2]Дирекция Ф1'!D61</f>
        <v>0</v>
      </c>
      <c r="E61" s="324">
        <f>'[2]Аппарат Ф1'!E61+'[2]Чувашупрдор Ф1'!E61+'[2]Дирекция Ф1'!E61</f>
        <v>0</v>
      </c>
      <c r="F61" s="324">
        <f>'[2]Аппарат Ф1'!F61+'[2]Чувашупрдор Ф1'!F61+'[2]Дирекция Ф1'!F61</f>
        <v>0</v>
      </c>
      <c r="G61" s="324">
        <f>'[2]Аппарат Ф1'!G61+'[2]Чувашупрдор Ф1'!G61+'[2]Дирекция Ф1'!G61</f>
        <v>0</v>
      </c>
      <c r="H61" s="324">
        <f>'[2]Аппарат Ф1'!H61+'[2]Чувашупрдор Ф1'!H61+'[2]Дирекция Ф1'!H61</f>
        <v>0</v>
      </c>
      <c r="I61" s="324">
        <f>'[2]Аппарат Ф1'!I61+'[2]Чувашупрдор Ф1'!I61+'[2]Дирекция Ф1'!I61</f>
        <v>0</v>
      </c>
      <c r="J61" s="324">
        <f>'[2]Аппарат Ф1'!J61+'[2]Чувашупрдор Ф1'!J61+'[2]Дирекция Ф1'!J61</f>
        <v>0</v>
      </c>
      <c r="K61" s="324">
        <v>49</v>
      </c>
      <c r="L61" s="324"/>
      <c r="M61" s="324"/>
      <c r="N61" s="324"/>
      <c r="O61" s="324"/>
      <c r="P61" s="324"/>
      <c r="Q61" s="101"/>
      <c r="R61" s="101"/>
      <c r="S61" s="101"/>
      <c r="T61" s="101"/>
    </row>
    <row r="62" spans="1:26" ht="24" x14ac:dyDescent="0.25">
      <c r="A62" s="332" t="s">
        <v>191</v>
      </c>
      <c r="B62" s="333">
        <v>220</v>
      </c>
      <c r="C62" s="336">
        <f>SUM(D62:N62)</f>
        <v>0</v>
      </c>
      <c r="D62" s="324">
        <f>'[2]Аппарат Ф1'!D62+'[2]Чувашупрдор Ф1'!D62+'[2]Дирекция Ф1'!D62</f>
        <v>0</v>
      </c>
      <c r="E62" s="324">
        <f>'[2]Аппарат Ф1'!E62+'[2]Чувашупрдор Ф1'!E62+'[2]Дирекция Ф1'!E62</f>
        <v>0</v>
      </c>
      <c r="F62" s="324">
        <f>'[2]Аппарат Ф1'!F62+'[2]Чувашупрдор Ф1'!F62+'[2]Дирекция Ф1'!F62</f>
        <v>0</v>
      </c>
      <c r="G62" s="324">
        <f>'[2]Аппарат Ф1'!G62+'[2]Чувашупрдор Ф1'!G62+'[2]Дирекция Ф1'!G62</f>
        <v>0</v>
      </c>
      <c r="H62" s="324">
        <f>'[2]Аппарат Ф1'!H62+'[2]Чувашупрдор Ф1'!H62+'[2]Дирекция Ф1'!H62</f>
        <v>0</v>
      </c>
      <c r="I62" s="324">
        <f>'[2]Аппарат Ф1'!I62+'[2]Чувашупрдор Ф1'!I62+'[2]Дирекция Ф1'!I62</f>
        <v>0</v>
      </c>
      <c r="J62" s="324">
        <f>'[2]Аппарат Ф1'!J62+'[2]Чувашупрдор Ф1'!J62+'[2]Дирекция Ф1'!J62</f>
        <v>0</v>
      </c>
      <c r="K62" s="324">
        <f>'[2]Аппарат Ф1'!K62+'[2]Чувашупрдор Ф1'!K62+'[2]Дирекция Ф1'!K62</f>
        <v>0</v>
      </c>
      <c r="L62" s="324"/>
      <c r="M62" s="324"/>
      <c r="N62" s="324"/>
      <c r="O62" s="324"/>
      <c r="P62" s="324"/>
      <c r="Q62" s="99"/>
      <c r="R62" s="99"/>
      <c r="S62" s="99"/>
      <c r="T62" s="99"/>
    </row>
    <row r="63" spans="1:26" ht="13.2" x14ac:dyDescent="0.25">
      <c r="A63" s="332" t="s">
        <v>192</v>
      </c>
      <c r="B63" s="333">
        <v>221</v>
      </c>
      <c r="C63" s="336">
        <f>SUM(D63:N63)</f>
        <v>0</v>
      </c>
      <c r="D63" s="324">
        <f>'[2]Аппарат Ф1'!D63+'[2]Чувашупрдор Ф1'!D63+'[2]Дирекция Ф1'!D63</f>
        <v>0</v>
      </c>
      <c r="E63" s="324">
        <f>'[2]Аппарат Ф1'!E63+'[2]Чувашупрдор Ф1'!E63+'[2]Дирекция Ф1'!E63</f>
        <v>0</v>
      </c>
      <c r="F63" s="324">
        <f>'[2]Аппарат Ф1'!F63+'[2]Чувашупрдор Ф1'!F63+'[2]Дирекция Ф1'!F63</f>
        <v>0</v>
      </c>
      <c r="G63" s="324">
        <f>'[2]Аппарат Ф1'!G63+'[2]Чувашупрдор Ф1'!G63+'[2]Дирекция Ф1'!G63</f>
        <v>0</v>
      </c>
      <c r="H63" s="324">
        <f>'[2]Аппарат Ф1'!H63+'[2]Чувашупрдор Ф1'!H63+'[2]Дирекция Ф1'!H63</f>
        <v>0</v>
      </c>
      <c r="I63" s="324">
        <f>'[2]Аппарат Ф1'!I63+'[2]Чувашупрдор Ф1'!I63+'[2]Дирекция Ф1'!I63</f>
        <v>0</v>
      </c>
      <c r="J63" s="324">
        <f>'[2]Аппарат Ф1'!J63+'[2]Чувашупрдор Ф1'!J63+'[2]Дирекция Ф1'!J63</f>
        <v>0</v>
      </c>
      <c r="K63" s="324">
        <f>'[2]Аппарат Ф1'!K63+'[2]Чувашупрдор Ф1'!K63+'[2]Дирекция Ф1'!K63</f>
        <v>0</v>
      </c>
      <c r="L63" s="324"/>
      <c r="M63" s="324"/>
      <c r="N63" s="324"/>
      <c r="O63" s="324"/>
      <c r="P63" s="324"/>
      <c r="Q63" s="99"/>
      <c r="R63" s="99"/>
      <c r="S63" s="99"/>
      <c r="T63" s="99"/>
    </row>
    <row r="64" spans="1:26" ht="26.4" x14ac:dyDescent="0.25">
      <c r="A64" s="315" t="s">
        <v>93</v>
      </c>
      <c r="B64" s="316">
        <v>222</v>
      </c>
      <c r="C64" s="198">
        <f>SUM(D64:N64)</f>
        <v>0</v>
      </c>
      <c r="D64" s="6">
        <f>'[2]Аппарат Ф1'!D64+'[2]Чувашупрдор Ф1'!D64+'[2]Дирекция Ф1'!D64</f>
        <v>0</v>
      </c>
      <c r="E64" s="6">
        <f>'[2]Аппарат Ф1'!E64+'[2]Чувашупрдор Ф1'!E64+'[2]Дирекция Ф1'!E64</f>
        <v>0</v>
      </c>
      <c r="F64" s="6">
        <f>'[2]Аппарат Ф1'!F64+'[2]Чувашупрдор Ф1'!F64+'[2]Дирекция Ф1'!F64</f>
        <v>0</v>
      </c>
      <c r="G64" s="6">
        <f>'[2]Аппарат Ф1'!G64+'[2]Чувашупрдор Ф1'!G64+'[2]Дирекция Ф1'!G64</f>
        <v>0</v>
      </c>
      <c r="H64" s="6">
        <f>'[2]Аппарат Ф1'!H64+'[2]Чувашупрдор Ф1'!H64+'[2]Дирекция Ф1'!H64</f>
        <v>0</v>
      </c>
      <c r="I64" s="6">
        <f>'[2]Аппарат Ф1'!I64+'[2]Чувашупрдор Ф1'!I64+'[2]Дирекция Ф1'!I64</f>
        <v>0</v>
      </c>
      <c r="J64" s="6">
        <f>'[2]Аппарат Ф1'!J64+'[2]Чувашупрдор Ф1'!J64+'[2]Дирекция Ф1'!J64</f>
        <v>0</v>
      </c>
      <c r="K64" s="6">
        <f>'[2]Аппарат Ф1'!K64+'[2]Чувашупрдор Ф1'!K64+'[2]Дирекция Ф1'!K64</f>
        <v>0</v>
      </c>
      <c r="L64" s="6"/>
      <c r="M64" s="6"/>
      <c r="N64" s="6"/>
      <c r="O64" s="6"/>
      <c r="P64" s="6"/>
    </row>
    <row r="65" spans="1:20" ht="12.75" customHeight="1" x14ac:dyDescent="0.25">
      <c r="A65" s="476" t="s">
        <v>199</v>
      </c>
      <c r="B65" s="476"/>
      <c r="C65" s="477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</row>
    <row r="66" spans="1:20" ht="26.4" x14ac:dyDescent="0.25">
      <c r="A66" s="325" t="s">
        <v>94</v>
      </c>
      <c r="B66" s="316">
        <v>301</v>
      </c>
      <c r="C66" s="6">
        <f>SUM(D66:P66)</f>
        <v>1345407.1314199998</v>
      </c>
      <c r="D66" s="6">
        <f>'[2]Аппарат Ф1'!D66+'[2]Чувашупрдор Ф1'!D66+'[2]Дирекция Ф1'!D66</f>
        <v>0</v>
      </c>
      <c r="E66" s="6">
        <f>'[2]Аппарат Ф1'!E66+'[2]Чувашупрдор Ф1'!E66+'[2]Дирекция Ф1'!E66</f>
        <v>0</v>
      </c>
      <c r="F66" s="6">
        <f>'[2]Аппарат Ф1'!F66+'[2]Чувашупрдор Ф1'!F66+'[2]Дирекция Ф1'!F66</f>
        <v>0</v>
      </c>
      <c r="G66" s="6">
        <f>'[2]Аппарат Ф1'!G66+'[2]Чувашупрдор Ф1'!G66+'[2]Дирекция Ф1'!G66</f>
        <v>0</v>
      </c>
      <c r="H66" s="6">
        <f>'[2]Аппарат Ф1'!H66+'[2]Чувашупрдор Ф1'!H66+'[2]Дирекция Ф1'!H66</f>
        <v>0</v>
      </c>
      <c r="I66" s="6">
        <f>'[2]Аппарат Ф1'!I66+'[2]Чувашупрдор Ф1'!I66+'[2]Дирекция Ф1'!I66</f>
        <v>0</v>
      </c>
      <c r="J66" s="6">
        <f>'[2]Аппарат Ф1'!J66+'[2]Чувашупрдор Ф1'!J66+'[2]Дирекция Ф1'!J66</f>
        <v>0</v>
      </c>
      <c r="K66" s="6">
        <f>'[2]Аппарат Ф1'!K66+'[2]Чувашупрдор Ф1'!K66+'[2]Дирекция Ф1'!K66</f>
        <v>1342208.7</v>
      </c>
      <c r="L66" s="6">
        <f>'[2]Аппарат Ф1'!L66+'[2]Чувашупрдор Ф1'!L66+'[2]Дирекция Ф1'!L66</f>
        <v>0</v>
      </c>
      <c r="M66" s="6">
        <f>'[2]Аппарат Ф1'!M66+'[2]Чувашупрдор Ф1'!M66+'[2]Дирекция Ф1'!M66</f>
        <v>0</v>
      </c>
      <c r="N66" s="6">
        <f>'[2]Аппарат Ф1'!N66+'[2]Чувашупрдор Ф1'!N66+'[2]Дирекция Ф1'!N66</f>
        <v>0</v>
      </c>
      <c r="O66" s="337">
        <f>'[2]Аппарат Ф1'!O66+'[2]Чувашупрдор Ф1'!O66+'[2]Дирекция Ф1'!O66</f>
        <v>1299.5309600000001</v>
      </c>
      <c r="P66" s="337">
        <f>'[2]Аппарат Ф1'!P66+'[2]Чувашупрдор Ф1'!P66+'[2]Дирекция Ф1'!P66</f>
        <v>1898.9004599999998</v>
      </c>
    </row>
    <row r="67" spans="1:20" ht="52.8" x14ac:dyDescent="0.25">
      <c r="A67" s="317" t="s">
        <v>95</v>
      </c>
      <c r="B67" s="316">
        <v>302</v>
      </c>
      <c r="C67" s="6">
        <f>SUM(H67:J67)+L67</f>
        <v>0</v>
      </c>
      <c r="D67" s="6"/>
      <c r="E67" s="6"/>
      <c r="F67" s="6"/>
      <c r="G67" s="6"/>
      <c r="H67" s="6"/>
      <c r="I67" s="6">
        <f>'[2]Аппарат Ф1'!I67+'[2]Чувашупрдор Ф1'!I67+'[2]Дирекция Ф1'!I67</f>
        <v>0</v>
      </c>
      <c r="J67" s="6">
        <f>'[2]Аппарат Ф1'!J67+'[2]Чувашупрдор Ф1'!J67+'[2]Дирекция Ф1'!J67</f>
        <v>0</v>
      </c>
      <c r="K67" s="6"/>
      <c r="L67" s="6">
        <f>'[2]Аппарат Ф1'!L67+'[2]Чувашупрдор Ф1'!L67+'[2]Дирекция Ф1'!L67</f>
        <v>0</v>
      </c>
      <c r="M67" s="6"/>
      <c r="N67" s="6"/>
      <c r="O67" s="6"/>
      <c r="P67" s="6"/>
    </row>
    <row r="68" spans="1:20" ht="52.8" x14ac:dyDescent="0.25">
      <c r="A68" s="317" t="s">
        <v>96</v>
      </c>
      <c r="B68" s="316">
        <v>303</v>
      </c>
      <c r="C68" s="337">
        <f>SUM(D68:N68)</f>
        <v>362247.6</v>
      </c>
      <c r="D68" s="337"/>
      <c r="E68" s="337"/>
      <c r="F68" s="337"/>
      <c r="G68" s="337"/>
      <c r="H68" s="337"/>
      <c r="I68" s="337">
        <f>'[2]Аппарат Ф1'!I68+'[2]Чувашупрдор Ф1'!I68+'[2]Дирекция Ф1'!I68</f>
        <v>0</v>
      </c>
      <c r="J68" s="337">
        <f>'[2]Аппарат Ф1'!J68+'[2]Чувашупрдор Ф1'!J68+'[2]Дирекция Ф1'!J68</f>
        <v>0</v>
      </c>
      <c r="K68" s="337">
        <f>'[2]Аппарат Ф1'!K68+'[2]Чувашупрдор Ф1'!K68+'[2]Дирекция Ф1'!K68</f>
        <v>362247.6</v>
      </c>
      <c r="L68" s="6">
        <f>'[2]Аппарат Ф1'!L68+'[2]Чувашупрдор Ф1'!L68+'[2]Дирекция Ф1'!L68</f>
        <v>0</v>
      </c>
      <c r="M68" s="6"/>
      <c r="N68" s="6"/>
      <c r="O68" s="6"/>
      <c r="P68" s="6"/>
    </row>
    <row r="69" spans="1:20" ht="66" x14ac:dyDescent="0.25">
      <c r="A69" s="317" t="s">
        <v>97</v>
      </c>
      <c r="B69" s="316">
        <v>304</v>
      </c>
      <c r="C69" s="6">
        <f>SUM(D69:N69)</f>
        <v>24311.5</v>
      </c>
      <c r="D69" s="337"/>
      <c r="E69" s="337"/>
      <c r="F69" s="337"/>
      <c r="G69" s="337"/>
      <c r="H69" s="337"/>
      <c r="I69" s="337">
        <f>'[2]Аппарат Ф1'!I69+'[2]Чувашупрдор Ф1'!I69+'[2]Дирекция Ф1'!I69</f>
        <v>0</v>
      </c>
      <c r="J69" s="337">
        <f>'[2]Аппарат Ф1'!J69+'[2]Чувашупрдор Ф1'!J69+'[2]Дирекция Ф1'!J69</f>
        <v>0</v>
      </c>
      <c r="K69" s="337">
        <f>'[2]Аппарат Ф1'!K69+'[2]Чувашупрдор Ф1'!K69+'[2]Дирекция Ф1'!K69</f>
        <v>24311.5</v>
      </c>
      <c r="L69" s="337">
        <f>'[2]Аппарат Ф1'!L69+'[2]Чувашупрдор Ф1'!L69+'[2]Дирекция Ф1'!L69</f>
        <v>0</v>
      </c>
      <c r="M69" s="337"/>
      <c r="N69" s="337"/>
      <c r="O69" s="6"/>
      <c r="P69" s="6"/>
      <c r="Q69" s="426">
        <f>K66-K69</f>
        <v>1317897.2</v>
      </c>
    </row>
    <row r="70" spans="1:20" ht="52.8" x14ac:dyDescent="0.25">
      <c r="A70" s="318" t="s">
        <v>98</v>
      </c>
      <c r="B70" s="316">
        <v>305</v>
      </c>
      <c r="C70" s="6">
        <f>SUM(D70:N70)</f>
        <v>0</v>
      </c>
      <c r="D70" s="337"/>
      <c r="E70" s="337"/>
      <c r="F70" s="337"/>
      <c r="G70" s="337"/>
      <c r="H70" s="337"/>
      <c r="I70" s="337">
        <f>'[2]Аппарат Ф1'!I70+'[2]Чувашупрдор Ф1'!I70+'[2]Дирекция Ф1'!I70</f>
        <v>0</v>
      </c>
      <c r="J70" s="337">
        <f>'[2]Аппарат Ф1'!J70+'[2]Чувашупрдор Ф1'!J70+'[2]Дирекция Ф1'!J70</f>
        <v>0</v>
      </c>
      <c r="K70" s="337">
        <f>'[2]Аппарат Ф1'!K70+'[2]Чувашупрдор Ф1'!K70+'[2]Дирекция Ф1'!K70</f>
        <v>0</v>
      </c>
      <c r="L70" s="337">
        <f>'[2]Аппарат Ф1'!L70+'[2]Чувашупрдор Ф1'!L70+'[2]Дирекция Ф1'!L70</f>
        <v>0</v>
      </c>
      <c r="M70" s="337"/>
      <c r="N70" s="337"/>
      <c r="O70" s="6"/>
      <c r="P70" s="6"/>
      <c r="Q70" s="426">
        <f>Q69-K69</f>
        <v>1293585.7</v>
      </c>
    </row>
    <row r="71" spans="1:20" ht="52.8" x14ac:dyDescent="0.25">
      <c r="A71" s="318" t="s">
        <v>99</v>
      </c>
      <c r="B71" s="316">
        <v>306</v>
      </c>
      <c r="C71" s="6">
        <f>SUM(E71:G71)+I71+J71+K71+L71+M71+N71+O71</f>
        <v>0</v>
      </c>
      <c r="D71" s="6"/>
      <c r="E71" s="337"/>
      <c r="F71" s="337"/>
      <c r="G71" s="337"/>
      <c r="H71" s="6"/>
      <c r="I71" s="337">
        <f>'[2]Аппарат Ф1'!I71+'[2]Чувашупрдор Ф1'!I71+'[2]Дирекция Ф1'!I71</f>
        <v>0</v>
      </c>
      <c r="J71" s="337">
        <f>'[2]Аппарат Ф1'!J71+'[2]Чувашупрдор Ф1'!J71+'[2]Дирекция Ф1'!J71</f>
        <v>0</v>
      </c>
      <c r="K71" s="337">
        <f>'[2]Аппарат Ф1'!K71+'[2]Чувашупрдор Ф1'!K71+'[2]Дирекция Ф1'!K71</f>
        <v>0</v>
      </c>
      <c r="L71" s="337">
        <f>'[2]Аппарат Ф1'!L71+'[2]Чувашупрдор Ф1'!L71+'[2]Дирекция Ф1'!L71</f>
        <v>0</v>
      </c>
      <c r="M71" s="337"/>
      <c r="N71" s="337"/>
      <c r="O71" s="337"/>
      <c r="P71" s="6"/>
    </row>
    <row r="72" spans="1:20" ht="39.6" x14ac:dyDescent="0.25">
      <c r="A72" s="318" t="s">
        <v>200</v>
      </c>
      <c r="B72" s="316">
        <v>307</v>
      </c>
      <c r="C72" s="6">
        <f>SUM(D72:L72)</f>
        <v>0</v>
      </c>
      <c r="D72" s="337">
        <f>'[2]Аппарат Ф1'!D72+'[2]Чувашупрдор Ф1'!D72+'[2]Дирекция Ф1'!D72</f>
        <v>0</v>
      </c>
      <c r="E72" s="337">
        <f>'[2]Аппарат Ф1'!E72+'[2]Чувашупрдор Ф1'!E72+'[2]Дирекция Ф1'!E72</f>
        <v>0</v>
      </c>
      <c r="F72" s="337">
        <f>'[2]Аппарат Ф1'!F72+'[2]Чувашупрдор Ф1'!F72+'[2]Дирекция Ф1'!F72</f>
        <v>0</v>
      </c>
      <c r="G72" s="337">
        <f>'[2]Аппарат Ф1'!G72+'[2]Чувашупрдор Ф1'!G72+'[2]Дирекция Ф1'!G72</f>
        <v>0</v>
      </c>
      <c r="H72" s="337">
        <f>'[2]Аппарат Ф1'!H72+'[2]Чувашупрдор Ф1'!H72+'[2]Дирекция Ф1'!H72</f>
        <v>0</v>
      </c>
      <c r="I72" s="337">
        <f>'[2]Аппарат Ф1'!I72+'[2]Чувашупрдор Ф1'!I72+'[2]Дирекция Ф1'!I72</f>
        <v>0</v>
      </c>
      <c r="J72" s="337">
        <f>'[2]Аппарат Ф1'!J72+'[2]Чувашупрдор Ф1'!J72+'[2]Дирекция Ф1'!J72</f>
        <v>0</v>
      </c>
      <c r="K72" s="337">
        <f>'[2]Аппарат Ф1'!K72+'[2]Чувашупрдор Ф1'!K72+'[2]Дирекция Ф1'!K72</f>
        <v>0</v>
      </c>
      <c r="L72" s="337">
        <f>'[2]Аппарат Ф1'!L72+'[2]Чувашупрдор Ф1'!L72+'[2]Дирекция Ф1'!L72</f>
        <v>0</v>
      </c>
      <c r="M72" s="6"/>
      <c r="N72" s="6"/>
      <c r="O72" s="6"/>
      <c r="P72" s="6"/>
    </row>
    <row r="73" spans="1:20" ht="52.8" x14ac:dyDescent="0.25">
      <c r="A73" s="338" t="s">
        <v>201</v>
      </c>
      <c r="B73" s="316">
        <v>308</v>
      </c>
      <c r="C73" s="318">
        <f>SUM(D73:P73)</f>
        <v>0</v>
      </c>
      <c r="D73" s="339">
        <f>'[2]Аппарат Ф1'!D73+'[2]Чувашупрдор Ф1'!D73+'[2]Дирекция Ф1'!D73</f>
        <v>0</v>
      </c>
      <c r="E73" s="339">
        <f>'[2]Аппарат Ф1'!E73+'[2]Чувашупрдор Ф1'!E73+'[2]Дирекция Ф1'!E73</f>
        <v>0</v>
      </c>
      <c r="F73" s="339">
        <f>'[2]Аппарат Ф1'!F73+'[2]Чувашупрдор Ф1'!F73+'[2]Дирекция Ф1'!F73</f>
        <v>0</v>
      </c>
      <c r="G73" s="339">
        <f>'[2]Аппарат Ф1'!G73+'[2]Чувашупрдор Ф1'!G73+'[2]Дирекция Ф1'!G73</f>
        <v>0</v>
      </c>
      <c r="H73" s="339">
        <f>'[2]Аппарат Ф1'!H73+'[2]Чувашупрдор Ф1'!H73+'[2]Дирекция Ф1'!H73</f>
        <v>0</v>
      </c>
      <c r="I73" s="339">
        <f>'[2]Аппарат Ф1'!I73+'[2]Чувашупрдор Ф1'!I73+'[2]Дирекция Ф1'!I73</f>
        <v>0</v>
      </c>
      <c r="J73" s="339">
        <f>'[2]Аппарат Ф1'!J73+'[2]Чувашупрдор Ф1'!J73+'[2]Дирекция Ф1'!J73</f>
        <v>0</v>
      </c>
      <c r="K73" s="339">
        <f>'[2]Аппарат Ф1'!K73+'[2]Чувашупрдор Ф1'!K73+'[2]Дирекция Ф1'!K73</f>
        <v>0</v>
      </c>
      <c r="L73" s="339">
        <f>'[2]Аппарат Ф1'!L73+'[2]Чувашупрдор Ф1'!L73+'[2]Дирекция Ф1'!L73</f>
        <v>0</v>
      </c>
      <c r="M73" s="339">
        <f>'[2]Аппарат Ф1'!M73+'[2]Чувашупрдор Ф1'!M73+'[2]Дирекция Ф1'!M73</f>
        <v>0</v>
      </c>
      <c r="N73" s="339">
        <f>'[2]Аппарат Ф1'!N73+'[2]Чувашупрдор Ф1'!N73+'[2]Дирекция Ф1'!N73</f>
        <v>0</v>
      </c>
      <c r="O73" s="339">
        <f>'[2]Аппарат Ф1'!O73+'[2]Чувашупрдор Ф1'!O73+'[2]Дирекция Ф1'!O73</f>
        <v>0</v>
      </c>
      <c r="P73" s="339">
        <f>'[2]Аппарат Ф1'!P73+'[2]Чувашупрдор Ф1'!P73+'[2]Дирекция Ф1'!P73</f>
        <v>0</v>
      </c>
      <c r="Q73" s="106"/>
      <c r="R73" s="106"/>
      <c r="S73" s="106"/>
      <c r="T73" s="106"/>
    </row>
    <row r="74" spans="1:20" ht="26.4" x14ac:dyDescent="0.25">
      <c r="A74" s="315" t="s">
        <v>102</v>
      </c>
      <c r="B74" s="316">
        <v>309</v>
      </c>
      <c r="C74" s="340">
        <f>SUM(D74:P74)</f>
        <v>1244313.3004599998</v>
      </c>
      <c r="D74" s="339">
        <f>'[2]Аппарат Ф1'!D74+'[2]Чувашупрдор Ф1'!D74+'[2]Дирекция Ф1'!D74</f>
        <v>0</v>
      </c>
      <c r="E74" s="339">
        <f>'[2]Аппарат Ф1'!E74+'[2]Чувашупрдор Ф1'!E74+'[2]Дирекция Ф1'!E74</f>
        <v>0</v>
      </c>
      <c r="F74" s="339">
        <f>'[2]Аппарат Ф1'!F74+'[2]Чувашупрдор Ф1'!F74+'[2]Дирекция Ф1'!F74</f>
        <v>0</v>
      </c>
      <c r="G74" s="339">
        <f>'[2]Аппарат Ф1'!G74+'[2]Чувашупрдор Ф1'!G74+'[2]Дирекция Ф1'!G74</f>
        <v>0</v>
      </c>
      <c r="H74" s="339">
        <f>'[2]Аппарат Ф1'!H74+'[2]Чувашупрдор Ф1'!H74+'[2]Дирекция Ф1'!H74</f>
        <v>0</v>
      </c>
      <c r="I74" s="339">
        <f>'[2]Аппарат Ф1'!I74+'[2]Чувашупрдор Ф1'!I74+'[2]Дирекция Ф1'!I74</f>
        <v>0</v>
      </c>
      <c r="J74" s="339">
        <f>'[2]Аппарат Ф1'!J74+'[2]Чувашупрдор Ф1'!J74+'[2]Дирекция Ф1'!J74</f>
        <v>0</v>
      </c>
      <c r="K74" s="339">
        <f>'[2]Аппарат Ф1'!K74+'[2]Чувашупрдор Ф1'!K74+'[2]Дирекция Ф1'!K74</f>
        <v>1241114.8999999999</v>
      </c>
      <c r="L74" s="339">
        <f>'[2]Аппарат Ф1'!L74+'[2]Чувашупрдор Ф1'!L74+'[2]Дирекция Ф1'!L74</f>
        <v>0</v>
      </c>
      <c r="M74" s="339">
        <f>'[2]Аппарат Ф1'!M74+'[2]Чувашупрдор Ф1'!M74+'[2]Дирекция Ф1'!M74</f>
        <v>0</v>
      </c>
      <c r="N74" s="339">
        <f>'[2]Аппарат Ф1'!N74+'[2]Чувашупрдор Ф1'!N74+'[2]Дирекция Ф1'!N74</f>
        <v>0</v>
      </c>
      <c r="O74" s="339">
        <f>'[2]Аппарат Ф1'!O74+'[2]Чувашупрдор Ф1'!O74+'[2]Дирекция Ф1'!O74</f>
        <v>1299.5</v>
      </c>
      <c r="P74" s="339">
        <f>'[2]Аппарат Ф1'!P74+'[2]Чувашупрдор Ф1'!P74+'[2]Дирекция Ф1'!P74</f>
        <v>1898.9004599999998</v>
      </c>
    </row>
    <row r="75" spans="1:20" ht="66" x14ac:dyDescent="0.25">
      <c r="A75" s="322" t="s">
        <v>202</v>
      </c>
      <c r="B75" s="316">
        <v>310</v>
      </c>
      <c r="C75" s="341">
        <f>SUM(D75:N75)</f>
        <v>336243</v>
      </c>
      <c r="D75" s="339">
        <f>'[2]Аппарат Ф1'!D75+'[2]Чувашупрдор Ф1'!D75+'[2]Дирекция Ф1'!D75</f>
        <v>0</v>
      </c>
      <c r="E75" s="339">
        <f>'[2]Аппарат Ф1'!E75+'[2]Чувашупрдор Ф1'!E75+'[2]Дирекция Ф1'!E75</f>
        <v>0</v>
      </c>
      <c r="F75" s="339">
        <f>'[2]Аппарат Ф1'!F75+'[2]Чувашупрдор Ф1'!F75+'[2]Дирекция Ф1'!F75</f>
        <v>0</v>
      </c>
      <c r="G75" s="339">
        <f>'[2]Аппарат Ф1'!G75+'[2]Чувашупрдор Ф1'!G75+'[2]Дирекция Ф1'!G75</f>
        <v>0</v>
      </c>
      <c r="H75" s="339">
        <f>'[2]Аппарат Ф1'!H75+'[2]Чувашупрдор Ф1'!H75+'[2]Дирекция Ф1'!H75</f>
        <v>0</v>
      </c>
      <c r="I75" s="339">
        <f>'[2]Аппарат Ф1'!I75+'[2]Чувашупрдор Ф1'!I75+'[2]Дирекция Ф1'!I75</f>
        <v>0</v>
      </c>
      <c r="J75" s="339">
        <f>'[2]Аппарат Ф1'!J75+'[2]Чувашупрдор Ф1'!J75+'[2]Дирекция Ф1'!J75</f>
        <v>0</v>
      </c>
      <c r="K75" s="339">
        <f>'[2]Аппарат Ф1'!K75+'[2]Чувашупрдор Ф1'!K75+'[2]Дирекция Ф1'!K75</f>
        <v>336243</v>
      </c>
      <c r="L75" s="339">
        <f>'[2]Аппарат Ф1'!L75+'[2]Чувашупрдор Ф1'!L75+'[2]Дирекция Ф1'!L75</f>
        <v>0</v>
      </c>
      <c r="M75" s="339">
        <f>'[2]Аппарат Ф1'!M75+'[2]Чувашупрдор Ф1'!M75+'[2]Дирекция Ф1'!M75</f>
        <v>0</v>
      </c>
      <c r="N75" s="339">
        <f>'[2]Аппарат Ф1'!N75+'[2]Чувашупрдор Ф1'!N75+'[2]Дирекция Ф1'!N75</f>
        <v>0</v>
      </c>
      <c r="O75" s="6"/>
      <c r="P75" s="6"/>
      <c r="Q75" s="107"/>
      <c r="R75" s="107"/>
      <c r="S75" s="107"/>
      <c r="T75" s="107"/>
    </row>
    <row r="76" spans="1:20" ht="26.4" x14ac:dyDescent="0.25">
      <c r="A76" s="317" t="s">
        <v>104</v>
      </c>
      <c r="B76" s="316">
        <v>311</v>
      </c>
      <c r="C76" s="6">
        <f>SUM(D76:P76)</f>
        <v>0</v>
      </c>
      <c r="D76" s="337">
        <f>'[2]Аппарат Ф1'!D76+'[2]Чувашупрдор Ф1'!D76+'[2]Дирекция Ф1'!D76</f>
        <v>0</v>
      </c>
      <c r="E76" s="337">
        <f>'[2]Аппарат Ф1'!E76+'[2]Чувашупрдор Ф1'!E76+'[2]Дирекция Ф1'!E76</f>
        <v>0</v>
      </c>
      <c r="F76" s="337">
        <f>'[2]Аппарат Ф1'!F76+'[2]Чувашупрдор Ф1'!F76+'[2]Дирекция Ф1'!F76</f>
        <v>0</v>
      </c>
      <c r="G76" s="337">
        <f>'[2]Аппарат Ф1'!G76+'[2]Чувашупрдор Ф1'!G76+'[2]Дирекция Ф1'!G76</f>
        <v>0</v>
      </c>
      <c r="H76" s="337">
        <f>'[2]Аппарат Ф1'!H76+'[2]Чувашупрдор Ф1'!H76+'[2]Дирекция Ф1'!H76</f>
        <v>0</v>
      </c>
      <c r="I76" s="337">
        <f>'[2]Аппарат Ф1'!I76+'[2]Чувашупрдор Ф1'!I76+'[2]Дирекция Ф1'!I76</f>
        <v>0</v>
      </c>
      <c r="J76" s="337">
        <f>'[2]Аппарат Ф1'!J76+'[2]Чувашупрдор Ф1'!J76+'[2]Дирекция Ф1'!J76</f>
        <v>0</v>
      </c>
      <c r="K76" s="337">
        <f>'[2]Аппарат Ф1'!K76+'[2]Чувашупрдор Ф1'!K76+'[2]Дирекция Ф1'!K76</f>
        <v>0</v>
      </c>
      <c r="L76" s="337">
        <f>'[2]Аппарат Ф1'!L76+'[2]Чувашупрдор Ф1'!L76+'[2]Дирекция Ф1'!L76</f>
        <v>0</v>
      </c>
      <c r="M76" s="337">
        <f>'[2]Аппарат Ф1'!M76+'[2]Чувашупрдор Ф1'!M76+'[2]Дирекция Ф1'!M76</f>
        <v>0</v>
      </c>
      <c r="N76" s="337">
        <f>'[2]Аппарат Ф1'!N76+'[2]Чувашупрдор Ф1'!N76+'[2]Дирекция Ф1'!N76</f>
        <v>0</v>
      </c>
      <c r="O76" s="337">
        <f>'[2]Аппарат Ф1'!O76+'[2]Чувашупрдор Ф1'!O76+'[2]Дирекция Ф1'!O76</f>
        <v>0</v>
      </c>
      <c r="P76" s="337">
        <f>'[2]Аппарат Ф1'!P76+'[2]Чувашупрдор Ф1'!P76+'[2]Дирекция Ф1'!P76</f>
        <v>0</v>
      </c>
    </row>
    <row r="77" spans="1:20" ht="39.6" x14ac:dyDescent="0.25">
      <c r="A77" s="317" t="s">
        <v>105</v>
      </c>
      <c r="B77" s="316">
        <v>312</v>
      </c>
      <c r="C77" s="6">
        <f>SUM(E77:G77)+I77+J77+K77+L77+M77+N77+O77</f>
        <v>0</v>
      </c>
      <c r="D77" s="6"/>
      <c r="E77" s="337"/>
      <c r="F77" s="337"/>
      <c r="G77" s="337"/>
      <c r="H77" s="6"/>
      <c r="I77" s="337"/>
      <c r="J77" s="337"/>
      <c r="K77" s="337"/>
      <c r="L77" s="337"/>
      <c r="M77" s="337"/>
      <c r="N77" s="337"/>
      <c r="O77" s="337"/>
      <c r="P77" s="6"/>
    </row>
    <row r="78" spans="1:20" ht="39.6" x14ac:dyDescent="0.25">
      <c r="A78" s="317" t="s">
        <v>106</v>
      </c>
      <c r="B78" s="316">
        <v>313</v>
      </c>
      <c r="C78" s="6">
        <f>SUM(D78:L78)</f>
        <v>0</v>
      </c>
      <c r="D78" s="337"/>
      <c r="E78" s="337"/>
      <c r="F78" s="337"/>
      <c r="G78" s="337"/>
      <c r="H78" s="337"/>
      <c r="I78" s="337"/>
      <c r="J78" s="337"/>
      <c r="K78" s="337"/>
      <c r="L78" s="337"/>
      <c r="M78" s="6"/>
      <c r="N78" s="6"/>
      <c r="O78" s="6"/>
      <c r="P78" s="6"/>
    </row>
    <row r="79" spans="1:20" ht="62.25" customHeight="1" x14ac:dyDescent="0.25">
      <c r="A79" s="317" t="s">
        <v>107</v>
      </c>
      <c r="B79" s="316">
        <v>314</v>
      </c>
      <c r="C79" s="6">
        <f>SUM(D79:L79)</f>
        <v>0</v>
      </c>
      <c r="D79" s="337"/>
      <c r="E79" s="337"/>
      <c r="F79" s="337"/>
      <c r="G79" s="337"/>
      <c r="H79" s="337"/>
      <c r="I79" s="337"/>
      <c r="J79" s="337"/>
      <c r="K79" s="337"/>
      <c r="L79" s="337"/>
      <c r="M79" s="6"/>
      <c r="N79" s="6"/>
      <c r="O79" s="6"/>
      <c r="P79" s="6"/>
    </row>
    <row r="80" spans="1:20" ht="39.6" x14ac:dyDescent="0.25">
      <c r="A80" s="342" t="s">
        <v>182</v>
      </c>
      <c r="B80" s="316">
        <v>315</v>
      </c>
      <c r="C80" s="6">
        <f>SUM(D80:P80)</f>
        <v>0</v>
      </c>
      <c r="D80" s="337">
        <f>'[2]Аппарат Ф1'!D80+'[2]Чувашупрдор Ф1'!D80+'[2]Дирекция Ф1'!D80</f>
        <v>0</v>
      </c>
      <c r="E80" s="337">
        <f>'[2]Аппарат Ф1'!E80+'[2]Чувашупрдор Ф1'!E80+'[2]Дирекция Ф1'!E80</f>
        <v>0</v>
      </c>
      <c r="F80" s="337">
        <f>'[2]Аппарат Ф1'!F80+'[2]Чувашупрдор Ф1'!F80+'[2]Дирекция Ф1'!F80</f>
        <v>0</v>
      </c>
      <c r="G80" s="337">
        <f>'[2]Аппарат Ф1'!G80+'[2]Чувашупрдор Ф1'!G80+'[2]Дирекция Ф1'!G80</f>
        <v>0</v>
      </c>
      <c r="H80" s="337">
        <f>'[2]Аппарат Ф1'!H80+'[2]Чувашупрдор Ф1'!H80+'[2]Дирекция Ф1'!H80</f>
        <v>0</v>
      </c>
      <c r="I80" s="337">
        <f>'[2]Аппарат Ф1'!I80+'[2]Чувашупрдор Ф1'!I80+'[2]Дирекция Ф1'!I80</f>
        <v>0</v>
      </c>
      <c r="J80" s="337">
        <f>'[2]Аппарат Ф1'!J80+'[2]Чувашупрдор Ф1'!J80+'[2]Дирекция Ф1'!J80</f>
        <v>0</v>
      </c>
      <c r="K80" s="337">
        <f>'[2]Аппарат Ф1'!K80+'[2]Чувашупрдор Ф1'!K80+'[2]Дирекция Ф1'!K80</f>
        <v>0</v>
      </c>
      <c r="L80" s="337">
        <f>'[2]Аппарат Ф1'!L80+'[2]Чувашупрдор Ф1'!L80+'[2]Дирекция Ф1'!L80</f>
        <v>0</v>
      </c>
      <c r="M80" s="337">
        <f>'[2]Аппарат Ф1'!M80+'[2]Чувашупрдор Ф1'!M80+'[2]Дирекция Ф1'!M80</f>
        <v>0</v>
      </c>
      <c r="N80" s="337">
        <f>'[2]Аппарат Ф1'!N80+'[2]Чувашупрдор Ф1'!N80+'[2]Дирекция Ф1'!N80</f>
        <v>0</v>
      </c>
      <c r="O80" s="337">
        <f>'[2]Аппарат Ф1'!O80+'[2]Чувашупрдор Ф1'!O80+'[2]Дирекция Ф1'!O80</f>
        <v>0</v>
      </c>
      <c r="P80" s="337">
        <f>'[2]Аппарат Ф1'!P80+'[2]Чувашупрдор Ф1'!P80+'[2]Дирекция Ф1'!P80</f>
        <v>0</v>
      </c>
    </row>
    <row r="81" spans="1:28" ht="39.6" x14ac:dyDescent="0.25">
      <c r="A81" s="342" t="s">
        <v>108</v>
      </c>
      <c r="B81" s="316">
        <v>316</v>
      </c>
      <c r="C81" s="6">
        <f t="shared" ref="C81:C91" si="2">SUM(D81:P81)</f>
        <v>1244313.3314599998</v>
      </c>
      <c r="D81" s="337">
        <f>'[2]Аппарат Ф1'!D81+'[2]Чувашупрдор Ф1'!D81+'[2]Дирекция Ф1'!D81</f>
        <v>0</v>
      </c>
      <c r="E81" s="337">
        <f>'[2]Аппарат Ф1'!E81+'[2]Чувашупрдор Ф1'!E81+'[2]Дирекция Ф1'!E81</f>
        <v>0</v>
      </c>
      <c r="F81" s="337">
        <f>'[2]Аппарат Ф1'!F81+'[2]Чувашупрдор Ф1'!F81+'[2]Дирекция Ф1'!F81</f>
        <v>0</v>
      </c>
      <c r="G81" s="337">
        <f>'[2]Аппарат Ф1'!G81+'[2]Чувашупрдор Ф1'!G81+'[2]Дирекция Ф1'!G81</f>
        <v>0</v>
      </c>
      <c r="H81" s="337">
        <f>'[2]Аппарат Ф1'!H81+'[2]Чувашупрдор Ф1'!H81+'[2]Дирекция Ф1'!H81</f>
        <v>0</v>
      </c>
      <c r="I81" s="337">
        <f>'[2]Аппарат Ф1'!I81+'[2]Чувашупрдор Ф1'!I81+'[2]Дирекция Ф1'!I81</f>
        <v>0</v>
      </c>
      <c r="J81" s="337">
        <f>'[2]Аппарат Ф1'!J81+'[2]Чувашупрдор Ф1'!J81+'[2]Дирекция Ф1'!J81</f>
        <v>0</v>
      </c>
      <c r="K81" s="337">
        <f>'[2]Аппарат Ф1'!K81+'[2]Чувашупрдор Ф1'!K81+'[2]Дирекция Ф1'!K81</f>
        <v>1241114.8999999999</v>
      </c>
      <c r="L81" s="337">
        <f>'[2]Аппарат Ф1'!L81+'[2]Чувашупрдор Ф1'!L81+'[2]Дирекция Ф1'!L81</f>
        <v>0</v>
      </c>
      <c r="M81" s="337">
        <f>'[2]Аппарат Ф1'!M81+'[2]Чувашупрдор Ф1'!M81+'[2]Дирекция Ф1'!M81</f>
        <v>0</v>
      </c>
      <c r="N81" s="337">
        <f>'[2]Аппарат Ф1'!N81+'[2]Чувашупрдор Ф1'!N81+'[2]Дирекция Ф1'!N81</f>
        <v>0</v>
      </c>
      <c r="O81" s="337">
        <f>'[2]Аппарат Ф1'!O81+'[2]Чувашупрдор Ф1'!O81+'[2]Дирекция Ф1'!O81</f>
        <v>1299.5309600000001</v>
      </c>
      <c r="P81" s="337">
        <f>'[2]Аппарат Ф1'!P81+'[2]Чувашупрдор Ф1'!P81+'[2]Дирекция Ф1'!P81</f>
        <v>1898.9005</v>
      </c>
    </row>
    <row r="82" spans="1:28" ht="26.4" x14ac:dyDescent="0.25">
      <c r="A82" s="321" t="s">
        <v>21</v>
      </c>
      <c r="B82" s="316">
        <v>317</v>
      </c>
      <c r="C82" s="6">
        <f t="shared" si="2"/>
        <v>0</v>
      </c>
      <c r="D82" s="337">
        <f>'[2]Аппарат Ф1'!D82+'[2]Чувашупрдор Ф1'!D82+'[2]Дирекция Ф1'!D82</f>
        <v>0</v>
      </c>
      <c r="E82" s="337">
        <f>'[2]Аппарат Ф1'!E82+'[2]Чувашупрдор Ф1'!E82+'[2]Дирекция Ф1'!E82</f>
        <v>0</v>
      </c>
      <c r="F82" s="337">
        <f>'[2]Аппарат Ф1'!F82+'[2]Чувашупрдор Ф1'!F82+'[2]Дирекция Ф1'!F82</f>
        <v>0</v>
      </c>
      <c r="G82" s="337">
        <f>'[2]Аппарат Ф1'!G82+'[2]Чувашупрдор Ф1'!G82+'[2]Дирекция Ф1'!G82</f>
        <v>0</v>
      </c>
      <c r="H82" s="337">
        <f>'[2]Аппарат Ф1'!H82+'[2]Чувашупрдор Ф1'!H82+'[2]Дирекция Ф1'!H82</f>
        <v>0</v>
      </c>
      <c r="I82" s="337">
        <f>'[2]Аппарат Ф1'!I82+'[2]Чувашупрдор Ф1'!I82+'[2]Дирекция Ф1'!I82</f>
        <v>0</v>
      </c>
      <c r="J82" s="337">
        <f>'[2]Аппарат Ф1'!J82+'[2]Чувашупрдор Ф1'!J82+'[2]Дирекция Ф1'!J82</f>
        <v>0</v>
      </c>
      <c r="K82" s="337">
        <f>'[2]Аппарат Ф1'!K82+'[2]Чувашупрдор Ф1'!K82+'[2]Дирекция Ф1'!K82</f>
        <v>0</v>
      </c>
      <c r="L82" s="337">
        <f>'[2]Аппарат Ф1'!L82+'[2]Чувашупрдор Ф1'!L82+'[2]Дирекция Ф1'!L82</f>
        <v>0</v>
      </c>
      <c r="M82" s="337">
        <f>'[2]Аппарат Ф1'!M82+'[2]Чувашупрдор Ф1'!M82+'[2]Дирекция Ф1'!M82</f>
        <v>0</v>
      </c>
      <c r="N82" s="337">
        <f>'[2]Аппарат Ф1'!N82+'[2]Чувашупрдор Ф1'!N82+'[2]Дирекция Ф1'!N82</f>
        <v>0</v>
      </c>
      <c r="O82" s="337">
        <f>'[2]Аппарат Ф1'!O82+'[2]Чувашупрдор Ф1'!O82+'[2]Дирекция Ф1'!O82</f>
        <v>0</v>
      </c>
      <c r="P82" s="337">
        <f>'[2]Аппарат Ф1'!P82+'[2]Чувашупрдор Ф1'!P82+'[2]Дирекция Ф1'!P82</f>
        <v>0</v>
      </c>
    </row>
    <row r="83" spans="1:28" ht="13.2" x14ac:dyDescent="0.25">
      <c r="A83" s="315" t="s">
        <v>22</v>
      </c>
      <c r="B83" s="316">
        <v>318</v>
      </c>
      <c r="C83" s="6">
        <f t="shared" si="2"/>
        <v>0</v>
      </c>
      <c r="D83" s="337">
        <f>'[2]Аппарат Ф1'!D83+'[2]Чувашупрдор Ф1'!D83+'[2]Дирекция Ф1'!D83</f>
        <v>0</v>
      </c>
      <c r="E83" s="337">
        <f>'[2]Аппарат Ф1'!E83+'[2]Чувашупрдор Ф1'!E83+'[2]Дирекция Ф1'!E83</f>
        <v>0</v>
      </c>
      <c r="F83" s="337">
        <f>'[2]Аппарат Ф1'!F83+'[2]Чувашупрдор Ф1'!F83+'[2]Дирекция Ф1'!F83</f>
        <v>0</v>
      </c>
      <c r="G83" s="337">
        <f>'[2]Аппарат Ф1'!G83+'[2]Чувашупрдор Ф1'!G83+'[2]Дирекция Ф1'!G83</f>
        <v>0</v>
      </c>
      <c r="H83" s="337">
        <f>'[2]Аппарат Ф1'!H83+'[2]Чувашупрдор Ф1'!H83+'[2]Дирекция Ф1'!H83</f>
        <v>0</v>
      </c>
      <c r="I83" s="337">
        <f>'[2]Аппарат Ф1'!I83+'[2]Чувашупрдор Ф1'!I83+'[2]Дирекция Ф1'!I83</f>
        <v>0</v>
      </c>
      <c r="J83" s="337">
        <f>'[2]Аппарат Ф1'!J83+'[2]Чувашупрдор Ф1'!J83+'[2]Дирекция Ф1'!J83</f>
        <v>0</v>
      </c>
      <c r="K83" s="337">
        <f>'[2]Аппарат Ф1'!K83+'[2]Чувашупрдор Ф1'!K83+'[2]Дирекция Ф1'!K83</f>
        <v>0</v>
      </c>
      <c r="L83" s="337">
        <f>'[2]Аппарат Ф1'!L83+'[2]Чувашупрдор Ф1'!L83+'[2]Дирекция Ф1'!L83</f>
        <v>0</v>
      </c>
      <c r="M83" s="337">
        <f>'[2]Аппарат Ф1'!M83+'[2]Чувашупрдор Ф1'!M83+'[2]Дирекция Ф1'!M83</f>
        <v>0</v>
      </c>
      <c r="N83" s="337">
        <f>'[2]Аппарат Ф1'!N83+'[2]Чувашупрдор Ф1'!N83+'[2]Дирекция Ф1'!N83</f>
        <v>0</v>
      </c>
      <c r="O83" s="337">
        <f>'[2]Аппарат Ф1'!O83+'[2]Чувашупрдор Ф1'!O83+'[2]Дирекция Ф1'!O83</f>
        <v>0</v>
      </c>
      <c r="P83" s="337">
        <f>'[2]Аппарат Ф1'!P83+'[2]Чувашупрдор Ф1'!P83+'[2]Дирекция Ф1'!P83</f>
        <v>0</v>
      </c>
    </row>
    <row r="84" spans="1:28" ht="39.6" x14ac:dyDescent="0.25">
      <c r="A84" s="322" t="s">
        <v>193</v>
      </c>
      <c r="B84" s="323">
        <v>319</v>
      </c>
      <c r="C84" s="324">
        <f t="shared" si="2"/>
        <v>0</v>
      </c>
      <c r="D84" s="343">
        <f>'[2]Аппарат Ф1'!D84+'[2]Чувашупрдор Ф1'!D84+'[2]Дирекция Ф1'!D84</f>
        <v>0</v>
      </c>
      <c r="E84" s="343">
        <f>'[2]Аппарат Ф1'!E84+'[2]Чувашупрдор Ф1'!E84+'[2]Дирекция Ф1'!E84</f>
        <v>0</v>
      </c>
      <c r="F84" s="343">
        <f>'[2]Аппарат Ф1'!F84+'[2]Чувашупрдор Ф1'!F84+'[2]Дирекция Ф1'!F84</f>
        <v>0</v>
      </c>
      <c r="G84" s="343">
        <f>'[2]Аппарат Ф1'!G84+'[2]Чувашупрдор Ф1'!G84+'[2]Дирекция Ф1'!G84</f>
        <v>0</v>
      </c>
      <c r="H84" s="343">
        <f>'[2]Аппарат Ф1'!H84+'[2]Чувашупрдор Ф1'!H84+'[2]Дирекция Ф1'!H84</f>
        <v>0</v>
      </c>
      <c r="I84" s="343">
        <f>'[2]Аппарат Ф1'!I84+'[2]Чувашупрдор Ф1'!I84+'[2]Дирекция Ф1'!I84</f>
        <v>0</v>
      </c>
      <c r="J84" s="343">
        <f>'[2]Аппарат Ф1'!J84+'[2]Чувашупрдор Ф1'!J84+'[2]Дирекция Ф1'!J84</f>
        <v>0</v>
      </c>
      <c r="K84" s="343">
        <f>'[2]Аппарат Ф1'!K84+'[2]Чувашупрдор Ф1'!K84+'[2]Дирекция Ф1'!K84</f>
        <v>0</v>
      </c>
      <c r="L84" s="343">
        <f>'[2]Аппарат Ф1'!L84+'[2]Чувашупрдор Ф1'!L84+'[2]Дирекция Ф1'!L84</f>
        <v>0</v>
      </c>
      <c r="M84" s="343">
        <f>'[2]Аппарат Ф1'!M84+'[2]Чувашупрдор Ф1'!M84+'[2]Дирекция Ф1'!M84</f>
        <v>0</v>
      </c>
      <c r="N84" s="343">
        <f>'[2]Аппарат Ф1'!N84+'[2]Чувашупрдор Ф1'!N84+'[2]Дирекция Ф1'!N84</f>
        <v>0</v>
      </c>
      <c r="O84" s="343">
        <f>'[2]Аппарат Ф1'!O84+'[2]Чувашупрдор Ф1'!O84+'[2]Дирекция Ф1'!O84</f>
        <v>0</v>
      </c>
      <c r="P84" s="343">
        <f>'[2]Аппарат Ф1'!P84+'[2]Чувашупрдор Ф1'!P84+'[2]Дирекция Ф1'!P84</f>
        <v>0</v>
      </c>
      <c r="Q84" s="107"/>
      <c r="R84" s="107"/>
      <c r="S84" s="107"/>
      <c r="T84" s="107"/>
    </row>
    <row r="85" spans="1:28" ht="39.6" x14ac:dyDescent="0.25">
      <c r="A85" s="322" t="s">
        <v>194</v>
      </c>
      <c r="B85" s="323">
        <v>320</v>
      </c>
      <c r="C85" s="324">
        <f t="shared" si="2"/>
        <v>0</v>
      </c>
      <c r="D85" s="343">
        <f>'[2]Аппарат Ф1'!D85+'[2]Чувашупрдор Ф1'!D85+'[2]Дирекция Ф1'!D85</f>
        <v>0</v>
      </c>
      <c r="E85" s="343">
        <f>'[2]Аппарат Ф1'!E85+'[2]Чувашупрдор Ф1'!E85+'[2]Дирекция Ф1'!E85</f>
        <v>0</v>
      </c>
      <c r="F85" s="343">
        <f>'[2]Аппарат Ф1'!F85+'[2]Чувашупрдор Ф1'!F85+'[2]Дирекция Ф1'!F85</f>
        <v>0</v>
      </c>
      <c r="G85" s="343">
        <f>'[2]Аппарат Ф1'!G85+'[2]Чувашупрдор Ф1'!G85+'[2]Дирекция Ф1'!G85</f>
        <v>0</v>
      </c>
      <c r="H85" s="343">
        <f>'[2]Аппарат Ф1'!H85+'[2]Чувашупрдор Ф1'!H85+'[2]Дирекция Ф1'!H85</f>
        <v>0</v>
      </c>
      <c r="I85" s="343">
        <f>'[2]Аппарат Ф1'!I85+'[2]Чувашупрдор Ф1'!I85+'[2]Дирекция Ф1'!I85</f>
        <v>0</v>
      </c>
      <c r="J85" s="343">
        <f>'[2]Аппарат Ф1'!J85+'[2]Чувашупрдор Ф1'!J85+'[2]Дирекция Ф1'!J85</f>
        <v>0</v>
      </c>
      <c r="K85" s="343">
        <f>'[2]Аппарат Ф1'!K85+'[2]Чувашупрдор Ф1'!K85+'[2]Дирекция Ф1'!K85</f>
        <v>0</v>
      </c>
      <c r="L85" s="343">
        <f>'[2]Аппарат Ф1'!L85+'[2]Чувашупрдор Ф1'!L85+'[2]Дирекция Ф1'!L85</f>
        <v>0</v>
      </c>
      <c r="M85" s="343">
        <f>'[2]Аппарат Ф1'!M85+'[2]Чувашупрдор Ф1'!M85+'[2]Дирекция Ф1'!M85</f>
        <v>0</v>
      </c>
      <c r="N85" s="343">
        <f>'[2]Аппарат Ф1'!N85+'[2]Чувашупрдор Ф1'!N85+'[2]Дирекция Ф1'!N85</f>
        <v>0</v>
      </c>
      <c r="O85" s="343">
        <f>'[2]Аппарат Ф1'!O85+'[2]Чувашупрдор Ф1'!O85+'[2]Дирекция Ф1'!O85</f>
        <v>0</v>
      </c>
      <c r="P85" s="343">
        <f>'[2]Аппарат Ф1'!P85+'[2]Чувашупрдор Ф1'!P85+'[2]Дирекция Ф1'!P85</f>
        <v>0</v>
      </c>
      <c r="Q85" s="107"/>
      <c r="R85" s="107"/>
      <c r="S85" s="107"/>
      <c r="T85" s="107"/>
    </row>
    <row r="86" spans="1:28" ht="26.4" x14ac:dyDescent="0.25">
      <c r="A86" s="315" t="s">
        <v>109</v>
      </c>
      <c r="B86" s="316">
        <v>321</v>
      </c>
      <c r="C86" s="6">
        <f t="shared" si="2"/>
        <v>0</v>
      </c>
      <c r="D86" s="337">
        <f>'[2]Аппарат Ф1'!D86+'[2]Чувашупрдор Ф1'!D86+'[2]Дирекция Ф1'!D86</f>
        <v>0</v>
      </c>
      <c r="E86" s="337">
        <f>'[2]Аппарат Ф1'!E86+'[2]Чувашупрдор Ф1'!E86+'[2]Дирекция Ф1'!E86</f>
        <v>0</v>
      </c>
      <c r="F86" s="337">
        <f>'[2]Аппарат Ф1'!F86+'[2]Чувашупрдор Ф1'!F86+'[2]Дирекция Ф1'!F86</f>
        <v>0</v>
      </c>
      <c r="G86" s="337">
        <f>'[2]Аппарат Ф1'!G86+'[2]Чувашупрдор Ф1'!G86+'[2]Дирекция Ф1'!G86</f>
        <v>0</v>
      </c>
      <c r="H86" s="337">
        <f>'[2]Аппарат Ф1'!H86+'[2]Чувашупрдор Ф1'!H86+'[2]Дирекция Ф1'!H86</f>
        <v>0</v>
      </c>
      <c r="I86" s="337">
        <f>'[2]Аппарат Ф1'!I86+'[2]Чувашупрдор Ф1'!I86+'[2]Дирекция Ф1'!I86</f>
        <v>0</v>
      </c>
      <c r="J86" s="337">
        <f>'[2]Аппарат Ф1'!J86+'[2]Чувашупрдор Ф1'!J86+'[2]Дирекция Ф1'!J86</f>
        <v>0</v>
      </c>
      <c r="K86" s="337">
        <f>'[2]Аппарат Ф1'!K86+'[2]Чувашупрдор Ф1'!K86+'[2]Дирекция Ф1'!K86</f>
        <v>0</v>
      </c>
      <c r="L86" s="337">
        <f>'[2]Аппарат Ф1'!L86+'[2]Чувашупрдор Ф1'!L86+'[2]Дирекция Ф1'!L86</f>
        <v>0</v>
      </c>
      <c r="M86" s="337">
        <f>'[2]Аппарат Ф1'!M86+'[2]Чувашупрдор Ф1'!M86+'[2]Дирекция Ф1'!M86</f>
        <v>0</v>
      </c>
      <c r="N86" s="337">
        <f>'[2]Аппарат Ф1'!N86+'[2]Чувашупрдор Ф1'!N86+'[2]Дирекция Ф1'!N86</f>
        <v>0</v>
      </c>
      <c r="O86" s="337">
        <f>'[2]Аппарат Ф1'!O86+'[2]Чувашупрдор Ф1'!O86+'[2]Дирекция Ф1'!O86</f>
        <v>0</v>
      </c>
      <c r="P86" s="337">
        <f>'[2]Аппарат Ф1'!P86+'[2]Чувашупрдор Ф1'!P86+'[2]Дирекция Ф1'!P86</f>
        <v>0</v>
      </c>
    </row>
    <row r="87" spans="1:28" ht="26.4" x14ac:dyDescent="0.25">
      <c r="A87" s="315" t="s">
        <v>110</v>
      </c>
      <c r="B87" s="316">
        <v>322</v>
      </c>
      <c r="C87" s="6">
        <f t="shared" si="2"/>
        <v>2121.6</v>
      </c>
      <c r="D87" s="337">
        <f>'[2]Аппарат Ф1'!D87+'[2]Чувашупрдор Ф1'!D87+'[2]Дирекция Ф1'!D87</f>
        <v>0</v>
      </c>
      <c r="E87" s="337">
        <f>'[2]Аппарат Ф1'!E87+'[2]Чувашупрдор Ф1'!E87+'[2]Дирекция Ф1'!E87</f>
        <v>0</v>
      </c>
      <c r="F87" s="337">
        <f>'[2]Аппарат Ф1'!F87+'[2]Чувашупрдор Ф1'!F87+'[2]Дирекция Ф1'!F87</f>
        <v>0</v>
      </c>
      <c r="G87" s="337">
        <f>'[2]Аппарат Ф1'!G87+'[2]Чувашупрдор Ф1'!G87+'[2]Дирекция Ф1'!G87</f>
        <v>0</v>
      </c>
      <c r="H87" s="337">
        <f>'[2]Аппарат Ф1'!H87+'[2]Чувашупрдор Ф1'!H87+'[2]Дирекция Ф1'!H87</f>
        <v>0</v>
      </c>
      <c r="I87" s="337">
        <f>'[2]Аппарат Ф1'!I87+'[2]Чувашупрдор Ф1'!I87+'[2]Дирекция Ф1'!I87</f>
        <v>0</v>
      </c>
      <c r="J87" s="337">
        <f>'[2]Аппарат Ф1'!J87+'[2]Чувашупрдор Ф1'!J87+'[2]Дирекция Ф1'!J87</f>
        <v>0</v>
      </c>
      <c r="K87" s="337">
        <f>'[2]Аппарат Ф1'!K87+'[2]Чувашупрдор Ф1'!K87+'[2]Дирекция Ф1'!K87</f>
        <v>2121.6</v>
      </c>
      <c r="L87" s="337">
        <f>'[2]Аппарат Ф1'!L87+'[2]Чувашупрдор Ф1'!L87+'[2]Дирекция Ф1'!L87</f>
        <v>0</v>
      </c>
      <c r="M87" s="337">
        <f>'[2]Аппарат Ф1'!M87+'[2]Чувашупрдор Ф1'!M87+'[2]Дирекция Ф1'!M87</f>
        <v>0</v>
      </c>
      <c r="N87" s="337">
        <f>'[2]Аппарат Ф1'!N87+'[2]Чувашупрдор Ф1'!N87+'[2]Дирекция Ф1'!N87</f>
        <v>0</v>
      </c>
      <c r="O87" s="337">
        <f>'[2]Аппарат Ф1'!O87+'[2]Чувашупрдор Ф1'!O87+'[2]Дирекция Ф1'!O87</f>
        <v>0</v>
      </c>
      <c r="P87" s="337">
        <f>'[2]Аппарат Ф1'!P87+'[2]Чувашупрдор Ф1'!P87+'[2]Дирекция Ф1'!P87</f>
        <v>0</v>
      </c>
    </row>
    <row r="88" spans="1:28" ht="26.4" x14ac:dyDescent="0.25">
      <c r="A88" s="321" t="s">
        <v>14</v>
      </c>
      <c r="B88" s="316">
        <v>323</v>
      </c>
      <c r="C88" s="6">
        <f t="shared" si="2"/>
        <v>2121.6</v>
      </c>
      <c r="D88" s="337">
        <f>'[2]Аппарат Ф1'!D88+'[2]Чувашупрдор Ф1'!D88+'[2]Дирекция Ф1'!D88</f>
        <v>0</v>
      </c>
      <c r="E88" s="337">
        <f>'[2]Аппарат Ф1'!E88+'[2]Чувашупрдор Ф1'!E88+'[2]Дирекция Ф1'!E88</f>
        <v>0</v>
      </c>
      <c r="F88" s="337">
        <f>'[2]Аппарат Ф1'!F88+'[2]Чувашупрдор Ф1'!F88+'[2]Дирекция Ф1'!F88</f>
        <v>0</v>
      </c>
      <c r="G88" s="337">
        <f>'[2]Аппарат Ф1'!G88+'[2]Чувашупрдор Ф1'!G88+'[2]Дирекция Ф1'!G88</f>
        <v>0</v>
      </c>
      <c r="H88" s="337">
        <f>'[2]Аппарат Ф1'!H88+'[2]Чувашупрдор Ф1'!H88+'[2]Дирекция Ф1'!H88</f>
        <v>0</v>
      </c>
      <c r="I88" s="337">
        <f>'[2]Аппарат Ф1'!I88+'[2]Чувашупрдор Ф1'!I88+'[2]Дирекция Ф1'!I88</f>
        <v>0</v>
      </c>
      <c r="J88" s="337">
        <f>'[2]Аппарат Ф1'!J88+'[2]Чувашупрдор Ф1'!J88+'[2]Дирекция Ф1'!J88</f>
        <v>0</v>
      </c>
      <c r="K88" s="337">
        <f>'[2]Аппарат Ф1'!K88+'[2]Чувашупрдор Ф1'!K88+'[2]Дирекция Ф1'!K88</f>
        <v>2121.6</v>
      </c>
      <c r="L88" s="337">
        <f>'[2]Аппарат Ф1'!L88+'[2]Чувашупрдор Ф1'!L88+'[2]Дирекция Ф1'!L88</f>
        <v>0</v>
      </c>
      <c r="M88" s="337">
        <f>'[2]Аппарат Ф1'!M88+'[2]Чувашупрдор Ф1'!M88+'[2]Дирекция Ф1'!M88</f>
        <v>0</v>
      </c>
      <c r="N88" s="337">
        <f>'[2]Аппарат Ф1'!N88+'[2]Чувашупрдор Ф1'!N88+'[2]Дирекция Ф1'!N88</f>
        <v>0</v>
      </c>
      <c r="O88" s="337">
        <f>'[2]Аппарат Ф1'!O88+'[2]Чувашупрдор Ф1'!O88+'[2]Дирекция Ф1'!O88</f>
        <v>0</v>
      </c>
      <c r="P88" s="337">
        <f>'[2]Аппарат Ф1'!P88+'[2]Чувашупрдор Ф1'!P88+'[2]Дирекция Ф1'!P88</f>
        <v>0</v>
      </c>
    </row>
    <row r="89" spans="1:28" ht="26.4" x14ac:dyDescent="0.25">
      <c r="A89" s="321" t="s">
        <v>72</v>
      </c>
      <c r="B89" s="316">
        <v>324</v>
      </c>
      <c r="C89" s="6">
        <f>SUM(D89:P89)</f>
        <v>0</v>
      </c>
      <c r="D89" s="337">
        <f>'[2]Аппарат Ф1'!D89+'[2]Чувашупрдор Ф1'!D89+'[2]Дирекция Ф1'!D89</f>
        <v>0</v>
      </c>
      <c r="E89" s="337">
        <f>'[2]Аппарат Ф1'!E89+'[2]Чувашупрдор Ф1'!E89+'[2]Дирекция Ф1'!E89</f>
        <v>0</v>
      </c>
      <c r="F89" s="337">
        <f>'[2]Аппарат Ф1'!F89+'[2]Чувашупрдор Ф1'!F89+'[2]Дирекция Ф1'!F89</f>
        <v>0</v>
      </c>
      <c r="G89" s="337">
        <f>'[2]Аппарат Ф1'!G89+'[2]Чувашупрдор Ф1'!G89+'[2]Дирекция Ф1'!G89</f>
        <v>0</v>
      </c>
      <c r="H89" s="337">
        <f>'[2]Аппарат Ф1'!H89+'[2]Чувашупрдор Ф1'!H89+'[2]Дирекция Ф1'!H89</f>
        <v>0</v>
      </c>
      <c r="I89" s="337">
        <f>'[2]Аппарат Ф1'!I89+'[2]Чувашупрдор Ф1'!I89+'[2]Дирекция Ф1'!I89</f>
        <v>0</v>
      </c>
      <c r="J89" s="337">
        <f>'[2]Аппарат Ф1'!J89+'[2]Чувашупрдор Ф1'!J89+'[2]Дирекция Ф1'!J89</f>
        <v>0</v>
      </c>
      <c r="K89" s="337">
        <f>'[2]Аппарат Ф1'!K89+'[2]Чувашупрдор Ф1'!K89+'[2]Дирекция Ф1'!K89</f>
        <v>0</v>
      </c>
      <c r="L89" s="337">
        <f>'[2]Аппарат Ф1'!L89+'[2]Чувашупрдор Ф1'!L89+'[2]Дирекция Ф1'!L89</f>
        <v>0</v>
      </c>
      <c r="M89" s="337">
        <f>'[2]Аппарат Ф1'!M89+'[2]Чувашупрдор Ф1'!M89+'[2]Дирекция Ф1'!M89</f>
        <v>0</v>
      </c>
      <c r="N89" s="337">
        <f>'[2]Аппарат Ф1'!N89+'[2]Чувашупрдор Ф1'!N89+'[2]Дирекция Ф1'!N89</f>
        <v>0</v>
      </c>
      <c r="O89" s="337">
        <f>'[2]Аппарат Ф1'!O89+'[2]Чувашупрдор Ф1'!O89+'[2]Дирекция Ф1'!O89</f>
        <v>0</v>
      </c>
      <c r="P89" s="337">
        <f>'[2]Аппарат Ф1'!P89+'[2]Чувашупрдор Ф1'!P89+'[2]Дирекция Ф1'!P89</f>
        <v>0</v>
      </c>
    </row>
    <row r="90" spans="1:28" ht="39.6" x14ac:dyDescent="0.25">
      <c r="A90" s="321" t="s">
        <v>73</v>
      </c>
      <c r="B90" s="316">
        <v>325</v>
      </c>
      <c r="C90" s="6">
        <f t="shared" si="2"/>
        <v>0</v>
      </c>
      <c r="D90" s="337">
        <f>'[2]Аппарат Ф1'!D90+'[2]Чувашупрдор Ф1'!D90+'[2]Дирекция Ф1'!D90</f>
        <v>0</v>
      </c>
      <c r="E90" s="337">
        <f>'[2]Аппарат Ф1'!E90+'[2]Чувашупрдор Ф1'!E90+'[2]Дирекция Ф1'!E90</f>
        <v>0</v>
      </c>
      <c r="F90" s="337">
        <f>'[2]Аппарат Ф1'!F90+'[2]Чувашупрдор Ф1'!F90+'[2]Дирекция Ф1'!F90</f>
        <v>0</v>
      </c>
      <c r="G90" s="337">
        <f>'[2]Аппарат Ф1'!G90+'[2]Чувашупрдор Ф1'!G90+'[2]Дирекция Ф1'!G90</f>
        <v>0</v>
      </c>
      <c r="H90" s="337">
        <f>'[2]Аппарат Ф1'!H90+'[2]Чувашупрдор Ф1'!H90+'[2]Дирекция Ф1'!H90</f>
        <v>0</v>
      </c>
      <c r="I90" s="337">
        <f>'[2]Аппарат Ф1'!I90+'[2]Чувашупрдор Ф1'!I90+'[2]Дирекция Ф1'!I90</f>
        <v>0</v>
      </c>
      <c r="J90" s="337">
        <f>'[2]Аппарат Ф1'!J90+'[2]Чувашупрдор Ф1'!J90+'[2]Дирекция Ф1'!J90</f>
        <v>0</v>
      </c>
      <c r="K90" s="337">
        <f>'[2]Аппарат Ф1'!K90+'[2]Чувашупрдор Ф1'!K90+'[2]Дирекция Ф1'!K90</f>
        <v>0</v>
      </c>
      <c r="L90" s="337">
        <f>'[2]Аппарат Ф1'!L90+'[2]Чувашупрдор Ф1'!L90+'[2]Дирекция Ф1'!L90</f>
        <v>0</v>
      </c>
      <c r="M90" s="337">
        <f>'[2]Аппарат Ф1'!M90+'[2]Чувашупрдор Ф1'!M90+'[2]Дирекция Ф1'!M90</f>
        <v>0</v>
      </c>
      <c r="N90" s="337">
        <f>'[2]Аппарат Ф1'!N90+'[2]Чувашупрдор Ф1'!N90+'[2]Дирекция Ф1'!N90</f>
        <v>0</v>
      </c>
      <c r="O90" s="337">
        <f>'[2]Аппарат Ф1'!O90+'[2]Чувашупрдор Ф1'!O90+'[2]Дирекция Ф1'!O90</f>
        <v>0</v>
      </c>
      <c r="P90" s="337">
        <f>'[2]Аппарат Ф1'!P90+'[2]Чувашупрдор Ф1'!P90+'[2]Дирекция Ф1'!P90</f>
        <v>0</v>
      </c>
    </row>
    <row r="91" spans="1:28" ht="13.2" x14ac:dyDescent="0.25">
      <c r="A91" s="315" t="s">
        <v>15</v>
      </c>
      <c r="B91" s="316">
        <v>326</v>
      </c>
      <c r="C91" s="6">
        <f t="shared" si="2"/>
        <v>0</v>
      </c>
      <c r="D91" s="337">
        <f>'[2]Аппарат Ф1'!D91+'[2]Чувашупрдор Ф1'!D91+'[2]Дирекция Ф1'!D91</f>
        <v>0</v>
      </c>
      <c r="E91" s="337">
        <f>'[2]Аппарат Ф1'!E91+'[2]Чувашупрдор Ф1'!E91+'[2]Дирекция Ф1'!E91</f>
        <v>0</v>
      </c>
      <c r="F91" s="337">
        <f>'[2]Аппарат Ф1'!F91+'[2]Чувашупрдор Ф1'!F91+'[2]Дирекция Ф1'!F91</f>
        <v>0</v>
      </c>
      <c r="G91" s="337">
        <f>'[2]Аппарат Ф1'!G91+'[2]Чувашупрдор Ф1'!G91+'[2]Дирекция Ф1'!G91</f>
        <v>0</v>
      </c>
      <c r="H91" s="337">
        <f>'[2]Аппарат Ф1'!H91+'[2]Чувашупрдор Ф1'!H91+'[2]Дирекция Ф1'!H91</f>
        <v>0</v>
      </c>
      <c r="I91" s="337">
        <f>'[2]Аппарат Ф1'!I91+'[2]Чувашупрдор Ф1'!I91+'[2]Дирекция Ф1'!I91</f>
        <v>0</v>
      </c>
      <c r="J91" s="337">
        <f>'[2]Аппарат Ф1'!J91+'[2]Чувашупрдор Ф1'!J91+'[2]Дирекция Ф1'!J91</f>
        <v>0</v>
      </c>
      <c r="K91" s="337">
        <f>'[2]Аппарат Ф1'!K91+'[2]Чувашупрдор Ф1'!K91+'[2]Дирекция Ф1'!K91</f>
        <v>0</v>
      </c>
      <c r="L91" s="337">
        <f>'[2]Аппарат Ф1'!L91+'[2]Чувашупрдор Ф1'!L91+'[2]Дирекция Ф1'!L91</f>
        <v>0</v>
      </c>
      <c r="M91" s="337">
        <f>'[2]Аппарат Ф1'!M91+'[2]Чувашупрдор Ф1'!M91+'[2]Дирекция Ф1'!M91</f>
        <v>0</v>
      </c>
      <c r="N91" s="337">
        <f>'[2]Аппарат Ф1'!N91+'[2]Чувашупрдор Ф1'!N91+'[2]Дирекция Ф1'!N91</f>
        <v>0</v>
      </c>
      <c r="O91" s="337">
        <f>'[2]Аппарат Ф1'!O91+'[2]Чувашупрдор Ф1'!O91+'[2]Дирекция Ф1'!O91</f>
        <v>0</v>
      </c>
      <c r="P91" s="337">
        <f>'[2]Аппарат Ф1'!P91+'[2]Чувашупрдор Ф1'!P91+'[2]Дирекция Ф1'!P91</f>
        <v>0</v>
      </c>
    </row>
    <row r="92" spans="1:28" ht="147.75" customHeight="1" x14ac:dyDescent="0.25">
      <c r="A92" s="322" t="s">
        <v>195</v>
      </c>
      <c r="B92" s="323">
        <v>327</v>
      </c>
      <c r="C92" s="324">
        <f>SUM(D92:P92)</f>
        <v>0</v>
      </c>
      <c r="D92" s="343">
        <f>'[2]Аппарат Ф1'!D92+'[2]Чувашупрдор Ф1'!D92+'[2]Дирекция Ф1'!D92</f>
        <v>0</v>
      </c>
      <c r="E92" s="343">
        <f>'[2]Аппарат Ф1'!E92+'[2]Чувашупрдор Ф1'!E92+'[2]Дирекция Ф1'!E92</f>
        <v>0</v>
      </c>
      <c r="F92" s="343">
        <f>'[2]Аппарат Ф1'!F92+'[2]Чувашупрдор Ф1'!F92+'[2]Дирекция Ф1'!F92</f>
        <v>0</v>
      </c>
      <c r="G92" s="343">
        <f>'[2]Аппарат Ф1'!G92+'[2]Чувашупрдор Ф1'!G92+'[2]Дирекция Ф1'!G92</f>
        <v>0</v>
      </c>
      <c r="H92" s="343">
        <f>'[2]Аппарат Ф1'!H92+'[2]Чувашупрдор Ф1'!H92+'[2]Дирекция Ф1'!H92</f>
        <v>0</v>
      </c>
      <c r="I92" s="343">
        <f>'[2]Аппарат Ф1'!I92+'[2]Чувашупрдор Ф1'!I92+'[2]Дирекция Ф1'!I92</f>
        <v>0</v>
      </c>
      <c r="J92" s="343">
        <f>'[2]Аппарат Ф1'!J92+'[2]Чувашупрдор Ф1'!J92+'[2]Дирекция Ф1'!J92</f>
        <v>0</v>
      </c>
      <c r="K92" s="343">
        <f>'[2]Аппарат Ф1'!K92+'[2]Чувашупрдор Ф1'!K92+'[2]Дирекция Ф1'!K92</f>
        <v>0</v>
      </c>
      <c r="L92" s="343">
        <f>'[2]Аппарат Ф1'!L92+'[2]Чувашупрдор Ф1'!L92+'[2]Дирекция Ф1'!L92</f>
        <v>0</v>
      </c>
      <c r="M92" s="343">
        <f>'[2]Аппарат Ф1'!M92+'[2]Чувашупрдор Ф1'!M92+'[2]Дирекция Ф1'!M92</f>
        <v>0</v>
      </c>
      <c r="N92" s="343">
        <f>'[2]Аппарат Ф1'!N92+'[2]Чувашупрдор Ф1'!N92+'[2]Дирекция Ф1'!N92</f>
        <v>0</v>
      </c>
      <c r="O92" s="343">
        <f>'[2]Аппарат Ф1'!O92+'[2]Чувашупрдор Ф1'!O92+'[2]Дирекция Ф1'!O92</f>
        <v>0</v>
      </c>
      <c r="P92" s="343">
        <f>'[2]Аппарат Ф1'!P92+'[2]Чувашупрдор Ф1'!P92+'[2]Дирекция Ф1'!P92</f>
        <v>0</v>
      </c>
      <c r="Q92" s="107"/>
      <c r="R92" s="107"/>
      <c r="S92" s="107"/>
      <c r="T92" s="107"/>
    </row>
    <row r="93" spans="1:28" ht="12.75" customHeight="1" x14ac:dyDescent="0.25">
      <c r="A93" s="476" t="s">
        <v>127</v>
      </c>
      <c r="B93" s="476"/>
      <c r="C93" s="478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</row>
    <row r="94" spans="1:28" ht="12.75" customHeight="1" x14ac:dyDescent="0.25">
      <c r="A94" s="479" t="s">
        <v>128</v>
      </c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1"/>
    </row>
    <row r="95" spans="1:28" ht="66" x14ac:dyDescent="0.25">
      <c r="A95" s="318" t="s">
        <v>117</v>
      </c>
      <c r="B95" s="316" t="s">
        <v>23</v>
      </c>
      <c r="C95" s="6">
        <f>SUM(D95:F95)+K95+M95+N95</f>
        <v>21</v>
      </c>
      <c r="D95" s="337">
        <f>'[2]Аппарат Ф1'!D95+'[2]Чувашупрдор Ф1'!D95+'[2]Дирекция Ф1'!D95</f>
        <v>0</v>
      </c>
      <c r="E95" s="337">
        <f>'[2]Аппарат Ф1'!E95+'[2]Чувашупрдор Ф1'!E95+'[2]Дирекция Ф1'!E95</f>
        <v>0</v>
      </c>
      <c r="F95" s="337">
        <f>'[2]Аппарат Ф1'!F95+'[2]Чувашупрдор Ф1'!F95+'[2]Дирекция Ф1'!F95</f>
        <v>0</v>
      </c>
      <c r="G95" s="324"/>
      <c r="H95" s="324"/>
      <c r="I95" s="324"/>
      <c r="J95" s="324"/>
      <c r="K95" s="343">
        <f>'[2]Аппарат Ф1'!K95+'[2]Чувашупрдор Ф1'!K95+'[2]Дирекция Ф1'!K95</f>
        <v>21</v>
      </c>
      <c r="L95" s="324"/>
      <c r="M95" s="343"/>
      <c r="N95" s="343"/>
      <c r="O95" s="324"/>
      <c r="P95" s="324"/>
    </row>
    <row r="96" spans="1:28" ht="79.2" x14ac:dyDescent="0.25">
      <c r="A96" s="338" t="s">
        <v>203</v>
      </c>
      <c r="B96" s="316" t="s">
        <v>24</v>
      </c>
      <c r="C96" s="6">
        <f>SUM(D96:F96)+K96+M96+N96</f>
        <v>3</v>
      </c>
      <c r="D96" s="337">
        <f>'[2]Аппарат Ф1'!D96+'[2]Чувашупрдор Ф1'!D96+'[2]Дирекция Ф1'!D96</f>
        <v>0</v>
      </c>
      <c r="E96" s="337">
        <f>'[2]Аппарат Ф1'!E96+'[2]Чувашупрдор Ф1'!E96+'[2]Дирекция Ф1'!E96</f>
        <v>0</v>
      </c>
      <c r="F96" s="337">
        <f>'[2]Аппарат Ф1'!F96+'[2]Чувашупрдор Ф1'!F96+'[2]Дирекция Ф1'!F96</f>
        <v>0</v>
      </c>
      <c r="G96" s="324"/>
      <c r="H96" s="324"/>
      <c r="I96" s="324"/>
      <c r="J96" s="324"/>
      <c r="K96" s="343">
        <f>'[2]Аппарат Ф1'!K96+'[2]Чувашупрдор Ф1'!K96+'[2]Дирекция Ф1'!K96</f>
        <v>3</v>
      </c>
      <c r="L96" s="324"/>
      <c r="M96" s="343"/>
      <c r="N96" s="343"/>
      <c r="O96" s="324"/>
      <c r="P96" s="324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338" t="s">
        <v>204</v>
      </c>
      <c r="B97" s="316" t="s">
        <v>26</v>
      </c>
      <c r="C97" s="324">
        <f>SUM(D97:F97)+K97+M97+N97</f>
        <v>20</v>
      </c>
      <c r="D97" s="343">
        <f>'[2]Аппарат Ф1'!D97+'[2]Чувашупрдор Ф1'!D97+'[2]Дирекция Ф1'!D97</f>
        <v>0</v>
      </c>
      <c r="E97" s="343">
        <f>'[2]Аппарат Ф1'!E97+'[2]Чувашупрдор Ф1'!E97+'[2]Дирекция Ф1'!E97</f>
        <v>0</v>
      </c>
      <c r="F97" s="343">
        <f>'[2]Аппарат Ф1'!F97+'[2]Чувашупрдор Ф1'!F97+'[2]Дирекция Ф1'!F97</f>
        <v>0</v>
      </c>
      <c r="G97" s="324"/>
      <c r="H97" s="324"/>
      <c r="I97" s="324"/>
      <c r="J97" s="324"/>
      <c r="K97" s="343">
        <f>'[2]Аппарат Ф1'!K97+'[2]Чувашупрдор Ф1'!K97+'[2]Дирекция Ф1'!K97</f>
        <v>20</v>
      </c>
      <c r="L97" s="324"/>
      <c r="M97" s="343"/>
      <c r="N97" s="343"/>
      <c r="O97" s="324"/>
      <c r="P97" s="324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338" t="s">
        <v>205</v>
      </c>
      <c r="B98" s="316" t="s">
        <v>206</v>
      </c>
      <c r="C98" s="324">
        <f>SUM(D98:F98)+K98+M98+N98</f>
        <v>3</v>
      </c>
      <c r="D98" s="343">
        <f>'[2]Аппарат Ф1'!D98+'[2]Чувашупрдор Ф1'!D98+'[2]Дирекция Ф1'!D98</f>
        <v>0</v>
      </c>
      <c r="E98" s="343">
        <f>'[2]Аппарат Ф1'!E98+'[2]Чувашупрдор Ф1'!E98+'[2]Дирекция Ф1'!E98</f>
        <v>0</v>
      </c>
      <c r="F98" s="343">
        <f>'[2]Аппарат Ф1'!F98+'[2]Чувашупрдор Ф1'!F98+'[2]Дирекция Ф1'!F98</f>
        <v>0</v>
      </c>
      <c r="G98" s="324"/>
      <c r="H98" s="324"/>
      <c r="I98" s="324"/>
      <c r="J98" s="324"/>
      <c r="K98" s="343">
        <f>'[2]Аппарат Ф1'!K98+'[2]Чувашупрдор Ф1'!K98+'[2]Дирекция Ф1'!K98</f>
        <v>3</v>
      </c>
      <c r="L98" s="324"/>
      <c r="M98" s="343"/>
      <c r="N98" s="343"/>
      <c r="O98" s="324"/>
      <c r="P98" s="324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76" t="s">
        <v>130</v>
      </c>
      <c r="B99" s="476"/>
      <c r="C99" s="477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</row>
    <row r="100" spans="1:28" ht="79.2" x14ac:dyDescent="0.25">
      <c r="A100" s="315" t="s">
        <v>118</v>
      </c>
      <c r="B100" s="316" t="s">
        <v>27</v>
      </c>
      <c r="C100" s="6">
        <f>SUM(D100:F100)+K100+M100+N100</f>
        <v>83</v>
      </c>
      <c r="D100" s="337">
        <f>'[2]Аппарат Ф1'!D100+'[2]Чувашупрдор Ф1'!D100+'[2]Дирекция Ф1'!D100</f>
        <v>0</v>
      </c>
      <c r="E100" s="337">
        <f>'[2]Аппарат Ф1'!E100+'[2]Чувашупрдор Ф1'!E100+'[2]Дирекция Ф1'!E100</f>
        <v>0</v>
      </c>
      <c r="F100" s="337">
        <f>'[2]Аппарат Ф1'!F100+'[2]Чувашупрдор Ф1'!F100+'[2]Дирекция Ф1'!F100</f>
        <v>0</v>
      </c>
      <c r="G100" s="324"/>
      <c r="H100" s="324"/>
      <c r="I100" s="324"/>
      <c r="J100" s="324"/>
      <c r="K100" s="343">
        <f>'[2]Аппарат Ф1'!K100+'[2]Чувашупрдор Ф1'!K100+'[2]Дирекция Ф1'!K100</f>
        <v>83</v>
      </c>
      <c r="L100" s="324"/>
      <c r="M100" s="343"/>
      <c r="N100" s="343"/>
      <c r="O100" s="324"/>
      <c r="P100" s="324"/>
    </row>
    <row r="101" spans="1:28" ht="39.6" x14ac:dyDescent="0.25">
      <c r="A101" s="315" t="s">
        <v>131</v>
      </c>
      <c r="B101" s="316" t="s">
        <v>28</v>
      </c>
      <c r="C101" s="6">
        <f>SUM(D101:F101)+K101+M101+N101</f>
        <v>12</v>
      </c>
      <c r="D101" s="337">
        <f>'[2]Аппарат Ф1'!D101+'[2]Чувашупрдор Ф1'!D101+'[2]Дирекция Ф1'!D101</f>
        <v>0</v>
      </c>
      <c r="E101" s="337">
        <f>'[2]Аппарат Ф1'!E101+'[2]Чувашупрдор Ф1'!E101+'[2]Дирекция Ф1'!E101</f>
        <v>0</v>
      </c>
      <c r="F101" s="337">
        <f>'[2]Аппарат Ф1'!F101+'[2]Чувашупрдор Ф1'!F101+'[2]Дирекция Ф1'!F101</f>
        <v>0</v>
      </c>
      <c r="G101" s="324"/>
      <c r="H101" s="324"/>
      <c r="I101" s="324"/>
      <c r="J101" s="324"/>
      <c r="K101" s="343">
        <f>'[2]Аппарат Ф1'!K101+'[2]Чувашупрдор Ф1'!K101+'[2]Дирекция Ф1'!K101</f>
        <v>12</v>
      </c>
      <c r="L101" s="324"/>
      <c r="M101" s="343"/>
      <c r="N101" s="343"/>
      <c r="O101" s="324"/>
      <c r="P101" s="324"/>
    </row>
    <row r="102" spans="1:28" ht="52.8" x14ac:dyDescent="0.25">
      <c r="A102" s="315" t="s">
        <v>119</v>
      </c>
      <c r="B102" s="316" t="s">
        <v>29</v>
      </c>
      <c r="C102" s="6">
        <f>SUM(D102:F102)+K102+M102+N102</f>
        <v>0</v>
      </c>
      <c r="D102" s="337">
        <f>'[2]Аппарат Ф1'!D102+'[2]Чувашупрдор Ф1'!D102+'[2]Дирекция Ф1'!D102</f>
        <v>0</v>
      </c>
      <c r="E102" s="337">
        <f>'[2]Аппарат Ф1'!E102+'[2]Чувашупрдор Ф1'!E102+'[2]Дирекция Ф1'!E102</f>
        <v>0</v>
      </c>
      <c r="F102" s="337">
        <f>'[2]Аппарат Ф1'!F102+'[2]Чувашупрдор Ф1'!F102+'[2]Дирекция Ф1'!F102</f>
        <v>0</v>
      </c>
      <c r="G102" s="324"/>
      <c r="H102" s="324"/>
      <c r="I102" s="324"/>
      <c r="J102" s="324"/>
      <c r="K102" s="343">
        <f>'[2]Аппарат Ф1'!K102+'[2]Чувашупрдор Ф1'!K102+'[2]Дирекция Ф1'!K102</f>
        <v>0</v>
      </c>
      <c r="L102" s="324"/>
      <c r="M102" s="343"/>
      <c r="N102" s="343"/>
      <c r="O102" s="324"/>
      <c r="P102" s="324"/>
    </row>
    <row r="103" spans="1:28" ht="13.2" x14ac:dyDescent="0.25">
      <c r="A103" s="315" t="s">
        <v>120</v>
      </c>
      <c r="B103" s="316" t="s">
        <v>30</v>
      </c>
      <c r="C103" s="6">
        <f>SUM(D103:F103)+K103+M103+N103</f>
        <v>0</v>
      </c>
      <c r="D103" s="337">
        <f>'[2]Аппарат Ф1'!D103+'[2]Чувашупрдор Ф1'!D103+'[2]Дирекция Ф1'!D103</f>
        <v>0</v>
      </c>
      <c r="E103" s="337">
        <f>'[2]Аппарат Ф1'!E103+'[2]Чувашупрдор Ф1'!E103+'[2]Дирекция Ф1'!E103</f>
        <v>0</v>
      </c>
      <c r="F103" s="337">
        <f>'[2]Аппарат Ф1'!F103+'[2]Чувашупрдор Ф1'!F103+'[2]Дирекция Ф1'!F103</f>
        <v>0</v>
      </c>
      <c r="G103" s="324"/>
      <c r="H103" s="324"/>
      <c r="I103" s="324"/>
      <c r="J103" s="324"/>
      <c r="K103" s="343">
        <f>'[2]Аппарат Ф1'!K103+'[2]Чувашупрдор Ф1'!K103+'[2]Дирекция Ф1'!K103</f>
        <v>0</v>
      </c>
      <c r="L103" s="324"/>
      <c r="M103" s="343"/>
      <c r="N103" s="343"/>
      <c r="O103" s="324"/>
      <c r="P103" s="324"/>
    </row>
    <row r="104" spans="1:28" ht="39.6" x14ac:dyDescent="0.25">
      <c r="A104" s="315" t="s">
        <v>207</v>
      </c>
      <c r="B104" s="316" t="s">
        <v>31</v>
      </c>
      <c r="C104" s="344">
        <f>SUM(D104:F104)+K104+M104+N104</f>
        <v>20</v>
      </c>
      <c r="D104" s="339">
        <f>'[2]Аппарат Ф1'!D104+'[2]Чувашупрдор Ф1'!D104+'[2]Дирекция Ф1'!D104</f>
        <v>0</v>
      </c>
      <c r="E104" s="339">
        <f>'[2]Аппарат Ф1'!E104+'[2]Чувашупрдор Ф1'!E104+'[2]Дирекция Ф1'!E104</f>
        <v>0</v>
      </c>
      <c r="F104" s="339">
        <f>'[2]Аппарат Ф1'!F104+'[2]Чувашупрдор Ф1'!F104+'[2]Дирекция Ф1'!F104</f>
        <v>0</v>
      </c>
      <c r="G104" s="324"/>
      <c r="H104" s="324"/>
      <c r="I104" s="324"/>
      <c r="J104" s="324"/>
      <c r="K104" s="343">
        <f>'[2]Аппарат Ф1'!K104+'[2]Чувашупрдор Ф1'!K104+'[2]Дирекция Ф1'!K104</f>
        <v>20</v>
      </c>
      <c r="L104" s="324"/>
      <c r="M104" s="343"/>
      <c r="N104" s="343"/>
      <c r="O104" s="324"/>
      <c r="P104" s="324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82" t="s">
        <v>132</v>
      </c>
      <c r="B105" s="483"/>
      <c r="C105" s="484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5"/>
    </row>
    <row r="106" spans="1:28" ht="13.2" x14ac:dyDescent="0.25">
      <c r="A106" s="315" t="s">
        <v>123</v>
      </c>
      <c r="B106" s="316" t="s">
        <v>33</v>
      </c>
      <c r="C106" s="6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315" t="s">
        <v>208</v>
      </c>
      <c r="B107" s="316" t="s">
        <v>34</v>
      </c>
      <c r="C107" s="6">
        <f>SUM(D107:F107)+K107+M107+N107</f>
        <v>66781</v>
      </c>
      <c r="D107" s="337">
        <f>'[2]Аппарат Ф1'!D107+'[2]Чувашупрдор Ф1'!D107+'[2]Дирекция Ф1'!D107</f>
        <v>0</v>
      </c>
      <c r="E107" s="337">
        <f>'[2]Аппарат Ф1'!E107+'[2]Чувашупрдор Ф1'!E107+'[2]Дирекция Ф1'!E107</f>
        <v>0</v>
      </c>
      <c r="F107" s="337">
        <f>'[2]Аппарат Ф1'!F107+'[2]Чувашупрдор Ф1'!F107+'[2]Дирекция Ф1'!F107</f>
        <v>0</v>
      </c>
      <c r="G107" s="324"/>
      <c r="H107" s="324"/>
      <c r="I107" s="324"/>
      <c r="J107" s="324"/>
      <c r="K107" s="343">
        <f>'[2]Аппарат Ф1'!K107+'[2]Чувашупрдор Ф1'!K107+'[2]Дирекция Ф1'!K107</f>
        <v>66781</v>
      </c>
      <c r="L107" s="324"/>
      <c r="M107" s="343"/>
      <c r="N107" s="343"/>
      <c r="O107" s="324"/>
      <c r="P107" s="6"/>
    </row>
    <row r="108" spans="1:28" ht="79.2" x14ac:dyDescent="0.25">
      <c r="A108" s="322" t="s">
        <v>209</v>
      </c>
      <c r="B108" s="323" t="s">
        <v>35</v>
      </c>
      <c r="C108" s="343">
        <f>SUM(D108:F108)+K108+M108+N108</f>
        <v>19536.900000000001</v>
      </c>
      <c r="D108" s="343">
        <f>'[2]Аппарат Ф1'!D108+'[2]Чувашупрдор Ф1'!D108+'[2]Дирекция Ф1'!D108</f>
        <v>0</v>
      </c>
      <c r="E108" s="343">
        <f>'[2]Аппарат Ф1'!E108+'[2]Чувашупрдор Ф1'!E108+'[2]Дирекция Ф1'!E108</f>
        <v>0</v>
      </c>
      <c r="F108" s="343">
        <f>'[2]Аппарат Ф1'!F108+'[2]Чувашупрдор Ф1'!F108+'[2]Дирекция Ф1'!F108</f>
        <v>0</v>
      </c>
      <c r="G108" s="324"/>
      <c r="H108" s="324"/>
      <c r="I108" s="324"/>
      <c r="J108" s="324"/>
      <c r="K108" s="343">
        <f>'[2]Аппарат Ф1'!K108+'[2]Чувашупрдор Ф1'!K108+'[2]Дирекция Ф1'!K108</f>
        <v>19536.900000000001</v>
      </c>
      <c r="L108" s="324"/>
      <c r="M108" s="343"/>
      <c r="N108" s="343"/>
      <c r="O108" s="324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318" t="s">
        <v>125</v>
      </c>
      <c r="B109" s="345" t="s">
        <v>36</v>
      </c>
      <c r="C109" s="6">
        <f>SUM(D109:F109)+K109+M109+N109</f>
        <v>46655.4</v>
      </c>
      <c r="D109" s="337">
        <f>'[2]Аппарат Ф1'!D109+'[2]Чувашупрдор Ф1'!D109+'[2]Дирекция Ф1'!D109</f>
        <v>0</v>
      </c>
      <c r="E109" s="337">
        <f>'[2]Аппарат Ф1'!E109+'[2]Чувашупрдор Ф1'!E109+'[2]Дирекция Ф1'!E109</f>
        <v>0</v>
      </c>
      <c r="F109" s="337">
        <f>'[2]Аппарат Ф1'!F109+'[2]Чувашупрдор Ф1'!F109+'[2]Дирекция Ф1'!F109</f>
        <v>0</v>
      </c>
      <c r="G109" s="324"/>
      <c r="H109" s="324"/>
      <c r="I109" s="324"/>
      <c r="J109" s="324"/>
      <c r="K109" s="343">
        <f>'[2]Аппарат Ф1'!K109+'[2]Чувашупрдор Ф1'!K109+'[2]Дирекция Ф1'!K109</f>
        <v>46655.4</v>
      </c>
      <c r="L109" s="324"/>
      <c r="M109" s="343"/>
      <c r="N109" s="343"/>
      <c r="O109" s="324"/>
      <c r="P109" s="6"/>
    </row>
    <row r="110" spans="1:28" ht="92.4" x14ac:dyDescent="0.25">
      <c r="A110" s="346" t="s">
        <v>210</v>
      </c>
      <c r="B110" s="345" t="s">
        <v>134</v>
      </c>
      <c r="C110" s="339">
        <f>SUM(D110:F110)+K110+M110+N110</f>
        <v>8542.7999999999993</v>
      </c>
      <c r="D110" s="339">
        <f>'[2]Аппарат Ф1'!D110+'[2]Чувашупрдор Ф1'!D110+'[2]Дирекция Ф1'!D110</f>
        <v>0</v>
      </c>
      <c r="E110" s="339">
        <f>'[2]Аппарат Ф1'!E110+'[2]Чувашупрдор Ф1'!E110+'[2]Дирекция Ф1'!E110</f>
        <v>0</v>
      </c>
      <c r="F110" s="339">
        <f>'[2]Аппарат Ф1'!F110+'[2]Чувашупрдор Ф1'!F110+'[2]Дирекция Ф1'!F110</f>
        <v>0</v>
      </c>
      <c r="G110" s="324"/>
      <c r="H110" s="324"/>
      <c r="I110" s="324"/>
      <c r="J110" s="324"/>
      <c r="K110" s="343">
        <f>'[2]Аппарат Ф1'!K110+'[2]Чувашупрдор Ф1'!K110+'[2]Дирекция Ф1'!K110</f>
        <v>8542.7999999999993</v>
      </c>
      <c r="L110" s="324"/>
      <c r="M110" s="343"/>
      <c r="N110" s="343"/>
      <c r="O110" s="324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86" t="s">
        <v>135</v>
      </c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8"/>
    </row>
    <row r="113" spans="1:16" ht="13.2" x14ac:dyDescent="0.25">
      <c r="A113" s="489" t="s">
        <v>136</v>
      </c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1"/>
    </row>
    <row r="114" spans="1:16" ht="52.8" x14ac:dyDescent="0.25">
      <c r="A114" s="318" t="s">
        <v>111</v>
      </c>
      <c r="B114" s="345" t="s">
        <v>137</v>
      </c>
      <c r="C114" s="6">
        <f>SUM(D114:L114)+N114</f>
        <v>0</v>
      </c>
      <c r="D114" s="337">
        <f>'[2]Аппарат Ф1'!D113+'[2]Чувашупрдор Ф1'!D113+'[2]Дирекция Ф1'!D113</f>
        <v>0</v>
      </c>
      <c r="E114" s="337">
        <f>'[2]Аппарат Ф1'!E113+'[2]Чувашупрдор Ф1'!E113+'[2]Дирекция Ф1'!E113</f>
        <v>0</v>
      </c>
      <c r="F114" s="337">
        <f>'[2]Аппарат Ф1'!F113+'[2]Чувашупрдор Ф1'!F113+'[2]Дирекция Ф1'!F113</f>
        <v>0</v>
      </c>
      <c r="G114" s="337">
        <f>'[2]Аппарат Ф1'!G113+'[2]Чувашупрдор Ф1'!G113+'[2]Дирекция Ф1'!G113</f>
        <v>0</v>
      </c>
      <c r="H114" s="337">
        <f>'[2]Аппарат Ф1'!H113+'[2]Чувашупрдор Ф1'!H113+'[2]Дирекция Ф1'!H113</f>
        <v>0</v>
      </c>
      <c r="I114" s="337">
        <f>'[2]Аппарат Ф1'!I113+'[2]Чувашупрдор Ф1'!I113+'[2]Дирекция Ф1'!I113</f>
        <v>0</v>
      </c>
      <c r="J114" s="337">
        <f>'[2]Аппарат Ф1'!J113+'[2]Чувашупрдор Ф1'!J113+'[2]Дирекция Ф1'!J113</f>
        <v>0</v>
      </c>
      <c r="K114" s="337">
        <f>'[2]Аппарат Ф1'!K113+'[2]Чувашупрдор Ф1'!K113+'[2]Дирекция Ф1'!K113</f>
        <v>0</v>
      </c>
      <c r="L114" s="337">
        <f>'[2]Аппарат Ф1'!L113+'[2]Чувашупрдор Ф1'!L113+'[2]Дирекция Ф1'!L113</f>
        <v>0</v>
      </c>
      <c r="M114" s="6"/>
      <c r="N114" s="337"/>
      <c r="O114" s="6"/>
      <c r="P114" s="6"/>
    </row>
    <row r="115" spans="1:16" ht="66" x14ac:dyDescent="0.25">
      <c r="A115" s="318" t="s">
        <v>112</v>
      </c>
      <c r="B115" s="345" t="s">
        <v>138</v>
      </c>
      <c r="C115" s="6">
        <f>SUM(D115:L115)+N115</f>
        <v>0</v>
      </c>
      <c r="D115" s="337">
        <f>'[2]Аппарат Ф1'!D114+'[2]Чувашупрдор Ф1'!D114+'[2]Дирекция Ф1'!D114</f>
        <v>0</v>
      </c>
      <c r="E115" s="337">
        <f>'[2]Аппарат Ф1'!E114+'[2]Чувашупрдор Ф1'!E114+'[2]Дирекция Ф1'!E114</f>
        <v>0</v>
      </c>
      <c r="F115" s="337">
        <f>'[2]Аппарат Ф1'!F114+'[2]Чувашупрдор Ф1'!F114+'[2]Дирекция Ф1'!F114</f>
        <v>0</v>
      </c>
      <c r="G115" s="337">
        <f>'[2]Аппарат Ф1'!G114+'[2]Чувашупрдор Ф1'!G114+'[2]Дирекция Ф1'!G114</f>
        <v>0</v>
      </c>
      <c r="H115" s="337">
        <f>'[2]Аппарат Ф1'!H114+'[2]Чувашупрдор Ф1'!H114+'[2]Дирекция Ф1'!H114</f>
        <v>0</v>
      </c>
      <c r="I115" s="337">
        <f>'[2]Аппарат Ф1'!I114+'[2]Чувашупрдор Ф1'!I114+'[2]Дирекция Ф1'!I114</f>
        <v>0</v>
      </c>
      <c r="J115" s="337">
        <f>'[2]Аппарат Ф1'!J114+'[2]Чувашупрдор Ф1'!J114+'[2]Дирекция Ф1'!J114</f>
        <v>0</v>
      </c>
      <c r="K115" s="337">
        <f>'[2]Аппарат Ф1'!K114+'[2]Чувашупрдор Ф1'!K114+'[2]Дирекция Ф1'!K114</f>
        <v>0</v>
      </c>
      <c r="L115" s="337">
        <f>'[2]Аппарат Ф1'!L114+'[2]Чувашупрдор Ф1'!L114+'[2]Дирекция Ф1'!L114</f>
        <v>0</v>
      </c>
      <c r="M115" s="6"/>
      <c r="N115" s="337"/>
      <c r="O115" s="6"/>
      <c r="P115" s="6"/>
    </row>
    <row r="116" spans="1:16" ht="26.4" x14ac:dyDescent="0.25">
      <c r="A116" s="318" t="s">
        <v>142</v>
      </c>
      <c r="B116" s="345" t="s">
        <v>139</v>
      </c>
      <c r="C116" s="6">
        <f>SUM(D116:L116)+N116</f>
        <v>0</v>
      </c>
      <c r="D116" s="337">
        <f>'[2]Аппарат Ф1'!D115+'[2]Чувашупрдор Ф1'!D115+'[2]Дирекция Ф1'!D115</f>
        <v>0</v>
      </c>
      <c r="E116" s="337">
        <f>'[2]Аппарат Ф1'!E115+'[2]Чувашупрдор Ф1'!E115+'[2]Дирекция Ф1'!E115</f>
        <v>0</v>
      </c>
      <c r="F116" s="337">
        <f>'[2]Аппарат Ф1'!F115+'[2]Чувашупрдор Ф1'!F115+'[2]Дирекция Ф1'!F115</f>
        <v>0</v>
      </c>
      <c r="G116" s="337">
        <f>'[2]Аппарат Ф1'!G115+'[2]Чувашупрдор Ф1'!G115+'[2]Дирекция Ф1'!G115</f>
        <v>0</v>
      </c>
      <c r="H116" s="337">
        <f>'[2]Аппарат Ф1'!H115+'[2]Чувашупрдор Ф1'!H115+'[2]Дирекция Ф1'!H115</f>
        <v>0</v>
      </c>
      <c r="I116" s="337">
        <f>'[2]Аппарат Ф1'!I115+'[2]Чувашупрдор Ф1'!I115+'[2]Дирекция Ф1'!I115</f>
        <v>0</v>
      </c>
      <c r="J116" s="337">
        <f>'[2]Аппарат Ф1'!J115+'[2]Чувашупрдор Ф1'!J115+'[2]Дирекция Ф1'!J115</f>
        <v>0</v>
      </c>
      <c r="K116" s="337">
        <f>'[2]Аппарат Ф1'!K115+'[2]Чувашупрдор Ф1'!K115+'[2]Дирекция Ф1'!K115</f>
        <v>0</v>
      </c>
      <c r="L116" s="337">
        <f>'[2]Аппарат Ф1'!L115+'[2]Чувашупрдор Ф1'!L115+'[2]Дирекция Ф1'!L115</f>
        <v>0</v>
      </c>
      <c r="M116" s="324"/>
      <c r="N116" s="337"/>
      <c r="O116" s="6"/>
      <c r="P116" s="6"/>
    </row>
    <row r="117" spans="1:16" ht="26.4" x14ac:dyDescent="0.25">
      <c r="A117" s="318" t="s">
        <v>143</v>
      </c>
      <c r="B117" s="345" t="s">
        <v>140</v>
      </c>
      <c r="C117" s="6">
        <f>SUM(D117:L117)+N117</f>
        <v>0</v>
      </c>
      <c r="D117" s="337">
        <f>'[2]Аппарат Ф1'!D116+'[2]Чувашупрдор Ф1'!D116+'[2]Дирекция Ф1'!D116</f>
        <v>0</v>
      </c>
      <c r="E117" s="337">
        <f>'[2]Аппарат Ф1'!E116+'[2]Чувашупрдор Ф1'!E116+'[2]Дирекция Ф1'!E116</f>
        <v>0</v>
      </c>
      <c r="F117" s="337">
        <f>'[2]Аппарат Ф1'!F116+'[2]Чувашупрдор Ф1'!F116+'[2]Дирекция Ф1'!F116</f>
        <v>0</v>
      </c>
      <c r="G117" s="337">
        <f>'[2]Аппарат Ф1'!G116+'[2]Чувашупрдор Ф1'!G116+'[2]Дирекция Ф1'!G116</f>
        <v>0</v>
      </c>
      <c r="H117" s="337">
        <f>'[2]Аппарат Ф1'!H116+'[2]Чувашупрдор Ф1'!H116+'[2]Дирекция Ф1'!H116</f>
        <v>0</v>
      </c>
      <c r="I117" s="337">
        <f>'[2]Аппарат Ф1'!I116+'[2]Чувашупрдор Ф1'!I116+'[2]Дирекция Ф1'!I116</f>
        <v>0</v>
      </c>
      <c r="J117" s="337">
        <f>'[2]Аппарат Ф1'!J116+'[2]Чувашупрдор Ф1'!J116+'[2]Дирекция Ф1'!J116</f>
        <v>0</v>
      </c>
      <c r="K117" s="337">
        <f>'[2]Аппарат Ф1'!K116+'[2]Чувашупрдор Ф1'!K116+'[2]Дирекция Ф1'!K116</f>
        <v>0</v>
      </c>
      <c r="L117" s="337">
        <f>'[2]Аппарат Ф1'!L116+'[2]Чувашупрдор Ф1'!L116+'[2]Дирекция Ф1'!L116</f>
        <v>0</v>
      </c>
      <c r="M117" s="324"/>
      <c r="N117" s="337"/>
      <c r="O117" s="6"/>
      <c r="P117" s="6"/>
    </row>
    <row r="118" spans="1:16" ht="12.75" customHeight="1" x14ac:dyDescent="0.25">
      <c r="A118" s="318" t="s">
        <v>144</v>
      </c>
      <c r="B118" s="345" t="s">
        <v>141</v>
      </c>
      <c r="C118" s="6">
        <f>SUM(D118:L118)+N118</f>
        <v>0</v>
      </c>
      <c r="D118" s="337">
        <f>'[2]Аппарат Ф1'!D117+'[2]Чувашупрдор Ф1'!D117+'[2]Дирекция Ф1'!D117</f>
        <v>0</v>
      </c>
      <c r="E118" s="337">
        <f>'[2]Аппарат Ф1'!E117+'[2]Чувашупрдор Ф1'!E117+'[2]Дирекция Ф1'!E117</f>
        <v>0</v>
      </c>
      <c r="F118" s="337">
        <f>'[2]Аппарат Ф1'!F117+'[2]Чувашупрдор Ф1'!F117+'[2]Дирекция Ф1'!F117</f>
        <v>0</v>
      </c>
      <c r="G118" s="337">
        <f>'[2]Аппарат Ф1'!G117+'[2]Чувашупрдор Ф1'!G117+'[2]Дирекция Ф1'!G117</f>
        <v>0</v>
      </c>
      <c r="H118" s="337">
        <f>'[2]Аппарат Ф1'!H117+'[2]Чувашупрдор Ф1'!H117+'[2]Дирекция Ф1'!H117</f>
        <v>0</v>
      </c>
      <c r="I118" s="337">
        <f>'[2]Аппарат Ф1'!I117+'[2]Чувашупрдор Ф1'!I117+'[2]Дирекция Ф1'!I117</f>
        <v>0</v>
      </c>
      <c r="J118" s="337">
        <f>'[2]Аппарат Ф1'!J117+'[2]Чувашупрдор Ф1'!J117+'[2]Дирекция Ф1'!J117</f>
        <v>0</v>
      </c>
      <c r="K118" s="337">
        <f>'[2]Аппарат Ф1'!K117+'[2]Чувашупрдор Ф1'!K117+'[2]Дирекция Ф1'!K117</f>
        <v>0</v>
      </c>
      <c r="L118" s="337">
        <f>'[2]Аппарат Ф1'!L117+'[2]Чувашупрдор Ф1'!L117+'[2]Дирекция Ф1'!L117</f>
        <v>0</v>
      </c>
      <c r="M118" s="324"/>
      <c r="N118" s="337"/>
      <c r="O118" s="6"/>
      <c r="P118" s="6"/>
    </row>
    <row r="119" spans="1:16" ht="13.2" x14ac:dyDescent="0.25">
      <c r="A119" s="489" t="s">
        <v>145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1"/>
    </row>
    <row r="120" spans="1:16" ht="66" x14ac:dyDescent="0.25">
      <c r="A120" s="318" t="s">
        <v>113</v>
      </c>
      <c r="B120" s="345" t="s">
        <v>146</v>
      </c>
      <c r="C120" s="6">
        <f>SUM(D120:L120)+N120</f>
        <v>0</v>
      </c>
      <c r="D120" s="337">
        <f>'[2]Аппарат Ф1'!D119+'[2]Чувашупрдор Ф1'!D119+'[2]Дирекция Ф1'!D119</f>
        <v>0</v>
      </c>
      <c r="E120" s="337">
        <f>'[2]Аппарат Ф1'!E119+'[2]Чувашупрдор Ф1'!E119+'[2]Дирекция Ф1'!E119</f>
        <v>0</v>
      </c>
      <c r="F120" s="337">
        <f>'[2]Аппарат Ф1'!F119+'[2]Чувашупрдор Ф1'!F119+'[2]Дирекция Ф1'!F119</f>
        <v>0</v>
      </c>
      <c r="G120" s="337">
        <f>'[2]Аппарат Ф1'!G119+'[2]Чувашупрдор Ф1'!G119+'[2]Дирекция Ф1'!G119</f>
        <v>0</v>
      </c>
      <c r="H120" s="337">
        <f>'[2]Аппарат Ф1'!H119+'[2]Чувашупрдор Ф1'!H119+'[2]Дирекция Ф1'!H119</f>
        <v>0</v>
      </c>
      <c r="I120" s="337">
        <f>'[2]Аппарат Ф1'!I119+'[2]Чувашупрдор Ф1'!I119+'[2]Дирекция Ф1'!I119</f>
        <v>0</v>
      </c>
      <c r="J120" s="337">
        <f>'[2]Аппарат Ф1'!J119+'[2]Чувашупрдор Ф1'!J119+'[2]Дирекция Ф1'!J119</f>
        <v>0</v>
      </c>
      <c r="K120" s="337">
        <f>'[2]Аппарат Ф1'!K119+'[2]Чувашупрдор Ф1'!K119+'[2]Дирекция Ф1'!K119</f>
        <v>0</v>
      </c>
      <c r="L120" s="337">
        <f>'[2]Аппарат Ф1'!L119+'[2]Чувашупрдор Ф1'!L119+'[2]Дирекция Ф1'!L119</f>
        <v>0</v>
      </c>
      <c r="M120" s="324"/>
      <c r="N120" s="337"/>
      <c r="O120" s="6"/>
      <c r="P120" s="6"/>
    </row>
    <row r="121" spans="1:16" ht="66" x14ac:dyDescent="0.25">
      <c r="A121" s="318" t="s">
        <v>114</v>
      </c>
      <c r="B121" s="345" t="s">
        <v>147</v>
      </c>
      <c r="C121" s="6">
        <f>SUM(D121:L121)+N121</f>
        <v>0</v>
      </c>
      <c r="D121" s="337">
        <f>'[2]Аппарат Ф1'!D120+'[2]Чувашупрдор Ф1'!D120+'[2]Дирекция Ф1'!D120</f>
        <v>0</v>
      </c>
      <c r="E121" s="337">
        <f>'[2]Аппарат Ф1'!E120+'[2]Чувашупрдор Ф1'!E120+'[2]Дирекция Ф1'!E120</f>
        <v>0</v>
      </c>
      <c r="F121" s="337">
        <f>'[2]Аппарат Ф1'!F120+'[2]Чувашупрдор Ф1'!F120+'[2]Дирекция Ф1'!F120</f>
        <v>0</v>
      </c>
      <c r="G121" s="337">
        <f>'[2]Аппарат Ф1'!G120+'[2]Чувашупрдор Ф1'!G120+'[2]Дирекция Ф1'!G120</f>
        <v>0</v>
      </c>
      <c r="H121" s="337">
        <f>'[2]Аппарат Ф1'!H120+'[2]Чувашупрдор Ф1'!H120+'[2]Дирекция Ф1'!H120</f>
        <v>0</v>
      </c>
      <c r="I121" s="337">
        <f>'[2]Аппарат Ф1'!I120+'[2]Чувашупрдор Ф1'!I120+'[2]Дирекция Ф1'!I120</f>
        <v>0</v>
      </c>
      <c r="J121" s="337">
        <f>'[2]Аппарат Ф1'!J120+'[2]Чувашупрдор Ф1'!J120+'[2]Дирекция Ф1'!J120</f>
        <v>0</v>
      </c>
      <c r="K121" s="337">
        <f>'[2]Аппарат Ф1'!K120+'[2]Чувашупрдор Ф1'!K120+'[2]Дирекция Ф1'!K120</f>
        <v>0</v>
      </c>
      <c r="L121" s="337">
        <f>'[2]Аппарат Ф1'!L120+'[2]Чувашупрдор Ф1'!L120+'[2]Дирекция Ф1'!L120</f>
        <v>0</v>
      </c>
      <c r="M121" s="324"/>
      <c r="N121" s="337"/>
      <c r="O121" s="6"/>
      <c r="P121" s="6"/>
    </row>
    <row r="122" spans="1:16" ht="26.4" x14ac:dyDescent="0.25">
      <c r="A122" s="318" t="s">
        <v>151</v>
      </c>
      <c r="B122" s="345" t="s">
        <v>148</v>
      </c>
      <c r="C122" s="6">
        <f>SUM(D122:L122)+N122</f>
        <v>0</v>
      </c>
      <c r="D122" s="337">
        <f>'[2]Аппарат Ф1'!D121+'[2]Чувашупрдор Ф1'!D121+'[2]Дирекция Ф1'!D121</f>
        <v>0</v>
      </c>
      <c r="E122" s="337">
        <f>'[2]Аппарат Ф1'!E121+'[2]Чувашупрдор Ф1'!E121+'[2]Дирекция Ф1'!E121</f>
        <v>0</v>
      </c>
      <c r="F122" s="337">
        <f>'[2]Аппарат Ф1'!F121+'[2]Чувашупрдор Ф1'!F121+'[2]Дирекция Ф1'!F121</f>
        <v>0</v>
      </c>
      <c r="G122" s="337">
        <f>'[2]Аппарат Ф1'!G121+'[2]Чувашупрдор Ф1'!G121+'[2]Дирекция Ф1'!G121</f>
        <v>0</v>
      </c>
      <c r="H122" s="337">
        <f>'[2]Аппарат Ф1'!H121+'[2]Чувашупрдор Ф1'!H121+'[2]Дирекция Ф1'!H121</f>
        <v>0</v>
      </c>
      <c r="I122" s="337">
        <f>'[2]Аппарат Ф1'!I121+'[2]Чувашупрдор Ф1'!I121+'[2]Дирекция Ф1'!I121</f>
        <v>0</v>
      </c>
      <c r="J122" s="337">
        <f>'[2]Аппарат Ф1'!J121+'[2]Чувашупрдор Ф1'!J121+'[2]Дирекция Ф1'!J121</f>
        <v>0</v>
      </c>
      <c r="K122" s="337">
        <f>'[2]Аппарат Ф1'!K121+'[2]Чувашупрдор Ф1'!K121+'[2]Дирекция Ф1'!K121</f>
        <v>0</v>
      </c>
      <c r="L122" s="337">
        <f>'[2]Аппарат Ф1'!L121+'[2]Чувашупрдор Ф1'!L121+'[2]Дирекция Ф1'!L121</f>
        <v>0</v>
      </c>
      <c r="M122" s="324"/>
      <c r="N122" s="337"/>
      <c r="O122" s="6"/>
      <c r="P122" s="6"/>
    </row>
    <row r="123" spans="1:16" ht="26.4" x14ac:dyDescent="0.25">
      <c r="A123" s="318" t="s">
        <v>152</v>
      </c>
      <c r="B123" s="345" t="s">
        <v>149</v>
      </c>
      <c r="C123" s="6">
        <f>SUM(D123:L123)+N123</f>
        <v>0</v>
      </c>
      <c r="D123" s="337">
        <f>'[2]Аппарат Ф1'!D122+'[2]Чувашупрдор Ф1'!D122+'[2]Дирекция Ф1'!D122</f>
        <v>0</v>
      </c>
      <c r="E123" s="337">
        <f>'[2]Аппарат Ф1'!E122+'[2]Чувашупрдор Ф1'!E122+'[2]Дирекция Ф1'!E122</f>
        <v>0</v>
      </c>
      <c r="F123" s="337">
        <f>'[2]Аппарат Ф1'!F122+'[2]Чувашупрдор Ф1'!F122+'[2]Дирекция Ф1'!F122</f>
        <v>0</v>
      </c>
      <c r="G123" s="337">
        <f>'[2]Аппарат Ф1'!G122+'[2]Чувашупрдор Ф1'!G122+'[2]Дирекция Ф1'!G122</f>
        <v>0</v>
      </c>
      <c r="H123" s="337">
        <f>'[2]Аппарат Ф1'!H122+'[2]Чувашупрдор Ф1'!H122+'[2]Дирекция Ф1'!H122</f>
        <v>0</v>
      </c>
      <c r="I123" s="337">
        <f>'[2]Аппарат Ф1'!I122+'[2]Чувашупрдор Ф1'!I122+'[2]Дирекция Ф1'!I122</f>
        <v>0</v>
      </c>
      <c r="J123" s="337">
        <f>'[2]Аппарат Ф1'!J122+'[2]Чувашупрдор Ф1'!J122+'[2]Дирекция Ф1'!J122</f>
        <v>0</v>
      </c>
      <c r="K123" s="337">
        <f>'[2]Аппарат Ф1'!K122+'[2]Чувашупрдор Ф1'!K122+'[2]Дирекция Ф1'!K122</f>
        <v>0</v>
      </c>
      <c r="L123" s="337">
        <f>'[2]Аппарат Ф1'!L122+'[2]Чувашупрдор Ф1'!L122+'[2]Дирекция Ф1'!L122</f>
        <v>0</v>
      </c>
      <c r="M123" s="324"/>
      <c r="N123" s="337"/>
      <c r="O123" s="6"/>
      <c r="P123" s="6"/>
    </row>
    <row r="124" spans="1:16" ht="12.75" customHeight="1" x14ac:dyDescent="0.25">
      <c r="A124" s="318" t="s">
        <v>153</v>
      </c>
      <c r="B124" s="345" t="s">
        <v>150</v>
      </c>
      <c r="C124" s="6">
        <f>SUM(D124:L124)+N124</f>
        <v>0</v>
      </c>
      <c r="D124" s="337">
        <f>'[2]Аппарат Ф1'!D123+'[2]Чувашупрдор Ф1'!D123+'[2]Дирекция Ф1'!D123</f>
        <v>0</v>
      </c>
      <c r="E124" s="337">
        <f>'[2]Аппарат Ф1'!E123+'[2]Чувашупрдор Ф1'!E123+'[2]Дирекция Ф1'!E123</f>
        <v>0</v>
      </c>
      <c r="F124" s="337">
        <f>'[2]Аппарат Ф1'!F123+'[2]Чувашупрдор Ф1'!F123+'[2]Дирекция Ф1'!F123</f>
        <v>0</v>
      </c>
      <c r="G124" s="337">
        <f>'[2]Аппарат Ф1'!G123+'[2]Чувашупрдор Ф1'!G123+'[2]Дирекция Ф1'!G123</f>
        <v>0</v>
      </c>
      <c r="H124" s="337">
        <f>'[2]Аппарат Ф1'!H123+'[2]Чувашупрдор Ф1'!H123+'[2]Дирекция Ф1'!H123</f>
        <v>0</v>
      </c>
      <c r="I124" s="337">
        <f>'[2]Аппарат Ф1'!I123+'[2]Чувашупрдор Ф1'!I123+'[2]Дирекция Ф1'!I123</f>
        <v>0</v>
      </c>
      <c r="J124" s="337">
        <f>'[2]Аппарат Ф1'!J123+'[2]Чувашупрдор Ф1'!J123+'[2]Дирекция Ф1'!J123</f>
        <v>0</v>
      </c>
      <c r="K124" s="337">
        <f>'[2]Аппарат Ф1'!K123+'[2]Чувашупрдор Ф1'!K123+'[2]Дирекция Ф1'!K123</f>
        <v>0</v>
      </c>
      <c r="L124" s="337">
        <f>'[2]Аппарат Ф1'!L123+'[2]Чувашупрдор Ф1'!L123+'[2]Дирекция Ф1'!L123</f>
        <v>0</v>
      </c>
      <c r="M124" s="324"/>
      <c r="N124" s="337"/>
      <c r="O124" s="6"/>
      <c r="P124" s="6"/>
    </row>
    <row r="125" spans="1:16" ht="13.2" x14ac:dyDescent="0.25">
      <c r="A125" s="492" t="s">
        <v>154</v>
      </c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4"/>
    </row>
    <row r="126" spans="1:16" ht="66" x14ac:dyDescent="0.25">
      <c r="A126" s="318" t="s">
        <v>115</v>
      </c>
      <c r="B126" s="345" t="s">
        <v>155</v>
      </c>
      <c r="C126" s="6">
        <f>SUM(D126:L126)+N126</f>
        <v>0</v>
      </c>
      <c r="D126" s="337">
        <f>'[2]Аппарат Ф1'!D125+'[2]Чувашупрдор Ф1'!D125+'[2]Дирекция Ф1'!D125</f>
        <v>0</v>
      </c>
      <c r="E126" s="337">
        <f>'[2]Аппарат Ф1'!E125+'[2]Чувашупрдор Ф1'!E125+'[2]Дирекция Ф1'!E125</f>
        <v>0</v>
      </c>
      <c r="F126" s="337">
        <f>'[2]Аппарат Ф1'!F125+'[2]Чувашупрдор Ф1'!F125+'[2]Дирекция Ф1'!F125</f>
        <v>0</v>
      </c>
      <c r="G126" s="337">
        <f>'[2]Аппарат Ф1'!G125+'[2]Чувашупрдор Ф1'!G125+'[2]Дирекция Ф1'!G125</f>
        <v>0</v>
      </c>
      <c r="H126" s="337">
        <f>'[2]Аппарат Ф1'!H125+'[2]Чувашупрдор Ф1'!H125+'[2]Дирекция Ф1'!H125</f>
        <v>0</v>
      </c>
      <c r="I126" s="337">
        <f>'[2]Аппарат Ф1'!I125+'[2]Чувашупрдор Ф1'!I125+'[2]Дирекция Ф1'!I125</f>
        <v>0</v>
      </c>
      <c r="J126" s="337">
        <f>'[2]Аппарат Ф1'!J125+'[2]Чувашупрдор Ф1'!J125+'[2]Дирекция Ф1'!J125</f>
        <v>0</v>
      </c>
      <c r="K126" s="337">
        <f>'[2]Аппарат Ф1'!K125+'[2]Чувашупрдор Ф1'!K125+'[2]Дирекция Ф1'!K125</f>
        <v>0</v>
      </c>
      <c r="L126" s="337">
        <f>'[2]Аппарат Ф1'!L125+'[2]Чувашупрдор Ф1'!L125+'[2]Дирекция Ф1'!L125</f>
        <v>0</v>
      </c>
      <c r="M126" s="324"/>
      <c r="N126" s="337"/>
      <c r="O126" s="6"/>
      <c r="P126" s="6"/>
    </row>
    <row r="127" spans="1:16" ht="66" x14ac:dyDescent="0.25">
      <c r="A127" s="318" t="s">
        <v>116</v>
      </c>
      <c r="B127" s="345" t="s">
        <v>156</v>
      </c>
      <c r="C127" s="6">
        <f>SUM(D127:L127)+N127</f>
        <v>0</v>
      </c>
      <c r="D127" s="337">
        <f>'[2]Аппарат Ф1'!D126+'[2]Чувашупрдор Ф1'!D126+'[2]Дирекция Ф1'!D126</f>
        <v>0</v>
      </c>
      <c r="E127" s="337">
        <f>'[2]Аппарат Ф1'!E126+'[2]Чувашупрдор Ф1'!E126+'[2]Дирекция Ф1'!E126</f>
        <v>0</v>
      </c>
      <c r="F127" s="337">
        <f>'[2]Аппарат Ф1'!F126+'[2]Чувашупрдор Ф1'!F126+'[2]Дирекция Ф1'!F126</f>
        <v>0</v>
      </c>
      <c r="G127" s="337">
        <f>'[2]Аппарат Ф1'!G126+'[2]Чувашупрдор Ф1'!G126+'[2]Дирекция Ф1'!G126</f>
        <v>0</v>
      </c>
      <c r="H127" s="337">
        <f>'[2]Аппарат Ф1'!H126+'[2]Чувашупрдор Ф1'!H126+'[2]Дирекция Ф1'!H126</f>
        <v>0</v>
      </c>
      <c r="I127" s="337">
        <f>'[2]Аппарат Ф1'!I126+'[2]Чувашупрдор Ф1'!I126+'[2]Дирекция Ф1'!I126</f>
        <v>0</v>
      </c>
      <c r="J127" s="337">
        <f>'[2]Аппарат Ф1'!J126+'[2]Чувашупрдор Ф1'!J126+'[2]Дирекция Ф1'!J126</f>
        <v>0</v>
      </c>
      <c r="K127" s="337">
        <f>'[2]Аппарат Ф1'!K126+'[2]Чувашупрдор Ф1'!K126+'[2]Дирекция Ф1'!K126</f>
        <v>0</v>
      </c>
      <c r="L127" s="337">
        <f>'[2]Аппарат Ф1'!L126+'[2]Чувашупрдор Ф1'!L126+'[2]Дирекция Ф1'!L126</f>
        <v>0</v>
      </c>
      <c r="M127" s="324"/>
      <c r="N127" s="337"/>
      <c r="O127" s="6"/>
      <c r="P127" s="6"/>
    </row>
    <row r="128" spans="1:16" ht="26.4" x14ac:dyDescent="0.25">
      <c r="A128" s="318" t="s">
        <v>160</v>
      </c>
      <c r="B128" s="345" t="s">
        <v>157</v>
      </c>
      <c r="C128" s="6">
        <f>SUM(D128:L128)+N128</f>
        <v>0</v>
      </c>
      <c r="D128" s="337">
        <f>'[2]Аппарат Ф1'!D127+'[2]Чувашупрдор Ф1'!D127+'[2]Дирекция Ф1'!D127</f>
        <v>0</v>
      </c>
      <c r="E128" s="337">
        <f>'[2]Аппарат Ф1'!E127+'[2]Чувашупрдор Ф1'!E127+'[2]Дирекция Ф1'!E127</f>
        <v>0</v>
      </c>
      <c r="F128" s="337">
        <f>'[2]Аппарат Ф1'!F127+'[2]Чувашупрдор Ф1'!F127+'[2]Дирекция Ф1'!F127</f>
        <v>0</v>
      </c>
      <c r="G128" s="337">
        <f>'[2]Аппарат Ф1'!G127+'[2]Чувашупрдор Ф1'!G127+'[2]Дирекция Ф1'!G127</f>
        <v>0</v>
      </c>
      <c r="H128" s="337">
        <f>'[2]Аппарат Ф1'!H127+'[2]Чувашупрдор Ф1'!H127+'[2]Дирекция Ф1'!H127</f>
        <v>0</v>
      </c>
      <c r="I128" s="337">
        <f>'[2]Аппарат Ф1'!I127+'[2]Чувашупрдор Ф1'!I127+'[2]Дирекция Ф1'!I127</f>
        <v>0</v>
      </c>
      <c r="J128" s="337">
        <f>'[2]Аппарат Ф1'!J127+'[2]Чувашупрдор Ф1'!J127+'[2]Дирекция Ф1'!J127</f>
        <v>0</v>
      </c>
      <c r="K128" s="337">
        <f>'[2]Аппарат Ф1'!K127+'[2]Чувашупрдор Ф1'!K127+'[2]Дирекция Ф1'!K127</f>
        <v>0</v>
      </c>
      <c r="L128" s="337">
        <f>'[2]Аппарат Ф1'!L127+'[2]Чувашупрдор Ф1'!L127+'[2]Дирекция Ф1'!L127</f>
        <v>0</v>
      </c>
      <c r="M128" s="324"/>
      <c r="N128" s="337"/>
      <c r="O128" s="6"/>
      <c r="P128" s="6"/>
    </row>
    <row r="129" spans="1:16" ht="26.4" x14ac:dyDescent="0.25">
      <c r="A129" s="318" t="s">
        <v>161</v>
      </c>
      <c r="B129" s="345" t="s">
        <v>158</v>
      </c>
      <c r="C129" s="6">
        <f>SUM(D129:L129)+N129</f>
        <v>0</v>
      </c>
      <c r="D129" s="337">
        <f>'[2]Аппарат Ф1'!D128+'[2]Чувашупрдор Ф1'!D128+'[2]Дирекция Ф1'!D128</f>
        <v>0</v>
      </c>
      <c r="E129" s="337">
        <f>'[2]Аппарат Ф1'!E128+'[2]Чувашупрдор Ф1'!E128+'[2]Дирекция Ф1'!E128</f>
        <v>0</v>
      </c>
      <c r="F129" s="337">
        <f>'[2]Аппарат Ф1'!F128+'[2]Чувашупрдор Ф1'!F128+'[2]Дирекция Ф1'!F128</f>
        <v>0</v>
      </c>
      <c r="G129" s="337">
        <f>'[2]Аппарат Ф1'!G128+'[2]Чувашупрдор Ф1'!G128+'[2]Дирекция Ф1'!G128</f>
        <v>0</v>
      </c>
      <c r="H129" s="337">
        <f>'[2]Аппарат Ф1'!H128+'[2]Чувашупрдор Ф1'!H128+'[2]Дирекция Ф1'!H128</f>
        <v>0</v>
      </c>
      <c r="I129" s="337">
        <f>'[2]Аппарат Ф1'!I128+'[2]Чувашупрдор Ф1'!I128+'[2]Дирекция Ф1'!I128</f>
        <v>0</v>
      </c>
      <c r="J129" s="337">
        <f>'[2]Аппарат Ф1'!J128+'[2]Чувашупрдор Ф1'!J128+'[2]Дирекция Ф1'!J128</f>
        <v>0</v>
      </c>
      <c r="K129" s="337">
        <f>'[2]Аппарат Ф1'!K128+'[2]Чувашупрдор Ф1'!K128+'[2]Дирекция Ф1'!K128</f>
        <v>0</v>
      </c>
      <c r="L129" s="337">
        <f>'[2]Аппарат Ф1'!L128+'[2]Чувашупрдор Ф1'!L128+'[2]Дирекция Ф1'!L128</f>
        <v>0</v>
      </c>
      <c r="M129" s="324"/>
      <c r="N129" s="337"/>
      <c r="O129" s="6"/>
      <c r="P129" s="6"/>
    </row>
    <row r="130" spans="1:16" ht="26.4" x14ac:dyDescent="0.25">
      <c r="A130" s="347" t="s">
        <v>162</v>
      </c>
      <c r="B130" s="348" t="s">
        <v>159</v>
      </c>
      <c r="C130" s="6">
        <f>SUM(D130:L130)+N130</f>
        <v>0</v>
      </c>
      <c r="D130" s="337">
        <f>'[2]Аппарат Ф1'!D129+'[2]Чувашупрдор Ф1'!D129+'[2]Дирекция Ф1'!D129</f>
        <v>0</v>
      </c>
      <c r="E130" s="337">
        <f>'[2]Аппарат Ф1'!E129+'[2]Чувашупрдор Ф1'!E129+'[2]Дирекция Ф1'!E129</f>
        <v>0</v>
      </c>
      <c r="F130" s="337">
        <f>'[2]Аппарат Ф1'!F129+'[2]Чувашупрдор Ф1'!F129+'[2]Дирекция Ф1'!F129</f>
        <v>0</v>
      </c>
      <c r="G130" s="337">
        <f>'[2]Аппарат Ф1'!G129+'[2]Чувашупрдор Ф1'!G129+'[2]Дирекция Ф1'!G129</f>
        <v>0</v>
      </c>
      <c r="H130" s="337">
        <f>'[2]Аппарат Ф1'!H129+'[2]Чувашупрдор Ф1'!H129+'[2]Дирекция Ф1'!H129</f>
        <v>0</v>
      </c>
      <c r="I130" s="337">
        <f>'[2]Аппарат Ф1'!I129+'[2]Чувашупрдор Ф1'!I129+'[2]Дирекция Ф1'!I129</f>
        <v>0</v>
      </c>
      <c r="J130" s="337">
        <f>'[2]Аппарат Ф1'!J129+'[2]Чувашупрдор Ф1'!J129+'[2]Дирекция Ф1'!J129</f>
        <v>0</v>
      </c>
      <c r="K130" s="337">
        <f>'[2]Аппарат Ф1'!K129+'[2]Чувашупрдор Ф1'!K129+'[2]Дирекция Ф1'!K129</f>
        <v>0</v>
      </c>
      <c r="L130" s="337">
        <f>'[2]Аппарат Ф1'!L129+'[2]Чувашупрдор Ф1'!L129+'[2]Дирекция Ф1'!L129</f>
        <v>0</v>
      </c>
      <c r="M130" s="324"/>
      <c r="N130" s="337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2" zoomScale="80" zoomScaleNormal="8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13.6640625" style="81" customWidth="1"/>
    <col min="4" max="4" width="12.88671875" style="81" customWidth="1"/>
    <col min="5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D14+K14+P14+M14+O14</f>
        <v>671</v>
      </c>
      <c r="D14" s="6">
        <f>1+1</f>
        <v>2</v>
      </c>
      <c r="E14" s="6"/>
      <c r="F14" s="6"/>
      <c r="G14" s="6"/>
      <c r="H14" s="6"/>
      <c r="I14" s="6"/>
      <c r="J14" s="6">
        <v>0</v>
      </c>
      <c r="K14" s="6">
        <f>1+1</f>
        <v>2</v>
      </c>
      <c r="L14" s="6">
        <v>0</v>
      </c>
      <c r="M14" s="6">
        <v>2</v>
      </c>
      <c r="N14" s="6">
        <v>0</v>
      </c>
      <c r="O14" s="6">
        <v>60</v>
      </c>
      <c r="P14" s="6">
        <f>27+25+553</f>
        <v>605</v>
      </c>
    </row>
    <row r="15" spans="1:17" ht="52.8" x14ac:dyDescent="0.25">
      <c r="A15" s="122" t="s">
        <v>293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2" t="s">
        <v>294</v>
      </c>
      <c r="B16" s="123">
        <v>103</v>
      </c>
      <c r="C16" s="6">
        <f>D16+K16+M16</f>
        <v>4</v>
      </c>
      <c r="D16" s="6">
        <v>1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>
        <v>2</v>
      </c>
      <c r="N16" s="6">
        <v>0</v>
      </c>
      <c r="O16" s="6"/>
      <c r="P16" s="6"/>
    </row>
    <row r="17" spans="1:16" ht="52.8" x14ac:dyDescent="0.25">
      <c r="A17" s="122" t="s">
        <v>295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2" t="s">
        <v>296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2" t="s">
        <v>297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2" t="s">
        <v>298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9" t="s">
        <v>361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2" t="s">
        <v>300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>SUM(D23:P23)</f>
        <v>671</v>
      </c>
      <c r="D23" s="6">
        <f>1+1</f>
        <v>2</v>
      </c>
      <c r="E23" s="6"/>
      <c r="F23" s="6"/>
      <c r="G23" s="6"/>
      <c r="H23" s="6"/>
      <c r="I23" s="6"/>
      <c r="J23" s="6">
        <v>0</v>
      </c>
      <c r="K23" s="6">
        <f>1+1</f>
        <v>2</v>
      </c>
      <c r="L23" s="6">
        <v>0</v>
      </c>
      <c r="M23" s="6">
        <v>2</v>
      </c>
      <c r="N23" s="6">
        <v>0</v>
      </c>
      <c r="O23" s="6">
        <v>60</v>
      </c>
      <c r="P23" s="6">
        <f>27+25+553</f>
        <v>605</v>
      </c>
    </row>
    <row r="24" spans="1:16" ht="66" x14ac:dyDescent="0.25">
      <c r="A24" s="122" t="s">
        <v>301</v>
      </c>
      <c r="B24" s="127">
        <v>111</v>
      </c>
      <c r="C24" s="6">
        <f>D24+K24+M24</f>
        <v>4</v>
      </c>
      <c r="D24" s="6">
        <v>1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>
        <v>2</v>
      </c>
      <c r="N24" s="6">
        <v>0</v>
      </c>
      <c r="O24" s="6"/>
      <c r="P24" s="6"/>
    </row>
    <row r="25" spans="1:16" ht="26.4" x14ac:dyDescent="0.25">
      <c r="A25" s="122" t="s">
        <v>302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2" t="s">
        <v>303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2" t="s">
        <v>304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2" t="s">
        <v>305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2" t="s">
        <v>366</v>
      </c>
      <c r="B29" s="127">
        <v>116</v>
      </c>
      <c r="C29" s="6">
        <f>D29+K29+P29+M29+O29</f>
        <v>671</v>
      </c>
      <c r="D29" s="6">
        <f>1+1</f>
        <v>2</v>
      </c>
      <c r="E29" s="6"/>
      <c r="F29" s="6"/>
      <c r="G29" s="6"/>
      <c r="H29" s="6"/>
      <c r="I29" s="6"/>
      <c r="J29" s="6">
        <v>0</v>
      </c>
      <c r="K29" s="6">
        <f>1+1</f>
        <v>2</v>
      </c>
      <c r="L29" s="6"/>
      <c r="M29" s="6">
        <v>2</v>
      </c>
      <c r="N29" s="6">
        <v>0</v>
      </c>
      <c r="O29" s="6">
        <v>60</v>
      </c>
      <c r="P29" s="6">
        <f>27+25+553</f>
        <v>605</v>
      </c>
    </row>
    <row r="30" spans="1:16" ht="26.4" x14ac:dyDescent="0.25">
      <c r="A30" s="128" t="s">
        <v>12</v>
      </c>
      <c r="B30" s="123">
        <v>117</v>
      </c>
      <c r="C30" s="6"/>
      <c r="D30" s="6"/>
      <c r="E30" s="6"/>
      <c r="F30" s="6"/>
      <c r="G30" s="6"/>
      <c r="H30" s="6"/>
      <c r="I30" s="6"/>
      <c r="J30" s="6">
        <v>0</v>
      </c>
      <c r="K30" s="6"/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9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9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2" t="s">
        <v>70</v>
      </c>
      <c r="B34" s="123">
        <v>121</v>
      </c>
      <c r="C34" s="6">
        <f>D34+O34</f>
        <v>2</v>
      </c>
      <c r="D34" s="6">
        <v>1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1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1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1</v>
      </c>
    </row>
    <row r="36" spans="1:16" ht="26.4" x14ac:dyDescent="0.25">
      <c r="A36" s="128" t="s">
        <v>14</v>
      </c>
      <c r="B36" s="123">
        <v>123</v>
      </c>
      <c r="C36" s="6">
        <v>1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1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f>D43+E43+F43+G43+H43+I43+J43+K43+L43+M43+N43</f>
        <v>15</v>
      </c>
      <c r="D43" s="6">
        <f>1+2</f>
        <v>3</v>
      </c>
      <c r="E43" s="6"/>
      <c r="F43" s="6"/>
      <c r="G43" s="6"/>
      <c r="H43" s="6"/>
      <c r="I43" s="6"/>
      <c r="J43" s="6">
        <v>0</v>
      </c>
      <c r="K43" s="6">
        <f>1+7</f>
        <v>8</v>
      </c>
      <c r="L43" s="6">
        <v>0</v>
      </c>
      <c r="M43" s="6">
        <v>4</v>
      </c>
      <c r="N43" s="6">
        <v>0</v>
      </c>
      <c r="O43" s="6"/>
      <c r="P43" s="6"/>
    </row>
    <row r="44" spans="1:16" ht="66" x14ac:dyDescent="0.25">
      <c r="A44" s="128" t="s">
        <v>314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28" t="s">
        <v>315</v>
      </c>
      <c r="B45" s="123">
        <v>203</v>
      </c>
      <c r="C45" s="6">
        <f>D45+K45+M45</f>
        <v>6</v>
      </c>
      <c r="D45" s="6">
        <v>1</v>
      </c>
      <c r="E45" s="6"/>
      <c r="F45" s="6"/>
      <c r="G45" s="6"/>
      <c r="H45" s="6"/>
      <c r="I45" s="6"/>
      <c r="J45" s="6"/>
      <c r="K45" s="6">
        <v>1</v>
      </c>
      <c r="L45" s="6"/>
      <c r="M45" s="6">
        <v>4</v>
      </c>
      <c r="N45" s="6"/>
      <c r="O45" s="6"/>
      <c r="P45" s="6"/>
    </row>
    <row r="46" spans="1:16" ht="39.6" x14ac:dyDescent="0.25">
      <c r="A46" s="128" t="s">
        <v>316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28" t="s">
        <v>317</v>
      </c>
      <c r="B47" s="123">
        <v>205</v>
      </c>
      <c r="C47" s="6">
        <v>1</v>
      </c>
      <c r="D47" s="6"/>
      <c r="E47" s="6"/>
      <c r="F47" s="6"/>
      <c r="G47" s="6"/>
      <c r="H47" s="6"/>
      <c r="I47" s="6"/>
      <c r="J47" s="6"/>
      <c r="K47" s="6">
        <v>1</v>
      </c>
      <c r="L47" s="6"/>
      <c r="M47" s="6"/>
      <c r="N47" s="6"/>
      <c r="O47" s="6"/>
      <c r="P47" s="6"/>
    </row>
    <row r="48" spans="1:16" ht="39.6" x14ac:dyDescent="0.25">
      <c r="A48" s="128" t="s">
        <v>318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28" t="s">
        <v>319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28" t="s">
        <v>320</v>
      </c>
      <c r="B50" s="123">
        <v>208</v>
      </c>
      <c r="C50" s="6">
        <f>D50+E50+F50+G50+H50+I50+J50+K50+L50+M50+N50</f>
        <v>15</v>
      </c>
      <c r="D50" s="6">
        <f>1+2</f>
        <v>3</v>
      </c>
      <c r="E50" s="6"/>
      <c r="F50" s="6"/>
      <c r="G50" s="6"/>
      <c r="H50" s="6"/>
      <c r="I50" s="6"/>
      <c r="J50" s="6">
        <v>0</v>
      </c>
      <c r="K50" s="6">
        <f>1+7</f>
        <v>8</v>
      </c>
      <c r="L50" s="6">
        <v>0</v>
      </c>
      <c r="M50" s="6">
        <v>4</v>
      </c>
      <c r="N50" s="6"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/>
      <c r="D51" s="6"/>
      <c r="E51" s="6"/>
      <c r="F51" s="6"/>
      <c r="G51" s="6"/>
      <c r="H51" s="6"/>
      <c r="I51" s="6"/>
      <c r="J51" s="6">
        <v>0</v>
      </c>
      <c r="K51" s="6"/>
      <c r="L51" s="6">
        <v>0</v>
      </c>
      <c r="M51" s="6"/>
      <c r="N51" s="6"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f>D53+E53+F53+G53+H53+J53+I53+K53+L53+M53+N53</f>
        <v>2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1</v>
      </c>
      <c r="L53" s="6">
        <v>0</v>
      </c>
      <c r="M53" s="6">
        <v>1</v>
      </c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v>1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v>1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1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1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1</v>
      </c>
      <c r="L57" s="138">
        <v>0</v>
      </c>
      <c r="M57" s="138"/>
      <c r="N57" s="138">
        <v>0</v>
      </c>
      <c r="O57" s="138"/>
      <c r="P57" s="138"/>
    </row>
    <row r="58" spans="1:26" ht="36" x14ac:dyDescent="0.25">
      <c r="A58" s="349" t="s">
        <v>185</v>
      </c>
      <c r="B58" s="140" t="s">
        <v>186</v>
      </c>
      <c r="C58" s="350" t="s">
        <v>367</v>
      </c>
      <c r="D58" s="350" t="s">
        <v>364</v>
      </c>
      <c r="E58" s="350"/>
      <c r="F58" s="350"/>
      <c r="G58" s="350"/>
      <c r="H58" s="351"/>
      <c r="I58" s="351"/>
      <c r="J58" s="351"/>
      <c r="K58" s="352">
        <v>7</v>
      </c>
      <c r="L58" s="349"/>
      <c r="M58" s="353">
        <v>2</v>
      </c>
      <c r="N58" s="349"/>
      <c r="O58" s="354"/>
      <c r="P58" s="354"/>
      <c r="Q58" s="99"/>
      <c r="R58" s="99"/>
      <c r="S58" s="99"/>
      <c r="T58" s="99"/>
    </row>
    <row r="59" spans="1:26" ht="60" x14ac:dyDescent="0.25">
      <c r="A59" s="349" t="s">
        <v>187</v>
      </c>
      <c r="B59" s="140">
        <v>217</v>
      </c>
      <c r="C59" s="351">
        <v>1</v>
      </c>
      <c r="D59" s="351"/>
      <c r="E59" s="351"/>
      <c r="F59" s="351"/>
      <c r="G59" s="351"/>
      <c r="H59" s="351"/>
      <c r="I59" s="351"/>
      <c r="J59" s="351"/>
      <c r="K59" s="351">
        <v>1</v>
      </c>
      <c r="L59" s="355"/>
      <c r="M59" s="349"/>
      <c r="N59" s="349"/>
      <c r="O59" s="354"/>
      <c r="P59" s="354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349" t="s">
        <v>189</v>
      </c>
      <c r="B60" s="140">
        <v>218</v>
      </c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349" t="s">
        <v>190</v>
      </c>
      <c r="B61" s="140">
        <v>219</v>
      </c>
      <c r="C61" s="351">
        <v>12</v>
      </c>
      <c r="D61" s="351">
        <v>3</v>
      </c>
      <c r="E61" s="351"/>
      <c r="F61" s="351"/>
      <c r="G61" s="351"/>
      <c r="H61" s="351"/>
      <c r="I61" s="351"/>
      <c r="J61" s="351"/>
      <c r="K61" s="351">
        <v>7</v>
      </c>
      <c r="L61" s="355"/>
      <c r="M61" s="353">
        <v>2</v>
      </c>
      <c r="N61" s="355"/>
      <c r="O61" s="6"/>
      <c r="P61" s="6"/>
      <c r="Q61" s="101"/>
      <c r="R61" s="101"/>
      <c r="S61" s="101"/>
      <c r="T61" s="101"/>
    </row>
    <row r="62" spans="1:26" ht="24" x14ac:dyDescent="0.25">
      <c r="A62" s="349" t="s">
        <v>191</v>
      </c>
      <c r="B62" s="140">
        <v>220</v>
      </c>
      <c r="C62" s="351"/>
      <c r="D62" s="351"/>
      <c r="E62" s="351"/>
      <c r="F62" s="351"/>
      <c r="G62" s="351"/>
      <c r="H62" s="351"/>
      <c r="I62" s="351"/>
      <c r="J62" s="351"/>
      <c r="K62" s="351"/>
      <c r="L62" s="349"/>
      <c r="M62" s="349"/>
      <c r="N62" s="349"/>
      <c r="O62" s="6"/>
      <c r="P62" s="6"/>
      <c r="Q62" s="99"/>
      <c r="R62" s="99"/>
      <c r="S62" s="99"/>
      <c r="T62" s="99"/>
    </row>
    <row r="63" spans="1:26" ht="13.2" x14ac:dyDescent="0.25">
      <c r="A63" s="349" t="s">
        <v>192</v>
      </c>
      <c r="B63" s="140">
        <v>221</v>
      </c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v>1</v>
      </c>
      <c r="D64" s="6">
        <v>1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356">
        <f>D66+K66+P66+M66+O66</f>
        <v>595327.9800000001</v>
      </c>
      <c r="D66" s="357">
        <v>558936.3600000001</v>
      </c>
      <c r="E66" s="6"/>
      <c r="F66" s="6"/>
      <c r="G66" s="6"/>
      <c r="H66" s="6"/>
      <c r="I66" s="6"/>
      <c r="J66" s="6">
        <v>0</v>
      </c>
      <c r="K66" s="356">
        <f>703+534.35</f>
        <v>1237.3499999999999</v>
      </c>
      <c r="L66" s="6">
        <v>0</v>
      </c>
      <c r="M66" s="6">
        <v>75.25</v>
      </c>
      <c r="N66" s="6">
        <v>0</v>
      </c>
      <c r="O66" s="6">
        <v>22569.75</v>
      </c>
      <c r="P66" s="6">
        <f>303.26+314.43+11891.58</f>
        <v>12509.27</v>
      </c>
    </row>
    <row r="67" spans="1:20" ht="52.8" x14ac:dyDescent="0.25">
      <c r="A67" s="122" t="s">
        <v>332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2" t="s">
        <v>333</v>
      </c>
      <c r="B68" s="123">
        <v>303</v>
      </c>
      <c r="C68" s="356">
        <f>D68+K68+M68</f>
        <v>4067.13</v>
      </c>
      <c r="D68" s="356">
        <v>3457.53</v>
      </c>
      <c r="E68" s="356"/>
      <c r="F68" s="356"/>
      <c r="G68" s="356"/>
      <c r="H68" s="356"/>
      <c r="I68" s="356"/>
      <c r="J68" s="356">
        <v>0</v>
      </c>
      <c r="K68" s="356">
        <v>534.35</v>
      </c>
      <c r="L68" s="356">
        <v>0</v>
      </c>
      <c r="M68" s="356">
        <v>75.25</v>
      </c>
      <c r="N68" s="356"/>
      <c r="O68" s="6"/>
      <c r="P68" s="6"/>
      <c r="Q68" s="100"/>
    </row>
    <row r="69" spans="1:20" ht="66" x14ac:dyDescent="0.25">
      <c r="A69" s="122" t="s">
        <v>334</v>
      </c>
      <c r="B69" s="123">
        <v>304</v>
      </c>
      <c r="C69" s="356">
        <v>3457.53</v>
      </c>
      <c r="D69" s="356">
        <v>3457.53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20" ht="52.8" x14ac:dyDescent="0.25">
      <c r="A70" s="122" t="s">
        <v>98</v>
      </c>
      <c r="B70" s="123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20" ht="52.8" x14ac:dyDescent="0.25">
      <c r="A71" s="122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2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29" t="s">
        <v>201</v>
      </c>
      <c r="B73" s="123">
        <v>308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92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f>D74+K74+P74+M74+O74</f>
        <v>574508.77</v>
      </c>
      <c r="D74" s="6">
        <f>333456.96+205000</f>
        <v>538456.96</v>
      </c>
      <c r="E74" s="6"/>
      <c r="F74" s="6"/>
      <c r="G74" s="6"/>
      <c r="H74" s="6"/>
      <c r="I74" s="6"/>
      <c r="J74" s="6">
        <v>0</v>
      </c>
      <c r="K74" s="6">
        <f>369.51+534.35</f>
        <v>903.86</v>
      </c>
      <c r="L74" s="6">
        <v>0</v>
      </c>
      <c r="M74" s="6">
        <v>68.930000000000007</v>
      </c>
      <c r="N74" s="6">
        <v>0</v>
      </c>
      <c r="O74" s="6">
        <v>22569.75</v>
      </c>
      <c r="P74" s="6">
        <f>303.26+314.43+11891.58</f>
        <v>12509.27</v>
      </c>
    </row>
    <row r="75" spans="1:20" ht="66" x14ac:dyDescent="0.25">
      <c r="A75" s="129" t="s">
        <v>202</v>
      </c>
      <c r="B75" s="123">
        <v>310</v>
      </c>
      <c r="C75" s="6">
        <f>D75+K75+M75</f>
        <v>539060.24</v>
      </c>
      <c r="D75" s="6">
        <f>333456.96+205000</f>
        <v>538456.96</v>
      </c>
      <c r="E75" s="122"/>
      <c r="F75" s="122"/>
      <c r="G75" s="122"/>
      <c r="H75" s="122"/>
      <c r="I75" s="122"/>
      <c r="J75" s="122"/>
      <c r="K75" s="145">
        <v>534.35</v>
      </c>
      <c r="L75" s="145"/>
      <c r="M75" s="145">
        <v>68.930000000000007</v>
      </c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22" t="s">
        <v>337</v>
      </c>
      <c r="B76" s="123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2" t="s">
        <v>338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2" t="s">
        <v>339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2" t="s">
        <v>340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31" t="s">
        <v>341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31" t="s">
        <v>368</v>
      </c>
      <c r="B81" s="123">
        <v>316</v>
      </c>
      <c r="C81" s="6">
        <f>D81+K81+P81+M81+O81</f>
        <v>574508.77</v>
      </c>
      <c r="D81" s="6">
        <f>333456.96+205000</f>
        <v>538456.96</v>
      </c>
      <c r="E81" s="6"/>
      <c r="F81" s="6"/>
      <c r="G81" s="6"/>
      <c r="H81" s="6"/>
      <c r="I81" s="6"/>
      <c r="J81" s="6">
        <v>0</v>
      </c>
      <c r="K81" s="6">
        <f>369.51+534.35</f>
        <v>903.86</v>
      </c>
      <c r="L81" s="6">
        <v>0</v>
      </c>
      <c r="M81" s="6">
        <v>68.930000000000007</v>
      </c>
      <c r="N81" s="6">
        <v>0</v>
      </c>
      <c r="O81" s="6">
        <v>22569.75</v>
      </c>
      <c r="P81" s="6">
        <f>303.26+314.43+11891.58</f>
        <v>12509.27</v>
      </c>
    </row>
    <row r="82" spans="1:28" ht="26.4" x14ac:dyDescent="0.25">
      <c r="A82" s="128" t="s">
        <v>21</v>
      </c>
      <c r="B82" s="123">
        <v>317</v>
      </c>
      <c r="C82" s="6"/>
      <c r="D82" s="6"/>
      <c r="E82" s="6"/>
      <c r="F82" s="6"/>
      <c r="G82" s="6"/>
      <c r="H82" s="6"/>
      <c r="I82" s="6"/>
      <c r="J82" s="6">
        <v>0</v>
      </c>
      <c r="K82" s="6"/>
      <c r="L82" s="6"/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9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f>D86+O86</f>
        <v>329491.53999999998</v>
      </c>
      <c r="D86" s="6">
        <v>329408.53999999998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83</v>
      </c>
      <c r="P86" s="6">
        <v>0</v>
      </c>
    </row>
    <row r="87" spans="1:28" ht="26.4" x14ac:dyDescent="0.25">
      <c r="A87" s="122" t="s">
        <v>110</v>
      </c>
      <c r="B87" s="123">
        <v>322</v>
      </c>
      <c r="C87" s="6">
        <v>195.82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195.82</v>
      </c>
    </row>
    <row r="88" spans="1:28" ht="26.4" x14ac:dyDescent="0.25">
      <c r="A88" s="128" t="s">
        <v>14</v>
      </c>
      <c r="B88" s="123">
        <v>323</v>
      </c>
      <c r="C88" s="143">
        <v>195.82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>
        <v>195.82</v>
      </c>
    </row>
    <row r="89" spans="1:28" ht="26.4" x14ac:dyDescent="0.25">
      <c r="A89" s="128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8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2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9" t="s">
        <v>195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v>6</v>
      </c>
      <c r="D95" s="6">
        <f>1+1</f>
        <v>2</v>
      </c>
      <c r="E95" s="6"/>
      <c r="F95" s="6"/>
      <c r="G95" s="38"/>
      <c r="H95" s="38"/>
      <c r="I95" s="38"/>
      <c r="J95" s="38"/>
      <c r="K95" s="38">
        <v>2</v>
      </c>
      <c r="L95" s="38"/>
      <c r="M95" s="38">
        <v>2</v>
      </c>
      <c r="N95" s="38">
        <v>0</v>
      </c>
      <c r="O95" s="38"/>
      <c r="P95" s="38"/>
    </row>
    <row r="96" spans="1:28" ht="79.2" x14ac:dyDescent="0.25">
      <c r="A96" s="141" t="s">
        <v>203</v>
      </c>
      <c r="B96" s="123" t="s">
        <v>24</v>
      </c>
      <c r="C96" s="358">
        <v>3</v>
      </c>
      <c r="D96" s="125"/>
      <c r="E96" s="125"/>
      <c r="F96" s="125"/>
      <c r="G96" s="38"/>
      <c r="H96" s="38"/>
      <c r="I96" s="38"/>
      <c r="J96" s="38"/>
      <c r="K96" s="38">
        <v>1</v>
      </c>
      <c r="L96" s="38"/>
      <c r="M96" s="38">
        <v>2</v>
      </c>
      <c r="N96" s="38">
        <v>0</v>
      </c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359">
        <v>6</v>
      </c>
      <c r="D97" s="359">
        <f>1+1</f>
        <v>2</v>
      </c>
      <c r="E97" s="359"/>
      <c r="F97" s="359"/>
      <c r="G97" s="359"/>
      <c r="H97" s="359"/>
      <c r="I97" s="359"/>
      <c r="J97" s="359"/>
      <c r="K97" s="359">
        <v>2</v>
      </c>
      <c r="L97" s="38"/>
      <c r="M97" s="38">
        <v>2</v>
      </c>
      <c r="N97" s="38">
        <v>0</v>
      </c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359">
        <v>3</v>
      </c>
      <c r="D98" s="359"/>
      <c r="E98" s="141"/>
      <c r="F98" s="141"/>
      <c r="G98" s="38"/>
      <c r="H98" s="38"/>
      <c r="I98" s="38"/>
      <c r="J98" s="38"/>
      <c r="K98" s="359">
        <v>1</v>
      </c>
      <c r="L98" s="38"/>
      <c r="M98" s="38">
        <v>2</v>
      </c>
      <c r="N98" s="38">
        <v>0</v>
      </c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15</v>
      </c>
      <c r="D100" s="6">
        <f>1+2</f>
        <v>3</v>
      </c>
      <c r="E100" s="6"/>
      <c r="F100" s="6"/>
      <c r="G100" s="38"/>
      <c r="H100" s="38"/>
      <c r="I100" s="38"/>
      <c r="J100" s="38"/>
      <c r="K100" s="38">
        <v>8</v>
      </c>
      <c r="L100" s="38"/>
      <c r="M100" s="38">
        <v>4</v>
      </c>
      <c r="N100" s="38">
        <v>0</v>
      </c>
      <c r="O100" s="38"/>
      <c r="P100" s="38"/>
    </row>
    <row r="101" spans="1:28" ht="39.6" x14ac:dyDescent="0.25">
      <c r="A101" s="122" t="s">
        <v>131</v>
      </c>
      <c r="B101" s="123" t="s">
        <v>28</v>
      </c>
      <c r="C101" s="6">
        <v>3</v>
      </c>
      <c r="D101" s="6">
        <v>1</v>
      </c>
      <c r="E101" s="6"/>
      <c r="F101" s="6"/>
      <c r="G101" s="38"/>
      <c r="H101" s="38"/>
      <c r="I101" s="38"/>
      <c r="J101" s="38"/>
      <c r="K101" s="38">
        <v>1</v>
      </c>
      <c r="L101" s="38"/>
      <c r="M101" s="38">
        <v>1</v>
      </c>
      <c r="N101" s="38">
        <v>0</v>
      </c>
      <c r="O101" s="38"/>
      <c r="P101" s="38"/>
    </row>
    <row r="102" spans="1:28" ht="52.8" x14ac:dyDescent="0.25">
      <c r="A102" s="122" t="s">
        <v>119</v>
      </c>
      <c r="B102" s="123" t="s">
        <v>29</v>
      </c>
      <c r="C102" s="6">
        <v>1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>
        <v>1</v>
      </c>
      <c r="N102" s="38">
        <v>0</v>
      </c>
      <c r="O102" s="38"/>
      <c r="P102" s="38"/>
    </row>
    <row r="103" spans="1:28" ht="13.2" x14ac:dyDescent="0.25">
      <c r="A103" s="122" t="s">
        <v>120</v>
      </c>
      <c r="B103" s="123" t="s">
        <v>30</v>
      </c>
      <c r="C103" s="6">
        <v>1</v>
      </c>
      <c r="D103" s="6">
        <v>0</v>
      </c>
      <c r="E103" s="6"/>
      <c r="F103" s="6"/>
      <c r="G103" s="38"/>
      <c r="H103" s="38"/>
      <c r="I103" s="38"/>
      <c r="J103" s="38"/>
      <c r="K103" s="38">
        <v>1</v>
      </c>
      <c r="L103" s="38"/>
      <c r="M103" s="38"/>
      <c r="N103" s="38">
        <v>0</v>
      </c>
      <c r="O103" s="38"/>
      <c r="P103" s="38"/>
    </row>
    <row r="104" spans="1:28" ht="39.6" x14ac:dyDescent="0.25">
      <c r="A104" s="122" t="s">
        <v>207</v>
      </c>
      <c r="B104" s="123" t="s">
        <v>31</v>
      </c>
      <c r="C104" s="267">
        <v>6</v>
      </c>
      <c r="D104" s="267"/>
      <c r="E104" s="267"/>
      <c r="F104" s="267"/>
      <c r="G104" s="359"/>
      <c r="H104" s="359"/>
      <c r="I104" s="359"/>
      <c r="J104" s="359"/>
      <c r="K104" s="359">
        <v>6</v>
      </c>
      <c r="L104" s="38"/>
      <c r="M104" s="38"/>
      <c r="N104" s="38">
        <v>0</v>
      </c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356">
        <f>D107+K107+E107+F107+M107</f>
        <v>540769.55999999994</v>
      </c>
      <c r="D107" s="356">
        <f>334456.96+205000</f>
        <v>539456.96</v>
      </c>
      <c r="E107" s="356"/>
      <c r="F107" s="356"/>
      <c r="G107" s="38"/>
      <c r="H107" s="38"/>
      <c r="I107" s="38"/>
      <c r="J107" s="38"/>
      <c r="K107" s="360">
        <f>703+534.35</f>
        <v>1237.3499999999999</v>
      </c>
      <c r="L107" s="38"/>
      <c r="M107" s="38">
        <v>75.25</v>
      </c>
      <c r="N107" s="38">
        <v>0</v>
      </c>
      <c r="O107" s="38"/>
      <c r="P107" s="6"/>
    </row>
    <row r="108" spans="1:28" ht="79.2" x14ac:dyDescent="0.25">
      <c r="A108" s="129" t="s">
        <v>209</v>
      </c>
      <c r="B108" s="130" t="s">
        <v>35</v>
      </c>
      <c r="C108" s="140">
        <v>609.6</v>
      </c>
      <c r="D108" s="129"/>
      <c r="E108" s="129"/>
      <c r="F108" s="129"/>
      <c r="G108" s="38"/>
      <c r="H108" s="38"/>
      <c r="I108" s="38"/>
      <c r="J108" s="38"/>
      <c r="K108" s="38">
        <v>1237.3499999999999</v>
      </c>
      <c r="L108" s="38"/>
      <c r="M108" s="38">
        <v>75.25</v>
      </c>
      <c r="N108" s="38">
        <v>0</v>
      </c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f>D109+K109+M109</f>
        <v>539429.75999999989</v>
      </c>
      <c r="D109" s="6">
        <f>333456.96+205000</f>
        <v>538456.96</v>
      </c>
      <c r="E109" s="6"/>
      <c r="F109" s="6"/>
      <c r="G109" s="38"/>
      <c r="H109" s="38"/>
      <c r="I109" s="38"/>
      <c r="J109" s="38"/>
      <c r="K109" s="38">
        <f>369.51+534.35</f>
        <v>903.86</v>
      </c>
      <c r="L109" s="38"/>
      <c r="M109" s="38">
        <v>68.94</v>
      </c>
      <c r="N109" s="38">
        <v>0</v>
      </c>
      <c r="O109" s="38"/>
      <c r="P109" s="6"/>
    </row>
    <row r="110" spans="1:28" ht="92.4" x14ac:dyDescent="0.25">
      <c r="A110" s="146" t="s">
        <v>210</v>
      </c>
      <c r="B110" s="145" t="s">
        <v>134</v>
      </c>
      <c r="C110" s="361">
        <v>603.29</v>
      </c>
      <c r="D110" s="147"/>
      <c r="E110" s="147"/>
      <c r="F110" s="147"/>
      <c r="G110" s="38"/>
      <c r="H110" s="38"/>
      <c r="I110" s="38"/>
      <c r="J110" s="38"/>
      <c r="K110" s="38">
        <v>534.35</v>
      </c>
      <c r="L110" s="38"/>
      <c r="M110" s="38">
        <v>68.94</v>
      </c>
      <c r="N110" s="38">
        <v>0</v>
      </c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2" zoomScale="80" zoomScaleNormal="8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376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SUM(D14:P14)</f>
        <v>71</v>
      </c>
      <c r="D14" s="6">
        <v>0</v>
      </c>
      <c r="E14" s="6"/>
      <c r="F14" s="6"/>
      <c r="G14" s="6"/>
      <c r="H14" s="6"/>
      <c r="I14" s="6"/>
      <c r="J14" s="6">
        <v>0</v>
      </c>
      <c r="K14" s="6">
        <f>4+3+1</f>
        <v>8</v>
      </c>
      <c r="L14" s="6">
        <v>0</v>
      </c>
      <c r="M14" s="6"/>
      <c r="N14" s="6">
        <v>0</v>
      </c>
      <c r="O14" s="6">
        <v>7</v>
      </c>
      <c r="P14" s="6">
        <v>56</v>
      </c>
    </row>
    <row r="15" spans="1:17" ht="52.8" x14ac:dyDescent="0.25">
      <c r="A15" s="124" t="s">
        <v>60</v>
      </c>
      <c r="B15" s="123">
        <v>102</v>
      </c>
      <c r="C15" s="6">
        <f t="shared" ref="C15:C78" si="0">SUM(D15:P15)</f>
        <v>0</v>
      </c>
      <c r="D15" s="6"/>
      <c r="E15" s="6"/>
      <c r="F15" s="6"/>
      <c r="G15" s="6"/>
      <c r="H15" s="6"/>
      <c r="I15" s="6"/>
      <c r="J15" s="6"/>
      <c r="K15" s="6"/>
      <c r="L15" s="6">
        <v>0</v>
      </c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f t="shared" si="0"/>
        <v>1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>
        <f t="shared" si="0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>
        <f t="shared" si="0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f t="shared" si="0"/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6" t="s">
        <v>197</v>
      </c>
      <c r="B21" s="123">
        <v>108</v>
      </c>
      <c r="C21" s="6">
        <f t="shared" si="0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 t="shared" si="0"/>
        <v>71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8</v>
      </c>
      <c r="L23" s="6">
        <v>0</v>
      </c>
      <c r="M23" s="6"/>
      <c r="N23" s="6">
        <v>0</v>
      </c>
      <c r="O23" s="6">
        <f>+O14</f>
        <v>7</v>
      </c>
      <c r="P23" s="6">
        <f>+P14</f>
        <v>56</v>
      </c>
    </row>
    <row r="24" spans="1:16" ht="66" x14ac:dyDescent="0.25">
      <c r="A24" s="124" t="s">
        <v>64</v>
      </c>
      <c r="B24" s="127">
        <v>111</v>
      </c>
      <c r="C24" s="6">
        <f t="shared" si="0"/>
        <v>1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>
        <f t="shared" si="0"/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f t="shared" si="0"/>
        <v>71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8</v>
      </c>
      <c r="L29" s="6">
        <v>0</v>
      </c>
      <c r="M29" s="6"/>
      <c r="N29" s="6">
        <v>0</v>
      </c>
      <c r="O29" s="6">
        <f>+O14</f>
        <v>7</v>
      </c>
      <c r="P29" s="6">
        <f>+P14</f>
        <v>56</v>
      </c>
    </row>
    <row r="30" spans="1:16" ht="26.4" x14ac:dyDescent="0.25">
      <c r="A30" s="128" t="s">
        <v>12</v>
      </c>
      <c r="B30" s="123">
        <v>117</v>
      </c>
      <c r="C30" s="6">
        <f t="shared" si="0"/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f t="shared" si="0"/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9" t="s">
        <v>183</v>
      </c>
      <c r="B32" s="130">
        <v>119</v>
      </c>
      <c r="C32" s="6">
        <f t="shared" si="0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9" t="s">
        <v>184</v>
      </c>
      <c r="B33" s="130">
        <v>120</v>
      </c>
      <c r="C33" s="6">
        <f t="shared" si="0"/>
        <v>0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2" t="s">
        <v>70</v>
      </c>
      <c r="B34" s="123">
        <v>121</v>
      </c>
      <c r="C34" s="6">
        <f t="shared" si="0"/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f t="shared" si="0"/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f t="shared" si="0"/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>
        <f t="shared" si="0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>
        <f t="shared" si="0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f t="shared" si="0"/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f t="shared" si="0"/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f t="shared" si="0"/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f t="shared" si="0"/>
        <v>27</v>
      </c>
      <c r="D43" s="6">
        <v>0</v>
      </c>
      <c r="E43" s="6"/>
      <c r="F43" s="6"/>
      <c r="G43" s="6"/>
      <c r="H43" s="6"/>
      <c r="I43" s="6"/>
      <c r="J43" s="6">
        <v>0</v>
      </c>
      <c r="K43" s="6">
        <f>1+11+9+6</f>
        <v>27</v>
      </c>
      <c r="L43" s="6"/>
      <c r="M43" s="6"/>
      <c r="N43" s="6"/>
      <c r="O43" s="6"/>
      <c r="P43" s="6"/>
    </row>
    <row r="44" spans="1:16" ht="66" x14ac:dyDescent="0.25">
      <c r="A44" s="132" t="s">
        <v>77</v>
      </c>
      <c r="B44" s="123">
        <v>202</v>
      </c>
      <c r="C44" s="6">
        <f t="shared" si="0"/>
        <v>0</v>
      </c>
      <c r="D44" s="6"/>
      <c r="E44" s="6"/>
      <c r="F44" s="6"/>
      <c r="G44" s="6"/>
      <c r="H44" s="6"/>
      <c r="I44" s="6"/>
      <c r="J44" s="6">
        <v>0</v>
      </c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f t="shared" si="0"/>
        <v>1</v>
      </c>
      <c r="D45" s="6"/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>
        <f t="shared" si="0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>
        <f t="shared" si="0"/>
        <v>6</v>
      </c>
      <c r="D47" s="6"/>
      <c r="E47" s="6"/>
      <c r="F47" s="6"/>
      <c r="G47" s="6"/>
      <c r="H47" s="6"/>
      <c r="I47" s="6"/>
      <c r="J47" s="6"/>
      <c r="K47" s="6">
        <f>5+1</f>
        <v>6</v>
      </c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>
        <f t="shared" si="0"/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>
        <f t="shared" si="0"/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f t="shared" si="0"/>
        <v>27</v>
      </c>
      <c r="D50" s="6">
        <v>0</v>
      </c>
      <c r="E50" s="6"/>
      <c r="F50" s="6"/>
      <c r="G50" s="6"/>
      <c r="H50" s="6"/>
      <c r="I50" s="6"/>
      <c r="J50" s="6">
        <v>0</v>
      </c>
      <c r="K50" s="6">
        <f>1+11+9+6</f>
        <v>27</v>
      </c>
      <c r="L50" s="6">
        <v>0</v>
      </c>
      <c r="M50" s="6"/>
      <c r="N50" s="6"/>
      <c r="O50" s="6"/>
      <c r="P50" s="6"/>
    </row>
    <row r="51" spans="1:26" ht="26.4" x14ac:dyDescent="0.25">
      <c r="A51" s="128" t="s">
        <v>17</v>
      </c>
      <c r="B51" s="123">
        <v>209</v>
      </c>
      <c r="C51" s="6">
        <f t="shared" si="0"/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26" ht="13.2" x14ac:dyDescent="0.25">
      <c r="A52" s="122" t="s">
        <v>18</v>
      </c>
      <c r="B52" s="123">
        <v>210</v>
      </c>
      <c r="C52" s="6">
        <f t="shared" si="0"/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26" ht="39.6" x14ac:dyDescent="0.25">
      <c r="A53" s="122" t="s">
        <v>181</v>
      </c>
      <c r="B53" s="123">
        <v>211</v>
      </c>
      <c r="C53" s="6">
        <f t="shared" si="0"/>
        <v>4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4</v>
      </c>
      <c r="L53" s="6">
        <v>0</v>
      </c>
      <c r="M53" s="6"/>
      <c r="N53" s="6"/>
      <c r="O53" s="6"/>
      <c r="P53" s="6"/>
    </row>
    <row r="54" spans="1:26" ht="39.6" x14ac:dyDescent="0.25">
      <c r="A54" s="133" t="s">
        <v>83</v>
      </c>
      <c r="B54" s="123">
        <v>212</v>
      </c>
      <c r="C54" s="6">
        <f t="shared" si="0"/>
        <v>1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1</v>
      </c>
      <c r="L54" s="6">
        <v>0</v>
      </c>
      <c r="M54" s="6"/>
      <c r="N54" s="6"/>
      <c r="O54" s="6"/>
      <c r="P54" s="6"/>
    </row>
    <row r="55" spans="1:26" ht="26.4" x14ac:dyDescent="0.25">
      <c r="A55" s="134" t="s">
        <v>84</v>
      </c>
      <c r="B55" s="123">
        <v>213</v>
      </c>
      <c r="C55" s="6">
        <f t="shared" si="0"/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26" ht="26.4" x14ac:dyDescent="0.25">
      <c r="A56" s="135" t="s">
        <v>85</v>
      </c>
      <c r="B56" s="123">
        <v>214</v>
      </c>
      <c r="C56" s="6">
        <f t="shared" si="0"/>
        <v>3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3</v>
      </c>
      <c r="L56" s="6">
        <v>0</v>
      </c>
      <c r="M56" s="6"/>
      <c r="N56" s="6"/>
      <c r="O56" s="6"/>
      <c r="P56" s="6"/>
    </row>
    <row r="57" spans="1:26" ht="26.4" x14ac:dyDescent="0.25">
      <c r="A57" s="136" t="s">
        <v>86</v>
      </c>
      <c r="B57" s="137">
        <v>215</v>
      </c>
      <c r="C57" s="6">
        <f t="shared" si="0"/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/>
      <c r="O57" s="138"/>
      <c r="P57" s="138"/>
    </row>
    <row r="58" spans="1:26" ht="36" x14ac:dyDescent="0.25">
      <c r="A58" s="139" t="s">
        <v>185</v>
      </c>
      <c r="B58" s="140" t="s">
        <v>186</v>
      </c>
      <c r="C58" s="6">
        <f t="shared" si="0"/>
        <v>8</v>
      </c>
      <c r="D58" s="245"/>
      <c r="E58" s="245"/>
      <c r="F58" s="245"/>
      <c r="G58" s="245"/>
      <c r="H58" s="139"/>
      <c r="I58" s="139"/>
      <c r="J58" s="139"/>
      <c r="K58" s="362">
        <v>8</v>
      </c>
      <c r="L58" s="139"/>
      <c r="M58" s="312"/>
      <c r="N58" s="312"/>
      <c r="O58" s="312"/>
      <c r="P58" s="312"/>
      <c r="Q58" s="99"/>
      <c r="R58" s="99"/>
      <c r="S58" s="99"/>
      <c r="T58" s="99"/>
    </row>
    <row r="59" spans="1:26" ht="60" x14ac:dyDescent="0.25">
      <c r="A59" s="139" t="s">
        <v>362</v>
      </c>
      <c r="B59" s="140">
        <v>217</v>
      </c>
      <c r="C59" s="6">
        <f t="shared" si="0"/>
        <v>2</v>
      </c>
      <c r="D59" s="246"/>
      <c r="E59" s="246"/>
      <c r="F59" s="246"/>
      <c r="G59" s="246"/>
      <c r="H59" s="246"/>
      <c r="I59" s="246"/>
      <c r="J59" s="246"/>
      <c r="K59" s="362">
        <v>2</v>
      </c>
      <c r="L59" s="246"/>
      <c r="M59" s="312"/>
      <c r="N59" s="312"/>
      <c r="O59" s="312"/>
      <c r="P59" s="312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39" t="s">
        <v>189</v>
      </c>
      <c r="B60" s="140">
        <v>218</v>
      </c>
      <c r="C60" s="6">
        <f t="shared" si="0"/>
        <v>0</v>
      </c>
      <c r="D60" s="246"/>
      <c r="E60" s="246"/>
      <c r="F60" s="246"/>
      <c r="G60" s="246"/>
      <c r="H60" s="246"/>
      <c r="I60" s="246"/>
      <c r="J60" s="246"/>
      <c r="K60" s="246"/>
      <c r="L60" s="246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39" t="s">
        <v>190</v>
      </c>
      <c r="B61" s="140">
        <v>219</v>
      </c>
      <c r="C61" s="6">
        <f t="shared" si="0"/>
        <v>8</v>
      </c>
      <c r="D61" s="246"/>
      <c r="E61" s="246"/>
      <c r="F61" s="246"/>
      <c r="G61" s="246"/>
      <c r="H61" s="246"/>
      <c r="I61" s="246"/>
      <c r="J61" s="246"/>
      <c r="K61" s="362">
        <v>8</v>
      </c>
      <c r="L61" s="246"/>
      <c r="M61" s="246"/>
      <c r="N61" s="246"/>
      <c r="O61" s="6"/>
      <c r="P61" s="6"/>
      <c r="Q61" s="101"/>
      <c r="R61" s="101"/>
      <c r="S61" s="101"/>
      <c r="T61" s="101"/>
    </row>
    <row r="62" spans="1:26" ht="24" x14ac:dyDescent="0.25">
      <c r="A62" s="139" t="s">
        <v>191</v>
      </c>
      <c r="B62" s="140">
        <v>220</v>
      </c>
      <c r="C62" s="6">
        <f t="shared" si="0"/>
        <v>0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ht="13.2" x14ac:dyDescent="0.25">
      <c r="A63" s="139" t="s">
        <v>192</v>
      </c>
      <c r="B63" s="140">
        <v>221</v>
      </c>
      <c r="C63" s="6">
        <f t="shared" si="0"/>
        <v>0</v>
      </c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f t="shared" si="0"/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f t="shared" si="0"/>
        <v>662778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661031</v>
      </c>
      <c r="L66" s="6">
        <v>0</v>
      </c>
      <c r="M66" s="6"/>
      <c r="N66" s="6">
        <v>0</v>
      </c>
      <c r="O66" s="6">
        <v>473</v>
      </c>
      <c r="P66" s="6">
        <v>1274</v>
      </c>
    </row>
    <row r="67" spans="1:20" ht="52.8" x14ac:dyDescent="0.25">
      <c r="A67" s="124" t="s">
        <v>95</v>
      </c>
      <c r="B67" s="123">
        <v>302</v>
      </c>
      <c r="C67" s="6">
        <f t="shared" si="0"/>
        <v>0</v>
      </c>
      <c r="D67" s="6"/>
      <c r="E67" s="6"/>
      <c r="F67" s="6"/>
      <c r="G67" s="6"/>
      <c r="H67" s="6"/>
      <c r="I67" s="6"/>
      <c r="J67" s="6">
        <v>0</v>
      </c>
      <c r="K67" s="6"/>
      <c r="L67" s="6">
        <v>0</v>
      </c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f t="shared" si="0"/>
        <v>313</v>
      </c>
      <c r="D68" s="6"/>
      <c r="E68" s="6"/>
      <c r="F68" s="6"/>
      <c r="G68" s="6"/>
      <c r="H68" s="6"/>
      <c r="I68" s="6"/>
      <c r="J68" s="6">
        <v>0</v>
      </c>
      <c r="K68" s="6">
        <v>313</v>
      </c>
      <c r="L68" s="6">
        <v>0</v>
      </c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f t="shared" si="0"/>
        <v>0</v>
      </c>
      <c r="D69" s="6"/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f t="shared" si="0"/>
        <v>0</v>
      </c>
      <c r="D70" s="6"/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>
        <f t="shared" si="0"/>
        <v>0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>
        <f t="shared" si="0"/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1" t="s">
        <v>201</v>
      </c>
      <c r="B73" s="123">
        <v>308</v>
      </c>
      <c r="C73" s="6">
        <f t="shared" si="0"/>
        <v>0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f t="shared" si="0"/>
        <v>618077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616330</v>
      </c>
      <c r="L74" s="6">
        <v>0</v>
      </c>
      <c r="M74" s="6"/>
      <c r="N74" s="6">
        <v>0</v>
      </c>
      <c r="O74" s="6">
        <f>+O66</f>
        <v>473</v>
      </c>
      <c r="P74" s="6">
        <f>+P66</f>
        <v>1274</v>
      </c>
    </row>
    <row r="75" spans="1:20" ht="66" x14ac:dyDescent="0.25">
      <c r="A75" s="129" t="s">
        <v>202</v>
      </c>
      <c r="B75" s="123">
        <v>310</v>
      </c>
      <c r="C75" s="6">
        <f t="shared" si="0"/>
        <v>313</v>
      </c>
      <c r="D75" s="122"/>
      <c r="E75" s="122"/>
      <c r="F75" s="122"/>
      <c r="G75" s="122"/>
      <c r="H75" s="122"/>
      <c r="I75" s="122"/>
      <c r="J75" s="122"/>
      <c r="K75" s="6">
        <v>313</v>
      </c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6">
        <f t="shared" si="0"/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4" t="s">
        <v>105</v>
      </c>
      <c r="B77" s="123">
        <v>312</v>
      </c>
      <c r="C77" s="6">
        <f t="shared" si="0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>
        <f t="shared" si="0"/>
        <v>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>
        <f t="shared" ref="C79:C92" si="1">SUM(D79:P79)</f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>
        <f t="shared" si="1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f t="shared" si="1"/>
        <v>618077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616330</v>
      </c>
      <c r="L81" s="6">
        <v>0</v>
      </c>
      <c r="M81" s="6"/>
      <c r="N81" s="6">
        <v>0</v>
      </c>
      <c r="O81" s="6">
        <f>+O66</f>
        <v>473</v>
      </c>
      <c r="P81" s="6">
        <f>+P66</f>
        <v>1274</v>
      </c>
    </row>
    <row r="82" spans="1:28" ht="26.4" x14ac:dyDescent="0.25">
      <c r="A82" s="128" t="s">
        <v>21</v>
      </c>
      <c r="B82" s="123">
        <v>317</v>
      </c>
      <c r="C82" s="6">
        <f t="shared" si="1"/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f t="shared" si="1"/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9" t="s">
        <v>193</v>
      </c>
      <c r="B84" s="130">
        <v>319</v>
      </c>
      <c r="C84" s="6">
        <f t="shared" si="1"/>
        <v>0</v>
      </c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6">
        <f t="shared" si="1"/>
        <v>0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f t="shared" si="1"/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2" t="s">
        <v>110</v>
      </c>
      <c r="B87" s="123">
        <v>322</v>
      </c>
      <c r="C87" s="6">
        <f t="shared" si="1"/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8" t="s">
        <v>14</v>
      </c>
      <c r="B88" s="123">
        <v>323</v>
      </c>
      <c r="C88" s="6">
        <f t="shared" si="1"/>
        <v>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8" t="s">
        <v>72</v>
      </c>
      <c r="B89" s="123">
        <v>324</v>
      </c>
      <c r="C89" s="6">
        <f t="shared" si="1"/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8" t="s">
        <v>73</v>
      </c>
      <c r="B90" s="123">
        <v>325</v>
      </c>
      <c r="C90" s="6">
        <f t="shared" si="1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2" t="s">
        <v>15</v>
      </c>
      <c r="B91" s="123">
        <v>326</v>
      </c>
      <c r="C91" s="6">
        <f t="shared" si="1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9" t="s">
        <v>195</v>
      </c>
      <c r="B92" s="130">
        <v>327</v>
      </c>
      <c r="C92" s="6">
        <f t="shared" si="1"/>
        <v>0</v>
      </c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f t="shared" ref="C95:C110" si="2">SUM(D95:P95)</f>
        <v>0</v>
      </c>
      <c r="D95" s="6">
        <v>0</v>
      </c>
      <c r="E95" s="6"/>
      <c r="F95" s="6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28" ht="79.2" x14ac:dyDescent="0.25">
      <c r="A96" s="141" t="s">
        <v>203</v>
      </c>
      <c r="B96" s="123" t="s">
        <v>24</v>
      </c>
      <c r="C96" s="6">
        <f t="shared" si="2"/>
        <v>0</v>
      </c>
      <c r="D96" s="125"/>
      <c r="E96" s="125"/>
      <c r="F96" s="125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6">
        <f t="shared" si="2"/>
        <v>0</v>
      </c>
      <c r="D97" s="141"/>
      <c r="E97" s="141"/>
      <c r="F97" s="1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6">
        <f t="shared" si="2"/>
        <v>0</v>
      </c>
      <c r="D98" s="141"/>
      <c r="E98" s="141"/>
      <c r="F98" s="14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f t="shared" si="2"/>
        <v>18</v>
      </c>
      <c r="D100" s="6">
        <v>0</v>
      </c>
      <c r="E100" s="6"/>
      <c r="F100" s="6"/>
      <c r="G100" s="38"/>
      <c r="H100" s="38"/>
      <c r="I100" s="38"/>
      <c r="J100" s="38"/>
      <c r="K100" s="38">
        <v>18</v>
      </c>
      <c r="L100" s="38"/>
      <c r="M100" s="38"/>
      <c r="N100" s="38"/>
      <c r="O100" s="38"/>
      <c r="P100" s="38"/>
    </row>
    <row r="101" spans="1:28" ht="39.6" x14ac:dyDescent="0.25">
      <c r="A101" s="122" t="s">
        <v>131</v>
      </c>
      <c r="B101" s="123" t="s">
        <v>28</v>
      </c>
      <c r="C101" s="6">
        <f t="shared" si="2"/>
        <v>4</v>
      </c>
      <c r="D101" s="6">
        <v>0</v>
      </c>
      <c r="E101" s="6"/>
      <c r="F101" s="6"/>
      <c r="G101" s="38"/>
      <c r="H101" s="38"/>
      <c r="I101" s="38"/>
      <c r="J101" s="38"/>
      <c r="K101" s="38">
        <v>4</v>
      </c>
      <c r="L101" s="38"/>
      <c r="M101" s="38"/>
      <c r="N101" s="38"/>
      <c r="O101" s="38"/>
      <c r="P101" s="38"/>
    </row>
    <row r="102" spans="1:28" ht="52.8" x14ac:dyDescent="0.25">
      <c r="A102" s="122" t="s">
        <v>119</v>
      </c>
      <c r="B102" s="123" t="s">
        <v>29</v>
      </c>
      <c r="C102" s="6">
        <f t="shared" si="2"/>
        <v>0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/>
      <c r="O102" s="38"/>
      <c r="P102" s="38"/>
    </row>
    <row r="103" spans="1:28" ht="13.2" x14ac:dyDescent="0.25">
      <c r="A103" s="122" t="s">
        <v>120</v>
      </c>
      <c r="B103" s="123" t="s">
        <v>30</v>
      </c>
      <c r="C103" s="6">
        <f t="shared" si="2"/>
        <v>0</v>
      </c>
      <c r="D103" s="6">
        <v>0</v>
      </c>
      <c r="E103" s="6"/>
      <c r="F103" s="6"/>
      <c r="G103" s="38"/>
      <c r="H103" s="38"/>
      <c r="I103" s="38"/>
      <c r="J103" s="38"/>
      <c r="K103" s="38">
        <v>0</v>
      </c>
      <c r="L103" s="38"/>
      <c r="M103" s="38"/>
      <c r="N103" s="38"/>
      <c r="O103" s="38"/>
      <c r="P103" s="38"/>
    </row>
    <row r="104" spans="1:28" ht="39.6" x14ac:dyDescent="0.25">
      <c r="A104" s="122" t="s">
        <v>207</v>
      </c>
      <c r="B104" s="123" t="s">
        <v>31</v>
      </c>
      <c r="C104" s="6">
        <f t="shared" si="2"/>
        <v>3</v>
      </c>
      <c r="D104" s="122"/>
      <c r="E104" s="122"/>
      <c r="F104" s="122"/>
      <c r="G104" s="38"/>
      <c r="H104" s="38"/>
      <c r="I104" s="38"/>
      <c r="J104" s="38"/>
      <c r="K104" s="38">
        <v>3</v>
      </c>
      <c r="L104" s="38"/>
      <c r="M104" s="38"/>
      <c r="N104" s="38"/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122" t="s">
        <v>123</v>
      </c>
      <c r="B106" s="123" t="s">
        <v>33</v>
      </c>
      <c r="C106" s="6">
        <v>11211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f t="shared" si="2"/>
        <v>0</v>
      </c>
      <c r="D107" s="6"/>
      <c r="E107" s="6"/>
      <c r="F107" s="6"/>
      <c r="G107" s="38"/>
      <c r="H107" s="38"/>
      <c r="I107" s="38"/>
      <c r="J107" s="38"/>
      <c r="K107" s="38"/>
      <c r="L107" s="38"/>
      <c r="M107" s="38"/>
      <c r="N107" s="38"/>
      <c r="O107" s="38"/>
      <c r="P107" s="6"/>
    </row>
    <row r="108" spans="1:28" ht="79.2" x14ac:dyDescent="0.25">
      <c r="A108" s="129" t="s">
        <v>209</v>
      </c>
      <c r="B108" s="130" t="s">
        <v>35</v>
      </c>
      <c r="C108" s="6">
        <f t="shared" si="2"/>
        <v>0</v>
      </c>
      <c r="D108" s="129"/>
      <c r="E108" s="129"/>
      <c r="F108" s="129"/>
      <c r="G108" s="38"/>
      <c r="H108" s="38"/>
      <c r="I108" s="38"/>
      <c r="J108" s="38"/>
      <c r="K108" s="38">
        <v>0</v>
      </c>
      <c r="L108" s="38"/>
      <c r="M108" s="38"/>
      <c r="N108" s="38"/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f t="shared" si="2"/>
        <v>335</v>
      </c>
      <c r="D109" s="6">
        <v>0</v>
      </c>
      <c r="E109" s="6"/>
      <c r="F109" s="6"/>
      <c r="G109" s="38"/>
      <c r="H109" s="38"/>
      <c r="I109" s="38"/>
      <c r="J109" s="38"/>
      <c r="K109" s="38">
        <v>335</v>
      </c>
      <c r="L109" s="38"/>
      <c r="M109" s="38"/>
      <c r="N109" s="38"/>
      <c r="O109" s="38"/>
      <c r="P109" s="6"/>
    </row>
    <row r="110" spans="1:28" ht="92.4" x14ac:dyDescent="0.25">
      <c r="A110" s="146" t="s">
        <v>210</v>
      </c>
      <c r="B110" s="145" t="s">
        <v>134</v>
      </c>
      <c r="C110" s="6">
        <f t="shared" si="2"/>
        <v>0</v>
      </c>
      <c r="D110" s="147"/>
      <c r="E110" s="147"/>
      <c r="F110" s="147"/>
      <c r="G110" s="38"/>
      <c r="H110" s="38"/>
      <c r="I110" s="38"/>
      <c r="J110" s="38"/>
      <c r="K110" s="38">
        <v>0</v>
      </c>
      <c r="L110" s="38"/>
      <c r="M110" s="38"/>
      <c r="N110" s="38"/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>
        <f t="shared" ref="C114:C130" si="3">SUM(D114:P114)</f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>
        <f t="shared" si="3"/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>
        <f t="shared" si="3"/>
        <v>0</v>
      </c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>
        <f t="shared" si="3"/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>
        <f t="shared" si="3"/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>
        <f t="shared" si="3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>
        <f t="shared" si="3"/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>
        <f t="shared" si="3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>
        <f t="shared" si="3"/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>
        <f t="shared" si="3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>
        <f t="shared" si="3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>
        <f t="shared" si="3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>
        <f t="shared" si="3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>
        <f t="shared" si="3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25" t="s">
        <v>162</v>
      </c>
      <c r="B130" s="145" t="s">
        <v>159</v>
      </c>
      <c r="C130" s="6">
        <f t="shared" si="3"/>
        <v>0</v>
      </c>
      <c r="D130" s="6"/>
      <c r="E130" s="6"/>
      <c r="F130" s="6"/>
      <c r="G130" s="6"/>
      <c r="H130" s="6"/>
      <c r="I130" s="6"/>
      <c r="J130" s="6"/>
      <c r="K130" s="6"/>
      <c r="L130" s="6"/>
      <c r="M130" s="38"/>
      <c r="N130" s="6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2" zoomScale="80" zoomScaleNormal="8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v>192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5</v>
      </c>
      <c r="L14" s="6">
        <v>0</v>
      </c>
      <c r="M14" s="6">
        <v>25</v>
      </c>
      <c r="N14" s="6">
        <v>0</v>
      </c>
      <c r="O14" s="6">
        <v>107</v>
      </c>
      <c r="P14" s="6">
        <v>55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v>5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>
        <v>4</v>
      </c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>
        <v>0</v>
      </c>
      <c r="E20" s="6"/>
      <c r="F20" s="6"/>
      <c r="G20" s="6"/>
      <c r="H20" s="6"/>
      <c r="I20" s="6"/>
      <c r="J20" s="6">
        <v>0</v>
      </c>
      <c r="K20" s="6">
        <v>0</v>
      </c>
      <c r="L20" s="6">
        <v>0</v>
      </c>
      <c r="M20" s="6"/>
      <c r="N20" s="6"/>
      <c r="O20" s="6"/>
      <c r="P20" s="6"/>
    </row>
    <row r="21" spans="1:16" ht="26.4" x14ac:dyDescent="0.25">
      <c r="A21" s="126" t="s">
        <v>197</v>
      </c>
      <c r="B21" s="123">
        <v>108</v>
      </c>
      <c r="C21" s="6">
        <v>0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0</v>
      </c>
      <c r="L21" s="6">
        <v>0</v>
      </c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v>192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5</v>
      </c>
      <c r="L23" s="6">
        <v>0</v>
      </c>
      <c r="M23" s="6">
        <v>25</v>
      </c>
      <c r="N23" s="6">
        <v>0</v>
      </c>
      <c r="O23" s="6">
        <v>107</v>
      </c>
      <c r="P23" s="6">
        <v>55</v>
      </c>
    </row>
    <row r="24" spans="1:16" ht="66" x14ac:dyDescent="0.25">
      <c r="A24" s="124" t="s">
        <v>64</v>
      </c>
      <c r="B24" s="127">
        <v>111</v>
      </c>
      <c r="C24" s="6">
        <v>5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>
        <v>4</v>
      </c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v>192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5</v>
      </c>
      <c r="L29" s="6">
        <v>0</v>
      </c>
      <c r="M29" s="6">
        <v>25</v>
      </c>
      <c r="N29" s="6">
        <v>0</v>
      </c>
      <c r="O29" s="6">
        <v>107</v>
      </c>
      <c r="P29" s="6">
        <v>55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9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9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2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/>
      <c r="O40" s="6"/>
      <c r="P40" s="6"/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/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v>118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10</v>
      </c>
      <c r="L43" s="6"/>
      <c r="M43" s="6">
        <v>108</v>
      </c>
      <c r="N43" s="6"/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v>5</v>
      </c>
      <c r="D45" s="6"/>
      <c r="E45" s="6"/>
      <c r="F45" s="6"/>
      <c r="G45" s="6"/>
      <c r="H45" s="6"/>
      <c r="I45" s="6"/>
      <c r="J45" s="6"/>
      <c r="K45" s="6">
        <v>1</v>
      </c>
      <c r="L45" s="6"/>
      <c r="M45" s="6">
        <v>4</v>
      </c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v>118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10</v>
      </c>
      <c r="L50" s="6"/>
      <c r="M50" s="6">
        <v>108</v>
      </c>
      <c r="N50" s="6"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v>8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>
        <v>8</v>
      </c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v>8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>
        <v>8</v>
      </c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26" ht="36" x14ac:dyDescent="0.25">
      <c r="A58" s="139" t="s">
        <v>185</v>
      </c>
      <c r="B58" s="140" t="s">
        <v>186</v>
      </c>
      <c r="C58" s="245" t="s">
        <v>369</v>
      </c>
      <c r="D58" s="245"/>
      <c r="E58" s="245"/>
      <c r="F58" s="245"/>
      <c r="G58" s="245"/>
      <c r="H58" s="139"/>
      <c r="I58" s="139"/>
      <c r="J58" s="139"/>
      <c r="K58" s="139">
        <v>5</v>
      </c>
      <c r="L58" s="139"/>
      <c r="M58" s="139">
        <v>25</v>
      </c>
      <c r="N58" s="139"/>
      <c r="O58" s="139"/>
      <c r="P58" s="139"/>
      <c r="Q58" s="99"/>
      <c r="R58" s="99"/>
      <c r="S58" s="99"/>
      <c r="T58" s="99"/>
    </row>
    <row r="59" spans="1:26" ht="60" x14ac:dyDescent="0.25">
      <c r="A59" s="139" t="s">
        <v>187</v>
      </c>
      <c r="B59" s="140">
        <v>217</v>
      </c>
      <c r="C59" s="246">
        <v>12</v>
      </c>
      <c r="D59" s="246"/>
      <c r="E59" s="246"/>
      <c r="F59" s="246"/>
      <c r="G59" s="246"/>
      <c r="H59" s="246"/>
      <c r="I59" s="246"/>
      <c r="J59" s="246"/>
      <c r="K59" s="246">
        <v>1</v>
      </c>
      <c r="L59" s="246"/>
      <c r="M59" s="139">
        <v>11</v>
      </c>
      <c r="N59" s="139"/>
      <c r="O59" s="139"/>
      <c r="P59" s="139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39" t="s">
        <v>189</v>
      </c>
      <c r="B60" s="140">
        <v>218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39" t="s">
        <v>190</v>
      </c>
      <c r="B61" s="140">
        <v>219</v>
      </c>
      <c r="C61" s="246">
        <v>30</v>
      </c>
      <c r="D61" s="246"/>
      <c r="E61" s="246"/>
      <c r="F61" s="246"/>
      <c r="G61" s="246"/>
      <c r="H61" s="246"/>
      <c r="I61" s="246"/>
      <c r="J61" s="246"/>
      <c r="K61" s="246">
        <v>5</v>
      </c>
      <c r="L61" s="246"/>
      <c r="M61" s="246">
        <v>25</v>
      </c>
      <c r="N61" s="246"/>
      <c r="O61" s="6"/>
      <c r="P61" s="6"/>
      <c r="Q61" s="101"/>
      <c r="R61" s="101"/>
      <c r="S61" s="101"/>
      <c r="T61" s="101"/>
    </row>
    <row r="62" spans="1:26" ht="24" x14ac:dyDescent="0.25">
      <c r="A62" s="139" t="s">
        <v>191</v>
      </c>
      <c r="B62" s="140">
        <v>220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ht="13.2" x14ac:dyDescent="0.25">
      <c r="A63" s="139" t="s">
        <v>192</v>
      </c>
      <c r="B63" s="140">
        <v>221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v>31850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8189.5</v>
      </c>
      <c r="L66" s="6"/>
      <c r="M66" s="6">
        <v>4748.8</v>
      </c>
      <c r="N66" s="6">
        <v>0</v>
      </c>
      <c r="O66" s="6">
        <v>16916.8</v>
      </c>
      <c r="P66" s="6">
        <v>1994.9</v>
      </c>
    </row>
    <row r="67" spans="1:20" ht="52.8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v>1091.5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582</v>
      </c>
      <c r="L68" s="6">
        <v>0</v>
      </c>
      <c r="M68" s="6">
        <v>509.5</v>
      </c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1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v>29658.3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7132</v>
      </c>
      <c r="L74" s="6">
        <v>0</v>
      </c>
      <c r="M74" s="6">
        <v>3614.6</v>
      </c>
      <c r="N74" s="6">
        <v>0</v>
      </c>
      <c r="O74" s="6">
        <v>16916.8</v>
      </c>
      <c r="P74" s="6">
        <v>1994.9</v>
      </c>
    </row>
    <row r="75" spans="1:20" ht="66" x14ac:dyDescent="0.25">
      <c r="A75" s="129" t="s">
        <v>202</v>
      </c>
      <c r="B75" s="123">
        <v>310</v>
      </c>
      <c r="C75" s="122">
        <v>1057.3</v>
      </c>
      <c r="D75" s="122"/>
      <c r="E75" s="122"/>
      <c r="F75" s="122"/>
      <c r="G75" s="122"/>
      <c r="H75" s="122"/>
      <c r="I75" s="122"/>
      <c r="J75" s="122"/>
      <c r="K75" s="122">
        <v>582</v>
      </c>
      <c r="L75" s="122"/>
      <c r="M75" s="122">
        <v>475.3</v>
      </c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f>C74</f>
        <v>29658.3</v>
      </c>
      <c r="D81" s="6">
        <f t="shared" ref="D81:P81" si="0">D74</f>
        <v>0</v>
      </c>
      <c r="E81" s="6">
        <f t="shared" si="0"/>
        <v>0</v>
      </c>
      <c r="F81" s="6">
        <f t="shared" si="0"/>
        <v>0</v>
      </c>
      <c r="G81" s="6">
        <f t="shared" si="0"/>
        <v>0</v>
      </c>
      <c r="H81" s="6">
        <f t="shared" si="0"/>
        <v>0</v>
      </c>
      <c r="I81" s="6">
        <f t="shared" si="0"/>
        <v>0</v>
      </c>
      <c r="J81" s="6">
        <f t="shared" si="0"/>
        <v>0</v>
      </c>
      <c r="K81" s="6">
        <f t="shared" si="0"/>
        <v>7132</v>
      </c>
      <c r="L81" s="6">
        <f t="shared" si="0"/>
        <v>0</v>
      </c>
      <c r="M81" s="6">
        <f t="shared" si="0"/>
        <v>3614.6</v>
      </c>
      <c r="N81" s="6">
        <f t="shared" si="0"/>
        <v>0</v>
      </c>
      <c r="O81" s="6">
        <f t="shared" si="0"/>
        <v>16916.8</v>
      </c>
      <c r="P81" s="6">
        <f t="shared" si="0"/>
        <v>1994.9</v>
      </c>
    </row>
    <row r="82" spans="1:28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9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2" t="s">
        <v>110</v>
      </c>
      <c r="B87" s="12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8" t="s">
        <v>14</v>
      </c>
      <c r="B88" s="12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8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8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2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9" t="s">
        <v>195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v>21</v>
      </c>
      <c r="D95" s="6">
        <v>0</v>
      </c>
      <c r="E95" s="6"/>
      <c r="F95" s="6"/>
      <c r="G95" s="38"/>
      <c r="H95" s="38"/>
      <c r="I95" s="38"/>
      <c r="J95" s="38"/>
      <c r="K95" s="38">
        <v>1</v>
      </c>
      <c r="L95" s="38"/>
      <c r="M95" s="38">
        <v>20</v>
      </c>
      <c r="N95" s="38">
        <v>0</v>
      </c>
      <c r="O95" s="38"/>
      <c r="P95" s="38"/>
    </row>
    <row r="96" spans="1:28" ht="79.2" x14ac:dyDescent="0.25">
      <c r="A96" s="141" t="s">
        <v>203</v>
      </c>
      <c r="B96" s="123" t="s">
        <v>24</v>
      </c>
      <c r="C96" s="125"/>
      <c r="D96" s="125"/>
      <c r="E96" s="125"/>
      <c r="F96" s="125"/>
      <c r="G96" s="38"/>
      <c r="H96" s="38"/>
      <c r="I96" s="38"/>
      <c r="J96" s="38"/>
      <c r="K96" s="38">
        <v>0</v>
      </c>
      <c r="L96" s="38"/>
      <c r="M96" s="38"/>
      <c r="N96" s="38">
        <v>0</v>
      </c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141">
        <v>21</v>
      </c>
      <c r="D97" s="141"/>
      <c r="E97" s="141"/>
      <c r="F97" s="141"/>
      <c r="G97" s="38"/>
      <c r="H97" s="38"/>
      <c r="I97" s="38"/>
      <c r="J97" s="38"/>
      <c r="K97" s="38">
        <v>1</v>
      </c>
      <c r="L97" s="38"/>
      <c r="M97" s="38">
        <v>20</v>
      </c>
      <c r="N97" s="38">
        <v>0</v>
      </c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141">
        <v>2</v>
      </c>
      <c r="D98" s="141"/>
      <c r="E98" s="141"/>
      <c r="F98" s="141"/>
      <c r="G98" s="38"/>
      <c r="H98" s="38"/>
      <c r="I98" s="38"/>
      <c r="J98" s="38"/>
      <c r="K98" s="38">
        <v>0</v>
      </c>
      <c r="L98" s="38"/>
      <c r="M98" s="38">
        <v>2</v>
      </c>
      <c r="N98" s="38">
        <v>0</v>
      </c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97</v>
      </c>
      <c r="D100" s="6">
        <v>0</v>
      </c>
      <c r="E100" s="6"/>
      <c r="F100" s="6"/>
      <c r="G100" s="38"/>
      <c r="H100" s="38"/>
      <c r="I100" s="38"/>
      <c r="J100" s="38"/>
      <c r="K100" s="38">
        <v>2</v>
      </c>
      <c r="L100" s="38"/>
      <c r="M100" s="38">
        <v>95</v>
      </c>
      <c r="N100" s="38">
        <v>0</v>
      </c>
      <c r="O100" s="38"/>
      <c r="P100" s="38"/>
    </row>
    <row r="101" spans="1:28" ht="39.6" x14ac:dyDescent="0.25">
      <c r="A101" s="122" t="s">
        <v>131</v>
      </c>
      <c r="B101" s="123" t="s">
        <v>28</v>
      </c>
      <c r="C101" s="6">
        <v>3</v>
      </c>
      <c r="D101" s="6">
        <v>0</v>
      </c>
      <c r="E101" s="6"/>
      <c r="F101" s="6"/>
      <c r="G101" s="38"/>
      <c r="H101" s="38"/>
      <c r="I101" s="38"/>
      <c r="J101" s="38"/>
      <c r="K101" s="38">
        <v>0</v>
      </c>
      <c r="L101" s="38"/>
      <c r="M101" s="38">
        <v>3</v>
      </c>
      <c r="N101" s="38">
        <v>0</v>
      </c>
      <c r="O101" s="38"/>
      <c r="P101" s="38"/>
    </row>
    <row r="102" spans="1:28" ht="52.8" x14ac:dyDescent="0.25">
      <c r="A102" s="122" t="s">
        <v>119</v>
      </c>
      <c r="B102" s="123" t="s">
        <v>29</v>
      </c>
      <c r="C102" s="6"/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>
        <v>0</v>
      </c>
      <c r="O102" s="38"/>
      <c r="P102" s="38"/>
    </row>
    <row r="103" spans="1:28" ht="13.2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>
        <v>0</v>
      </c>
      <c r="L103" s="38"/>
      <c r="M103" s="38"/>
      <c r="N103" s="38">
        <v>0</v>
      </c>
      <c r="O103" s="38"/>
      <c r="P103" s="38"/>
    </row>
    <row r="104" spans="1:28" ht="39.6" x14ac:dyDescent="0.25">
      <c r="A104" s="122" t="s">
        <v>207</v>
      </c>
      <c r="B104" s="123" t="s">
        <v>31</v>
      </c>
      <c r="C104" s="122">
        <v>21</v>
      </c>
      <c r="D104" s="122"/>
      <c r="E104" s="122"/>
      <c r="F104" s="122"/>
      <c r="G104" s="38"/>
      <c r="H104" s="38"/>
      <c r="I104" s="38"/>
      <c r="J104" s="38"/>
      <c r="K104" s="38">
        <v>1</v>
      </c>
      <c r="L104" s="38"/>
      <c r="M104" s="38">
        <v>20</v>
      </c>
      <c r="N104" s="38">
        <v>0</v>
      </c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122" t="s">
        <v>123</v>
      </c>
      <c r="B106" s="123" t="s">
        <v>33</v>
      </c>
      <c r="C106" s="6"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v>3931</v>
      </c>
      <c r="D107" s="6">
        <v>0</v>
      </c>
      <c r="E107" s="6"/>
      <c r="F107" s="6"/>
      <c r="G107" s="38"/>
      <c r="H107" s="38"/>
      <c r="I107" s="38"/>
      <c r="J107" s="38"/>
      <c r="K107" s="38">
        <v>725.3</v>
      </c>
      <c r="L107" s="38"/>
      <c r="M107" s="38">
        <v>3205.7</v>
      </c>
      <c r="N107" s="38">
        <v>0</v>
      </c>
      <c r="O107" s="38"/>
      <c r="P107" s="6"/>
    </row>
    <row r="108" spans="1:28" ht="79.2" x14ac:dyDescent="0.25">
      <c r="A108" s="129" t="s">
        <v>209</v>
      </c>
      <c r="B108" s="130" t="s">
        <v>35</v>
      </c>
      <c r="C108" s="129">
        <v>108.9</v>
      </c>
      <c r="D108" s="129"/>
      <c r="E108" s="129"/>
      <c r="F108" s="129"/>
      <c r="G108" s="38"/>
      <c r="H108" s="38"/>
      <c r="I108" s="38"/>
      <c r="J108" s="38"/>
      <c r="K108" s="38">
        <v>0</v>
      </c>
      <c r="L108" s="38"/>
      <c r="M108" s="38">
        <v>108.9</v>
      </c>
      <c r="N108" s="38">
        <v>0</v>
      </c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v>2871.2</v>
      </c>
      <c r="D109" s="6">
        <v>0</v>
      </c>
      <c r="E109" s="6"/>
      <c r="F109" s="6"/>
      <c r="G109" s="38"/>
      <c r="H109" s="38"/>
      <c r="I109" s="38"/>
      <c r="J109" s="38"/>
      <c r="K109" s="38">
        <v>690.7</v>
      </c>
      <c r="L109" s="38"/>
      <c r="M109" s="38">
        <v>2180.5</v>
      </c>
      <c r="N109" s="38">
        <v>0</v>
      </c>
      <c r="O109" s="38"/>
      <c r="P109" s="6"/>
    </row>
    <row r="110" spans="1:28" ht="92.4" x14ac:dyDescent="0.25">
      <c r="A110" s="146" t="s">
        <v>210</v>
      </c>
      <c r="B110" s="145" t="s">
        <v>134</v>
      </c>
      <c r="C110" s="147">
        <v>85.3</v>
      </c>
      <c r="D110" s="147"/>
      <c r="E110" s="147"/>
      <c r="F110" s="147"/>
      <c r="G110" s="38"/>
      <c r="H110" s="38"/>
      <c r="I110" s="38"/>
      <c r="J110" s="38"/>
      <c r="K110" s="38">
        <v>0</v>
      </c>
      <c r="L110" s="38"/>
      <c r="M110" s="38">
        <v>85.3</v>
      </c>
      <c r="N110" s="38">
        <v>0</v>
      </c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5" zoomScale="90" zoomScaleNormal="9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6"/>
      <c r="B7" s="117"/>
      <c r="C7" s="117"/>
      <c r="D7" s="118" t="s">
        <v>41</v>
      </c>
      <c r="E7" s="118"/>
      <c r="F7" s="118"/>
      <c r="G7" s="119"/>
      <c r="H7" s="119"/>
      <c r="I7" s="119"/>
      <c r="J7" s="117"/>
      <c r="K7" s="117"/>
      <c r="L7" s="117"/>
      <c r="M7" s="117"/>
      <c r="N7" s="117"/>
      <c r="O7" s="117"/>
      <c r="P7" s="117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315" t="s">
        <v>55</v>
      </c>
      <c r="B14" s="316">
        <v>101</v>
      </c>
      <c r="C14" s="6">
        <v>13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1</v>
      </c>
      <c r="P14" s="6">
        <v>12</v>
      </c>
    </row>
    <row r="15" spans="1:17" ht="52.8" x14ac:dyDescent="0.25">
      <c r="A15" s="317" t="s">
        <v>60</v>
      </c>
      <c r="B15" s="316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317" t="s">
        <v>63</v>
      </c>
      <c r="B16" s="316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2.8" x14ac:dyDescent="0.25">
      <c r="A17" s="317" t="s">
        <v>61</v>
      </c>
      <c r="B17" s="316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318" t="s">
        <v>62</v>
      </c>
      <c r="B18" s="316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318" t="s">
        <v>56</v>
      </c>
      <c r="B19" s="316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317" t="s">
        <v>57</v>
      </c>
      <c r="B20" s="316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91" t="s">
        <v>197</v>
      </c>
      <c r="B21" s="316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317" t="s">
        <v>59</v>
      </c>
      <c r="B22" s="316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315" t="s">
        <v>11</v>
      </c>
      <c r="B23" s="316">
        <v>110</v>
      </c>
      <c r="C23" s="6">
        <v>13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1</v>
      </c>
      <c r="P23" s="6">
        <v>12</v>
      </c>
    </row>
    <row r="24" spans="1:16" ht="66" x14ac:dyDescent="0.25">
      <c r="A24" s="317" t="s">
        <v>64</v>
      </c>
      <c r="B24" s="320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317" t="s">
        <v>65</v>
      </c>
      <c r="B25" s="320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317" t="s">
        <v>66</v>
      </c>
      <c r="B26" s="320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317" t="s">
        <v>67</v>
      </c>
      <c r="B27" s="320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317" t="s">
        <v>68</v>
      </c>
      <c r="B28" s="320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317" t="s">
        <v>69</v>
      </c>
      <c r="B29" s="320">
        <v>116</v>
      </c>
      <c r="C29" s="6">
        <v>13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>
        <v>1</v>
      </c>
      <c r="P29" s="6">
        <v>12</v>
      </c>
    </row>
    <row r="30" spans="1:16" ht="26.4" x14ac:dyDescent="0.25">
      <c r="A30" s="321" t="s">
        <v>12</v>
      </c>
      <c r="B30" s="316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315" t="s">
        <v>13</v>
      </c>
      <c r="B31" s="316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92" t="s">
        <v>183</v>
      </c>
      <c r="B32" s="193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92" t="s">
        <v>184</v>
      </c>
      <c r="B33" s="193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315" t="s">
        <v>70</v>
      </c>
      <c r="B34" s="316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315" t="s">
        <v>71</v>
      </c>
      <c r="B35" s="316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321" t="s">
        <v>14</v>
      </c>
      <c r="B36" s="316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321" t="s">
        <v>72</v>
      </c>
      <c r="B37" s="316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321" t="s">
        <v>73</v>
      </c>
      <c r="B38" s="316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315" t="s">
        <v>15</v>
      </c>
      <c r="B39" s="316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321" t="s">
        <v>198</v>
      </c>
      <c r="B40" s="316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315" t="s">
        <v>75</v>
      </c>
      <c r="B41" s="316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76" t="s">
        <v>76</v>
      </c>
      <c r="B42" s="476"/>
      <c r="C42" s="477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</row>
    <row r="43" spans="1:16" ht="13.2" x14ac:dyDescent="0.25">
      <c r="A43" s="325" t="s">
        <v>16</v>
      </c>
      <c r="B43" s="316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66" x14ac:dyDescent="0.25">
      <c r="A44" s="326" t="s">
        <v>77</v>
      </c>
      <c r="B44" s="316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326" t="s">
        <v>78</v>
      </c>
      <c r="B45" s="316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326" t="s">
        <v>79</v>
      </c>
      <c r="B46" s="316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326" t="s">
        <v>80</v>
      </c>
      <c r="B47" s="316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326" t="s">
        <v>81</v>
      </c>
      <c r="B48" s="316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326" t="s">
        <v>82</v>
      </c>
      <c r="B49" s="316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326" t="s">
        <v>37</v>
      </c>
      <c r="B50" s="316">
        <v>208</v>
      </c>
      <c r="C50" s="6">
        <v>0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0</v>
      </c>
      <c r="L50" s="6">
        <v>0</v>
      </c>
      <c r="M50" s="6"/>
      <c r="N50" s="6"/>
      <c r="O50" s="6"/>
      <c r="P50" s="6"/>
    </row>
    <row r="51" spans="1:26" ht="26.4" x14ac:dyDescent="0.25">
      <c r="A51" s="321" t="s">
        <v>17</v>
      </c>
      <c r="B51" s="316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/>
      <c r="O51" s="6"/>
      <c r="P51" s="6"/>
    </row>
    <row r="52" spans="1:26" ht="13.2" x14ac:dyDescent="0.25">
      <c r="A52" s="315" t="s">
        <v>18</v>
      </c>
      <c r="B52" s="316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/>
      <c r="O52" s="6"/>
      <c r="P52" s="6"/>
    </row>
    <row r="53" spans="1:26" ht="39.6" x14ac:dyDescent="0.25">
      <c r="A53" s="315" t="s">
        <v>181</v>
      </c>
      <c r="B53" s="316">
        <v>211</v>
      </c>
      <c r="C53" s="6"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/>
      <c r="O53" s="6"/>
      <c r="P53" s="6"/>
    </row>
    <row r="54" spans="1:26" ht="39.6" x14ac:dyDescent="0.25">
      <c r="A54" s="327" t="s">
        <v>83</v>
      </c>
      <c r="B54" s="316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/>
      <c r="O54" s="6"/>
      <c r="P54" s="6"/>
    </row>
    <row r="55" spans="1:26" ht="26.4" x14ac:dyDescent="0.25">
      <c r="A55" s="328" t="s">
        <v>84</v>
      </c>
      <c r="B55" s="316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/>
      <c r="O55" s="6"/>
      <c r="P55" s="6"/>
    </row>
    <row r="56" spans="1:26" ht="26.4" x14ac:dyDescent="0.25">
      <c r="A56" s="329" t="s">
        <v>85</v>
      </c>
      <c r="B56" s="316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/>
      <c r="O56" s="6"/>
      <c r="P56" s="6"/>
    </row>
    <row r="57" spans="1:26" ht="26.4" x14ac:dyDescent="0.25">
      <c r="A57" s="330" t="s">
        <v>86</v>
      </c>
      <c r="B57" s="331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/>
      <c r="O57" s="138"/>
      <c r="P57" s="138"/>
    </row>
    <row r="58" spans="1:26" ht="36" x14ac:dyDescent="0.25">
      <c r="A58" s="194" t="s">
        <v>185</v>
      </c>
      <c r="B58" s="195" t="s">
        <v>186</v>
      </c>
      <c r="C58" s="314"/>
      <c r="D58" s="314"/>
      <c r="E58" s="314"/>
      <c r="F58" s="314"/>
      <c r="G58" s="314"/>
      <c r="H58" s="194"/>
      <c r="I58" s="194"/>
      <c r="J58" s="194"/>
      <c r="K58" s="194"/>
      <c r="L58" s="194"/>
      <c r="M58" s="194"/>
      <c r="N58" s="194"/>
      <c r="O58" s="194"/>
      <c r="P58" s="194"/>
      <c r="Q58" s="99"/>
      <c r="R58" s="99"/>
      <c r="S58" s="99"/>
      <c r="T58" s="99"/>
    </row>
    <row r="59" spans="1:26" ht="60" x14ac:dyDescent="0.25">
      <c r="A59" s="194" t="s">
        <v>187</v>
      </c>
      <c r="B59" s="195">
        <v>217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4"/>
      <c r="N59" s="194"/>
      <c r="O59" s="194"/>
      <c r="P59" s="194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94" t="s">
        <v>189</v>
      </c>
      <c r="B60" s="195">
        <v>218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94" t="s">
        <v>190</v>
      </c>
      <c r="B61" s="195">
        <v>219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6"/>
      <c r="P61" s="6"/>
      <c r="Q61" s="101"/>
      <c r="R61" s="101"/>
      <c r="S61" s="101"/>
      <c r="T61" s="101"/>
    </row>
    <row r="62" spans="1:26" ht="24" x14ac:dyDescent="0.25">
      <c r="A62" s="194" t="s">
        <v>191</v>
      </c>
      <c r="B62" s="195">
        <v>220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6"/>
      <c r="P62" s="6"/>
      <c r="Q62" s="99"/>
      <c r="R62" s="99"/>
      <c r="S62" s="99"/>
      <c r="T62" s="99"/>
    </row>
    <row r="63" spans="1:26" ht="13.2" x14ac:dyDescent="0.25">
      <c r="A63" s="194" t="s">
        <v>192</v>
      </c>
      <c r="B63" s="195">
        <v>221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  <c r="Q63" s="99"/>
      <c r="R63" s="99"/>
      <c r="S63" s="99"/>
      <c r="T63" s="99"/>
    </row>
    <row r="64" spans="1:26" ht="26.4" x14ac:dyDescent="0.25">
      <c r="A64" s="315" t="s">
        <v>93</v>
      </c>
      <c r="B64" s="316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76" t="s">
        <v>199</v>
      </c>
      <c r="B65" s="476"/>
      <c r="C65" s="477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</row>
    <row r="66" spans="1:20" ht="26.4" x14ac:dyDescent="0.25">
      <c r="A66" s="325" t="s">
        <v>94</v>
      </c>
      <c r="B66" s="316">
        <v>301</v>
      </c>
      <c r="C66" s="6">
        <v>408.5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134.80000000000001</v>
      </c>
      <c r="P66" s="6">
        <v>273.7</v>
      </c>
    </row>
    <row r="67" spans="1:20" ht="52.8" x14ac:dyDescent="0.25">
      <c r="A67" s="317" t="s">
        <v>95</v>
      </c>
      <c r="B67" s="316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317" t="s">
        <v>96</v>
      </c>
      <c r="B68" s="316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6" x14ac:dyDescent="0.25">
      <c r="A69" s="317" t="s">
        <v>97</v>
      </c>
      <c r="B69" s="316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318" t="s">
        <v>98</v>
      </c>
      <c r="B70" s="316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318" t="s">
        <v>99</v>
      </c>
      <c r="B71" s="316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318" t="s">
        <v>200</v>
      </c>
      <c r="B72" s="316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99" t="s">
        <v>201</v>
      </c>
      <c r="B73" s="316">
        <v>308</v>
      </c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106"/>
      <c r="R73" s="106"/>
      <c r="S73" s="106"/>
      <c r="T73" s="106"/>
    </row>
    <row r="74" spans="1:20" ht="26.4" x14ac:dyDescent="0.25">
      <c r="A74" s="192" t="s">
        <v>102</v>
      </c>
      <c r="B74" s="316">
        <v>309</v>
      </c>
      <c r="C74" s="6">
        <v>408.5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>
        <v>134.80000000000001</v>
      </c>
      <c r="P74" s="6">
        <v>273.7</v>
      </c>
    </row>
    <row r="75" spans="1:20" ht="66" x14ac:dyDescent="0.25">
      <c r="A75" s="192" t="s">
        <v>202</v>
      </c>
      <c r="B75" s="316">
        <v>310</v>
      </c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6"/>
      <c r="P75" s="6"/>
      <c r="Q75" s="107"/>
      <c r="R75" s="107"/>
      <c r="S75" s="107"/>
      <c r="T75" s="107"/>
    </row>
    <row r="76" spans="1:20" ht="26.4" x14ac:dyDescent="0.25">
      <c r="A76" s="191" t="s">
        <v>104</v>
      </c>
      <c r="B76" s="316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39.6" x14ac:dyDescent="0.25">
      <c r="A77" s="317" t="s">
        <v>105</v>
      </c>
      <c r="B77" s="316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317" t="s">
        <v>106</v>
      </c>
      <c r="B78" s="316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317" t="s">
        <v>107</v>
      </c>
      <c r="B79" s="316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342" t="s">
        <v>182</v>
      </c>
      <c r="B80" s="316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342" t="s">
        <v>108</v>
      </c>
      <c r="B81" s="316">
        <v>316</v>
      </c>
      <c r="C81" s="6">
        <v>0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0</v>
      </c>
      <c r="P81" s="6">
        <v>0</v>
      </c>
    </row>
    <row r="82" spans="1:28" ht="26.4" x14ac:dyDescent="0.25">
      <c r="A82" s="321" t="s">
        <v>21</v>
      </c>
      <c r="B82" s="316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315" t="s">
        <v>22</v>
      </c>
      <c r="B83" s="316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92" t="s">
        <v>193</v>
      </c>
      <c r="B84" s="193">
        <v>319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07"/>
      <c r="R84" s="107"/>
      <c r="S84" s="107"/>
      <c r="T84" s="107"/>
    </row>
    <row r="85" spans="1:28" ht="39.6" x14ac:dyDescent="0.25">
      <c r="A85" s="192" t="s">
        <v>194</v>
      </c>
      <c r="B85" s="193">
        <v>320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07"/>
      <c r="R85" s="107"/>
      <c r="S85" s="107"/>
      <c r="T85" s="107"/>
    </row>
    <row r="86" spans="1:28" ht="26.4" x14ac:dyDescent="0.25">
      <c r="A86" s="192" t="s">
        <v>109</v>
      </c>
      <c r="B86" s="19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92" t="s">
        <v>110</v>
      </c>
      <c r="B87" s="19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200" t="s">
        <v>14</v>
      </c>
      <c r="B88" s="19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200" t="s">
        <v>72</v>
      </c>
      <c r="B89" s="19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200" t="s">
        <v>73</v>
      </c>
      <c r="B90" s="19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92" t="s">
        <v>15</v>
      </c>
      <c r="B91" s="19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92" t="s">
        <v>195</v>
      </c>
      <c r="B92" s="193">
        <v>327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07"/>
      <c r="R92" s="107"/>
      <c r="S92" s="107"/>
      <c r="T92" s="107"/>
    </row>
    <row r="93" spans="1:28" ht="12.75" customHeight="1" x14ac:dyDescent="0.25">
      <c r="A93" s="476" t="s">
        <v>127</v>
      </c>
      <c r="B93" s="476"/>
      <c r="C93" s="478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</row>
    <row r="94" spans="1:28" ht="12.75" customHeight="1" x14ac:dyDescent="0.25">
      <c r="A94" s="479" t="s">
        <v>128</v>
      </c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1"/>
    </row>
    <row r="95" spans="1:28" ht="66" x14ac:dyDescent="0.25">
      <c r="A95" s="199" t="s">
        <v>117</v>
      </c>
      <c r="B95" s="193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79.2" x14ac:dyDescent="0.25">
      <c r="A96" s="199" t="s">
        <v>203</v>
      </c>
      <c r="B96" s="193" t="s">
        <v>24</v>
      </c>
      <c r="C96" s="199"/>
      <c r="D96" s="199"/>
      <c r="E96" s="199"/>
      <c r="F96" s="199"/>
      <c r="G96" s="6"/>
      <c r="H96" s="6"/>
      <c r="I96" s="6"/>
      <c r="J96" s="6"/>
      <c r="K96" s="6"/>
      <c r="L96" s="6"/>
      <c r="M96" s="6"/>
      <c r="N96" s="6"/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99" t="s">
        <v>204</v>
      </c>
      <c r="B97" s="193" t="s">
        <v>26</v>
      </c>
      <c r="C97" s="199"/>
      <c r="D97" s="199"/>
      <c r="E97" s="199"/>
      <c r="F97" s="199"/>
      <c r="G97" s="6"/>
      <c r="H97" s="6"/>
      <c r="I97" s="6"/>
      <c r="J97" s="6"/>
      <c r="K97" s="6"/>
      <c r="L97" s="6"/>
      <c r="M97" s="6"/>
      <c r="N97" s="6"/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99" t="s">
        <v>205</v>
      </c>
      <c r="B98" s="193" t="s">
        <v>206</v>
      </c>
      <c r="C98" s="199"/>
      <c r="D98" s="199"/>
      <c r="E98" s="199"/>
      <c r="F98" s="199"/>
      <c r="G98" s="6"/>
      <c r="H98" s="6"/>
      <c r="I98" s="6"/>
      <c r="J98" s="6"/>
      <c r="K98" s="6"/>
      <c r="L98" s="6"/>
      <c r="M98" s="6"/>
      <c r="N98" s="6"/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76" t="s">
        <v>130</v>
      </c>
      <c r="B99" s="476"/>
      <c r="C99" s="477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</row>
    <row r="100" spans="1:28" ht="79.2" x14ac:dyDescent="0.25">
      <c r="A100" s="315" t="s">
        <v>118</v>
      </c>
      <c r="B100" s="316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.6" x14ac:dyDescent="0.25">
      <c r="A101" s="315" t="s">
        <v>131</v>
      </c>
      <c r="B101" s="316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2.8" x14ac:dyDescent="0.25">
      <c r="A102" s="315" t="s">
        <v>119</v>
      </c>
      <c r="B102" s="316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315" t="s">
        <v>120</v>
      </c>
      <c r="B103" s="316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315" t="s">
        <v>207</v>
      </c>
      <c r="B104" s="316" t="s">
        <v>31</v>
      </c>
      <c r="C104" s="315"/>
      <c r="D104" s="315"/>
      <c r="E104" s="315"/>
      <c r="F104" s="31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82" t="s">
        <v>132</v>
      </c>
      <c r="B105" s="483"/>
      <c r="C105" s="484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5"/>
    </row>
    <row r="106" spans="1:28" ht="13.2" x14ac:dyDescent="0.25">
      <c r="A106" s="315" t="s">
        <v>123</v>
      </c>
      <c r="B106" s="316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92" t="s">
        <v>208</v>
      </c>
      <c r="B107" s="193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79.2" x14ac:dyDescent="0.25">
      <c r="A108" s="192" t="s">
        <v>209</v>
      </c>
      <c r="B108" s="193" t="s">
        <v>35</v>
      </c>
      <c r="C108" s="192"/>
      <c r="D108" s="192"/>
      <c r="E108" s="192"/>
      <c r="F108" s="19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99" t="s">
        <v>125</v>
      </c>
      <c r="B109" s="195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2.4" x14ac:dyDescent="0.25">
      <c r="A110" s="201" t="s">
        <v>210</v>
      </c>
      <c r="B110" s="202" t="s">
        <v>134</v>
      </c>
      <c r="C110" s="201"/>
      <c r="D110" s="201"/>
      <c r="E110" s="201"/>
      <c r="F110" s="201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/>
      <c r="L111" s="138"/>
      <c r="M111" s="150"/>
      <c r="N111" s="150"/>
      <c r="O111" s="150"/>
      <c r="P111" s="150"/>
    </row>
    <row r="112" spans="1:28" ht="12.75" customHeight="1" x14ac:dyDescent="0.25">
      <c r="A112" s="486" t="s">
        <v>135</v>
      </c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8"/>
    </row>
    <row r="113" spans="1:16" ht="13.2" x14ac:dyDescent="0.25">
      <c r="A113" s="489" t="s">
        <v>136</v>
      </c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1"/>
    </row>
    <row r="114" spans="1:16" ht="52.8" x14ac:dyDescent="0.25">
      <c r="A114" s="318" t="s">
        <v>111</v>
      </c>
      <c r="B114" s="3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318" t="s">
        <v>112</v>
      </c>
      <c r="B115" s="3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318" t="s">
        <v>142</v>
      </c>
      <c r="B116" s="3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318" t="s">
        <v>143</v>
      </c>
      <c r="B117" s="3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318" t="s">
        <v>144</v>
      </c>
      <c r="B118" s="3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489" t="s">
        <v>145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1"/>
    </row>
    <row r="120" spans="1:16" ht="66" x14ac:dyDescent="0.25">
      <c r="A120" s="318" t="s">
        <v>113</v>
      </c>
      <c r="B120" s="3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318" t="s">
        <v>114</v>
      </c>
      <c r="B121" s="3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318" t="s">
        <v>151</v>
      </c>
      <c r="B122" s="3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318" t="s">
        <v>152</v>
      </c>
      <c r="B123" s="3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318" t="s">
        <v>153</v>
      </c>
      <c r="B124" s="3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492" t="s">
        <v>154</v>
      </c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4"/>
    </row>
    <row r="126" spans="1:16" ht="66" x14ac:dyDescent="0.25">
      <c r="A126" s="318" t="s">
        <v>115</v>
      </c>
      <c r="B126" s="3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318" t="s">
        <v>116</v>
      </c>
      <c r="B127" s="3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318" t="s">
        <v>160</v>
      </c>
      <c r="B128" s="3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318" t="s">
        <v>161</v>
      </c>
      <c r="B129" s="3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347" t="s">
        <v>162</v>
      </c>
      <c r="B130" s="348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6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136"/>
  <sheetViews>
    <sheetView showZeros="0" topLeftCell="A13" zoomScale="90" zoomScaleNormal="90" zoomScaleSheetLayoutView="110" workbookViewId="0">
      <selection activeCell="A6" sqref="A6:P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0.4414062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6" width="8.88671875" style="81"/>
    <col min="3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  <c r="Q1" s="103"/>
    </row>
    <row r="2" spans="1:17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104"/>
    </row>
    <row r="3" spans="1:17" ht="36.75" customHeight="1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104"/>
    </row>
    <row r="4" spans="1:17" ht="16.8" x14ac:dyDescent="0.3">
      <c r="A4" s="449" t="s">
        <v>270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105"/>
    </row>
    <row r="5" spans="1:17" ht="16.8" x14ac:dyDescent="0.3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103"/>
    </row>
    <row r="6" spans="1:17" ht="16.8" x14ac:dyDescent="0.3">
      <c r="A6" s="449" t="s">
        <v>374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05"/>
    </row>
    <row r="7" spans="1:17" ht="12" customHeight="1" x14ac:dyDescent="0.3">
      <c r="A7" s="62"/>
      <c r="B7" s="61"/>
      <c r="C7" s="61"/>
      <c r="D7" s="63" t="s">
        <v>41</v>
      </c>
      <c r="E7" s="63"/>
      <c r="F7" s="63"/>
      <c r="G7" s="64"/>
      <c r="H7" s="64"/>
      <c r="I7" s="64"/>
      <c r="J7" s="61"/>
      <c r="K7" s="61"/>
      <c r="L7" s="61"/>
      <c r="M7" s="61"/>
      <c r="N7" s="61"/>
      <c r="O7" s="61"/>
      <c r="P7" s="61"/>
    </row>
    <row r="8" spans="1:17" ht="22.5" customHeight="1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22.5" customHeight="1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45" customHeight="1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5.5" customHeight="1" x14ac:dyDescent="0.25">
      <c r="A14" s="152" t="s">
        <v>55</v>
      </c>
      <c r="B14" s="153">
        <v>101</v>
      </c>
      <c r="C14" s="154">
        <v>252</v>
      </c>
      <c r="D14" s="155"/>
      <c r="E14" s="155"/>
      <c r="F14" s="155"/>
      <c r="G14" s="155"/>
      <c r="H14" s="56"/>
      <c r="I14" s="56"/>
      <c r="J14" s="56"/>
      <c r="K14" s="155">
        <v>4</v>
      </c>
      <c r="L14" s="56"/>
      <c r="M14" s="156"/>
      <c r="N14" s="156"/>
      <c r="O14" s="155">
        <v>115</v>
      </c>
      <c r="P14" s="155">
        <v>133</v>
      </c>
    </row>
    <row r="15" spans="1:17" ht="51.75" customHeight="1" x14ac:dyDescent="0.25">
      <c r="A15" s="157" t="s">
        <v>293</v>
      </c>
      <c r="B15" s="158">
        <v>102</v>
      </c>
      <c r="C15" s="154"/>
      <c r="D15" s="159"/>
      <c r="E15" s="159"/>
      <c r="F15" s="159"/>
      <c r="G15" s="159"/>
      <c r="H15" s="160"/>
      <c r="I15" s="160"/>
      <c r="J15" s="160"/>
      <c r="K15" s="159"/>
      <c r="L15" s="160"/>
      <c r="M15" s="159"/>
      <c r="N15" s="159"/>
      <c r="O15" s="159"/>
      <c r="P15" s="159"/>
    </row>
    <row r="16" spans="1:17" ht="53.25" customHeight="1" x14ac:dyDescent="0.25">
      <c r="A16" s="157" t="s">
        <v>294</v>
      </c>
      <c r="B16" s="158">
        <v>103</v>
      </c>
      <c r="C16" s="154">
        <v>4</v>
      </c>
      <c r="D16" s="161"/>
      <c r="E16" s="161"/>
      <c r="F16" s="161"/>
      <c r="G16" s="161"/>
      <c r="H16" s="160"/>
      <c r="I16" s="160"/>
      <c r="J16" s="160"/>
      <c r="K16" s="155">
        <v>4</v>
      </c>
      <c r="L16" s="160"/>
      <c r="M16" s="162"/>
      <c r="N16" s="162"/>
      <c r="O16" s="159"/>
      <c r="P16" s="159"/>
    </row>
    <row r="17" spans="1:16" ht="53.25" customHeight="1" x14ac:dyDescent="0.25">
      <c r="A17" s="157" t="s">
        <v>295</v>
      </c>
      <c r="B17" s="158">
        <v>104</v>
      </c>
      <c r="C17" s="154"/>
      <c r="D17" s="161"/>
      <c r="E17" s="161"/>
      <c r="F17" s="161"/>
      <c r="G17" s="161"/>
      <c r="H17" s="160"/>
      <c r="I17" s="160"/>
      <c r="J17" s="160"/>
      <c r="K17" s="155"/>
      <c r="L17" s="160"/>
      <c r="M17" s="162"/>
      <c r="N17" s="162"/>
      <c r="O17" s="159"/>
      <c r="P17" s="159"/>
    </row>
    <row r="18" spans="1:16" ht="53.25" customHeight="1" x14ac:dyDescent="0.25">
      <c r="A18" s="157" t="s">
        <v>296</v>
      </c>
      <c r="B18" s="158">
        <v>105</v>
      </c>
      <c r="C18" s="154"/>
      <c r="D18" s="161"/>
      <c r="E18" s="161"/>
      <c r="F18" s="161"/>
      <c r="G18" s="161"/>
      <c r="H18" s="160"/>
      <c r="I18" s="160"/>
      <c r="J18" s="160"/>
      <c r="K18" s="155"/>
      <c r="L18" s="160"/>
      <c r="M18" s="162"/>
      <c r="N18" s="162"/>
      <c r="O18" s="159"/>
      <c r="P18" s="159"/>
    </row>
    <row r="19" spans="1:16" ht="53.25" customHeight="1" x14ac:dyDescent="0.25">
      <c r="A19" s="157" t="s">
        <v>297</v>
      </c>
      <c r="B19" s="158">
        <v>106</v>
      </c>
      <c r="C19" s="154"/>
      <c r="D19" s="159"/>
      <c r="E19" s="161"/>
      <c r="F19" s="161"/>
      <c r="G19" s="161"/>
      <c r="H19" s="159"/>
      <c r="I19" s="160"/>
      <c r="J19" s="160"/>
      <c r="K19" s="159"/>
      <c r="L19" s="159"/>
      <c r="M19" s="159"/>
      <c r="N19" s="162"/>
      <c r="O19" s="159"/>
      <c r="P19" s="159"/>
    </row>
    <row r="20" spans="1:16" ht="29.25" customHeight="1" x14ac:dyDescent="0.25">
      <c r="A20" s="157" t="s">
        <v>298</v>
      </c>
      <c r="B20" s="158">
        <v>107</v>
      </c>
      <c r="C20" s="154"/>
      <c r="D20" s="161"/>
      <c r="E20" s="161"/>
      <c r="F20" s="161"/>
      <c r="G20" s="161"/>
      <c r="H20" s="160"/>
      <c r="I20" s="160"/>
      <c r="J20" s="160"/>
      <c r="K20" s="155"/>
      <c r="L20" s="160"/>
      <c r="M20" s="159"/>
      <c r="N20" s="159"/>
      <c r="O20" s="159"/>
      <c r="P20" s="159"/>
    </row>
    <row r="21" spans="1:16" ht="27.75" customHeight="1" x14ac:dyDescent="0.25">
      <c r="A21" s="157" t="s">
        <v>299</v>
      </c>
      <c r="B21" s="158">
        <v>108</v>
      </c>
      <c r="C21" s="154"/>
      <c r="D21" s="161"/>
      <c r="E21" s="161"/>
      <c r="F21" s="161"/>
      <c r="G21" s="161"/>
      <c r="H21" s="160"/>
      <c r="I21" s="160"/>
      <c r="J21" s="160"/>
      <c r="K21" s="155"/>
      <c r="L21" s="160"/>
      <c r="M21" s="159"/>
      <c r="N21" s="159"/>
      <c r="O21" s="159"/>
      <c r="P21" s="159"/>
    </row>
    <row r="22" spans="1:16" ht="39" customHeight="1" x14ac:dyDescent="0.25">
      <c r="A22" s="157" t="s">
        <v>300</v>
      </c>
      <c r="B22" s="158">
        <v>109</v>
      </c>
      <c r="C22" s="154"/>
      <c r="D22" s="161"/>
      <c r="E22" s="161"/>
      <c r="F22" s="161"/>
      <c r="G22" s="161"/>
      <c r="H22" s="160"/>
      <c r="I22" s="160"/>
      <c r="J22" s="160"/>
      <c r="K22" s="155"/>
      <c r="L22" s="160"/>
      <c r="M22" s="159"/>
      <c r="N22" s="159"/>
      <c r="O22" s="159"/>
      <c r="P22" s="159"/>
    </row>
    <row r="23" spans="1:16" ht="27.75" customHeight="1" x14ac:dyDescent="0.25">
      <c r="A23" s="152" t="s">
        <v>11</v>
      </c>
      <c r="B23" s="163">
        <v>110</v>
      </c>
      <c r="C23" s="164">
        <v>252</v>
      </c>
      <c r="D23" s="155"/>
      <c r="E23" s="155"/>
      <c r="F23" s="155"/>
      <c r="G23" s="155"/>
      <c r="H23" s="56"/>
      <c r="I23" s="56"/>
      <c r="J23" s="56"/>
      <c r="K23" s="155">
        <v>4</v>
      </c>
      <c r="L23" s="56"/>
      <c r="M23" s="156"/>
      <c r="N23" s="156"/>
      <c r="O23" s="155">
        <v>115</v>
      </c>
      <c r="P23" s="155">
        <v>133</v>
      </c>
    </row>
    <row r="24" spans="1:16" ht="52.5" customHeight="1" x14ac:dyDescent="0.25">
      <c r="A24" s="157" t="s">
        <v>301</v>
      </c>
      <c r="B24" s="165">
        <v>111</v>
      </c>
      <c r="C24" s="154">
        <v>4</v>
      </c>
      <c r="D24" s="161"/>
      <c r="E24" s="161"/>
      <c r="F24" s="161"/>
      <c r="G24" s="161"/>
      <c r="H24" s="160"/>
      <c r="I24" s="160"/>
      <c r="J24" s="160"/>
      <c r="K24" s="155">
        <v>4</v>
      </c>
      <c r="L24" s="160"/>
      <c r="M24" s="162"/>
      <c r="N24" s="162"/>
      <c r="O24" s="159"/>
      <c r="P24" s="159"/>
    </row>
    <row r="25" spans="1:16" ht="27" customHeight="1" x14ac:dyDescent="0.25">
      <c r="A25" s="157" t="s">
        <v>302</v>
      </c>
      <c r="B25" s="165">
        <v>112</v>
      </c>
      <c r="C25" s="154"/>
      <c r="D25" s="161"/>
      <c r="E25" s="161"/>
      <c r="F25" s="161"/>
      <c r="G25" s="161"/>
      <c r="H25" s="160"/>
      <c r="I25" s="160"/>
      <c r="J25" s="160"/>
      <c r="K25" s="155"/>
      <c r="L25" s="160"/>
      <c r="M25" s="162"/>
      <c r="N25" s="162"/>
      <c r="O25" s="155"/>
      <c r="P25" s="155"/>
    </row>
    <row r="26" spans="1:16" ht="39.75" customHeight="1" x14ac:dyDescent="0.25">
      <c r="A26" s="157" t="s">
        <v>303</v>
      </c>
      <c r="B26" s="165">
        <v>113</v>
      </c>
      <c r="C26" s="154"/>
      <c r="D26" s="159"/>
      <c r="E26" s="161"/>
      <c r="F26" s="161"/>
      <c r="G26" s="161"/>
      <c r="H26" s="159"/>
      <c r="I26" s="160"/>
      <c r="J26" s="160"/>
      <c r="K26" s="159"/>
      <c r="L26" s="159"/>
      <c r="M26" s="159"/>
      <c r="N26" s="162"/>
      <c r="O26" s="159"/>
      <c r="P26" s="159"/>
    </row>
    <row r="27" spans="1:16" ht="39.75" customHeight="1" x14ac:dyDescent="0.25">
      <c r="A27" s="157" t="s">
        <v>304</v>
      </c>
      <c r="B27" s="165">
        <v>114</v>
      </c>
      <c r="C27" s="154"/>
      <c r="D27" s="161"/>
      <c r="E27" s="161"/>
      <c r="F27" s="161"/>
      <c r="G27" s="161"/>
      <c r="H27" s="160"/>
      <c r="I27" s="160"/>
      <c r="J27" s="160"/>
      <c r="K27" s="155"/>
      <c r="L27" s="160"/>
      <c r="M27" s="159"/>
      <c r="N27" s="159"/>
      <c r="O27" s="159"/>
      <c r="P27" s="159"/>
    </row>
    <row r="28" spans="1:16" ht="60" customHeight="1" x14ac:dyDescent="0.25">
      <c r="A28" s="157" t="s">
        <v>305</v>
      </c>
      <c r="B28" s="165">
        <v>115</v>
      </c>
      <c r="C28" s="154"/>
      <c r="D28" s="161"/>
      <c r="E28" s="161"/>
      <c r="F28" s="161"/>
      <c r="G28" s="161"/>
      <c r="H28" s="160"/>
      <c r="I28" s="160"/>
      <c r="J28" s="160"/>
      <c r="K28" s="155"/>
      <c r="L28" s="160"/>
      <c r="M28" s="159"/>
      <c r="N28" s="159"/>
      <c r="O28" s="159"/>
      <c r="P28" s="159"/>
    </row>
    <row r="29" spans="1:16" ht="51.75" customHeight="1" x14ac:dyDescent="0.25">
      <c r="A29" s="157" t="s">
        <v>306</v>
      </c>
      <c r="B29" s="165">
        <v>116</v>
      </c>
      <c r="C29" s="154">
        <v>252</v>
      </c>
      <c r="D29" s="161"/>
      <c r="E29" s="161"/>
      <c r="F29" s="161"/>
      <c r="G29" s="161"/>
      <c r="H29" s="160"/>
      <c r="I29" s="160"/>
      <c r="J29" s="160"/>
      <c r="K29" s="155">
        <v>4</v>
      </c>
      <c r="L29" s="160"/>
      <c r="M29" s="162"/>
      <c r="N29" s="162"/>
      <c r="O29" s="155">
        <v>115</v>
      </c>
      <c r="P29" s="155">
        <v>133</v>
      </c>
    </row>
    <row r="30" spans="1:16" ht="26.25" customHeight="1" x14ac:dyDescent="0.25">
      <c r="A30" s="157" t="s">
        <v>307</v>
      </c>
      <c r="B30" s="158">
        <v>117</v>
      </c>
      <c r="C30" s="154"/>
      <c r="D30" s="161"/>
      <c r="E30" s="161"/>
      <c r="F30" s="161"/>
      <c r="G30" s="161"/>
      <c r="H30" s="160"/>
      <c r="I30" s="160"/>
      <c r="J30" s="160"/>
      <c r="K30" s="155"/>
      <c r="L30" s="160"/>
      <c r="M30" s="162"/>
      <c r="N30" s="162"/>
      <c r="O30" s="155"/>
      <c r="P30" s="155"/>
    </row>
    <row r="31" spans="1:16" ht="15.75" customHeight="1" x14ac:dyDescent="0.25">
      <c r="A31" s="157" t="s">
        <v>308</v>
      </c>
      <c r="B31" s="158">
        <v>118</v>
      </c>
      <c r="C31" s="154"/>
      <c r="D31" s="161"/>
      <c r="E31" s="161"/>
      <c r="F31" s="161"/>
      <c r="G31" s="161"/>
      <c r="H31" s="160"/>
      <c r="I31" s="160"/>
      <c r="J31" s="160"/>
      <c r="K31" s="155"/>
      <c r="L31" s="160"/>
      <c r="M31" s="162"/>
      <c r="N31" s="162"/>
      <c r="O31" s="155"/>
      <c r="P31" s="155"/>
    </row>
    <row r="32" spans="1:16" ht="45" customHeight="1" x14ac:dyDescent="0.25">
      <c r="A32" s="157" t="s">
        <v>183</v>
      </c>
      <c r="B32" s="158">
        <v>119</v>
      </c>
      <c r="C32" s="154"/>
      <c r="D32" s="161"/>
      <c r="E32" s="161"/>
      <c r="F32" s="161"/>
      <c r="G32" s="161"/>
      <c r="H32" s="160"/>
      <c r="I32" s="160"/>
      <c r="J32" s="160"/>
      <c r="K32" s="155"/>
      <c r="L32" s="160"/>
      <c r="M32" s="162"/>
      <c r="N32" s="162"/>
      <c r="O32" s="155"/>
      <c r="P32" s="155"/>
    </row>
    <row r="33" spans="1:16" ht="42" customHeight="1" x14ac:dyDescent="0.25">
      <c r="A33" s="157" t="s">
        <v>184</v>
      </c>
      <c r="B33" s="158">
        <v>120</v>
      </c>
      <c r="C33" s="154"/>
      <c r="D33" s="161"/>
      <c r="E33" s="161"/>
      <c r="F33" s="161"/>
      <c r="G33" s="161"/>
      <c r="H33" s="160"/>
      <c r="I33" s="160"/>
      <c r="J33" s="160"/>
      <c r="K33" s="155"/>
      <c r="L33" s="160"/>
      <c r="M33" s="162"/>
      <c r="N33" s="162"/>
      <c r="O33" s="155"/>
      <c r="P33" s="155"/>
    </row>
    <row r="34" spans="1:16" ht="18" customHeight="1" x14ac:dyDescent="0.25">
      <c r="A34" s="152" t="s">
        <v>70</v>
      </c>
      <c r="B34" s="163">
        <v>121</v>
      </c>
      <c r="C34" s="164"/>
      <c r="D34" s="155"/>
      <c r="E34" s="155"/>
      <c r="F34" s="155"/>
      <c r="G34" s="155"/>
      <c r="H34" s="56"/>
      <c r="I34" s="56"/>
      <c r="J34" s="56"/>
      <c r="K34" s="155"/>
      <c r="L34" s="56"/>
      <c r="M34" s="156"/>
      <c r="N34" s="156"/>
      <c r="O34" s="155"/>
      <c r="P34" s="155"/>
    </row>
    <row r="35" spans="1:16" ht="18" customHeight="1" x14ac:dyDescent="0.25">
      <c r="A35" s="152" t="s">
        <v>309</v>
      </c>
      <c r="B35" s="163">
        <v>122</v>
      </c>
      <c r="C35" s="164"/>
      <c r="D35" s="155"/>
      <c r="E35" s="155"/>
      <c r="F35" s="155"/>
      <c r="G35" s="155"/>
      <c r="H35" s="56"/>
      <c r="I35" s="56"/>
      <c r="J35" s="56"/>
      <c r="K35" s="155"/>
      <c r="L35" s="56"/>
      <c r="M35" s="156"/>
      <c r="N35" s="156"/>
      <c r="O35" s="155"/>
      <c r="P35" s="155"/>
    </row>
    <row r="36" spans="1:16" ht="27.75" customHeight="1" x14ac:dyDescent="0.25">
      <c r="A36" s="157" t="s">
        <v>310</v>
      </c>
      <c r="B36" s="158">
        <v>123</v>
      </c>
      <c r="C36" s="154"/>
      <c r="D36" s="161"/>
      <c r="E36" s="161"/>
      <c r="F36" s="161"/>
      <c r="G36" s="161"/>
      <c r="H36" s="160"/>
      <c r="I36" s="160"/>
      <c r="J36" s="160"/>
      <c r="K36" s="155"/>
      <c r="L36" s="160"/>
      <c r="M36" s="162"/>
      <c r="N36" s="162"/>
      <c r="O36" s="155"/>
      <c r="P36" s="155"/>
    </row>
    <row r="37" spans="1:16" ht="27.75" customHeight="1" x14ac:dyDescent="0.25">
      <c r="A37" s="157" t="s">
        <v>311</v>
      </c>
      <c r="B37" s="158">
        <v>124</v>
      </c>
      <c r="C37" s="154"/>
      <c r="D37" s="161"/>
      <c r="E37" s="161"/>
      <c r="F37" s="161"/>
      <c r="G37" s="161"/>
      <c r="H37" s="160"/>
      <c r="I37" s="160"/>
      <c r="J37" s="160"/>
      <c r="K37" s="155"/>
      <c r="L37" s="160"/>
      <c r="M37" s="162"/>
      <c r="N37" s="162"/>
      <c r="O37" s="155"/>
      <c r="P37" s="155"/>
    </row>
    <row r="38" spans="1:16" ht="38.25" customHeight="1" x14ac:dyDescent="0.25">
      <c r="A38" s="157" t="s">
        <v>312</v>
      </c>
      <c r="B38" s="158">
        <v>125</v>
      </c>
      <c r="C38" s="154"/>
      <c r="D38" s="161"/>
      <c r="E38" s="161"/>
      <c r="F38" s="161"/>
      <c r="G38" s="161"/>
      <c r="H38" s="160"/>
      <c r="I38" s="160"/>
      <c r="J38" s="160"/>
      <c r="K38" s="155"/>
      <c r="L38" s="160"/>
      <c r="M38" s="162"/>
      <c r="N38" s="162"/>
      <c r="O38" s="155"/>
      <c r="P38" s="155"/>
    </row>
    <row r="39" spans="1:16" ht="15.75" customHeight="1" x14ac:dyDescent="0.25">
      <c r="A39" s="157" t="s">
        <v>313</v>
      </c>
      <c r="B39" s="158">
        <v>126</v>
      </c>
      <c r="C39" s="154"/>
      <c r="D39" s="161"/>
      <c r="E39" s="161"/>
      <c r="F39" s="161"/>
      <c r="G39" s="161"/>
      <c r="H39" s="160"/>
      <c r="I39" s="160"/>
      <c r="J39" s="160"/>
      <c r="K39" s="155"/>
      <c r="L39" s="160"/>
      <c r="M39" s="162"/>
      <c r="N39" s="162"/>
      <c r="O39" s="155"/>
      <c r="P39" s="155"/>
    </row>
    <row r="40" spans="1:16" ht="77.25" customHeight="1" x14ac:dyDescent="0.25">
      <c r="A40" s="157" t="s">
        <v>198</v>
      </c>
      <c r="B40" s="158">
        <v>127</v>
      </c>
      <c r="C40" s="154"/>
      <c r="D40" s="161"/>
      <c r="E40" s="161"/>
      <c r="F40" s="161"/>
      <c r="G40" s="161"/>
      <c r="H40" s="160"/>
      <c r="I40" s="160"/>
      <c r="J40" s="160"/>
      <c r="K40" s="155"/>
      <c r="L40" s="160"/>
      <c r="M40" s="162"/>
      <c r="N40" s="162"/>
      <c r="O40" s="155"/>
      <c r="P40" s="155"/>
    </row>
    <row r="41" spans="1:16" ht="41.25" customHeight="1" x14ac:dyDescent="0.25">
      <c r="A41" s="152" t="s">
        <v>75</v>
      </c>
      <c r="B41" s="163">
        <v>128</v>
      </c>
      <c r="C41" s="164"/>
      <c r="D41" s="155"/>
      <c r="E41" s="155"/>
      <c r="F41" s="155"/>
      <c r="G41" s="155"/>
      <c r="H41" s="56"/>
      <c r="I41" s="56"/>
      <c r="J41" s="56"/>
      <c r="K41" s="155"/>
      <c r="L41" s="56"/>
      <c r="M41" s="156"/>
      <c r="N41" s="156"/>
      <c r="O41" s="166"/>
      <c r="P41" s="166"/>
    </row>
    <row r="42" spans="1:16" ht="15.75" customHeight="1" x14ac:dyDescent="0.25">
      <c r="A42" s="454" t="s">
        <v>76</v>
      </c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6"/>
    </row>
    <row r="43" spans="1:16" ht="15.75" customHeight="1" x14ac:dyDescent="0.25">
      <c r="A43" s="167" t="s">
        <v>16</v>
      </c>
      <c r="B43" s="153">
        <v>201</v>
      </c>
      <c r="C43" s="164">
        <v>9</v>
      </c>
      <c r="D43" s="155"/>
      <c r="E43" s="155"/>
      <c r="F43" s="155"/>
      <c r="G43" s="155"/>
      <c r="H43" s="56"/>
      <c r="I43" s="56"/>
      <c r="J43" s="56"/>
      <c r="K43" s="155">
        <v>9</v>
      </c>
      <c r="L43" s="56"/>
      <c r="M43" s="156"/>
      <c r="N43" s="156"/>
      <c r="O43" s="166"/>
      <c r="P43" s="166"/>
    </row>
    <row r="44" spans="1:16" ht="52.5" customHeight="1" x14ac:dyDescent="0.25">
      <c r="A44" s="168" t="s">
        <v>314</v>
      </c>
      <c r="B44" s="169">
        <v>202</v>
      </c>
      <c r="C44" s="154"/>
      <c r="D44" s="159"/>
      <c r="E44" s="159"/>
      <c r="F44" s="159"/>
      <c r="G44" s="159"/>
      <c r="H44" s="160"/>
      <c r="I44" s="160"/>
      <c r="J44" s="160"/>
      <c r="K44" s="159"/>
      <c r="L44" s="159"/>
      <c r="M44" s="159"/>
      <c r="N44" s="159"/>
      <c r="O44" s="159"/>
      <c r="P44" s="159"/>
    </row>
    <row r="45" spans="1:16" ht="52.5" customHeight="1" x14ac:dyDescent="0.25">
      <c r="A45" s="168" t="s">
        <v>315</v>
      </c>
      <c r="B45" s="169">
        <v>203</v>
      </c>
      <c r="C45" s="154">
        <v>9</v>
      </c>
      <c r="D45" s="161"/>
      <c r="E45" s="161"/>
      <c r="F45" s="161"/>
      <c r="G45" s="161"/>
      <c r="H45" s="160"/>
      <c r="I45" s="160"/>
      <c r="J45" s="160"/>
      <c r="K45" s="155">
        <v>9</v>
      </c>
      <c r="L45" s="160"/>
      <c r="M45" s="162"/>
      <c r="N45" s="162"/>
      <c r="O45" s="159"/>
      <c r="P45" s="159"/>
    </row>
    <row r="46" spans="1:16" ht="41.25" customHeight="1" x14ac:dyDescent="0.25">
      <c r="A46" s="168" t="s">
        <v>316</v>
      </c>
      <c r="B46" s="169">
        <v>204</v>
      </c>
      <c r="C46" s="154"/>
      <c r="D46" s="159"/>
      <c r="E46" s="161"/>
      <c r="F46" s="161"/>
      <c r="G46" s="161"/>
      <c r="H46" s="159"/>
      <c r="I46" s="160"/>
      <c r="J46" s="160"/>
      <c r="K46" s="159"/>
      <c r="L46" s="159"/>
      <c r="M46" s="159"/>
      <c r="N46" s="159"/>
      <c r="O46" s="159"/>
      <c r="P46" s="159"/>
    </row>
    <row r="47" spans="1:16" ht="52.5" customHeight="1" x14ac:dyDescent="0.25">
      <c r="A47" s="168" t="s">
        <v>317</v>
      </c>
      <c r="B47" s="169">
        <v>205</v>
      </c>
      <c r="C47" s="154"/>
      <c r="D47" s="161"/>
      <c r="E47" s="161"/>
      <c r="F47" s="161"/>
      <c r="G47" s="161"/>
      <c r="H47" s="160"/>
      <c r="I47" s="160"/>
      <c r="J47" s="160"/>
      <c r="K47" s="155"/>
      <c r="L47" s="159"/>
      <c r="M47" s="159"/>
      <c r="N47" s="159"/>
      <c r="O47" s="159"/>
      <c r="P47" s="159"/>
    </row>
    <row r="48" spans="1:16" ht="32.25" customHeight="1" x14ac:dyDescent="0.25">
      <c r="A48" s="168" t="s">
        <v>318</v>
      </c>
      <c r="B48" s="169">
        <v>206</v>
      </c>
      <c r="C48" s="154"/>
      <c r="D48" s="161"/>
      <c r="E48" s="161"/>
      <c r="F48" s="161"/>
      <c r="G48" s="161"/>
      <c r="H48" s="160"/>
      <c r="I48" s="160"/>
      <c r="J48" s="160"/>
      <c r="K48" s="155"/>
      <c r="L48" s="160"/>
      <c r="M48" s="159"/>
      <c r="N48" s="159"/>
      <c r="O48" s="159"/>
      <c r="P48" s="159"/>
    </row>
    <row r="49" spans="1:26" ht="42" customHeight="1" x14ac:dyDescent="0.25">
      <c r="A49" s="168" t="s">
        <v>319</v>
      </c>
      <c r="B49" s="169">
        <v>207</v>
      </c>
      <c r="C49" s="154"/>
      <c r="D49" s="161"/>
      <c r="E49" s="161"/>
      <c r="F49" s="161"/>
      <c r="G49" s="161"/>
      <c r="H49" s="160"/>
      <c r="I49" s="160"/>
      <c r="J49" s="160"/>
      <c r="K49" s="155"/>
      <c r="L49" s="160"/>
      <c r="M49" s="159"/>
      <c r="N49" s="159"/>
      <c r="O49" s="159"/>
      <c r="P49" s="159"/>
    </row>
    <row r="50" spans="1:26" ht="25.5" customHeight="1" x14ac:dyDescent="0.25">
      <c r="A50" s="168" t="s">
        <v>320</v>
      </c>
      <c r="B50" s="169">
        <v>208</v>
      </c>
      <c r="C50" s="154">
        <v>9</v>
      </c>
      <c r="D50" s="161"/>
      <c r="E50" s="161"/>
      <c r="F50" s="161"/>
      <c r="G50" s="161"/>
      <c r="H50" s="160"/>
      <c r="I50" s="160"/>
      <c r="J50" s="160"/>
      <c r="K50" s="155">
        <v>9</v>
      </c>
      <c r="L50" s="160"/>
      <c r="M50" s="162"/>
      <c r="N50" s="162"/>
      <c r="O50" s="159"/>
      <c r="P50" s="159"/>
    </row>
    <row r="51" spans="1:26" ht="27.75" customHeight="1" x14ac:dyDescent="0.25">
      <c r="A51" s="168" t="s">
        <v>321</v>
      </c>
      <c r="B51" s="169">
        <v>209</v>
      </c>
      <c r="C51" s="154"/>
      <c r="D51" s="161"/>
      <c r="E51" s="161"/>
      <c r="F51" s="161"/>
      <c r="G51" s="161"/>
      <c r="H51" s="160"/>
      <c r="I51" s="160"/>
      <c r="J51" s="160"/>
      <c r="K51" s="155"/>
      <c r="L51" s="160"/>
      <c r="M51" s="162"/>
      <c r="N51" s="162"/>
      <c r="O51" s="159"/>
      <c r="P51" s="159"/>
    </row>
    <row r="52" spans="1:26" ht="15.75" customHeight="1" x14ac:dyDescent="0.25">
      <c r="A52" s="168" t="s">
        <v>18</v>
      </c>
      <c r="B52" s="169">
        <v>210</v>
      </c>
      <c r="C52" s="154"/>
      <c r="D52" s="161"/>
      <c r="E52" s="161"/>
      <c r="F52" s="161"/>
      <c r="G52" s="161"/>
      <c r="H52" s="160"/>
      <c r="I52" s="160"/>
      <c r="J52" s="160"/>
      <c r="K52" s="155"/>
      <c r="L52" s="160"/>
      <c r="M52" s="162"/>
      <c r="N52" s="162"/>
      <c r="O52" s="159"/>
      <c r="P52" s="159"/>
    </row>
    <row r="53" spans="1:26" ht="40.5" customHeight="1" x14ac:dyDescent="0.25">
      <c r="A53" s="170" t="s">
        <v>322</v>
      </c>
      <c r="B53" s="153">
        <v>211</v>
      </c>
      <c r="C53" s="164">
        <v>5</v>
      </c>
      <c r="D53" s="155"/>
      <c r="E53" s="155"/>
      <c r="F53" s="155"/>
      <c r="G53" s="155"/>
      <c r="H53" s="56"/>
      <c r="I53" s="56"/>
      <c r="J53" s="56"/>
      <c r="K53" s="155">
        <v>5</v>
      </c>
      <c r="L53" s="56"/>
      <c r="M53" s="156"/>
      <c r="N53" s="156"/>
      <c r="O53" s="166"/>
      <c r="P53" s="166"/>
    </row>
    <row r="54" spans="1:26" ht="39" customHeight="1" x14ac:dyDescent="0.25">
      <c r="A54" s="171" t="s">
        <v>323</v>
      </c>
      <c r="B54" s="169">
        <v>212</v>
      </c>
      <c r="C54" s="154"/>
      <c r="D54" s="161"/>
      <c r="E54" s="161"/>
      <c r="F54" s="161"/>
      <c r="G54" s="161"/>
      <c r="H54" s="160"/>
      <c r="I54" s="160"/>
      <c r="J54" s="160"/>
      <c r="K54" s="155"/>
      <c r="L54" s="160"/>
      <c r="M54" s="162"/>
      <c r="N54" s="162"/>
      <c r="O54" s="159"/>
      <c r="P54" s="159"/>
    </row>
    <row r="55" spans="1:26" ht="27.75" customHeight="1" x14ac:dyDescent="0.25">
      <c r="A55" s="172" t="s">
        <v>324</v>
      </c>
      <c r="B55" s="169">
        <v>213</v>
      </c>
      <c r="C55" s="154"/>
      <c r="D55" s="161"/>
      <c r="E55" s="161"/>
      <c r="F55" s="161"/>
      <c r="G55" s="161"/>
      <c r="H55" s="160"/>
      <c r="I55" s="160"/>
      <c r="J55" s="160"/>
      <c r="K55" s="155"/>
      <c r="L55" s="160"/>
      <c r="M55" s="162"/>
      <c r="N55" s="162"/>
      <c r="O55" s="159"/>
      <c r="P55" s="159"/>
    </row>
    <row r="56" spans="1:26" ht="41.25" customHeight="1" x14ac:dyDescent="0.25">
      <c r="A56" s="172" t="s">
        <v>325</v>
      </c>
      <c r="B56" s="169">
        <v>214</v>
      </c>
      <c r="C56" s="154">
        <v>5</v>
      </c>
      <c r="D56" s="161"/>
      <c r="E56" s="161"/>
      <c r="F56" s="161"/>
      <c r="G56" s="161"/>
      <c r="H56" s="160"/>
      <c r="I56" s="160"/>
      <c r="J56" s="160"/>
      <c r="K56" s="155">
        <v>5</v>
      </c>
      <c r="L56" s="160"/>
      <c r="M56" s="162"/>
      <c r="N56" s="162"/>
      <c r="O56" s="159"/>
      <c r="P56" s="159"/>
    </row>
    <row r="57" spans="1:26" ht="27.75" customHeight="1" x14ac:dyDescent="0.25">
      <c r="A57" s="170" t="s">
        <v>86</v>
      </c>
      <c r="B57" s="153">
        <v>215</v>
      </c>
      <c r="C57" s="164"/>
      <c r="D57" s="155"/>
      <c r="E57" s="155"/>
      <c r="F57" s="155"/>
      <c r="G57" s="155"/>
      <c r="H57" s="56"/>
      <c r="I57" s="56"/>
      <c r="J57" s="56"/>
      <c r="K57" s="155"/>
      <c r="L57" s="56"/>
      <c r="M57" s="156"/>
      <c r="N57" s="156"/>
      <c r="O57" s="166"/>
      <c r="P57" s="166"/>
    </row>
    <row r="58" spans="1:26" s="81" customFormat="1" ht="54" customHeight="1" x14ac:dyDescent="0.25">
      <c r="A58" s="170" t="s">
        <v>326</v>
      </c>
      <c r="B58" s="153">
        <v>216</v>
      </c>
      <c r="C58" s="164">
        <v>4</v>
      </c>
      <c r="D58" s="155"/>
      <c r="E58" s="155"/>
      <c r="F58" s="155"/>
      <c r="G58" s="155"/>
      <c r="H58" s="56"/>
      <c r="I58" s="56"/>
      <c r="J58" s="56"/>
      <c r="K58" s="155">
        <v>4</v>
      </c>
      <c r="L58" s="56"/>
      <c r="M58" s="156"/>
      <c r="N58" s="156"/>
      <c r="O58" s="166"/>
      <c r="P58" s="166"/>
      <c r="Q58" s="99"/>
      <c r="R58" s="99"/>
      <c r="S58" s="99"/>
      <c r="T58" s="99"/>
    </row>
    <row r="59" spans="1:26" s="81" customFormat="1" ht="70.5" customHeight="1" x14ac:dyDescent="0.25">
      <c r="A59" s="168" t="s">
        <v>327</v>
      </c>
      <c r="B59" s="169">
        <v>217</v>
      </c>
      <c r="C59" s="154"/>
      <c r="D59" s="161"/>
      <c r="E59" s="161"/>
      <c r="F59" s="161"/>
      <c r="G59" s="161"/>
      <c r="H59" s="160"/>
      <c r="I59" s="160"/>
      <c r="J59" s="160"/>
      <c r="K59" s="155"/>
      <c r="L59" s="160"/>
      <c r="M59" s="159"/>
      <c r="N59" s="159"/>
      <c r="O59" s="159"/>
      <c r="P59" s="159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s="81" customFormat="1" ht="55.5" customHeight="1" x14ac:dyDescent="0.25">
      <c r="A60" s="168" t="s">
        <v>328</v>
      </c>
      <c r="B60" s="169">
        <v>218</v>
      </c>
      <c r="C60" s="154"/>
      <c r="D60" s="161"/>
      <c r="E60" s="161"/>
      <c r="F60" s="161"/>
      <c r="G60" s="161"/>
      <c r="H60" s="160"/>
      <c r="I60" s="160"/>
      <c r="J60" s="160"/>
      <c r="K60" s="155"/>
      <c r="L60" s="160"/>
      <c r="M60" s="159"/>
      <c r="N60" s="159"/>
      <c r="O60" s="159"/>
      <c r="P60" s="159"/>
      <c r="Q60" s="101"/>
      <c r="R60" s="101"/>
      <c r="S60" s="101"/>
      <c r="T60" s="101"/>
    </row>
    <row r="61" spans="1:26" s="81" customFormat="1" ht="34.5" customHeight="1" x14ac:dyDescent="0.25">
      <c r="A61" s="168" t="s">
        <v>329</v>
      </c>
      <c r="B61" s="169">
        <v>219</v>
      </c>
      <c r="C61" s="154">
        <v>4</v>
      </c>
      <c r="D61" s="161"/>
      <c r="E61" s="161"/>
      <c r="F61" s="161"/>
      <c r="G61" s="161"/>
      <c r="H61" s="160"/>
      <c r="I61" s="160"/>
      <c r="J61" s="160"/>
      <c r="K61" s="155">
        <v>4</v>
      </c>
      <c r="L61" s="160"/>
      <c r="M61" s="162"/>
      <c r="N61" s="162"/>
      <c r="O61" s="159"/>
      <c r="P61" s="159"/>
      <c r="Q61" s="101"/>
      <c r="R61" s="101"/>
      <c r="S61" s="101"/>
      <c r="T61" s="101"/>
    </row>
    <row r="62" spans="1:26" s="81" customFormat="1" ht="29.25" customHeight="1" x14ac:dyDescent="0.25">
      <c r="A62" s="168" t="s">
        <v>330</v>
      </c>
      <c r="B62" s="169">
        <v>220</v>
      </c>
      <c r="C62" s="154"/>
      <c r="D62" s="161"/>
      <c r="E62" s="161"/>
      <c r="F62" s="161"/>
      <c r="G62" s="161"/>
      <c r="H62" s="160"/>
      <c r="I62" s="160"/>
      <c r="J62" s="160"/>
      <c r="K62" s="155"/>
      <c r="L62" s="160"/>
      <c r="M62" s="162"/>
      <c r="N62" s="162"/>
      <c r="O62" s="159"/>
      <c r="P62" s="159"/>
      <c r="Q62" s="99"/>
      <c r="R62" s="99"/>
      <c r="S62" s="99"/>
      <c r="T62" s="99"/>
    </row>
    <row r="63" spans="1:26" s="81" customFormat="1" ht="27.75" customHeight="1" x14ac:dyDescent="0.25">
      <c r="A63" s="168" t="s">
        <v>331</v>
      </c>
      <c r="B63" s="169">
        <v>221</v>
      </c>
      <c r="C63" s="154"/>
      <c r="D63" s="161"/>
      <c r="E63" s="161"/>
      <c r="F63" s="161"/>
      <c r="G63" s="161"/>
      <c r="H63" s="160"/>
      <c r="I63" s="160"/>
      <c r="J63" s="160"/>
      <c r="K63" s="155"/>
      <c r="L63" s="160"/>
      <c r="M63" s="162"/>
      <c r="N63" s="162"/>
      <c r="O63" s="159"/>
      <c r="P63" s="159"/>
      <c r="Q63" s="99"/>
      <c r="R63" s="99"/>
      <c r="S63" s="99"/>
      <c r="T63" s="99"/>
    </row>
    <row r="64" spans="1:26" ht="27.75" customHeight="1" x14ac:dyDescent="0.25">
      <c r="A64" s="170" t="s">
        <v>93</v>
      </c>
      <c r="B64" s="153">
        <v>222</v>
      </c>
      <c r="C64" s="164"/>
      <c r="D64" s="155"/>
      <c r="E64" s="155"/>
      <c r="F64" s="155"/>
      <c r="G64" s="155"/>
      <c r="H64" s="56"/>
      <c r="I64" s="56"/>
      <c r="J64" s="56"/>
      <c r="K64" s="155"/>
      <c r="L64" s="56"/>
      <c r="M64" s="156"/>
      <c r="N64" s="156"/>
      <c r="O64" s="166"/>
      <c r="P64" s="166"/>
    </row>
    <row r="65" spans="1:20" ht="21" customHeight="1" x14ac:dyDescent="0.25">
      <c r="A65" s="454" t="s">
        <v>172</v>
      </c>
      <c r="B65" s="455"/>
      <c r="C65" s="455"/>
      <c r="D65" s="455"/>
      <c r="E65" s="455"/>
      <c r="F65" s="455"/>
      <c r="G65" s="455"/>
      <c r="H65" s="455"/>
      <c r="I65" s="455"/>
      <c r="J65" s="455"/>
      <c r="K65" s="455"/>
      <c r="L65" s="455"/>
      <c r="M65" s="455"/>
      <c r="N65" s="455"/>
      <c r="O65" s="455"/>
      <c r="P65" s="456"/>
    </row>
    <row r="66" spans="1:20" ht="28.5" customHeight="1" x14ac:dyDescent="0.25">
      <c r="A66" s="173" t="s">
        <v>94</v>
      </c>
      <c r="B66" s="153">
        <v>301</v>
      </c>
      <c r="C66" s="174">
        <v>14583.508609999999</v>
      </c>
      <c r="D66" s="155"/>
      <c r="E66" s="155"/>
      <c r="F66" s="155"/>
      <c r="G66" s="155"/>
      <c r="H66" s="56"/>
      <c r="I66" s="56"/>
      <c r="J66" s="56"/>
      <c r="K66" s="155">
        <v>2412.91</v>
      </c>
      <c r="L66" s="56"/>
      <c r="M66" s="156"/>
      <c r="N66" s="156"/>
      <c r="O66" s="155">
        <v>9527.9379999999983</v>
      </c>
      <c r="P66" s="155">
        <v>2642.6606100000004</v>
      </c>
    </row>
    <row r="67" spans="1:20" ht="52.5" customHeight="1" x14ac:dyDescent="0.25">
      <c r="A67" s="168" t="s">
        <v>332</v>
      </c>
      <c r="B67" s="169">
        <v>302</v>
      </c>
      <c r="C67" s="175"/>
      <c r="D67" s="159"/>
      <c r="E67" s="159"/>
      <c r="F67" s="159"/>
      <c r="G67" s="159"/>
      <c r="H67" s="160"/>
      <c r="I67" s="160"/>
      <c r="J67" s="160"/>
      <c r="K67" s="159"/>
      <c r="L67" s="160"/>
      <c r="M67" s="159"/>
      <c r="N67" s="159"/>
      <c r="O67" s="159"/>
      <c r="P67" s="159"/>
    </row>
    <row r="68" spans="1:20" ht="51" customHeight="1" x14ac:dyDescent="0.25">
      <c r="A68" s="168" t="s">
        <v>333</v>
      </c>
      <c r="B68" s="169">
        <v>303</v>
      </c>
      <c r="C68" s="175">
        <v>2412.91</v>
      </c>
      <c r="D68" s="161"/>
      <c r="E68" s="161"/>
      <c r="F68" s="161"/>
      <c r="G68" s="161"/>
      <c r="H68" s="160"/>
      <c r="I68" s="160"/>
      <c r="J68" s="160"/>
      <c r="K68" s="155">
        <v>2412.91</v>
      </c>
      <c r="L68" s="160"/>
      <c r="M68" s="162"/>
      <c r="N68" s="162"/>
      <c r="O68" s="159"/>
      <c r="P68" s="159"/>
    </row>
    <row r="69" spans="1:20" ht="64.5" customHeight="1" x14ac:dyDescent="0.25">
      <c r="A69" s="168" t="s">
        <v>334</v>
      </c>
      <c r="B69" s="169">
        <v>304</v>
      </c>
      <c r="C69" s="175"/>
      <c r="D69" s="161"/>
      <c r="E69" s="161"/>
      <c r="F69" s="161"/>
      <c r="G69" s="161"/>
      <c r="H69" s="160"/>
      <c r="I69" s="160"/>
      <c r="J69" s="160"/>
      <c r="K69" s="155"/>
      <c r="L69" s="160"/>
      <c r="M69" s="162"/>
      <c r="N69" s="162"/>
      <c r="O69" s="159"/>
      <c r="P69" s="159"/>
    </row>
    <row r="70" spans="1:20" ht="50.25" customHeight="1" x14ac:dyDescent="0.25">
      <c r="A70" s="168" t="s">
        <v>98</v>
      </c>
      <c r="B70" s="169">
        <v>305</v>
      </c>
      <c r="C70" s="175"/>
      <c r="D70" s="161"/>
      <c r="E70" s="161"/>
      <c r="F70" s="161"/>
      <c r="G70" s="161"/>
      <c r="H70" s="160"/>
      <c r="I70" s="160"/>
      <c r="J70" s="160"/>
      <c r="K70" s="155"/>
      <c r="L70" s="160"/>
      <c r="M70" s="162"/>
      <c r="N70" s="162"/>
      <c r="O70" s="159"/>
      <c r="P70" s="159"/>
    </row>
    <row r="71" spans="1:20" ht="51" customHeight="1" x14ac:dyDescent="0.25">
      <c r="A71" s="168" t="s">
        <v>99</v>
      </c>
      <c r="B71" s="169">
        <v>306</v>
      </c>
      <c r="C71" s="175"/>
      <c r="D71" s="159"/>
      <c r="E71" s="161"/>
      <c r="F71" s="161"/>
      <c r="G71" s="161"/>
      <c r="H71" s="159"/>
      <c r="I71" s="160"/>
      <c r="J71" s="160"/>
      <c r="K71" s="159"/>
      <c r="L71" s="159"/>
      <c r="M71" s="159"/>
      <c r="N71" s="159"/>
      <c r="O71" s="159"/>
      <c r="P71" s="159"/>
    </row>
    <row r="72" spans="1:20" ht="51" customHeight="1" x14ac:dyDescent="0.25">
      <c r="A72" s="168" t="s">
        <v>100</v>
      </c>
      <c r="B72" s="169">
        <v>307</v>
      </c>
      <c r="C72" s="175"/>
      <c r="D72" s="161"/>
      <c r="E72" s="161"/>
      <c r="F72" s="161"/>
      <c r="G72" s="161"/>
      <c r="H72" s="160"/>
      <c r="I72" s="160"/>
      <c r="J72" s="160"/>
      <c r="K72" s="155"/>
      <c r="L72" s="160"/>
      <c r="M72" s="159"/>
      <c r="N72" s="159"/>
      <c r="O72" s="159"/>
      <c r="P72" s="159"/>
    </row>
    <row r="73" spans="1:20" ht="57.75" customHeight="1" x14ac:dyDescent="0.25">
      <c r="A73" s="168" t="s">
        <v>335</v>
      </c>
      <c r="B73" s="169">
        <v>308</v>
      </c>
      <c r="C73" s="175"/>
      <c r="D73" s="161"/>
      <c r="E73" s="161"/>
      <c r="F73" s="161"/>
      <c r="G73" s="161"/>
      <c r="H73" s="160"/>
      <c r="I73" s="160"/>
      <c r="J73" s="160"/>
      <c r="K73" s="155"/>
      <c r="L73" s="160"/>
      <c r="M73" s="159"/>
      <c r="N73" s="159"/>
      <c r="O73" s="159"/>
      <c r="P73" s="159"/>
      <c r="Q73" s="106"/>
      <c r="R73" s="106"/>
      <c r="S73" s="106"/>
      <c r="T73" s="106"/>
    </row>
    <row r="74" spans="1:20" ht="36.75" customHeight="1" x14ac:dyDescent="0.25">
      <c r="A74" s="170" t="s">
        <v>102</v>
      </c>
      <c r="B74" s="153">
        <v>309</v>
      </c>
      <c r="C74" s="174">
        <v>14583.04861</v>
      </c>
      <c r="D74" s="155"/>
      <c r="E74" s="155"/>
      <c r="F74" s="155"/>
      <c r="G74" s="155"/>
      <c r="H74" s="56"/>
      <c r="I74" s="56"/>
      <c r="J74" s="56"/>
      <c r="K74" s="155">
        <v>2412.4499999999998</v>
      </c>
      <c r="L74" s="56"/>
      <c r="M74" s="156"/>
      <c r="N74" s="156"/>
      <c r="O74" s="155">
        <v>9527.9379999999983</v>
      </c>
      <c r="P74" s="155">
        <v>2642.6606100000004</v>
      </c>
    </row>
    <row r="75" spans="1:20" ht="70.5" customHeight="1" x14ac:dyDescent="0.25">
      <c r="A75" s="168" t="s">
        <v>336</v>
      </c>
      <c r="B75" s="169">
        <v>310</v>
      </c>
      <c r="C75" s="175">
        <v>2412.4499999999998</v>
      </c>
      <c r="D75" s="161"/>
      <c r="E75" s="161"/>
      <c r="F75" s="161"/>
      <c r="G75" s="161"/>
      <c r="H75" s="160"/>
      <c r="I75" s="160"/>
      <c r="J75" s="160"/>
      <c r="K75" s="155">
        <v>2412.4499999999998</v>
      </c>
      <c r="L75" s="160"/>
      <c r="M75" s="162"/>
      <c r="N75" s="162"/>
      <c r="O75" s="159"/>
      <c r="P75" s="159"/>
      <c r="Q75" s="107"/>
      <c r="R75" s="107"/>
      <c r="S75" s="107"/>
      <c r="T75" s="107"/>
    </row>
    <row r="76" spans="1:20" ht="27" customHeight="1" x14ac:dyDescent="0.25">
      <c r="A76" s="168" t="s">
        <v>337</v>
      </c>
      <c r="B76" s="169">
        <v>311</v>
      </c>
      <c r="C76" s="175"/>
      <c r="D76" s="161"/>
      <c r="E76" s="161"/>
      <c r="F76" s="161"/>
      <c r="G76" s="161"/>
      <c r="H76" s="160"/>
      <c r="I76" s="160"/>
      <c r="J76" s="160"/>
      <c r="K76" s="155"/>
      <c r="L76" s="160"/>
      <c r="M76" s="162"/>
      <c r="N76" s="162"/>
      <c r="O76" s="155"/>
      <c r="P76" s="155"/>
    </row>
    <row r="77" spans="1:20" ht="42.75" customHeight="1" x14ac:dyDescent="0.25">
      <c r="A77" s="168" t="s">
        <v>338</v>
      </c>
      <c r="B77" s="169">
        <v>312</v>
      </c>
      <c r="C77" s="175"/>
      <c r="D77" s="159"/>
      <c r="E77" s="161"/>
      <c r="F77" s="161"/>
      <c r="G77" s="161"/>
      <c r="H77" s="159"/>
      <c r="I77" s="160"/>
      <c r="J77" s="160"/>
      <c r="K77" s="159"/>
      <c r="L77" s="159"/>
      <c r="M77" s="159"/>
      <c r="N77" s="159"/>
      <c r="O77" s="159"/>
      <c r="P77" s="159"/>
    </row>
    <row r="78" spans="1:20" ht="42.75" customHeight="1" x14ac:dyDescent="0.25">
      <c r="A78" s="168" t="s">
        <v>339</v>
      </c>
      <c r="B78" s="169">
        <v>313</v>
      </c>
      <c r="C78" s="175"/>
      <c r="D78" s="161"/>
      <c r="E78" s="161"/>
      <c r="F78" s="161"/>
      <c r="G78" s="161"/>
      <c r="H78" s="160"/>
      <c r="I78" s="160"/>
      <c r="J78" s="160"/>
      <c r="K78" s="155"/>
      <c r="L78" s="160"/>
      <c r="M78" s="159"/>
      <c r="N78" s="159"/>
      <c r="O78" s="159"/>
      <c r="P78" s="159"/>
    </row>
    <row r="79" spans="1:20" ht="42.75" customHeight="1" x14ac:dyDescent="0.25">
      <c r="A79" s="168" t="s">
        <v>340</v>
      </c>
      <c r="B79" s="169">
        <v>314</v>
      </c>
      <c r="C79" s="175"/>
      <c r="D79" s="161"/>
      <c r="E79" s="161"/>
      <c r="F79" s="161"/>
      <c r="G79" s="161"/>
      <c r="H79" s="160"/>
      <c r="I79" s="160"/>
      <c r="J79" s="160"/>
      <c r="K79" s="155"/>
      <c r="L79" s="160"/>
      <c r="M79" s="159"/>
      <c r="N79" s="159"/>
      <c r="O79" s="159"/>
      <c r="P79" s="159"/>
    </row>
    <row r="80" spans="1:20" ht="42.75" customHeight="1" x14ac:dyDescent="0.25">
      <c r="A80" s="171" t="s">
        <v>341</v>
      </c>
      <c r="B80" s="169">
        <v>315</v>
      </c>
      <c r="C80" s="175"/>
      <c r="D80" s="161"/>
      <c r="E80" s="161"/>
      <c r="F80" s="161"/>
      <c r="G80" s="161"/>
      <c r="H80" s="160"/>
      <c r="I80" s="160"/>
      <c r="J80" s="160"/>
      <c r="K80" s="155"/>
      <c r="L80" s="160"/>
      <c r="M80" s="159"/>
      <c r="N80" s="159"/>
      <c r="O80" s="159"/>
      <c r="P80" s="159"/>
    </row>
    <row r="81" spans="1:28" ht="39" customHeight="1" x14ac:dyDescent="0.25">
      <c r="A81" s="171" t="s">
        <v>342</v>
      </c>
      <c r="B81" s="169">
        <v>316</v>
      </c>
      <c r="C81" s="175">
        <v>14583.04861</v>
      </c>
      <c r="D81" s="161"/>
      <c r="E81" s="161"/>
      <c r="F81" s="161"/>
      <c r="G81" s="161"/>
      <c r="H81" s="160"/>
      <c r="I81" s="160"/>
      <c r="J81" s="160"/>
      <c r="K81" s="155">
        <v>2412.4499999999998</v>
      </c>
      <c r="L81" s="160"/>
      <c r="M81" s="162"/>
      <c r="N81" s="162"/>
      <c r="O81" s="155">
        <v>9527.9379999999983</v>
      </c>
      <c r="P81" s="155">
        <v>2642.6606100000004</v>
      </c>
    </row>
    <row r="82" spans="1:28" ht="25.5" customHeight="1" x14ac:dyDescent="0.25">
      <c r="A82" s="168" t="s">
        <v>343</v>
      </c>
      <c r="B82" s="169">
        <v>317</v>
      </c>
      <c r="C82" s="175"/>
      <c r="D82" s="161"/>
      <c r="E82" s="161"/>
      <c r="F82" s="161"/>
      <c r="G82" s="161"/>
      <c r="H82" s="160"/>
      <c r="I82" s="160"/>
      <c r="J82" s="160"/>
      <c r="K82" s="155"/>
      <c r="L82" s="160"/>
      <c r="M82" s="162"/>
      <c r="N82" s="162"/>
      <c r="O82" s="155"/>
      <c r="P82" s="155"/>
    </row>
    <row r="83" spans="1:28" ht="17.25" customHeight="1" x14ac:dyDescent="0.25">
      <c r="A83" s="168" t="s">
        <v>344</v>
      </c>
      <c r="B83" s="169">
        <v>318</v>
      </c>
      <c r="C83" s="175"/>
      <c r="D83" s="161"/>
      <c r="E83" s="161"/>
      <c r="F83" s="161"/>
      <c r="G83" s="161"/>
      <c r="H83" s="160"/>
      <c r="I83" s="160"/>
      <c r="J83" s="160"/>
      <c r="K83" s="155"/>
      <c r="L83" s="160"/>
      <c r="M83" s="162"/>
      <c r="N83" s="162"/>
      <c r="O83" s="155"/>
      <c r="P83" s="155"/>
    </row>
    <row r="84" spans="1:28" ht="45" customHeight="1" x14ac:dyDescent="0.25">
      <c r="A84" s="168" t="s">
        <v>345</v>
      </c>
      <c r="B84" s="169">
        <v>319</v>
      </c>
      <c r="C84" s="175"/>
      <c r="D84" s="161"/>
      <c r="E84" s="161"/>
      <c r="F84" s="161"/>
      <c r="G84" s="161"/>
      <c r="H84" s="160"/>
      <c r="I84" s="160"/>
      <c r="J84" s="160"/>
      <c r="K84" s="155"/>
      <c r="L84" s="160"/>
      <c r="M84" s="162"/>
      <c r="N84" s="162"/>
      <c r="O84" s="155"/>
      <c r="P84" s="155"/>
      <c r="Q84" s="107"/>
      <c r="R84" s="107"/>
      <c r="S84" s="107"/>
      <c r="T84" s="107"/>
    </row>
    <row r="85" spans="1:28" ht="45" customHeight="1" x14ac:dyDescent="0.25">
      <c r="A85" s="168" t="s">
        <v>346</v>
      </c>
      <c r="B85" s="169">
        <v>320</v>
      </c>
      <c r="C85" s="175"/>
      <c r="D85" s="161"/>
      <c r="E85" s="161"/>
      <c r="F85" s="161"/>
      <c r="G85" s="161"/>
      <c r="H85" s="160"/>
      <c r="I85" s="160"/>
      <c r="J85" s="160"/>
      <c r="K85" s="155"/>
      <c r="L85" s="160"/>
      <c r="M85" s="162"/>
      <c r="N85" s="162"/>
      <c r="O85" s="155"/>
      <c r="P85" s="155"/>
      <c r="Q85" s="107"/>
      <c r="R85" s="107"/>
      <c r="S85" s="107"/>
      <c r="T85" s="107"/>
    </row>
    <row r="86" spans="1:28" ht="29.25" customHeight="1" x14ac:dyDescent="0.25">
      <c r="A86" s="170" t="s">
        <v>109</v>
      </c>
      <c r="B86" s="153">
        <v>321</v>
      </c>
      <c r="C86" s="174"/>
      <c r="D86" s="155"/>
      <c r="E86" s="155"/>
      <c r="F86" s="155"/>
      <c r="G86" s="155"/>
      <c r="H86" s="56"/>
      <c r="I86" s="56"/>
      <c r="J86" s="56"/>
      <c r="K86" s="155"/>
      <c r="L86" s="56"/>
      <c r="M86" s="156"/>
      <c r="N86" s="156"/>
      <c r="O86" s="155"/>
      <c r="P86" s="155"/>
    </row>
    <row r="87" spans="1:28" ht="27" customHeight="1" x14ac:dyDescent="0.25">
      <c r="A87" s="170" t="s">
        <v>347</v>
      </c>
      <c r="B87" s="153">
        <v>322</v>
      </c>
      <c r="C87" s="174"/>
      <c r="D87" s="155"/>
      <c r="E87" s="155"/>
      <c r="F87" s="155"/>
      <c r="G87" s="155"/>
      <c r="H87" s="56"/>
      <c r="I87" s="56"/>
      <c r="J87" s="56"/>
      <c r="K87" s="155"/>
      <c r="L87" s="56"/>
      <c r="M87" s="156"/>
      <c r="N87" s="156"/>
      <c r="O87" s="155"/>
      <c r="P87" s="155"/>
    </row>
    <row r="88" spans="1:28" ht="27" customHeight="1" x14ac:dyDescent="0.25">
      <c r="A88" s="168" t="s">
        <v>348</v>
      </c>
      <c r="B88" s="169">
        <v>323</v>
      </c>
      <c r="C88" s="175"/>
      <c r="D88" s="161"/>
      <c r="E88" s="161"/>
      <c r="F88" s="161"/>
      <c r="G88" s="161"/>
      <c r="H88" s="160"/>
      <c r="I88" s="160"/>
      <c r="J88" s="160"/>
      <c r="K88" s="155"/>
      <c r="L88" s="160"/>
      <c r="M88" s="162"/>
      <c r="N88" s="162"/>
      <c r="O88" s="155"/>
      <c r="P88" s="155"/>
    </row>
    <row r="89" spans="1:28" ht="34.5" customHeight="1" x14ac:dyDescent="0.25">
      <c r="A89" s="168" t="s">
        <v>72</v>
      </c>
      <c r="B89" s="169">
        <v>324</v>
      </c>
      <c r="C89" s="175"/>
      <c r="D89" s="161"/>
      <c r="E89" s="161"/>
      <c r="F89" s="161"/>
      <c r="G89" s="161"/>
      <c r="H89" s="160"/>
      <c r="I89" s="160"/>
      <c r="J89" s="160"/>
      <c r="K89" s="155"/>
      <c r="L89" s="160"/>
      <c r="M89" s="162"/>
      <c r="N89" s="162"/>
      <c r="O89" s="155"/>
      <c r="P89" s="155"/>
    </row>
    <row r="90" spans="1:28" ht="38.25" customHeight="1" x14ac:dyDescent="0.25">
      <c r="A90" s="168" t="s">
        <v>73</v>
      </c>
      <c r="B90" s="169">
        <v>325</v>
      </c>
      <c r="C90" s="175"/>
      <c r="D90" s="161"/>
      <c r="E90" s="161"/>
      <c r="F90" s="161"/>
      <c r="G90" s="161"/>
      <c r="H90" s="160"/>
      <c r="I90" s="160"/>
      <c r="J90" s="160"/>
      <c r="K90" s="155"/>
      <c r="L90" s="160"/>
      <c r="M90" s="162"/>
      <c r="N90" s="162"/>
      <c r="O90" s="155"/>
      <c r="P90" s="155"/>
    </row>
    <row r="91" spans="1:28" ht="27" customHeight="1" x14ac:dyDescent="0.25">
      <c r="A91" s="168" t="s">
        <v>15</v>
      </c>
      <c r="B91" s="169">
        <v>326</v>
      </c>
      <c r="C91" s="175"/>
      <c r="D91" s="161"/>
      <c r="E91" s="161"/>
      <c r="F91" s="161"/>
      <c r="G91" s="161"/>
      <c r="H91" s="160"/>
      <c r="I91" s="160"/>
      <c r="J91" s="160"/>
      <c r="K91" s="155"/>
      <c r="L91" s="160"/>
      <c r="M91" s="162"/>
      <c r="N91" s="162"/>
      <c r="O91" s="155"/>
      <c r="P91" s="155"/>
    </row>
    <row r="92" spans="1:28" ht="93.75" customHeight="1" x14ac:dyDescent="0.25">
      <c r="A92" s="168" t="s">
        <v>349</v>
      </c>
      <c r="B92" s="169">
        <v>327</v>
      </c>
      <c r="C92" s="175"/>
      <c r="D92" s="161"/>
      <c r="E92" s="161"/>
      <c r="F92" s="161"/>
      <c r="G92" s="161"/>
      <c r="H92" s="160"/>
      <c r="I92" s="160"/>
      <c r="J92" s="160"/>
      <c r="K92" s="155"/>
      <c r="L92" s="160"/>
      <c r="M92" s="162"/>
      <c r="N92" s="162"/>
      <c r="O92" s="155"/>
      <c r="P92" s="155"/>
      <c r="Q92" s="107"/>
      <c r="R92" s="107"/>
      <c r="S92" s="107"/>
      <c r="T92" s="107"/>
    </row>
    <row r="93" spans="1:28" ht="14.25" customHeight="1" x14ac:dyDescent="0.25">
      <c r="A93" s="454" t="s">
        <v>350</v>
      </c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6"/>
    </row>
    <row r="94" spans="1:28" ht="25.5" customHeight="1" x14ac:dyDescent="0.25">
      <c r="A94" s="457" t="s">
        <v>128</v>
      </c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9"/>
    </row>
    <row r="95" spans="1:28" ht="77.25" customHeight="1" x14ac:dyDescent="0.25">
      <c r="A95" s="176" t="s">
        <v>117</v>
      </c>
      <c r="B95" s="177" t="s">
        <v>23</v>
      </c>
      <c r="C95" s="164">
        <v>2</v>
      </c>
      <c r="D95" s="155"/>
      <c r="E95" s="155"/>
      <c r="F95" s="155"/>
      <c r="G95" s="155"/>
      <c r="H95" s="56"/>
      <c r="I95" s="56"/>
      <c r="J95" s="56"/>
      <c r="K95" s="155">
        <v>2</v>
      </c>
      <c r="L95" s="56"/>
      <c r="M95" s="156"/>
      <c r="N95" s="156"/>
      <c r="O95" s="166"/>
      <c r="P95" s="166"/>
    </row>
    <row r="96" spans="1:28" ht="87.75" customHeight="1" x14ac:dyDescent="0.25">
      <c r="A96" s="178" t="s">
        <v>351</v>
      </c>
      <c r="B96" s="179" t="s">
        <v>24</v>
      </c>
      <c r="C96" s="154">
        <v>2</v>
      </c>
      <c r="D96" s="161"/>
      <c r="E96" s="161"/>
      <c r="F96" s="161"/>
      <c r="G96" s="161"/>
      <c r="H96" s="160"/>
      <c r="I96" s="160"/>
      <c r="J96" s="160"/>
      <c r="K96" s="155">
        <v>2</v>
      </c>
      <c r="L96" s="160"/>
      <c r="M96" s="162"/>
      <c r="N96" s="162"/>
      <c r="O96" s="159"/>
      <c r="P96" s="159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7.75" customHeight="1" x14ac:dyDescent="0.25">
      <c r="A97" s="176" t="s">
        <v>25</v>
      </c>
      <c r="B97" s="177" t="s">
        <v>26</v>
      </c>
      <c r="C97" s="164"/>
      <c r="D97" s="155"/>
      <c r="E97" s="155"/>
      <c r="F97" s="155"/>
      <c r="G97" s="155"/>
      <c r="H97" s="56"/>
      <c r="I97" s="56"/>
      <c r="J97" s="56"/>
      <c r="K97" s="155"/>
      <c r="L97" s="56"/>
      <c r="M97" s="156"/>
      <c r="N97" s="156"/>
      <c r="O97" s="166"/>
      <c r="P97" s="16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93" customHeight="1" x14ac:dyDescent="0.25">
      <c r="A98" s="180" t="s">
        <v>352</v>
      </c>
      <c r="B98" s="177" t="s">
        <v>206</v>
      </c>
      <c r="C98" s="164">
        <v>2</v>
      </c>
      <c r="D98" s="155"/>
      <c r="E98" s="155"/>
      <c r="F98" s="155"/>
      <c r="G98" s="155"/>
      <c r="H98" s="56"/>
      <c r="I98" s="56"/>
      <c r="J98" s="56"/>
      <c r="K98" s="155">
        <v>2</v>
      </c>
      <c r="L98" s="56"/>
      <c r="M98" s="156"/>
      <c r="N98" s="156"/>
      <c r="O98" s="166"/>
      <c r="P98" s="16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57" t="s">
        <v>130</v>
      </c>
      <c r="B99" s="458"/>
      <c r="C99" s="458"/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9"/>
    </row>
    <row r="100" spans="1:28" ht="92.4" x14ac:dyDescent="0.25">
      <c r="A100" s="176" t="s">
        <v>118</v>
      </c>
      <c r="B100" s="177" t="s">
        <v>27</v>
      </c>
      <c r="C100" s="164">
        <v>7</v>
      </c>
      <c r="D100" s="155"/>
      <c r="E100" s="155"/>
      <c r="F100" s="155"/>
      <c r="G100" s="155"/>
      <c r="H100" s="56"/>
      <c r="I100" s="56"/>
      <c r="J100" s="56"/>
      <c r="K100" s="155">
        <v>7</v>
      </c>
      <c r="L100" s="56"/>
      <c r="M100" s="156"/>
      <c r="N100" s="156"/>
      <c r="O100" s="166"/>
      <c r="P100" s="166"/>
    </row>
    <row r="101" spans="1:28" ht="39" customHeight="1" x14ac:dyDescent="0.25">
      <c r="A101" s="176" t="s">
        <v>131</v>
      </c>
      <c r="B101" s="177" t="s">
        <v>28</v>
      </c>
      <c r="C101" s="164">
        <v>5</v>
      </c>
      <c r="D101" s="155"/>
      <c r="E101" s="155"/>
      <c r="F101" s="155"/>
      <c r="G101" s="155"/>
      <c r="H101" s="56"/>
      <c r="I101" s="56"/>
      <c r="J101" s="56"/>
      <c r="K101" s="155">
        <v>5</v>
      </c>
      <c r="L101" s="56"/>
      <c r="M101" s="156"/>
      <c r="N101" s="156"/>
      <c r="O101" s="166"/>
      <c r="P101" s="166"/>
    </row>
    <row r="102" spans="1:28" ht="51" customHeight="1" x14ac:dyDescent="0.25">
      <c r="A102" s="181" t="s">
        <v>119</v>
      </c>
      <c r="B102" s="179" t="s">
        <v>29</v>
      </c>
      <c r="C102" s="154"/>
      <c r="D102" s="161"/>
      <c r="E102" s="161"/>
      <c r="F102" s="161"/>
      <c r="G102" s="161"/>
      <c r="H102" s="160"/>
      <c r="I102" s="160"/>
      <c r="J102" s="160"/>
      <c r="K102" s="155"/>
      <c r="L102" s="160"/>
      <c r="M102" s="162"/>
      <c r="N102" s="162"/>
      <c r="O102" s="159"/>
      <c r="P102" s="159"/>
    </row>
    <row r="103" spans="1:28" ht="19.5" customHeight="1" x14ac:dyDescent="0.25">
      <c r="A103" s="176" t="s">
        <v>120</v>
      </c>
      <c r="B103" s="177" t="s">
        <v>30</v>
      </c>
      <c r="C103" s="164"/>
      <c r="D103" s="155"/>
      <c r="E103" s="155"/>
      <c r="F103" s="155"/>
      <c r="G103" s="155"/>
      <c r="H103" s="56"/>
      <c r="I103" s="56"/>
      <c r="J103" s="56"/>
      <c r="K103" s="155"/>
      <c r="L103" s="56"/>
      <c r="M103" s="156"/>
      <c r="N103" s="156"/>
      <c r="O103" s="166"/>
      <c r="P103" s="166"/>
    </row>
    <row r="104" spans="1:28" ht="31.5" customHeight="1" x14ac:dyDescent="0.25">
      <c r="A104" s="176" t="s">
        <v>207</v>
      </c>
      <c r="B104" s="177" t="s">
        <v>31</v>
      </c>
      <c r="C104" s="164"/>
      <c r="D104" s="155"/>
      <c r="E104" s="155"/>
      <c r="F104" s="155"/>
      <c r="G104" s="155"/>
      <c r="H104" s="56"/>
      <c r="I104" s="56"/>
      <c r="J104" s="56"/>
      <c r="K104" s="155"/>
      <c r="L104" s="56"/>
      <c r="M104" s="156"/>
      <c r="N104" s="156"/>
      <c r="O104" s="166"/>
      <c r="P104" s="16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0" customHeight="1" x14ac:dyDescent="0.25">
      <c r="A105" s="457" t="s">
        <v>353</v>
      </c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9"/>
    </row>
    <row r="106" spans="1:28" x14ac:dyDescent="0.25">
      <c r="A106" s="182" t="s">
        <v>123</v>
      </c>
      <c r="B106" s="177" t="s">
        <v>33</v>
      </c>
      <c r="C106" s="155">
        <v>19535.96917</v>
      </c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</row>
    <row r="107" spans="1:28" ht="79.2" x14ac:dyDescent="0.25">
      <c r="A107" s="176" t="s">
        <v>354</v>
      </c>
      <c r="B107" s="177" t="s">
        <v>34</v>
      </c>
      <c r="C107" s="183">
        <v>729.51</v>
      </c>
      <c r="D107" s="155"/>
      <c r="E107" s="155"/>
      <c r="F107" s="155"/>
      <c r="G107" s="155"/>
      <c r="H107" s="56"/>
      <c r="I107" s="56"/>
      <c r="J107" s="56"/>
      <c r="K107" s="155">
        <v>729.51</v>
      </c>
      <c r="L107" s="56"/>
      <c r="M107" s="156"/>
      <c r="N107" s="156"/>
      <c r="O107" s="166"/>
      <c r="P107" s="166"/>
    </row>
    <row r="108" spans="1:28" ht="82.5" customHeight="1" x14ac:dyDescent="0.25">
      <c r="A108" s="178" t="s">
        <v>209</v>
      </c>
      <c r="B108" s="179" t="s">
        <v>35</v>
      </c>
      <c r="C108" s="184">
        <v>729.1</v>
      </c>
      <c r="D108" s="161"/>
      <c r="E108" s="161"/>
      <c r="F108" s="161"/>
      <c r="G108" s="161"/>
      <c r="H108" s="160"/>
      <c r="I108" s="160"/>
      <c r="J108" s="160"/>
      <c r="K108" s="155">
        <v>729.1</v>
      </c>
      <c r="L108" s="160"/>
      <c r="M108" s="162"/>
      <c r="N108" s="162"/>
      <c r="O108" s="159"/>
      <c r="P108" s="159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76" t="s">
        <v>125</v>
      </c>
      <c r="B109" s="166" t="s">
        <v>36</v>
      </c>
      <c r="C109" s="174"/>
      <c r="D109" s="155"/>
      <c r="E109" s="155"/>
      <c r="F109" s="155"/>
      <c r="G109" s="155"/>
      <c r="H109" s="56"/>
      <c r="I109" s="56"/>
      <c r="J109" s="56"/>
      <c r="K109" s="155"/>
      <c r="L109" s="56"/>
      <c r="M109" s="156"/>
      <c r="N109" s="156"/>
      <c r="O109" s="166"/>
      <c r="P109" s="166"/>
    </row>
    <row r="110" spans="1:28" ht="94.5" customHeight="1" x14ac:dyDescent="0.25">
      <c r="A110" s="176" t="s">
        <v>355</v>
      </c>
      <c r="B110" s="166" t="s">
        <v>134</v>
      </c>
      <c r="C110" s="185">
        <v>729.1</v>
      </c>
      <c r="D110" s="155"/>
      <c r="E110" s="155"/>
      <c r="F110" s="155"/>
      <c r="G110" s="155"/>
      <c r="H110" s="56"/>
      <c r="I110" s="56"/>
      <c r="J110" s="56"/>
      <c r="K110" s="155">
        <v>729.1</v>
      </c>
      <c r="L110" s="56"/>
      <c r="M110" s="156"/>
      <c r="N110" s="156"/>
      <c r="O110" s="166"/>
      <c r="P110" s="16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29.25" customHeight="1" x14ac:dyDescent="0.25">
      <c r="A111" s="176" t="s">
        <v>356</v>
      </c>
      <c r="B111" s="166" t="s">
        <v>292</v>
      </c>
      <c r="C111" s="174"/>
      <c r="D111" s="155"/>
      <c r="E111" s="155"/>
      <c r="F111" s="155"/>
      <c r="G111" s="155"/>
      <c r="H111" s="56"/>
      <c r="I111" s="56"/>
      <c r="J111" s="56"/>
      <c r="K111" s="156"/>
      <c r="L111" s="56"/>
      <c r="M111" s="156"/>
      <c r="N111" s="156"/>
      <c r="O111" s="166"/>
      <c r="P111" s="166"/>
    </row>
    <row r="112" spans="1:28" ht="18" customHeight="1" x14ac:dyDescent="0.25">
      <c r="A112" s="454" t="s">
        <v>135</v>
      </c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6"/>
    </row>
    <row r="113" spans="1:16" ht="53.25" customHeight="1" x14ac:dyDescent="0.25">
      <c r="A113" s="457" t="s">
        <v>136</v>
      </c>
      <c r="B113" s="458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9"/>
    </row>
    <row r="114" spans="1:16" ht="66" x14ac:dyDescent="0.25">
      <c r="A114" s="176" t="s">
        <v>111</v>
      </c>
      <c r="B114" s="166" t="s">
        <v>137</v>
      </c>
      <c r="C114" s="164"/>
      <c r="D114" s="155"/>
      <c r="E114" s="155"/>
      <c r="F114" s="155"/>
      <c r="G114" s="155"/>
      <c r="H114" s="56"/>
      <c r="I114" s="56"/>
      <c r="J114" s="56"/>
      <c r="K114" s="155"/>
      <c r="L114" s="56"/>
      <c r="M114" s="156"/>
      <c r="N114" s="156"/>
      <c r="O114" s="166"/>
      <c r="P114" s="166"/>
    </row>
    <row r="115" spans="1:16" ht="79.2" x14ac:dyDescent="0.25">
      <c r="A115" s="176" t="s">
        <v>112</v>
      </c>
      <c r="B115" s="166" t="s">
        <v>138</v>
      </c>
      <c r="C115" s="164"/>
      <c r="D115" s="155"/>
      <c r="E115" s="155"/>
      <c r="F115" s="155"/>
      <c r="G115" s="155"/>
      <c r="H115" s="56"/>
      <c r="I115" s="56"/>
      <c r="J115" s="56"/>
      <c r="K115" s="155"/>
      <c r="L115" s="56"/>
      <c r="M115" s="156"/>
      <c r="N115" s="156"/>
      <c r="O115" s="166"/>
      <c r="P115" s="166"/>
    </row>
    <row r="116" spans="1:16" ht="26.4" x14ac:dyDescent="0.25">
      <c r="A116" s="178" t="s">
        <v>142</v>
      </c>
      <c r="B116" s="186" t="s">
        <v>139</v>
      </c>
      <c r="C116" s="154"/>
      <c r="D116" s="161"/>
      <c r="E116" s="161"/>
      <c r="F116" s="161"/>
      <c r="G116" s="161"/>
      <c r="H116" s="160"/>
      <c r="I116" s="160"/>
      <c r="J116" s="160"/>
      <c r="K116" s="155"/>
      <c r="L116" s="160"/>
      <c r="M116" s="162"/>
      <c r="N116" s="162"/>
      <c r="O116" s="159"/>
      <c r="P116" s="159"/>
    </row>
    <row r="117" spans="1:16" ht="26.4" x14ac:dyDescent="0.25">
      <c r="A117" s="178" t="s">
        <v>143</v>
      </c>
      <c r="B117" s="186" t="s">
        <v>140</v>
      </c>
      <c r="C117" s="154"/>
      <c r="D117" s="161"/>
      <c r="E117" s="161"/>
      <c r="F117" s="161"/>
      <c r="G117" s="161"/>
      <c r="H117" s="160"/>
      <c r="I117" s="160"/>
      <c r="J117" s="160"/>
      <c r="K117" s="155"/>
      <c r="L117" s="160"/>
      <c r="M117" s="162"/>
      <c r="N117" s="162"/>
      <c r="O117" s="159"/>
      <c r="P117" s="159"/>
    </row>
    <row r="118" spans="1:16" ht="12.75" customHeight="1" x14ac:dyDescent="0.25">
      <c r="A118" s="178" t="s">
        <v>144</v>
      </c>
      <c r="B118" s="186" t="s">
        <v>141</v>
      </c>
      <c r="C118" s="154"/>
      <c r="D118" s="161"/>
      <c r="E118" s="161"/>
      <c r="F118" s="161"/>
      <c r="G118" s="161"/>
      <c r="H118" s="160"/>
      <c r="I118" s="160"/>
      <c r="J118" s="160"/>
      <c r="K118" s="155"/>
      <c r="L118" s="160"/>
      <c r="M118" s="162"/>
      <c r="N118" s="162"/>
      <c r="O118" s="159"/>
      <c r="P118" s="159"/>
    </row>
    <row r="119" spans="1:16" x14ac:dyDescent="0.25">
      <c r="A119" s="457" t="s">
        <v>145</v>
      </c>
      <c r="B119" s="458"/>
      <c r="C119" s="458"/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9"/>
    </row>
    <row r="120" spans="1:16" ht="79.2" x14ac:dyDescent="0.25">
      <c r="A120" s="187" t="s">
        <v>113</v>
      </c>
      <c r="B120" s="166" t="s">
        <v>146</v>
      </c>
      <c r="C120" s="164"/>
      <c r="D120" s="155"/>
      <c r="E120" s="155"/>
      <c r="F120" s="155"/>
      <c r="G120" s="155"/>
      <c r="H120" s="56"/>
      <c r="I120" s="56"/>
      <c r="J120" s="56"/>
      <c r="K120" s="156"/>
      <c r="L120" s="56"/>
      <c r="M120" s="156"/>
      <c r="N120" s="156"/>
      <c r="O120" s="166"/>
      <c r="P120" s="166"/>
    </row>
    <row r="121" spans="1:16" ht="79.2" x14ac:dyDescent="0.25">
      <c r="A121" s="187" t="s">
        <v>114</v>
      </c>
      <c r="B121" s="166" t="s">
        <v>147</v>
      </c>
      <c r="C121" s="164"/>
      <c r="D121" s="155"/>
      <c r="E121" s="155"/>
      <c r="F121" s="155"/>
      <c r="G121" s="155"/>
      <c r="H121" s="56"/>
      <c r="I121" s="56"/>
      <c r="J121" s="56"/>
      <c r="K121" s="156"/>
      <c r="L121" s="56"/>
      <c r="M121" s="156"/>
      <c r="N121" s="156"/>
      <c r="O121" s="166"/>
      <c r="P121" s="166"/>
    </row>
    <row r="122" spans="1:16" ht="26.4" x14ac:dyDescent="0.25">
      <c r="A122" s="188" t="s">
        <v>151</v>
      </c>
      <c r="B122" s="186" t="s">
        <v>148</v>
      </c>
      <c r="C122" s="154"/>
      <c r="D122" s="161"/>
      <c r="E122" s="161"/>
      <c r="F122" s="161"/>
      <c r="G122" s="161"/>
      <c r="H122" s="160"/>
      <c r="I122" s="160"/>
      <c r="J122" s="160"/>
      <c r="K122" s="162"/>
      <c r="L122" s="160"/>
      <c r="M122" s="162"/>
      <c r="N122" s="162"/>
      <c r="O122" s="159"/>
      <c r="P122" s="159"/>
    </row>
    <row r="123" spans="1:16" ht="26.4" x14ac:dyDescent="0.25">
      <c r="A123" s="188" t="s">
        <v>152</v>
      </c>
      <c r="B123" s="186" t="s">
        <v>149</v>
      </c>
      <c r="C123" s="154"/>
      <c r="D123" s="161"/>
      <c r="E123" s="161"/>
      <c r="F123" s="161"/>
      <c r="G123" s="161"/>
      <c r="H123" s="160"/>
      <c r="I123" s="160"/>
      <c r="J123" s="160"/>
      <c r="K123" s="162"/>
      <c r="L123" s="160"/>
      <c r="M123" s="162"/>
      <c r="N123" s="162"/>
      <c r="O123" s="159"/>
      <c r="P123" s="159"/>
    </row>
    <row r="124" spans="1:16" ht="12.75" customHeight="1" x14ac:dyDescent="0.25">
      <c r="A124" s="188" t="s">
        <v>153</v>
      </c>
      <c r="B124" s="186" t="s">
        <v>150</v>
      </c>
      <c r="C124" s="154"/>
      <c r="D124" s="161"/>
      <c r="E124" s="161"/>
      <c r="F124" s="161"/>
      <c r="G124" s="161"/>
      <c r="H124" s="160"/>
      <c r="I124" s="160"/>
      <c r="J124" s="160"/>
      <c r="K124" s="162"/>
      <c r="L124" s="160"/>
      <c r="M124" s="162"/>
      <c r="N124" s="162"/>
      <c r="O124" s="159"/>
      <c r="P124" s="159"/>
    </row>
    <row r="125" spans="1:16" x14ac:dyDescent="0.25">
      <c r="A125" s="457" t="s">
        <v>154</v>
      </c>
      <c r="B125" s="458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9"/>
    </row>
    <row r="126" spans="1:16" ht="79.2" x14ac:dyDescent="0.25">
      <c r="A126" s="176" t="s">
        <v>115</v>
      </c>
      <c r="B126" s="166" t="s">
        <v>155</v>
      </c>
      <c r="C126" s="174"/>
      <c r="D126" s="155"/>
      <c r="E126" s="155"/>
      <c r="F126" s="155"/>
      <c r="G126" s="155"/>
      <c r="H126" s="56"/>
      <c r="I126" s="56"/>
      <c r="J126" s="56"/>
      <c r="K126" s="156"/>
      <c r="L126" s="56"/>
      <c r="M126" s="156"/>
      <c r="N126" s="156"/>
      <c r="O126" s="166"/>
      <c r="P126" s="166"/>
    </row>
    <row r="127" spans="1:16" ht="79.2" x14ac:dyDescent="0.25">
      <c r="A127" s="176" t="s">
        <v>116</v>
      </c>
      <c r="B127" s="166" t="s">
        <v>156</v>
      </c>
      <c r="C127" s="174"/>
      <c r="D127" s="155"/>
      <c r="E127" s="155"/>
      <c r="F127" s="155"/>
      <c r="G127" s="155"/>
      <c r="H127" s="56"/>
      <c r="I127" s="56"/>
      <c r="J127" s="56"/>
      <c r="K127" s="156"/>
      <c r="L127" s="56"/>
      <c r="M127" s="156"/>
      <c r="N127" s="156"/>
      <c r="O127" s="166"/>
      <c r="P127" s="166"/>
    </row>
    <row r="128" spans="1:16" ht="26.4" x14ac:dyDescent="0.25">
      <c r="A128" s="178" t="s">
        <v>160</v>
      </c>
      <c r="B128" s="186" t="s">
        <v>157</v>
      </c>
      <c r="C128" s="175"/>
      <c r="D128" s="161"/>
      <c r="E128" s="161"/>
      <c r="F128" s="161"/>
      <c r="G128" s="161"/>
      <c r="H128" s="160"/>
      <c r="I128" s="160"/>
      <c r="J128" s="160"/>
      <c r="K128" s="162"/>
      <c r="L128" s="160"/>
      <c r="M128" s="162"/>
      <c r="N128" s="162"/>
      <c r="O128" s="159"/>
      <c r="P128" s="159"/>
    </row>
    <row r="129" spans="1:36" ht="26.4" x14ac:dyDescent="0.25">
      <c r="A129" s="178" t="s">
        <v>161</v>
      </c>
      <c r="B129" s="186" t="s">
        <v>158</v>
      </c>
      <c r="C129" s="175"/>
      <c r="D129" s="161"/>
      <c r="E129" s="161"/>
      <c r="F129" s="161"/>
      <c r="G129" s="161"/>
      <c r="H129" s="160"/>
      <c r="I129" s="160"/>
      <c r="J129" s="160"/>
      <c r="K129" s="162"/>
      <c r="L129" s="160"/>
      <c r="M129" s="162"/>
      <c r="N129" s="162"/>
      <c r="O129" s="159"/>
      <c r="P129" s="159"/>
    </row>
    <row r="130" spans="1:36" s="93" customFormat="1" ht="26.4" x14ac:dyDescent="0.25">
      <c r="A130" s="189" t="s">
        <v>162</v>
      </c>
      <c r="B130" s="190" t="s">
        <v>159</v>
      </c>
      <c r="C130" s="175"/>
      <c r="D130" s="161"/>
      <c r="E130" s="161"/>
      <c r="F130" s="161"/>
      <c r="G130" s="161"/>
      <c r="H130" s="160"/>
      <c r="I130" s="160"/>
      <c r="J130" s="160"/>
      <c r="K130" s="162"/>
      <c r="L130" s="160"/>
      <c r="M130" s="162"/>
      <c r="N130" s="162"/>
      <c r="O130" s="159"/>
      <c r="P130" s="159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</row>
    <row r="131" spans="1:36" s="81" customFormat="1" x14ac:dyDescent="0.25">
      <c r="A131" s="87" t="s">
        <v>42</v>
      </c>
    </row>
    <row r="132" spans="1:36" s="81" customFormat="1" x14ac:dyDescent="0.25"/>
    <row r="133" spans="1:36" ht="30.6" customHeight="1" x14ac:dyDescent="0.3">
      <c r="A133" s="88" t="s">
        <v>163</v>
      </c>
      <c r="B133" s="89"/>
      <c r="C133" s="89"/>
      <c r="D133" s="89"/>
      <c r="E133" s="89"/>
      <c r="F133" s="89"/>
      <c r="G133" s="89"/>
      <c r="H133" s="89"/>
      <c r="I133" s="89"/>
    </row>
    <row r="134" spans="1:36" ht="15.6" x14ac:dyDescent="0.3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36" ht="15.6" x14ac:dyDescent="0.3">
      <c r="A135" s="89"/>
      <c r="B135" s="89"/>
      <c r="C135" s="89"/>
      <c r="D135" s="97"/>
      <c r="E135" s="97"/>
      <c r="F135" s="97"/>
      <c r="G135" s="98"/>
      <c r="H135" s="89"/>
      <c r="I135" s="89"/>
    </row>
    <row r="136" spans="1:36" ht="15.6" x14ac:dyDescent="0.3">
      <c r="A136" s="89"/>
      <c r="B136" s="89"/>
      <c r="C136" s="89"/>
      <c r="D136" s="427"/>
      <c r="E136" s="427"/>
      <c r="F136" s="427"/>
      <c r="G136" s="89"/>
      <c r="H136" s="89"/>
      <c r="I136" s="89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52" zoomScale="90" zoomScaleNormal="9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286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6"/>
      <c r="B7" s="117"/>
      <c r="C7" s="117"/>
      <c r="D7" s="118" t="s">
        <v>41</v>
      </c>
      <c r="E7" s="118"/>
      <c r="F7" s="118"/>
      <c r="G7" s="119"/>
      <c r="H7" s="119"/>
      <c r="I7" s="119"/>
      <c r="J7" s="117"/>
      <c r="K7" s="117"/>
      <c r="L7" s="117"/>
      <c r="M7" s="117"/>
      <c r="N7" s="117"/>
      <c r="O7" s="117"/>
      <c r="P7" s="117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v>30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1</v>
      </c>
      <c r="L14" s="6">
        <v>0</v>
      </c>
      <c r="M14" s="6"/>
      <c r="N14" s="6">
        <v>0</v>
      </c>
      <c r="O14" s="6">
        <v>3</v>
      </c>
      <c r="P14" s="6">
        <v>26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v>1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91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v>30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1</v>
      </c>
      <c r="L23" s="6">
        <v>0</v>
      </c>
      <c r="M23" s="6"/>
      <c r="N23" s="6">
        <v>0</v>
      </c>
      <c r="O23" s="6">
        <v>3</v>
      </c>
      <c r="P23" s="6">
        <v>26</v>
      </c>
    </row>
    <row r="24" spans="1:16" ht="66" x14ac:dyDescent="0.25">
      <c r="A24" s="124" t="s">
        <v>64</v>
      </c>
      <c r="B24" s="127">
        <v>111</v>
      </c>
      <c r="C24" s="6">
        <v>1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v>30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1</v>
      </c>
      <c r="L29" s="6">
        <v>0</v>
      </c>
      <c r="M29" s="6"/>
      <c r="N29" s="6">
        <v>0</v>
      </c>
      <c r="O29" s="6">
        <v>3</v>
      </c>
      <c r="P29" s="6">
        <v>26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92" t="s">
        <v>183</v>
      </c>
      <c r="B32" s="193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92" t="s">
        <v>184</v>
      </c>
      <c r="B33" s="193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2" t="s">
        <v>70</v>
      </c>
      <c r="B34" s="123">
        <v>121</v>
      </c>
      <c r="C34" s="6">
        <v>1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1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v>1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</v>
      </c>
      <c r="L43" s="6"/>
      <c r="M43" s="6"/>
      <c r="N43" s="6"/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>
        <v>0</v>
      </c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v>1</v>
      </c>
      <c r="D45" s="6"/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v>1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1</v>
      </c>
      <c r="L50" s="6">
        <v>0</v>
      </c>
      <c r="M50" s="6"/>
      <c r="N50" s="6"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26" ht="36" x14ac:dyDescent="0.25">
      <c r="A58" s="194" t="s">
        <v>185</v>
      </c>
      <c r="B58" s="195" t="s">
        <v>186</v>
      </c>
      <c r="C58" s="269" t="s">
        <v>264</v>
      </c>
      <c r="D58" s="314"/>
      <c r="E58" s="314"/>
      <c r="F58" s="314"/>
      <c r="G58" s="314"/>
      <c r="H58" s="194"/>
      <c r="I58" s="194"/>
      <c r="J58" s="194"/>
      <c r="K58" s="270">
        <v>1</v>
      </c>
      <c r="L58" s="194"/>
      <c r="M58" s="194"/>
      <c r="N58" s="194"/>
      <c r="O58" s="194"/>
      <c r="P58" s="194"/>
      <c r="Q58" s="99"/>
      <c r="R58" s="99"/>
      <c r="S58" s="99"/>
      <c r="T58" s="99"/>
    </row>
    <row r="59" spans="1:26" ht="60" x14ac:dyDescent="0.25">
      <c r="A59" s="194" t="s">
        <v>187</v>
      </c>
      <c r="B59" s="195">
        <v>217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4"/>
      <c r="N59" s="194"/>
      <c r="O59" s="194"/>
      <c r="P59" s="194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194" t="s">
        <v>189</v>
      </c>
      <c r="B60" s="195">
        <v>218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94" t="s">
        <v>190</v>
      </c>
      <c r="B61" s="195">
        <v>219</v>
      </c>
      <c r="C61" s="270">
        <v>1</v>
      </c>
      <c r="D61" s="198"/>
      <c r="E61" s="198"/>
      <c r="F61" s="198"/>
      <c r="G61" s="198"/>
      <c r="H61" s="198"/>
      <c r="I61" s="198"/>
      <c r="J61" s="198"/>
      <c r="K61" s="270">
        <v>1</v>
      </c>
      <c r="L61" s="198"/>
      <c r="M61" s="198"/>
      <c r="N61" s="198"/>
      <c r="O61" s="6"/>
      <c r="P61" s="6"/>
      <c r="Q61" s="101"/>
      <c r="R61" s="101"/>
      <c r="S61" s="101"/>
      <c r="T61" s="101"/>
    </row>
    <row r="62" spans="1:26" ht="24" x14ac:dyDescent="0.25">
      <c r="A62" s="194" t="s">
        <v>191</v>
      </c>
      <c r="B62" s="195">
        <v>220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6"/>
      <c r="P62" s="6"/>
      <c r="Q62" s="99"/>
      <c r="R62" s="99"/>
      <c r="S62" s="99"/>
      <c r="T62" s="99"/>
    </row>
    <row r="63" spans="1:26" ht="13.2" x14ac:dyDescent="0.25">
      <c r="A63" s="194" t="s">
        <v>192</v>
      </c>
      <c r="B63" s="195">
        <v>221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v>1392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800</v>
      </c>
      <c r="L66" s="6">
        <v>0</v>
      </c>
      <c r="M66" s="6"/>
      <c r="N66" s="6">
        <v>0</v>
      </c>
      <c r="O66" s="6">
        <v>107</v>
      </c>
      <c r="P66" s="6">
        <v>485</v>
      </c>
    </row>
    <row r="67" spans="1:20" ht="52.8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v>800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800</v>
      </c>
      <c r="L68" s="6">
        <v>0</v>
      </c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v>0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99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92" t="s">
        <v>102</v>
      </c>
      <c r="B74" s="123">
        <v>309</v>
      </c>
      <c r="C74" s="6">
        <v>1391.9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799.9</v>
      </c>
      <c r="L74" s="6">
        <v>0</v>
      </c>
      <c r="M74" s="6"/>
      <c r="N74" s="6">
        <v>0</v>
      </c>
      <c r="O74" s="6">
        <v>107</v>
      </c>
      <c r="P74" s="6">
        <v>485</v>
      </c>
    </row>
    <row r="75" spans="1:20" ht="66" x14ac:dyDescent="0.25">
      <c r="A75" s="192" t="s">
        <v>202</v>
      </c>
      <c r="B75" s="123">
        <v>310</v>
      </c>
      <c r="C75" s="267">
        <v>799.9</v>
      </c>
      <c r="D75" s="122"/>
      <c r="E75" s="122"/>
      <c r="F75" s="122"/>
      <c r="G75" s="122"/>
      <c r="H75" s="122"/>
      <c r="I75" s="122"/>
      <c r="J75" s="122"/>
      <c r="K75" s="267">
        <v>799.9</v>
      </c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91" t="s">
        <v>104</v>
      </c>
      <c r="B76" s="123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/>
      <c r="P76" s="6"/>
    </row>
    <row r="77" spans="1:20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v>1391.9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799.9</v>
      </c>
      <c r="L81" s="6">
        <v>0</v>
      </c>
      <c r="M81" s="6"/>
      <c r="N81" s="6">
        <v>0</v>
      </c>
      <c r="O81" s="6">
        <v>107</v>
      </c>
      <c r="P81" s="6">
        <v>485</v>
      </c>
    </row>
    <row r="82" spans="1:28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92" t="s">
        <v>193</v>
      </c>
      <c r="B84" s="193">
        <v>319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07"/>
      <c r="R84" s="107"/>
      <c r="S84" s="107"/>
      <c r="T84" s="107"/>
    </row>
    <row r="85" spans="1:28" ht="39.6" x14ac:dyDescent="0.25">
      <c r="A85" s="192" t="s">
        <v>194</v>
      </c>
      <c r="B85" s="193">
        <v>320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07"/>
      <c r="R85" s="107"/>
      <c r="S85" s="107"/>
      <c r="T85" s="107"/>
    </row>
    <row r="86" spans="1:28" ht="26.4" x14ac:dyDescent="0.25">
      <c r="A86" s="192" t="s">
        <v>109</v>
      </c>
      <c r="B86" s="193">
        <v>321</v>
      </c>
      <c r="C86" s="6">
        <v>1.9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1.9</v>
      </c>
      <c r="P86" s="6">
        <v>0</v>
      </c>
    </row>
    <row r="87" spans="1:28" ht="26.4" x14ac:dyDescent="0.25">
      <c r="A87" s="192" t="s">
        <v>110</v>
      </c>
      <c r="B87" s="19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200" t="s">
        <v>14</v>
      </c>
      <c r="B88" s="19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200" t="s">
        <v>72</v>
      </c>
      <c r="B89" s="19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200" t="s">
        <v>73</v>
      </c>
      <c r="B90" s="19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92" t="s">
        <v>15</v>
      </c>
      <c r="B91" s="19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92" t="s">
        <v>195</v>
      </c>
      <c r="B92" s="193">
        <v>327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99" t="s">
        <v>117</v>
      </c>
      <c r="B95" s="193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79.2" x14ac:dyDescent="0.25">
      <c r="A96" s="199" t="s">
        <v>203</v>
      </c>
      <c r="B96" s="193" t="s">
        <v>24</v>
      </c>
      <c r="C96" s="199"/>
      <c r="D96" s="199"/>
      <c r="E96" s="199"/>
      <c r="F96" s="199"/>
      <c r="G96" s="6"/>
      <c r="H96" s="6"/>
      <c r="I96" s="6"/>
      <c r="J96" s="6"/>
      <c r="K96" s="6"/>
      <c r="L96" s="6"/>
      <c r="M96" s="6"/>
      <c r="N96" s="6"/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99" t="s">
        <v>204</v>
      </c>
      <c r="B97" s="193" t="s">
        <v>26</v>
      </c>
      <c r="C97" s="199"/>
      <c r="D97" s="199"/>
      <c r="E97" s="199"/>
      <c r="F97" s="199"/>
      <c r="G97" s="6"/>
      <c r="H97" s="6"/>
      <c r="I97" s="6"/>
      <c r="J97" s="6"/>
      <c r="K97" s="6"/>
      <c r="L97" s="6"/>
      <c r="M97" s="6"/>
      <c r="N97" s="6"/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99" t="s">
        <v>205</v>
      </c>
      <c r="B98" s="193" t="s">
        <v>206</v>
      </c>
      <c r="C98" s="199"/>
      <c r="D98" s="199"/>
      <c r="E98" s="199"/>
      <c r="F98" s="199"/>
      <c r="G98" s="6"/>
      <c r="H98" s="6"/>
      <c r="I98" s="6"/>
      <c r="J98" s="6"/>
      <c r="K98" s="6"/>
      <c r="L98" s="6"/>
      <c r="M98" s="6"/>
      <c r="N98" s="6"/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.6" x14ac:dyDescent="0.25">
      <c r="A101" s="122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2.8" x14ac:dyDescent="0.25">
      <c r="A102" s="122" t="s">
        <v>119</v>
      </c>
      <c r="B102" s="123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3.2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9.6" x14ac:dyDescent="0.25">
      <c r="A104" s="122" t="s">
        <v>207</v>
      </c>
      <c r="B104" s="123" t="s">
        <v>31</v>
      </c>
      <c r="C104" s="122"/>
      <c r="D104" s="122"/>
      <c r="E104" s="122"/>
      <c r="F104" s="12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3.2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92" t="s">
        <v>208</v>
      </c>
      <c r="B107" s="193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79.2" x14ac:dyDescent="0.25">
      <c r="A108" s="192" t="s">
        <v>209</v>
      </c>
      <c r="B108" s="193" t="s">
        <v>35</v>
      </c>
      <c r="C108" s="192"/>
      <c r="D108" s="192"/>
      <c r="E108" s="192"/>
      <c r="F108" s="19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99" t="s">
        <v>125</v>
      </c>
      <c r="B109" s="195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2.4" x14ac:dyDescent="0.25">
      <c r="A110" s="201" t="s">
        <v>210</v>
      </c>
      <c r="B110" s="202" t="s">
        <v>134</v>
      </c>
      <c r="C110" s="201"/>
      <c r="D110" s="201"/>
      <c r="E110" s="201"/>
      <c r="F110" s="201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/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6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opLeftCell="A7" zoomScale="90" zoomScaleNormal="90" zoomScaleSheetLayoutView="110" workbookViewId="0">
      <selection activeCell="A6" sqref="A6:P6"/>
    </sheetView>
  </sheetViews>
  <sheetFormatPr defaultRowHeight="13.2" x14ac:dyDescent="0.25"/>
  <cols>
    <col min="1" max="1" width="39.44140625" style="81" customWidth="1"/>
    <col min="2" max="2" width="7.5546875" style="81" customWidth="1"/>
    <col min="3" max="3" width="8.5546875" style="81" customWidth="1"/>
    <col min="4" max="6" width="9.1093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3" style="81" customWidth="1"/>
    <col min="16" max="16" width="8.5546875" style="81" customWidth="1"/>
    <col min="17" max="256" width="9.1093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9.1093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3" style="81" customWidth="1"/>
    <col min="272" max="272" width="8.5546875" style="81" customWidth="1"/>
    <col min="273" max="512" width="9.1093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9.1093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3" style="81" customWidth="1"/>
    <col min="528" max="528" width="8.5546875" style="81" customWidth="1"/>
    <col min="529" max="768" width="9.1093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9.1093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3" style="81" customWidth="1"/>
    <col min="784" max="784" width="8.5546875" style="81" customWidth="1"/>
    <col min="785" max="1024" width="9.1093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9.1093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3" style="81" customWidth="1"/>
    <col min="1040" max="1040" width="8.5546875" style="81" customWidth="1"/>
    <col min="1041" max="1280" width="9.1093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9.1093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3" style="81" customWidth="1"/>
    <col min="1296" max="1296" width="8.5546875" style="81" customWidth="1"/>
    <col min="1297" max="1536" width="9.1093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9.1093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3" style="81" customWidth="1"/>
    <col min="1552" max="1552" width="8.5546875" style="81" customWidth="1"/>
    <col min="1553" max="1792" width="9.1093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9.1093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3" style="81" customWidth="1"/>
    <col min="1808" max="1808" width="8.5546875" style="81" customWidth="1"/>
    <col min="1809" max="2048" width="9.1093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9.1093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3" style="81" customWidth="1"/>
    <col min="2064" max="2064" width="8.5546875" style="81" customWidth="1"/>
    <col min="2065" max="2304" width="9.1093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9.1093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3" style="81" customWidth="1"/>
    <col min="2320" max="2320" width="8.5546875" style="81" customWidth="1"/>
    <col min="2321" max="2560" width="9.1093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9.1093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3" style="81" customWidth="1"/>
    <col min="2576" max="2576" width="8.5546875" style="81" customWidth="1"/>
    <col min="2577" max="2816" width="9.1093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9.1093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3" style="81" customWidth="1"/>
    <col min="2832" max="2832" width="8.5546875" style="81" customWidth="1"/>
    <col min="2833" max="3072" width="9.1093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9.1093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3" style="81" customWidth="1"/>
    <col min="3088" max="3088" width="8.5546875" style="81" customWidth="1"/>
    <col min="3089" max="3328" width="9.1093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9.1093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3" style="81" customWidth="1"/>
    <col min="3344" max="3344" width="8.5546875" style="81" customWidth="1"/>
    <col min="3345" max="3584" width="9.1093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9.1093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3" style="81" customWidth="1"/>
    <col min="3600" max="3600" width="8.5546875" style="81" customWidth="1"/>
    <col min="3601" max="3840" width="9.1093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9.1093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3" style="81" customWidth="1"/>
    <col min="3856" max="3856" width="8.5546875" style="81" customWidth="1"/>
    <col min="3857" max="4096" width="9.1093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9.1093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3" style="81" customWidth="1"/>
    <col min="4112" max="4112" width="8.5546875" style="81" customWidth="1"/>
    <col min="4113" max="4352" width="9.1093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9.1093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3" style="81" customWidth="1"/>
    <col min="4368" max="4368" width="8.5546875" style="81" customWidth="1"/>
    <col min="4369" max="4608" width="9.1093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9.1093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3" style="81" customWidth="1"/>
    <col min="4624" max="4624" width="8.5546875" style="81" customWidth="1"/>
    <col min="4625" max="4864" width="9.1093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9.1093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3" style="81" customWidth="1"/>
    <col min="4880" max="4880" width="8.5546875" style="81" customWidth="1"/>
    <col min="4881" max="5120" width="9.1093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9.1093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3" style="81" customWidth="1"/>
    <col min="5136" max="5136" width="8.5546875" style="81" customWidth="1"/>
    <col min="5137" max="5376" width="9.1093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9.1093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3" style="81" customWidth="1"/>
    <col min="5392" max="5392" width="8.5546875" style="81" customWidth="1"/>
    <col min="5393" max="5632" width="9.1093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9.1093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3" style="81" customWidth="1"/>
    <col min="5648" max="5648" width="8.5546875" style="81" customWidth="1"/>
    <col min="5649" max="5888" width="9.1093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9.1093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3" style="81" customWidth="1"/>
    <col min="5904" max="5904" width="8.5546875" style="81" customWidth="1"/>
    <col min="5905" max="6144" width="9.1093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9.1093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3" style="81" customWidth="1"/>
    <col min="6160" max="6160" width="8.5546875" style="81" customWidth="1"/>
    <col min="6161" max="6400" width="9.1093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9.1093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3" style="81" customWidth="1"/>
    <col min="6416" max="6416" width="8.5546875" style="81" customWidth="1"/>
    <col min="6417" max="6656" width="9.1093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9.1093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3" style="81" customWidth="1"/>
    <col min="6672" max="6672" width="8.5546875" style="81" customWidth="1"/>
    <col min="6673" max="6912" width="9.1093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9.1093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3" style="81" customWidth="1"/>
    <col min="6928" max="6928" width="8.5546875" style="81" customWidth="1"/>
    <col min="6929" max="7168" width="9.1093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9.1093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3" style="81" customWidth="1"/>
    <col min="7184" max="7184" width="8.5546875" style="81" customWidth="1"/>
    <col min="7185" max="7424" width="9.1093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9.1093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3" style="81" customWidth="1"/>
    <col min="7440" max="7440" width="8.5546875" style="81" customWidth="1"/>
    <col min="7441" max="7680" width="9.1093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9.1093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3" style="81" customWidth="1"/>
    <col min="7696" max="7696" width="8.5546875" style="81" customWidth="1"/>
    <col min="7697" max="7936" width="9.1093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9.1093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3" style="81" customWidth="1"/>
    <col min="7952" max="7952" width="8.5546875" style="81" customWidth="1"/>
    <col min="7953" max="8192" width="9.1093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9.1093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3" style="81" customWidth="1"/>
    <col min="8208" max="8208" width="8.5546875" style="81" customWidth="1"/>
    <col min="8209" max="8448" width="9.1093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9.1093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3" style="81" customWidth="1"/>
    <col min="8464" max="8464" width="8.5546875" style="81" customWidth="1"/>
    <col min="8465" max="8704" width="9.1093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9.1093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3" style="81" customWidth="1"/>
    <col min="8720" max="8720" width="8.5546875" style="81" customWidth="1"/>
    <col min="8721" max="8960" width="9.1093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9.1093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3" style="81" customWidth="1"/>
    <col min="8976" max="8976" width="8.5546875" style="81" customWidth="1"/>
    <col min="8977" max="9216" width="9.1093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9.1093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3" style="81" customWidth="1"/>
    <col min="9232" max="9232" width="8.5546875" style="81" customWidth="1"/>
    <col min="9233" max="9472" width="9.1093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9.1093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3" style="81" customWidth="1"/>
    <col min="9488" max="9488" width="8.5546875" style="81" customWidth="1"/>
    <col min="9489" max="9728" width="9.1093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9.1093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3" style="81" customWidth="1"/>
    <col min="9744" max="9744" width="8.5546875" style="81" customWidth="1"/>
    <col min="9745" max="9984" width="9.1093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9.1093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3" style="81" customWidth="1"/>
    <col min="10000" max="10000" width="8.5546875" style="81" customWidth="1"/>
    <col min="10001" max="10240" width="9.1093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9.1093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3" style="81" customWidth="1"/>
    <col min="10256" max="10256" width="8.5546875" style="81" customWidth="1"/>
    <col min="10257" max="10496" width="9.1093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9.1093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3" style="81" customWidth="1"/>
    <col min="10512" max="10512" width="8.5546875" style="81" customWidth="1"/>
    <col min="10513" max="10752" width="9.1093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9.1093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3" style="81" customWidth="1"/>
    <col min="10768" max="10768" width="8.5546875" style="81" customWidth="1"/>
    <col min="10769" max="11008" width="9.1093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9.1093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3" style="81" customWidth="1"/>
    <col min="11024" max="11024" width="8.5546875" style="81" customWidth="1"/>
    <col min="11025" max="11264" width="9.1093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9.1093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3" style="81" customWidth="1"/>
    <col min="11280" max="11280" width="8.5546875" style="81" customWidth="1"/>
    <col min="11281" max="11520" width="9.1093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9.1093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3" style="81" customWidth="1"/>
    <col min="11536" max="11536" width="8.5546875" style="81" customWidth="1"/>
    <col min="11537" max="11776" width="9.1093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9.1093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3" style="81" customWidth="1"/>
    <col min="11792" max="11792" width="8.5546875" style="81" customWidth="1"/>
    <col min="11793" max="12032" width="9.1093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9.1093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3" style="81" customWidth="1"/>
    <col min="12048" max="12048" width="8.5546875" style="81" customWidth="1"/>
    <col min="12049" max="12288" width="9.1093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9.1093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3" style="81" customWidth="1"/>
    <col min="12304" max="12304" width="8.5546875" style="81" customWidth="1"/>
    <col min="12305" max="12544" width="9.1093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9.1093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3" style="81" customWidth="1"/>
    <col min="12560" max="12560" width="8.5546875" style="81" customWidth="1"/>
    <col min="12561" max="12800" width="9.1093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9.1093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3" style="81" customWidth="1"/>
    <col min="12816" max="12816" width="8.5546875" style="81" customWidth="1"/>
    <col min="12817" max="13056" width="9.1093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9.1093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3" style="81" customWidth="1"/>
    <col min="13072" max="13072" width="8.5546875" style="81" customWidth="1"/>
    <col min="13073" max="13312" width="9.1093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9.1093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3" style="81" customWidth="1"/>
    <col min="13328" max="13328" width="8.5546875" style="81" customWidth="1"/>
    <col min="13329" max="13568" width="9.1093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9.1093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3" style="81" customWidth="1"/>
    <col min="13584" max="13584" width="8.5546875" style="81" customWidth="1"/>
    <col min="13585" max="13824" width="9.1093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9.1093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3" style="81" customWidth="1"/>
    <col min="13840" max="13840" width="8.5546875" style="81" customWidth="1"/>
    <col min="13841" max="14080" width="9.1093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9.1093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3" style="81" customWidth="1"/>
    <col min="14096" max="14096" width="8.5546875" style="81" customWidth="1"/>
    <col min="14097" max="14336" width="9.1093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9.1093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3" style="81" customWidth="1"/>
    <col min="14352" max="14352" width="8.5546875" style="81" customWidth="1"/>
    <col min="14353" max="14592" width="9.1093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9.1093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3" style="81" customWidth="1"/>
    <col min="14608" max="14608" width="8.5546875" style="81" customWidth="1"/>
    <col min="14609" max="14848" width="9.1093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9.1093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3" style="81" customWidth="1"/>
    <col min="14864" max="14864" width="8.5546875" style="81" customWidth="1"/>
    <col min="14865" max="15104" width="9.1093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9.1093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3" style="81" customWidth="1"/>
    <col min="15120" max="15120" width="8.5546875" style="81" customWidth="1"/>
    <col min="15121" max="15360" width="9.1093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9.1093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3" style="81" customWidth="1"/>
    <col min="15376" max="15376" width="8.5546875" style="81" customWidth="1"/>
    <col min="15377" max="15616" width="9.1093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9.1093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3" style="81" customWidth="1"/>
    <col min="15632" max="15632" width="8.5546875" style="81" customWidth="1"/>
    <col min="15633" max="15872" width="9.1093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9.1093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3" style="81" customWidth="1"/>
    <col min="15888" max="15888" width="8.5546875" style="81" customWidth="1"/>
    <col min="15889" max="16128" width="9.1093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9.1093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3" style="81" customWidth="1"/>
    <col min="16144" max="16144" width="8.5546875" style="81" customWidth="1"/>
    <col min="16145" max="16384" width="9.109375" style="81"/>
  </cols>
  <sheetData>
    <row r="1" spans="1:16" ht="16.8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</row>
    <row r="2" spans="1:16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</row>
    <row r="3" spans="1:16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16" ht="16.8" x14ac:dyDescent="0.3">
      <c r="A4" s="464" t="s">
        <v>241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16" ht="13.8" x14ac:dyDescent="0.25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</row>
    <row r="6" spans="1:16" ht="16.8" x14ac:dyDescent="0.3">
      <c r="A6" s="464" t="s">
        <v>378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1:16" ht="16.8" x14ac:dyDescent="0.3">
      <c r="A7" s="109"/>
      <c r="B7" s="108"/>
      <c r="C7" s="108"/>
      <c r="E7" s="110"/>
      <c r="F7" s="110"/>
      <c r="G7" s="110" t="s">
        <v>41</v>
      </c>
      <c r="H7" s="111"/>
      <c r="I7" s="111"/>
      <c r="J7" s="108"/>
      <c r="K7" s="108"/>
      <c r="L7" s="108"/>
      <c r="M7" s="108"/>
      <c r="N7" s="108"/>
      <c r="O7" s="108"/>
      <c r="P7" s="108"/>
    </row>
    <row r="8" spans="1:16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6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40.5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6" ht="105.6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6" ht="52.8" x14ac:dyDescent="0.25">
      <c r="A14" s="192" t="s">
        <v>55</v>
      </c>
      <c r="B14" s="193">
        <v>101</v>
      </c>
      <c r="C14" s="6">
        <f>SUM(D14:P14)</f>
        <v>1193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61</v>
      </c>
      <c r="L14" s="6">
        <v>0</v>
      </c>
      <c r="M14" s="6">
        <v>10</v>
      </c>
      <c r="N14" s="6">
        <v>0</v>
      </c>
      <c r="O14" s="6">
        <v>100</v>
      </c>
      <c r="P14" s="6">
        <v>1022</v>
      </c>
    </row>
    <row r="15" spans="1:16" ht="52.8" x14ac:dyDescent="0.25">
      <c r="A15" s="191" t="s">
        <v>60</v>
      </c>
      <c r="B15" s="193">
        <v>102</v>
      </c>
      <c r="C15" s="6">
        <f t="shared" ref="C15:C41" si="0">SUM(D15:P15)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.6" x14ac:dyDescent="0.25">
      <c r="A16" s="191" t="s">
        <v>63</v>
      </c>
      <c r="B16" s="193">
        <v>103</v>
      </c>
      <c r="C16" s="6">
        <f t="shared" si="0"/>
        <v>29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25</v>
      </c>
      <c r="L16" s="6">
        <v>0</v>
      </c>
      <c r="M16" s="6">
        <v>4</v>
      </c>
      <c r="N16" s="6">
        <v>0</v>
      </c>
      <c r="O16" s="6"/>
      <c r="P16" s="6"/>
    </row>
    <row r="17" spans="1:16" ht="52.8" x14ac:dyDescent="0.25">
      <c r="A17" s="191" t="s">
        <v>61</v>
      </c>
      <c r="B17" s="193">
        <v>104</v>
      </c>
      <c r="C17" s="6">
        <f t="shared" si="0"/>
        <v>7</v>
      </c>
      <c r="D17" s="6"/>
      <c r="E17" s="6"/>
      <c r="F17" s="6"/>
      <c r="G17" s="6"/>
      <c r="H17" s="6"/>
      <c r="I17" s="6"/>
      <c r="J17" s="6"/>
      <c r="K17" s="6">
        <v>6</v>
      </c>
      <c r="L17" s="6"/>
      <c r="M17" s="6">
        <v>1</v>
      </c>
      <c r="N17" s="6"/>
      <c r="O17" s="6"/>
      <c r="P17" s="6"/>
    </row>
    <row r="18" spans="1:16" ht="66" x14ac:dyDescent="0.25">
      <c r="A18" s="199" t="s">
        <v>62</v>
      </c>
      <c r="B18" s="193">
        <v>105</v>
      </c>
      <c r="C18" s="6">
        <f t="shared" si="0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99" t="s">
        <v>56</v>
      </c>
      <c r="B19" s="193">
        <v>106</v>
      </c>
      <c r="C19" s="6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91" t="s">
        <v>57</v>
      </c>
      <c r="B20" s="193">
        <v>107</v>
      </c>
      <c r="C20" s="6">
        <f t="shared" si="0"/>
        <v>2</v>
      </c>
      <c r="D20" s="6">
        <v>0</v>
      </c>
      <c r="E20" s="6"/>
      <c r="F20" s="6"/>
      <c r="G20" s="6"/>
      <c r="H20" s="6"/>
      <c r="I20" s="6"/>
      <c r="J20" s="6">
        <v>0</v>
      </c>
      <c r="K20" s="6">
        <v>2</v>
      </c>
      <c r="L20" s="6">
        <v>0</v>
      </c>
      <c r="M20" s="6"/>
      <c r="N20" s="6"/>
      <c r="O20" s="6"/>
      <c r="P20" s="6"/>
    </row>
    <row r="21" spans="1:16" ht="26.4" x14ac:dyDescent="0.25">
      <c r="A21" s="191" t="s">
        <v>197</v>
      </c>
      <c r="B21" s="193">
        <v>108</v>
      </c>
      <c r="C21" s="6">
        <f t="shared" si="0"/>
        <v>2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2</v>
      </c>
      <c r="L21" s="6">
        <v>0</v>
      </c>
      <c r="M21" s="6"/>
      <c r="N21" s="6"/>
      <c r="O21" s="6"/>
      <c r="P21" s="6"/>
    </row>
    <row r="22" spans="1:16" ht="39.6" x14ac:dyDescent="0.25">
      <c r="A22" s="191" t="s">
        <v>59</v>
      </c>
      <c r="B22" s="193">
        <v>109</v>
      </c>
      <c r="C22" s="6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92" t="s">
        <v>11</v>
      </c>
      <c r="B23" s="193">
        <v>110</v>
      </c>
      <c r="C23" s="6">
        <f t="shared" si="0"/>
        <v>1228</v>
      </c>
      <c r="D23" s="6">
        <v>0</v>
      </c>
      <c r="E23" s="6"/>
      <c r="F23" s="6"/>
      <c r="G23" s="6">
        <v>0</v>
      </c>
      <c r="H23" s="6"/>
      <c r="I23" s="6"/>
      <c r="J23" s="6">
        <v>0</v>
      </c>
      <c r="K23" s="6">
        <v>97</v>
      </c>
      <c r="L23" s="6">
        <v>0</v>
      </c>
      <c r="M23" s="6">
        <v>9</v>
      </c>
      <c r="N23" s="6">
        <v>0</v>
      </c>
      <c r="O23" s="6">
        <v>100</v>
      </c>
      <c r="P23" s="6">
        <v>1022</v>
      </c>
    </row>
    <row r="24" spans="1:16" ht="66" x14ac:dyDescent="0.25">
      <c r="A24" s="191" t="s">
        <v>64</v>
      </c>
      <c r="B24" s="363">
        <v>111</v>
      </c>
      <c r="C24" s="6">
        <f t="shared" si="0"/>
        <v>64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61</v>
      </c>
      <c r="L24" s="6">
        <v>0</v>
      </c>
      <c r="M24" s="6">
        <v>3</v>
      </c>
      <c r="N24" s="6">
        <v>0</v>
      </c>
      <c r="O24" s="6"/>
      <c r="P24" s="6"/>
    </row>
    <row r="25" spans="1:16" ht="26.4" x14ac:dyDescent="0.25">
      <c r="A25" s="191" t="s">
        <v>65</v>
      </c>
      <c r="B25" s="363">
        <v>112</v>
      </c>
      <c r="C25" s="6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91" t="s">
        <v>66</v>
      </c>
      <c r="B26" s="363">
        <v>113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91" t="s">
        <v>67</v>
      </c>
      <c r="B27" s="363">
        <v>114</v>
      </c>
      <c r="C27" s="6">
        <f t="shared" si="0"/>
        <v>44</v>
      </c>
      <c r="D27" s="6"/>
      <c r="E27" s="6"/>
      <c r="F27" s="6"/>
      <c r="G27" s="6"/>
      <c r="H27" s="6"/>
      <c r="I27" s="6"/>
      <c r="J27" s="6"/>
      <c r="K27" s="6">
        <v>44</v>
      </c>
      <c r="L27" s="6"/>
      <c r="M27" s="6"/>
      <c r="N27" s="6"/>
      <c r="O27" s="6"/>
      <c r="P27" s="6"/>
    </row>
    <row r="28" spans="1:16" ht="52.8" x14ac:dyDescent="0.25">
      <c r="A28" s="191" t="s">
        <v>68</v>
      </c>
      <c r="B28" s="363">
        <v>115</v>
      </c>
      <c r="C28" s="6">
        <f t="shared" si="0"/>
        <v>44</v>
      </c>
      <c r="D28" s="6"/>
      <c r="E28" s="6"/>
      <c r="F28" s="6"/>
      <c r="G28" s="6"/>
      <c r="H28" s="6"/>
      <c r="I28" s="6"/>
      <c r="J28" s="6"/>
      <c r="K28" s="6">
        <v>44</v>
      </c>
      <c r="L28" s="6"/>
      <c r="M28" s="6"/>
      <c r="N28" s="6"/>
      <c r="O28" s="6"/>
      <c r="P28" s="6"/>
    </row>
    <row r="29" spans="1:16" ht="39.6" x14ac:dyDescent="0.25">
      <c r="A29" s="191" t="s">
        <v>69</v>
      </c>
      <c r="B29" s="363">
        <v>116</v>
      </c>
      <c r="C29" s="6">
        <f t="shared" si="0"/>
        <v>1228</v>
      </c>
      <c r="D29" s="6">
        <v>0</v>
      </c>
      <c r="E29" s="6"/>
      <c r="F29" s="6"/>
      <c r="G29" s="6">
        <v>0</v>
      </c>
      <c r="H29" s="6">
        <v>0</v>
      </c>
      <c r="I29" s="6">
        <v>0</v>
      </c>
      <c r="J29" s="6">
        <v>0</v>
      </c>
      <c r="K29" s="6">
        <v>97</v>
      </c>
      <c r="L29" s="6">
        <v>0</v>
      </c>
      <c r="M29" s="6">
        <v>9</v>
      </c>
      <c r="N29" s="6">
        <v>0</v>
      </c>
      <c r="O29" s="6">
        <v>100</v>
      </c>
      <c r="P29" s="6">
        <v>1022</v>
      </c>
    </row>
    <row r="30" spans="1:16" ht="26.4" x14ac:dyDescent="0.25">
      <c r="A30" s="200" t="s">
        <v>12</v>
      </c>
      <c r="B30" s="193">
        <v>117</v>
      </c>
      <c r="C30" s="6">
        <f t="shared" si="0"/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x14ac:dyDescent="0.25">
      <c r="A31" s="192" t="s">
        <v>13</v>
      </c>
      <c r="B31" s="193">
        <v>118</v>
      </c>
      <c r="C31" s="6">
        <f t="shared" si="0"/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92" t="s">
        <v>183</v>
      </c>
      <c r="B32" s="193">
        <v>119</v>
      </c>
      <c r="C32" s="6">
        <f t="shared" si="0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92" t="s">
        <v>184</v>
      </c>
      <c r="B33" s="193">
        <v>120</v>
      </c>
      <c r="C33" s="6">
        <f t="shared" si="0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192" t="s">
        <v>70</v>
      </c>
      <c r="B34" s="193">
        <v>121</v>
      </c>
      <c r="C34" s="6">
        <f t="shared" si="0"/>
        <v>18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5</v>
      </c>
      <c r="L34" s="6">
        <v>0</v>
      </c>
      <c r="M34" s="6">
        <v>2</v>
      </c>
      <c r="N34" s="6">
        <v>0</v>
      </c>
      <c r="O34" s="6">
        <v>8</v>
      </c>
      <c r="P34" s="6">
        <v>3</v>
      </c>
    </row>
    <row r="35" spans="1:16" x14ac:dyDescent="0.25">
      <c r="A35" s="192" t="s">
        <v>71</v>
      </c>
      <c r="B35" s="193">
        <v>122</v>
      </c>
      <c r="C35" s="6">
        <f t="shared" si="0"/>
        <v>6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5</v>
      </c>
    </row>
    <row r="36" spans="1:16" ht="26.4" x14ac:dyDescent="0.25">
      <c r="A36" s="200" t="s">
        <v>14</v>
      </c>
      <c r="B36" s="193">
        <v>123</v>
      </c>
      <c r="C36" s="6">
        <f t="shared" si="0"/>
        <v>6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1</v>
      </c>
      <c r="L36" s="6">
        <v>0</v>
      </c>
      <c r="M36" s="6"/>
      <c r="N36" s="6">
        <v>0</v>
      </c>
      <c r="O36" s="6">
        <v>0</v>
      </c>
      <c r="P36" s="6">
        <v>5</v>
      </c>
    </row>
    <row r="37" spans="1:16" ht="26.4" x14ac:dyDescent="0.25">
      <c r="A37" s="200" t="s">
        <v>72</v>
      </c>
      <c r="B37" s="193">
        <v>124</v>
      </c>
      <c r="C37" s="6">
        <f t="shared" si="0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200" t="s">
        <v>73</v>
      </c>
      <c r="B38" s="193">
        <v>125</v>
      </c>
      <c r="C38" s="6">
        <f t="shared" si="0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192" t="s">
        <v>15</v>
      </c>
      <c r="B39" s="193">
        <v>126</v>
      </c>
      <c r="C39" s="6">
        <f t="shared" si="0"/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200" t="s">
        <v>198</v>
      </c>
      <c r="B40" s="193">
        <v>127</v>
      </c>
      <c r="C40" s="6">
        <f t="shared" si="0"/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39.6" x14ac:dyDescent="0.25">
      <c r="A41" s="192" t="s">
        <v>75</v>
      </c>
      <c r="B41" s="193">
        <v>128</v>
      </c>
      <c r="C41" s="6">
        <f t="shared" si="0"/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98" t="s">
        <v>76</v>
      </c>
      <c r="B42" s="498"/>
      <c r="C42" s="499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</row>
    <row r="43" spans="1:16" x14ac:dyDescent="0.25">
      <c r="A43" s="364" t="s">
        <v>16</v>
      </c>
      <c r="B43" s="193">
        <v>201</v>
      </c>
      <c r="C43" s="6">
        <f t="shared" ref="C43:C64" si="1">SUM(D43:P43)</f>
        <v>163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134</v>
      </c>
      <c r="L43" s="6">
        <v>0</v>
      </c>
      <c r="M43" s="6">
        <v>29</v>
      </c>
      <c r="N43" s="6">
        <v>0</v>
      </c>
      <c r="O43" s="6"/>
      <c r="P43" s="6"/>
    </row>
    <row r="44" spans="1:16" ht="66" x14ac:dyDescent="0.25">
      <c r="A44" s="365" t="s">
        <v>77</v>
      </c>
      <c r="B44" s="193">
        <v>202</v>
      </c>
      <c r="C44" s="6">
        <f t="shared" si="1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365" t="s">
        <v>78</v>
      </c>
      <c r="B45" s="193">
        <v>203</v>
      </c>
      <c r="C45" s="6">
        <f t="shared" si="1"/>
        <v>26</v>
      </c>
      <c r="D45" s="6"/>
      <c r="E45" s="6"/>
      <c r="F45" s="6"/>
      <c r="G45" s="6"/>
      <c r="H45" s="6"/>
      <c r="I45" s="6"/>
      <c r="J45" s="6"/>
      <c r="K45" s="6">
        <v>22</v>
      </c>
      <c r="L45" s="6"/>
      <c r="M45" s="6">
        <v>4</v>
      </c>
      <c r="N45" s="6"/>
      <c r="O45" s="6"/>
      <c r="P45" s="6"/>
    </row>
    <row r="46" spans="1:16" ht="39.6" x14ac:dyDescent="0.25">
      <c r="A46" s="365" t="s">
        <v>79</v>
      </c>
      <c r="B46" s="193">
        <v>204</v>
      </c>
      <c r="C46" s="6">
        <f t="shared" si="1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365" t="s">
        <v>80</v>
      </c>
      <c r="B47" s="193">
        <v>205</v>
      </c>
      <c r="C47" s="6">
        <f t="shared" si="1"/>
        <v>58</v>
      </c>
      <c r="D47" s="6"/>
      <c r="E47" s="6"/>
      <c r="F47" s="6"/>
      <c r="G47" s="6"/>
      <c r="H47" s="6"/>
      <c r="I47" s="6"/>
      <c r="J47" s="6"/>
      <c r="K47" s="6">
        <v>58</v>
      </c>
      <c r="L47" s="6"/>
      <c r="M47" s="6"/>
      <c r="N47" s="6"/>
      <c r="O47" s="6"/>
      <c r="P47" s="6"/>
    </row>
    <row r="48" spans="1:16" ht="39.6" x14ac:dyDescent="0.25">
      <c r="A48" s="365" t="s">
        <v>81</v>
      </c>
      <c r="B48" s="193">
        <v>206</v>
      </c>
      <c r="C48" s="6">
        <f t="shared" si="1"/>
        <v>2</v>
      </c>
      <c r="D48" s="6"/>
      <c r="E48" s="6"/>
      <c r="F48" s="6"/>
      <c r="G48" s="6"/>
      <c r="H48" s="6"/>
      <c r="I48" s="6"/>
      <c r="J48" s="6"/>
      <c r="K48" s="6">
        <v>2</v>
      </c>
      <c r="L48" s="6"/>
      <c r="M48" s="6"/>
      <c r="N48" s="6"/>
      <c r="O48" s="6"/>
      <c r="P48" s="6"/>
    </row>
    <row r="49" spans="1:16" ht="39.6" x14ac:dyDescent="0.25">
      <c r="A49" s="365" t="s">
        <v>82</v>
      </c>
      <c r="B49" s="193">
        <v>207</v>
      </c>
      <c r="C49" s="6">
        <f t="shared" si="1"/>
        <v>2</v>
      </c>
      <c r="D49" s="6"/>
      <c r="E49" s="6"/>
      <c r="F49" s="6"/>
      <c r="G49" s="6"/>
      <c r="H49" s="6"/>
      <c r="I49" s="6"/>
      <c r="J49" s="6"/>
      <c r="K49" s="6">
        <v>2</v>
      </c>
      <c r="L49" s="6"/>
      <c r="M49" s="6"/>
      <c r="N49" s="6"/>
      <c r="O49" s="6"/>
      <c r="P49" s="6"/>
    </row>
    <row r="50" spans="1:16" ht="26.4" x14ac:dyDescent="0.25">
      <c r="A50" s="365" t="s">
        <v>37</v>
      </c>
      <c r="B50" s="193">
        <v>208</v>
      </c>
      <c r="C50" s="6">
        <f t="shared" si="1"/>
        <v>163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134</v>
      </c>
      <c r="L50" s="6">
        <v>0</v>
      </c>
      <c r="M50" s="6">
        <v>29</v>
      </c>
      <c r="N50" s="6">
        <v>0</v>
      </c>
      <c r="O50" s="6"/>
      <c r="P50" s="6"/>
    </row>
    <row r="51" spans="1:16" ht="26.4" x14ac:dyDescent="0.25">
      <c r="A51" s="200" t="s">
        <v>17</v>
      </c>
      <c r="B51" s="193">
        <v>209</v>
      </c>
      <c r="C51" s="6">
        <f t="shared" si="1"/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16" x14ac:dyDescent="0.25">
      <c r="A52" s="192" t="s">
        <v>18</v>
      </c>
      <c r="B52" s="193">
        <v>210</v>
      </c>
      <c r="C52" s="6">
        <f t="shared" si="1"/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16" ht="39.6" x14ac:dyDescent="0.25">
      <c r="A53" s="192" t="s">
        <v>181</v>
      </c>
      <c r="B53" s="193">
        <v>211</v>
      </c>
      <c r="C53" s="6">
        <f t="shared" si="1"/>
        <v>8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4</v>
      </c>
      <c r="L53" s="6">
        <v>0</v>
      </c>
      <c r="M53" s="6">
        <v>4</v>
      </c>
      <c r="N53" s="6">
        <v>0</v>
      </c>
      <c r="O53" s="6"/>
      <c r="P53" s="6"/>
    </row>
    <row r="54" spans="1:16" ht="39.6" x14ac:dyDescent="0.25">
      <c r="A54" s="366" t="s">
        <v>83</v>
      </c>
      <c r="B54" s="193">
        <v>212</v>
      </c>
      <c r="C54" s="6">
        <f t="shared" si="1"/>
        <v>2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2</v>
      </c>
      <c r="L54" s="6">
        <v>0</v>
      </c>
      <c r="M54" s="6"/>
      <c r="N54" s="6">
        <v>0</v>
      </c>
      <c r="O54" s="6"/>
      <c r="P54" s="6"/>
    </row>
    <row r="55" spans="1:16" ht="26.4" x14ac:dyDescent="0.25">
      <c r="A55" s="367" t="s">
        <v>84</v>
      </c>
      <c r="B55" s="193">
        <v>213</v>
      </c>
      <c r="C55" s="6">
        <f t="shared" si="1"/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16" ht="26.4" x14ac:dyDescent="0.25">
      <c r="A56" s="368" t="s">
        <v>85</v>
      </c>
      <c r="B56" s="193">
        <v>214</v>
      </c>
      <c r="C56" s="6">
        <f t="shared" si="1"/>
        <v>6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2</v>
      </c>
      <c r="L56" s="6">
        <v>0</v>
      </c>
      <c r="M56" s="6">
        <v>4</v>
      </c>
      <c r="N56" s="6">
        <v>0</v>
      </c>
      <c r="O56" s="6"/>
      <c r="P56" s="6"/>
    </row>
    <row r="57" spans="1:16" ht="26.4" x14ac:dyDescent="0.25">
      <c r="A57" s="192" t="s">
        <v>86</v>
      </c>
      <c r="B57" s="195">
        <v>215</v>
      </c>
      <c r="C57" s="6">
        <f t="shared" si="1"/>
        <v>0</v>
      </c>
      <c r="D57" s="272">
        <v>0</v>
      </c>
      <c r="E57" s="272"/>
      <c r="F57" s="272"/>
      <c r="G57" s="272"/>
      <c r="H57" s="272"/>
      <c r="I57" s="272"/>
      <c r="J57" s="272">
        <v>0</v>
      </c>
      <c r="K57" s="272">
        <v>0</v>
      </c>
      <c r="L57" s="272">
        <v>0</v>
      </c>
      <c r="M57" s="272"/>
      <c r="N57" s="272">
        <v>0</v>
      </c>
      <c r="O57" s="272"/>
      <c r="P57" s="272"/>
    </row>
    <row r="58" spans="1:16" ht="52.8" x14ac:dyDescent="0.25">
      <c r="A58" s="369" t="s">
        <v>185</v>
      </c>
      <c r="B58" s="195" t="s">
        <v>186</v>
      </c>
      <c r="C58" s="6">
        <f t="shared" si="1"/>
        <v>64</v>
      </c>
      <c r="D58" s="272">
        <v>0</v>
      </c>
      <c r="E58" s="272">
        <v>0</v>
      </c>
      <c r="F58" s="272">
        <v>0</v>
      </c>
      <c r="G58" s="272">
        <v>0</v>
      </c>
      <c r="H58" s="272">
        <v>0</v>
      </c>
      <c r="I58" s="272">
        <v>0</v>
      </c>
      <c r="J58" s="272">
        <v>0</v>
      </c>
      <c r="K58" s="272">
        <v>55</v>
      </c>
      <c r="L58" s="272">
        <v>0</v>
      </c>
      <c r="M58" s="272">
        <v>9</v>
      </c>
      <c r="N58" s="272">
        <v>0</v>
      </c>
      <c r="O58" s="272"/>
      <c r="P58" s="272"/>
    </row>
    <row r="59" spans="1:16" ht="79.2" x14ac:dyDescent="0.25">
      <c r="A59" s="369" t="s">
        <v>187</v>
      </c>
      <c r="B59" s="195">
        <v>217</v>
      </c>
      <c r="C59" s="6">
        <f t="shared" si="1"/>
        <v>20</v>
      </c>
      <c r="D59" s="370"/>
      <c r="E59" s="370"/>
      <c r="F59" s="370"/>
      <c r="G59" s="370"/>
      <c r="H59" s="370"/>
      <c r="I59" s="370"/>
      <c r="J59" s="370"/>
      <c r="K59" s="370">
        <v>20</v>
      </c>
      <c r="L59" s="370"/>
      <c r="M59" s="272"/>
      <c r="N59" s="272"/>
      <c r="O59" s="272"/>
      <c r="P59" s="272"/>
    </row>
    <row r="60" spans="1:16" ht="66" x14ac:dyDescent="0.25">
      <c r="A60" s="369" t="s">
        <v>189</v>
      </c>
      <c r="B60" s="195">
        <v>218</v>
      </c>
      <c r="C60" s="6">
        <f t="shared" si="1"/>
        <v>0</v>
      </c>
      <c r="D60" s="370"/>
      <c r="E60" s="370"/>
      <c r="F60" s="370"/>
      <c r="G60" s="370"/>
      <c r="H60" s="370"/>
      <c r="I60" s="370"/>
      <c r="J60" s="370"/>
      <c r="K60" s="370"/>
      <c r="L60" s="370"/>
      <c r="M60" s="272"/>
      <c r="N60" s="272"/>
      <c r="O60" s="272"/>
      <c r="P60" s="272"/>
    </row>
    <row r="61" spans="1:16" ht="26.4" x14ac:dyDescent="0.25">
      <c r="A61" s="371" t="s">
        <v>190</v>
      </c>
      <c r="B61" s="372">
        <v>219</v>
      </c>
      <c r="C61" s="6">
        <f t="shared" si="1"/>
        <v>64</v>
      </c>
      <c r="D61" s="373">
        <v>0</v>
      </c>
      <c r="E61" s="373">
        <v>0</v>
      </c>
      <c r="F61" s="373">
        <v>0</v>
      </c>
      <c r="G61" s="373">
        <v>0</v>
      </c>
      <c r="H61" s="373">
        <v>0</v>
      </c>
      <c r="I61" s="373">
        <v>0</v>
      </c>
      <c r="J61" s="373">
        <v>0</v>
      </c>
      <c r="K61" s="373">
        <v>55</v>
      </c>
      <c r="L61" s="373">
        <v>0</v>
      </c>
      <c r="M61" s="373">
        <v>9</v>
      </c>
      <c r="N61" s="373">
        <v>0</v>
      </c>
      <c r="O61" s="274"/>
      <c r="P61" s="274"/>
    </row>
    <row r="62" spans="1:16" ht="26.4" x14ac:dyDescent="0.25">
      <c r="A62" s="369" t="s">
        <v>191</v>
      </c>
      <c r="B62" s="195">
        <v>220</v>
      </c>
      <c r="C62" s="6">
        <f t="shared" si="1"/>
        <v>0</v>
      </c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272"/>
      <c r="P62" s="272"/>
    </row>
    <row r="63" spans="1:16" x14ac:dyDescent="0.25">
      <c r="A63" s="369" t="s">
        <v>192</v>
      </c>
      <c r="B63" s="195">
        <v>221</v>
      </c>
      <c r="C63" s="6">
        <f t="shared" si="1"/>
        <v>0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</row>
    <row r="64" spans="1:16" ht="26.4" x14ac:dyDescent="0.25">
      <c r="A64" s="192" t="s">
        <v>93</v>
      </c>
      <c r="B64" s="193">
        <v>222</v>
      </c>
      <c r="C64" s="6">
        <f t="shared" si="1"/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16" ht="12.75" customHeight="1" x14ac:dyDescent="0.25">
      <c r="A65" s="498" t="s">
        <v>199</v>
      </c>
      <c r="B65" s="498"/>
      <c r="C65" s="499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</row>
    <row r="66" spans="1:16" ht="26.4" x14ac:dyDescent="0.25">
      <c r="A66" s="364" t="s">
        <v>94</v>
      </c>
      <c r="B66" s="193">
        <v>301</v>
      </c>
      <c r="C66" s="6">
        <f t="shared" ref="C66:C92" si="2">SUM(D66:P66)</f>
        <v>37372.080000000002</v>
      </c>
      <c r="D66" s="357">
        <v>0</v>
      </c>
      <c r="E66" s="357"/>
      <c r="F66" s="357"/>
      <c r="G66" s="357"/>
      <c r="H66" s="357"/>
      <c r="I66" s="357"/>
      <c r="J66" s="357">
        <v>0</v>
      </c>
      <c r="K66" s="357">
        <v>14965.62</v>
      </c>
      <c r="L66" s="357">
        <v>0</v>
      </c>
      <c r="M66" s="357">
        <v>1385.83</v>
      </c>
      <c r="N66" s="357">
        <v>0</v>
      </c>
      <c r="O66" s="357">
        <v>4721.96</v>
      </c>
      <c r="P66" s="357">
        <v>16298.67</v>
      </c>
    </row>
    <row r="67" spans="1:16" ht="52.8" x14ac:dyDescent="0.25">
      <c r="A67" s="191" t="s">
        <v>95</v>
      </c>
      <c r="B67" s="193">
        <v>302</v>
      </c>
      <c r="C67" s="6">
        <f t="shared" si="2"/>
        <v>0</v>
      </c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</row>
    <row r="68" spans="1:16" ht="52.8" x14ac:dyDescent="0.25">
      <c r="A68" s="191" t="s">
        <v>96</v>
      </c>
      <c r="B68" s="193">
        <v>303</v>
      </c>
      <c r="C68" s="6">
        <f t="shared" si="2"/>
        <v>8264.8799999999992</v>
      </c>
      <c r="D68" s="357">
        <v>0</v>
      </c>
      <c r="E68" s="357"/>
      <c r="F68" s="357"/>
      <c r="G68" s="357"/>
      <c r="H68" s="357"/>
      <c r="I68" s="357"/>
      <c r="J68" s="357">
        <v>0</v>
      </c>
      <c r="K68" s="357">
        <v>7572.83</v>
      </c>
      <c r="L68" s="357">
        <v>0</v>
      </c>
      <c r="M68" s="357">
        <v>692.05</v>
      </c>
      <c r="N68" s="357"/>
      <c r="O68" s="357"/>
      <c r="P68" s="357"/>
    </row>
    <row r="69" spans="1:16" ht="66" x14ac:dyDescent="0.25">
      <c r="A69" s="191" t="s">
        <v>97</v>
      </c>
      <c r="B69" s="193">
        <v>304</v>
      </c>
      <c r="C69" s="6">
        <f t="shared" si="2"/>
        <v>682.76</v>
      </c>
      <c r="D69" s="357">
        <v>0</v>
      </c>
      <c r="E69" s="357"/>
      <c r="F69" s="357"/>
      <c r="G69" s="357"/>
      <c r="H69" s="357"/>
      <c r="I69" s="357"/>
      <c r="J69" s="357">
        <v>0</v>
      </c>
      <c r="K69" s="357">
        <v>319.45999999999998</v>
      </c>
      <c r="L69" s="357">
        <v>0</v>
      </c>
      <c r="M69" s="357">
        <v>363.3</v>
      </c>
      <c r="N69" s="357"/>
      <c r="O69" s="357"/>
      <c r="P69" s="357"/>
    </row>
    <row r="70" spans="1:16" ht="52.8" x14ac:dyDescent="0.25">
      <c r="A70" s="199" t="s">
        <v>98</v>
      </c>
      <c r="B70" s="193">
        <v>305</v>
      </c>
      <c r="C70" s="6">
        <f t="shared" si="2"/>
        <v>0</v>
      </c>
      <c r="D70" s="357">
        <v>0</v>
      </c>
      <c r="E70" s="357"/>
      <c r="F70" s="357"/>
      <c r="G70" s="357"/>
      <c r="H70" s="357"/>
      <c r="I70" s="357"/>
      <c r="J70" s="357">
        <v>0</v>
      </c>
      <c r="K70" s="357">
        <v>0</v>
      </c>
      <c r="L70" s="357">
        <v>0</v>
      </c>
      <c r="M70" s="357"/>
      <c r="N70" s="357">
        <v>0</v>
      </c>
      <c r="O70" s="357"/>
      <c r="P70" s="357"/>
    </row>
    <row r="71" spans="1:16" ht="52.8" x14ac:dyDescent="0.25">
      <c r="A71" s="199" t="s">
        <v>99</v>
      </c>
      <c r="B71" s="193">
        <v>306</v>
      </c>
      <c r="C71" s="6">
        <f t="shared" si="2"/>
        <v>0</v>
      </c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</row>
    <row r="72" spans="1:16" ht="39.6" x14ac:dyDescent="0.25">
      <c r="A72" s="199" t="s">
        <v>200</v>
      </c>
      <c r="B72" s="193">
        <v>307</v>
      </c>
      <c r="C72" s="6">
        <f t="shared" si="2"/>
        <v>1684</v>
      </c>
      <c r="D72" s="374"/>
      <c r="E72" s="374"/>
      <c r="F72" s="374"/>
      <c r="G72" s="374"/>
      <c r="H72" s="374"/>
      <c r="I72" s="374"/>
      <c r="J72" s="374"/>
      <c r="K72" s="374">
        <v>1684</v>
      </c>
      <c r="L72" s="374"/>
      <c r="M72" s="374"/>
      <c r="N72" s="374"/>
      <c r="O72" s="374"/>
      <c r="P72" s="374"/>
    </row>
    <row r="73" spans="1:16" ht="52.8" x14ac:dyDescent="0.25">
      <c r="A73" s="199" t="s">
        <v>201</v>
      </c>
      <c r="B73" s="193">
        <v>308</v>
      </c>
      <c r="C73" s="6">
        <f t="shared" si="2"/>
        <v>1684</v>
      </c>
      <c r="D73" s="374"/>
      <c r="E73" s="374"/>
      <c r="F73" s="374"/>
      <c r="G73" s="374"/>
      <c r="H73" s="374"/>
      <c r="I73" s="374"/>
      <c r="J73" s="374"/>
      <c r="K73" s="374">
        <v>1684</v>
      </c>
      <c r="L73" s="374"/>
      <c r="M73" s="374"/>
      <c r="N73" s="374"/>
      <c r="O73" s="374"/>
      <c r="P73" s="374"/>
    </row>
    <row r="74" spans="1:16" ht="26.4" x14ac:dyDescent="0.25">
      <c r="A74" s="192" t="s">
        <v>102</v>
      </c>
      <c r="B74" s="193">
        <v>309</v>
      </c>
      <c r="C74" s="6">
        <f t="shared" si="2"/>
        <v>34331.1</v>
      </c>
      <c r="D74" s="374">
        <v>0</v>
      </c>
      <c r="E74" s="374"/>
      <c r="F74" s="374"/>
      <c r="G74" s="374"/>
      <c r="H74" s="374"/>
      <c r="I74" s="374"/>
      <c r="J74" s="374">
        <v>0</v>
      </c>
      <c r="K74" s="374">
        <v>12655.05</v>
      </c>
      <c r="L74" s="374">
        <v>0</v>
      </c>
      <c r="M74" s="374">
        <v>655.42</v>
      </c>
      <c r="N74" s="374">
        <v>0</v>
      </c>
      <c r="O74" s="374">
        <v>4721.96</v>
      </c>
      <c r="P74" s="374">
        <v>16298.67</v>
      </c>
    </row>
    <row r="75" spans="1:16" ht="66" x14ac:dyDescent="0.25">
      <c r="A75" s="192" t="s">
        <v>202</v>
      </c>
      <c r="B75" s="193">
        <v>310</v>
      </c>
      <c r="C75" s="6">
        <f t="shared" si="2"/>
        <v>7400.8809999999994</v>
      </c>
      <c r="D75" s="374"/>
      <c r="E75" s="374"/>
      <c r="F75" s="374"/>
      <c r="G75" s="374"/>
      <c r="H75" s="374"/>
      <c r="I75" s="374"/>
      <c r="J75" s="374"/>
      <c r="K75" s="374">
        <v>7181.6009999999997</v>
      </c>
      <c r="L75" s="374"/>
      <c r="M75" s="374">
        <v>219.28</v>
      </c>
      <c r="N75" s="374"/>
      <c r="O75" s="374"/>
      <c r="P75" s="374"/>
    </row>
    <row r="76" spans="1:16" ht="26.4" x14ac:dyDescent="0.25">
      <c r="A76" s="191" t="s">
        <v>104</v>
      </c>
      <c r="B76" s="193">
        <v>311</v>
      </c>
      <c r="C76" s="6">
        <f t="shared" si="2"/>
        <v>0</v>
      </c>
      <c r="D76" s="374">
        <v>0</v>
      </c>
      <c r="E76" s="374"/>
      <c r="F76" s="374"/>
      <c r="G76" s="374"/>
      <c r="H76" s="374"/>
      <c r="I76" s="374"/>
      <c r="J76" s="374">
        <v>0</v>
      </c>
      <c r="K76" s="374">
        <v>0</v>
      </c>
      <c r="L76" s="374">
        <v>0</v>
      </c>
      <c r="M76" s="374"/>
      <c r="N76" s="374">
        <v>0</v>
      </c>
      <c r="O76" s="374"/>
      <c r="P76" s="374"/>
    </row>
    <row r="77" spans="1:16" ht="39.6" x14ac:dyDescent="0.25">
      <c r="A77" s="191" t="s">
        <v>105</v>
      </c>
      <c r="B77" s="193">
        <v>312</v>
      </c>
      <c r="C77" s="6">
        <f t="shared" si="2"/>
        <v>0</v>
      </c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</row>
    <row r="78" spans="1:16" ht="39.6" x14ac:dyDescent="0.25">
      <c r="A78" s="191" t="s">
        <v>106</v>
      </c>
      <c r="B78" s="193">
        <v>313</v>
      </c>
      <c r="C78" s="6">
        <f t="shared" si="2"/>
        <v>1684</v>
      </c>
      <c r="D78" s="374"/>
      <c r="E78" s="374"/>
      <c r="F78" s="374"/>
      <c r="G78" s="374"/>
      <c r="H78" s="374"/>
      <c r="I78" s="374"/>
      <c r="J78" s="374"/>
      <c r="K78" s="374">
        <v>1684</v>
      </c>
      <c r="L78" s="374"/>
      <c r="M78" s="374"/>
      <c r="N78" s="374"/>
      <c r="O78" s="374"/>
      <c r="P78" s="374"/>
    </row>
    <row r="79" spans="1:16" ht="39.6" x14ac:dyDescent="0.25">
      <c r="A79" s="191" t="s">
        <v>107</v>
      </c>
      <c r="B79" s="193">
        <v>314</v>
      </c>
      <c r="C79" s="6">
        <f t="shared" si="2"/>
        <v>1684</v>
      </c>
      <c r="D79" s="374"/>
      <c r="E79" s="374"/>
      <c r="F79" s="374"/>
      <c r="G79" s="374"/>
      <c r="H79" s="374"/>
      <c r="I79" s="374"/>
      <c r="J79" s="374"/>
      <c r="K79" s="374">
        <v>1684</v>
      </c>
      <c r="L79" s="374"/>
      <c r="M79" s="374"/>
      <c r="N79" s="374"/>
      <c r="O79" s="374"/>
      <c r="P79" s="374"/>
    </row>
    <row r="80" spans="1:16" ht="39.6" x14ac:dyDescent="0.25">
      <c r="A80" s="375" t="s">
        <v>182</v>
      </c>
      <c r="B80" s="193">
        <v>315</v>
      </c>
      <c r="C80" s="6">
        <f t="shared" si="2"/>
        <v>0</v>
      </c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</row>
    <row r="81" spans="1:16" ht="39.6" x14ac:dyDescent="0.25">
      <c r="A81" s="375" t="s">
        <v>108</v>
      </c>
      <c r="B81" s="193">
        <v>316</v>
      </c>
      <c r="C81" s="6">
        <f t="shared" si="2"/>
        <v>34331.129999999997</v>
      </c>
      <c r="D81" s="374">
        <v>0</v>
      </c>
      <c r="E81" s="374">
        <v>0</v>
      </c>
      <c r="F81" s="374">
        <v>0</v>
      </c>
      <c r="G81" s="374">
        <v>0</v>
      </c>
      <c r="H81" s="374">
        <v>0</v>
      </c>
      <c r="I81" s="374">
        <v>0</v>
      </c>
      <c r="J81" s="374">
        <v>0</v>
      </c>
      <c r="K81" s="374">
        <v>12655.05</v>
      </c>
      <c r="L81" s="374">
        <v>0</v>
      </c>
      <c r="M81" s="374">
        <v>655.45</v>
      </c>
      <c r="N81" s="374">
        <v>0</v>
      </c>
      <c r="O81" s="374">
        <v>4721.96</v>
      </c>
      <c r="P81" s="374">
        <v>16298.67</v>
      </c>
    </row>
    <row r="82" spans="1:16" ht="26.4" x14ac:dyDescent="0.25">
      <c r="A82" s="200" t="s">
        <v>21</v>
      </c>
      <c r="B82" s="193">
        <v>317</v>
      </c>
      <c r="C82" s="6">
        <f t="shared" si="2"/>
        <v>0</v>
      </c>
      <c r="D82" s="374">
        <v>0</v>
      </c>
      <c r="E82" s="374"/>
      <c r="F82" s="374"/>
      <c r="G82" s="374"/>
      <c r="H82" s="374"/>
      <c r="I82" s="374"/>
      <c r="J82" s="374">
        <v>0</v>
      </c>
      <c r="K82" s="374">
        <v>0</v>
      </c>
      <c r="L82" s="374">
        <v>0</v>
      </c>
      <c r="M82" s="374"/>
      <c r="N82" s="374">
        <v>0</v>
      </c>
      <c r="O82" s="374">
        <v>0</v>
      </c>
      <c r="P82" s="374">
        <v>0</v>
      </c>
    </row>
    <row r="83" spans="1:16" x14ac:dyDescent="0.25">
      <c r="A83" s="192" t="s">
        <v>22</v>
      </c>
      <c r="B83" s="193">
        <v>318</v>
      </c>
      <c r="C83" s="6">
        <f t="shared" si="2"/>
        <v>0</v>
      </c>
      <c r="D83" s="357">
        <v>0</v>
      </c>
      <c r="E83" s="357"/>
      <c r="F83" s="357"/>
      <c r="G83" s="357"/>
      <c r="H83" s="357"/>
      <c r="I83" s="357"/>
      <c r="J83" s="357">
        <v>0</v>
      </c>
      <c r="K83" s="357">
        <v>0</v>
      </c>
      <c r="L83" s="357">
        <v>0</v>
      </c>
      <c r="M83" s="357"/>
      <c r="N83" s="357">
        <v>0</v>
      </c>
      <c r="O83" s="357">
        <v>0</v>
      </c>
      <c r="P83" s="357">
        <v>0</v>
      </c>
    </row>
    <row r="84" spans="1:16" ht="39.6" x14ac:dyDescent="0.25">
      <c r="A84" s="192" t="s">
        <v>193</v>
      </c>
      <c r="B84" s="193">
        <v>319</v>
      </c>
      <c r="C84" s="6">
        <f t="shared" si="2"/>
        <v>0</v>
      </c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</row>
    <row r="85" spans="1:16" ht="39.6" x14ac:dyDescent="0.25">
      <c r="A85" s="192" t="s">
        <v>194</v>
      </c>
      <c r="B85" s="193">
        <v>320</v>
      </c>
      <c r="C85" s="6">
        <f t="shared" si="2"/>
        <v>0</v>
      </c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</row>
    <row r="86" spans="1:16" ht="26.4" x14ac:dyDescent="0.25">
      <c r="A86" s="192" t="s">
        <v>109</v>
      </c>
      <c r="B86" s="193">
        <v>321</v>
      </c>
      <c r="C86" s="6">
        <f t="shared" si="2"/>
        <v>-139.48999999999998</v>
      </c>
      <c r="D86" s="357">
        <v>0</v>
      </c>
      <c r="E86" s="357"/>
      <c r="F86" s="357"/>
      <c r="G86" s="357"/>
      <c r="H86" s="357"/>
      <c r="I86" s="357"/>
      <c r="J86" s="357">
        <v>0</v>
      </c>
      <c r="K86" s="357">
        <v>17.77</v>
      </c>
      <c r="L86" s="357">
        <v>0</v>
      </c>
      <c r="M86" s="357">
        <v>-152.01</v>
      </c>
      <c r="N86" s="357">
        <v>0</v>
      </c>
      <c r="O86" s="357">
        <v>-5.25</v>
      </c>
      <c r="P86" s="357">
        <v>0</v>
      </c>
    </row>
    <row r="87" spans="1:16" ht="26.4" x14ac:dyDescent="0.25">
      <c r="A87" s="192" t="s">
        <v>110</v>
      </c>
      <c r="B87" s="193">
        <v>322</v>
      </c>
      <c r="C87" s="6">
        <f t="shared" si="2"/>
        <v>72.03</v>
      </c>
      <c r="D87" s="357">
        <v>0</v>
      </c>
      <c r="E87" s="357">
        <v>0</v>
      </c>
      <c r="F87" s="357">
        <v>0</v>
      </c>
      <c r="G87" s="357">
        <v>0</v>
      </c>
      <c r="H87" s="357">
        <v>0</v>
      </c>
      <c r="I87" s="357">
        <v>0</v>
      </c>
      <c r="J87" s="357">
        <v>0</v>
      </c>
      <c r="K87" s="357">
        <v>111.72</v>
      </c>
      <c r="L87" s="357">
        <v>0</v>
      </c>
      <c r="M87" s="357">
        <v>0</v>
      </c>
      <c r="N87" s="357">
        <v>0</v>
      </c>
      <c r="O87" s="357">
        <v>0</v>
      </c>
      <c r="P87" s="357">
        <v>-39.69</v>
      </c>
    </row>
    <row r="88" spans="1:16" ht="26.4" x14ac:dyDescent="0.25">
      <c r="A88" s="200" t="s">
        <v>14</v>
      </c>
      <c r="B88" s="193">
        <v>323</v>
      </c>
      <c r="C88" s="6">
        <f t="shared" si="2"/>
        <v>72.03</v>
      </c>
      <c r="D88" s="357"/>
      <c r="E88" s="357"/>
      <c r="F88" s="357"/>
      <c r="G88" s="357"/>
      <c r="H88" s="357"/>
      <c r="I88" s="357"/>
      <c r="J88" s="357"/>
      <c r="K88" s="357">
        <v>111.72</v>
      </c>
      <c r="L88" s="357"/>
      <c r="M88" s="357"/>
      <c r="N88" s="357"/>
      <c r="O88" s="357"/>
      <c r="P88" s="357">
        <v>-39.69</v>
      </c>
    </row>
    <row r="89" spans="1:16" ht="26.4" x14ac:dyDescent="0.25">
      <c r="A89" s="200" t="s">
        <v>72</v>
      </c>
      <c r="B89" s="193">
        <v>324</v>
      </c>
      <c r="C89" s="6">
        <f t="shared" si="2"/>
        <v>0</v>
      </c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</row>
    <row r="90" spans="1:16" ht="39.6" x14ac:dyDescent="0.25">
      <c r="A90" s="200" t="s">
        <v>73</v>
      </c>
      <c r="B90" s="193">
        <v>325</v>
      </c>
      <c r="C90" s="6">
        <f t="shared" si="2"/>
        <v>0</v>
      </c>
      <c r="D90" s="357"/>
      <c r="E90" s="357"/>
      <c r="F90" s="357"/>
      <c r="G90" s="357"/>
      <c r="H90" s="357"/>
      <c r="I90" s="357"/>
      <c r="J90" s="357"/>
      <c r="K90" s="357"/>
      <c r="L90" s="357"/>
      <c r="M90" s="357"/>
      <c r="N90" s="357"/>
      <c r="O90" s="357"/>
      <c r="P90" s="357"/>
    </row>
    <row r="91" spans="1:16" x14ac:dyDescent="0.25">
      <c r="A91" s="192" t="s">
        <v>15</v>
      </c>
      <c r="B91" s="193">
        <v>326</v>
      </c>
      <c r="C91" s="6">
        <f t="shared" si="2"/>
        <v>0</v>
      </c>
      <c r="D91" s="357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</row>
    <row r="92" spans="1:16" ht="118.8" x14ac:dyDescent="0.25">
      <c r="A92" s="192" t="s">
        <v>195</v>
      </c>
      <c r="B92" s="193">
        <v>327</v>
      </c>
      <c r="C92" s="6">
        <f t="shared" si="2"/>
        <v>0</v>
      </c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</row>
    <row r="93" spans="1:16" ht="12.75" customHeight="1" x14ac:dyDescent="0.25">
      <c r="A93" s="498" t="s">
        <v>127</v>
      </c>
      <c r="B93" s="498"/>
      <c r="C93" s="500"/>
      <c r="D93" s="498"/>
      <c r="E93" s="498"/>
      <c r="F93" s="498"/>
      <c r="G93" s="498"/>
      <c r="H93" s="498"/>
      <c r="I93" s="498"/>
      <c r="J93" s="498"/>
      <c r="K93" s="498"/>
      <c r="L93" s="498"/>
      <c r="M93" s="498"/>
      <c r="N93" s="498"/>
      <c r="O93" s="498"/>
      <c r="P93" s="498"/>
    </row>
    <row r="94" spans="1:16" ht="12.75" customHeight="1" x14ac:dyDescent="0.25">
      <c r="A94" s="495" t="s">
        <v>128</v>
      </c>
      <c r="B94" s="496"/>
      <c r="C94" s="496"/>
      <c r="D94" s="496"/>
      <c r="E94" s="496"/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7"/>
    </row>
    <row r="95" spans="1:16" ht="66" x14ac:dyDescent="0.25">
      <c r="A95" s="199" t="s">
        <v>117</v>
      </c>
      <c r="B95" s="193" t="s">
        <v>23</v>
      </c>
      <c r="C95" s="6">
        <f>SUM(D95:P95)</f>
        <v>10</v>
      </c>
      <c r="D95" s="6">
        <v>0</v>
      </c>
      <c r="E95" s="6"/>
      <c r="F95" s="6"/>
      <c r="G95" s="6"/>
      <c r="H95" s="6"/>
      <c r="I95" s="6"/>
      <c r="J95" s="6"/>
      <c r="K95" s="6">
        <v>7</v>
      </c>
      <c r="L95" s="6"/>
      <c r="M95" s="6">
        <v>3</v>
      </c>
      <c r="N95" s="6">
        <v>0</v>
      </c>
      <c r="O95" s="6"/>
      <c r="P95" s="6"/>
    </row>
    <row r="96" spans="1:16" ht="79.2" x14ac:dyDescent="0.25">
      <c r="A96" s="199" t="s">
        <v>203</v>
      </c>
      <c r="B96" s="193" t="s">
        <v>24</v>
      </c>
      <c r="C96" s="6">
        <f>SUM(D96:P96)</f>
        <v>4</v>
      </c>
      <c r="D96" s="199"/>
      <c r="E96" s="199"/>
      <c r="F96" s="199"/>
      <c r="G96" s="6"/>
      <c r="H96" s="6"/>
      <c r="I96" s="6"/>
      <c r="J96" s="6"/>
      <c r="K96" s="6">
        <v>4</v>
      </c>
      <c r="L96" s="6"/>
      <c r="M96" s="6"/>
      <c r="N96" s="6">
        <v>0</v>
      </c>
      <c r="O96" s="6"/>
      <c r="P96" s="6"/>
    </row>
    <row r="97" spans="1:16" ht="52.8" x14ac:dyDescent="0.25">
      <c r="A97" s="199" t="s">
        <v>204</v>
      </c>
      <c r="B97" s="193" t="s">
        <v>26</v>
      </c>
      <c r="C97" s="6">
        <f>SUM(D97:P97)</f>
        <v>52</v>
      </c>
      <c r="D97" s="199"/>
      <c r="E97" s="199"/>
      <c r="F97" s="199"/>
      <c r="G97" s="6"/>
      <c r="H97" s="6"/>
      <c r="I97" s="6"/>
      <c r="J97" s="6"/>
      <c r="K97" s="6">
        <v>49</v>
      </c>
      <c r="L97" s="6"/>
      <c r="M97" s="6">
        <v>3</v>
      </c>
      <c r="N97" s="6">
        <v>0</v>
      </c>
      <c r="O97" s="6"/>
      <c r="P97" s="6"/>
    </row>
    <row r="98" spans="1:16" ht="105.6" x14ac:dyDescent="0.25">
      <c r="A98" s="199" t="s">
        <v>205</v>
      </c>
      <c r="B98" s="193" t="s">
        <v>206</v>
      </c>
      <c r="C98" s="6">
        <f>SUM(D98:P98)</f>
        <v>46</v>
      </c>
      <c r="D98" s="199"/>
      <c r="E98" s="199"/>
      <c r="F98" s="199"/>
      <c r="G98" s="6"/>
      <c r="H98" s="6"/>
      <c r="I98" s="6"/>
      <c r="J98" s="6"/>
      <c r="K98" s="6">
        <v>46</v>
      </c>
      <c r="L98" s="6"/>
      <c r="M98" s="6"/>
      <c r="N98" s="6">
        <v>0</v>
      </c>
      <c r="O98" s="6"/>
      <c r="P98" s="6"/>
    </row>
    <row r="99" spans="1:16" ht="12.75" customHeight="1" x14ac:dyDescent="0.25">
      <c r="A99" s="498" t="s">
        <v>130</v>
      </c>
      <c r="B99" s="498"/>
      <c r="C99" s="499"/>
      <c r="D99" s="498"/>
      <c r="E99" s="498"/>
      <c r="F99" s="498"/>
      <c r="G99" s="498"/>
      <c r="H99" s="498"/>
      <c r="I99" s="498"/>
      <c r="J99" s="498"/>
      <c r="K99" s="498"/>
      <c r="L99" s="498"/>
      <c r="M99" s="498"/>
      <c r="N99" s="498"/>
      <c r="O99" s="498"/>
      <c r="P99" s="498"/>
    </row>
    <row r="100" spans="1:16" ht="79.2" x14ac:dyDescent="0.25">
      <c r="A100" s="192" t="s">
        <v>118</v>
      </c>
      <c r="B100" s="193" t="s">
        <v>27</v>
      </c>
      <c r="C100" s="6">
        <f>SUM(D100:P100)</f>
        <v>36</v>
      </c>
      <c r="D100" s="6">
        <v>0</v>
      </c>
      <c r="E100" s="6"/>
      <c r="F100" s="6"/>
      <c r="G100" s="6"/>
      <c r="H100" s="6"/>
      <c r="I100" s="6"/>
      <c r="J100" s="6"/>
      <c r="K100" s="6">
        <v>18</v>
      </c>
      <c r="L100" s="6"/>
      <c r="M100" s="6">
        <v>18</v>
      </c>
      <c r="N100" s="6">
        <v>0</v>
      </c>
      <c r="O100" s="6"/>
      <c r="P100" s="6"/>
    </row>
    <row r="101" spans="1:16" ht="39.6" x14ac:dyDescent="0.25">
      <c r="A101" s="192" t="s">
        <v>131</v>
      </c>
      <c r="B101" s="193" t="s">
        <v>28</v>
      </c>
      <c r="C101" s="6">
        <f>SUM(D101:P101)</f>
        <v>2</v>
      </c>
      <c r="D101" s="6">
        <v>0</v>
      </c>
      <c r="E101" s="6"/>
      <c r="F101" s="6"/>
      <c r="G101" s="6"/>
      <c r="H101" s="6"/>
      <c r="I101" s="6"/>
      <c r="J101" s="6"/>
      <c r="K101" s="6">
        <v>0</v>
      </c>
      <c r="L101" s="6"/>
      <c r="M101" s="6">
        <v>2</v>
      </c>
      <c r="N101" s="6">
        <v>0</v>
      </c>
      <c r="O101" s="6"/>
      <c r="P101" s="6"/>
    </row>
    <row r="102" spans="1:16" ht="52.8" x14ac:dyDescent="0.25">
      <c r="A102" s="192" t="s">
        <v>119</v>
      </c>
      <c r="B102" s="193" t="s">
        <v>29</v>
      </c>
      <c r="C102" s="6">
        <f>SUM(D102:P102)</f>
        <v>1</v>
      </c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>
        <v>1</v>
      </c>
      <c r="N102" s="6">
        <v>0</v>
      </c>
      <c r="O102" s="6"/>
      <c r="P102" s="6"/>
    </row>
    <row r="103" spans="1:16" x14ac:dyDescent="0.25">
      <c r="A103" s="192" t="s">
        <v>120</v>
      </c>
      <c r="B103" s="193" t="s">
        <v>30</v>
      </c>
      <c r="C103" s="6">
        <f>SUM(D103:P103)</f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>
        <v>0</v>
      </c>
      <c r="O103" s="6"/>
      <c r="P103" s="6"/>
    </row>
    <row r="104" spans="1:16" ht="39.6" x14ac:dyDescent="0.25">
      <c r="A104" s="192" t="s">
        <v>207</v>
      </c>
      <c r="B104" s="193" t="s">
        <v>31</v>
      </c>
      <c r="C104" s="6">
        <f>SUM(D104:P104)</f>
        <v>10</v>
      </c>
      <c r="D104" s="6">
        <v>0</v>
      </c>
      <c r="E104" s="192"/>
      <c r="F104" s="192"/>
      <c r="G104" s="6"/>
      <c r="H104" s="6"/>
      <c r="I104" s="6"/>
      <c r="J104" s="6"/>
      <c r="K104" s="6">
        <v>7</v>
      </c>
      <c r="L104" s="6"/>
      <c r="M104" s="6">
        <v>3</v>
      </c>
      <c r="N104" s="6">
        <v>0</v>
      </c>
      <c r="O104" s="6"/>
      <c r="P104" s="6"/>
    </row>
    <row r="105" spans="1:16" ht="26.25" customHeight="1" x14ac:dyDescent="0.25">
      <c r="A105" s="501" t="s">
        <v>132</v>
      </c>
      <c r="B105" s="502"/>
      <c r="C105" s="503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4"/>
    </row>
    <row r="106" spans="1:16" ht="21.75" customHeight="1" x14ac:dyDescent="0.25">
      <c r="A106" s="377" t="s">
        <v>123</v>
      </c>
      <c r="B106" s="193" t="s">
        <v>33</v>
      </c>
      <c r="C106" s="357">
        <v>55851.83</v>
      </c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</row>
    <row r="107" spans="1:16" ht="66" x14ac:dyDescent="0.25">
      <c r="A107" s="192" t="s">
        <v>208</v>
      </c>
      <c r="B107" s="193" t="s">
        <v>34</v>
      </c>
      <c r="C107" s="6">
        <f>SUM(D107:P107)</f>
        <v>3396.99</v>
      </c>
      <c r="D107" s="357"/>
      <c r="E107" s="357"/>
      <c r="F107" s="357"/>
      <c r="G107" s="357"/>
      <c r="H107" s="357"/>
      <c r="I107" s="357"/>
      <c r="J107" s="357"/>
      <c r="K107" s="357">
        <v>2889.97</v>
      </c>
      <c r="L107" s="357"/>
      <c r="M107" s="357">
        <v>507.02</v>
      </c>
      <c r="N107" s="357">
        <v>0</v>
      </c>
      <c r="O107" s="357"/>
      <c r="P107" s="357"/>
    </row>
    <row r="108" spans="1:16" ht="79.2" x14ac:dyDescent="0.25">
      <c r="A108" s="192" t="s">
        <v>209</v>
      </c>
      <c r="B108" s="193" t="s">
        <v>35</v>
      </c>
      <c r="C108" s="6">
        <f>SUM(D108:P108)</f>
        <v>2720.683</v>
      </c>
      <c r="D108" s="376"/>
      <c r="E108" s="376"/>
      <c r="F108" s="376"/>
      <c r="G108" s="357"/>
      <c r="H108" s="357"/>
      <c r="I108" s="357"/>
      <c r="J108" s="357"/>
      <c r="K108" s="357">
        <v>2720.683</v>
      </c>
      <c r="L108" s="357"/>
      <c r="M108" s="357"/>
      <c r="N108" s="357">
        <v>0</v>
      </c>
      <c r="O108" s="357"/>
      <c r="P108" s="357"/>
    </row>
    <row r="109" spans="1:16" ht="52.8" x14ac:dyDescent="0.25">
      <c r="A109" s="199" t="s">
        <v>125</v>
      </c>
      <c r="B109" s="195" t="s">
        <v>36</v>
      </c>
      <c r="C109" s="6">
        <f>SUM(D109:P109)</f>
        <v>3146.2080000000001</v>
      </c>
      <c r="D109" s="357"/>
      <c r="E109" s="357"/>
      <c r="F109" s="357"/>
      <c r="G109" s="357"/>
      <c r="H109" s="357"/>
      <c r="I109" s="357"/>
      <c r="J109" s="357"/>
      <c r="K109" s="357">
        <v>2826.1080000000002</v>
      </c>
      <c r="L109" s="357"/>
      <c r="M109" s="357">
        <v>320.10000000000002</v>
      </c>
      <c r="N109" s="357">
        <v>0</v>
      </c>
      <c r="O109" s="357"/>
      <c r="P109" s="357"/>
    </row>
    <row r="110" spans="1:16" ht="92.4" x14ac:dyDescent="0.25">
      <c r="A110" s="201" t="s">
        <v>210</v>
      </c>
      <c r="B110" s="195" t="s">
        <v>134</v>
      </c>
      <c r="C110" s="6">
        <f>SUM(D110:P110)</f>
        <v>2718.6849999999999</v>
      </c>
      <c r="D110" s="378"/>
      <c r="E110" s="378"/>
      <c r="F110" s="378"/>
      <c r="G110" s="357"/>
      <c r="H110" s="357"/>
      <c r="I110" s="357"/>
      <c r="J110" s="357"/>
      <c r="K110" s="357">
        <v>2718.6849999999999</v>
      </c>
      <c r="L110" s="357"/>
      <c r="M110" s="357"/>
      <c r="N110" s="357">
        <v>0</v>
      </c>
      <c r="O110" s="357"/>
      <c r="P110" s="357"/>
    </row>
    <row r="111" spans="1:16" ht="27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16" ht="12.75" customHeight="1" x14ac:dyDescent="0.25">
      <c r="A112" s="508" t="s">
        <v>135</v>
      </c>
      <c r="B112" s="509"/>
      <c r="C112" s="509"/>
      <c r="D112" s="509"/>
      <c r="E112" s="509"/>
      <c r="F112" s="509"/>
      <c r="G112" s="509"/>
      <c r="H112" s="509"/>
      <c r="I112" s="509"/>
      <c r="J112" s="509"/>
      <c r="K112" s="509"/>
      <c r="L112" s="509"/>
      <c r="M112" s="509"/>
      <c r="N112" s="509"/>
      <c r="O112" s="509"/>
      <c r="P112" s="510"/>
    </row>
    <row r="113" spans="1:16" x14ac:dyDescent="0.25">
      <c r="A113" s="511" t="s">
        <v>136</v>
      </c>
      <c r="B113" s="512"/>
      <c r="C113" s="512"/>
      <c r="D113" s="512"/>
      <c r="E113" s="512"/>
      <c r="F113" s="512"/>
      <c r="G113" s="512"/>
      <c r="H113" s="512"/>
      <c r="I113" s="512"/>
      <c r="J113" s="512"/>
      <c r="K113" s="512"/>
      <c r="L113" s="512"/>
      <c r="M113" s="512"/>
      <c r="N113" s="512"/>
      <c r="O113" s="512"/>
      <c r="P113" s="513"/>
    </row>
    <row r="114" spans="1:16" ht="52.8" x14ac:dyDescent="0.25">
      <c r="A114" s="199" t="s">
        <v>111</v>
      </c>
      <c r="B114" s="195" t="s">
        <v>137</v>
      </c>
      <c r="C114" s="6"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99" t="s">
        <v>112</v>
      </c>
      <c r="B115" s="195" t="s">
        <v>138</v>
      </c>
      <c r="C115" s="6">
        <v>0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99" t="s">
        <v>142</v>
      </c>
      <c r="B116" s="195" t="s">
        <v>139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/>
      <c r="N116" s="6"/>
      <c r="O116" s="6"/>
      <c r="P116" s="6"/>
    </row>
    <row r="117" spans="1:16" ht="26.4" x14ac:dyDescent="0.25">
      <c r="A117" s="199" t="s">
        <v>143</v>
      </c>
      <c r="B117" s="195" t="s">
        <v>140</v>
      </c>
      <c r="C117" s="6">
        <v>0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99" t="s">
        <v>144</v>
      </c>
      <c r="B118" s="195" t="s">
        <v>141</v>
      </c>
      <c r="C118" s="6">
        <v>0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511" t="s">
        <v>145</v>
      </c>
      <c r="B119" s="512"/>
      <c r="C119" s="512"/>
      <c r="D119" s="512"/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P119" s="513"/>
    </row>
    <row r="120" spans="1:16" ht="66" x14ac:dyDescent="0.25">
      <c r="A120" s="199" t="s">
        <v>113</v>
      </c>
      <c r="B120" s="195" t="s">
        <v>146</v>
      </c>
      <c r="C120" s="6"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99" t="s">
        <v>114</v>
      </c>
      <c r="B121" s="195" t="s">
        <v>147</v>
      </c>
      <c r="C121" s="6">
        <v>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99" t="s">
        <v>151</v>
      </c>
      <c r="B122" s="195" t="s">
        <v>148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/>
      <c r="N122" s="6"/>
      <c r="O122" s="6"/>
      <c r="P122" s="6"/>
    </row>
    <row r="123" spans="1:16" ht="26.4" x14ac:dyDescent="0.25">
      <c r="A123" s="199" t="s">
        <v>152</v>
      </c>
      <c r="B123" s="195" t="s">
        <v>149</v>
      </c>
      <c r="C123" s="6">
        <v>0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99" t="s">
        <v>153</v>
      </c>
      <c r="B124" s="195" t="s">
        <v>150</v>
      </c>
      <c r="C124" s="6"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514" t="s">
        <v>154</v>
      </c>
      <c r="B125" s="515"/>
      <c r="C125" s="515"/>
      <c r="D125" s="515"/>
      <c r="E125" s="515"/>
      <c r="F125" s="515"/>
      <c r="G125" s="515"/>
      <c r="H125" s="515"/>
      <c r="I125" s="515"/>
      <c r="J125" s="515"/>
      <c r="K125" s="515"/>
      <c r="L125" s="515"/>
      <c r="M125" s="515"/>
      <c r="N125" s="515"/>
      <c r="O125" s="515"/>
      <c r="P125" s="516"/>
    </row>
    <row r="126" spans="1:16" ht="66" x14ac:dyDescent="0.25">
      <c r="A126" s="199" t="s">
        <v>115</v>
      </c>
      <c r="B126" s="195" t="s">
        <v>155</v>
      </c>
      <c r="C126" s="357">
        <v>0</v>
      </c>
      <c r="D126" s="357"/>
      <c r="E126" s="357"/>
      <c r="F126" s="357"/>
      <c r="G126" s="357"/>
      <c r="H126" s="357"/>
      <c r="I126" s="357"/>
      <c r="J126" s="357"/>
      <c r="K126" s="357"/>
      <c r="L126" s="357"/>
      <c r="M126" s="357"/>
      <c r="N126" s="357"/>
      <c r="O126" s="357"/>
      <c r="P126" s="357"/>
    </row>
    <row r="127" spans="1:16" ht="66" x14ac:dyDescent="0.25">
      <c r="A127" s="199" t="s">
        <v>116</v>
      </c>
      <c r="B127" s="195" t="s">
        <v>156</v>
      </c>
      <c r="C127" s="357">
        <v>0</v>
      </c>
      <c r="D127" s="357"/>
      <c r="E127" s="357"/>
      <c r="F127" s="357"/>
      <c r="G127" s="357"/>
      <c r="H127" s="357"/>
      <c r="I127" s="357"/>
      <c r="J127" s="357"/>
      <c r="K127" s="357"/>
      <c r="L127" s="357"/>
      <c r="M127" s="357"/>
      <c r="N127" s="357"/>
      <c r="O127" s="357"/>
      <c r="P127" s="357"/>
    </row>
    <row r="128" spans="1:16" ht="26.4" x14ac:dyDescent="0.25">
      <c r="A128" s="199" t="s">
        <v>160</v>
      </c>
      <c r="B128" s="195" t="s">
        <v>157</v>
      </c>
      <c r="C128" s="357">
        <v>0</v>
      </c>
      <c r="D128" s="357">
        <v>0</v>
      </c>
      <c r="E128" s="357">
        <v>0</v>
      </c>
      <c r="F128" s="357">
        <v>0</v>
      </c>
      <c r="G128" s="357">
        <v>0</v>
      </c>
      <c r="H128" s="357">
        <v>0</v>
      </c>
      <c r="I128" s="357">
        <v>0</v>
      </c>
      <c r="J128" s="357">
        <v>0</v>
      </c>
      <c r="K128" s="357">
        <v>0</v>
      </c>
      <c r="L128" s="357">
        <v>0</v>
      </c>
      <c r="M128" s="357"/>
      <c r="N128" s="357"/>
      <c r="O128" s="357"/>
      <c r="P128" s="357"/>
    </row>
    <row r="129" spans="1:16" ht="26.4" x14ac:dyDescent="0.25">
      <c r="A129" s="199" t="s">
        <v>161</v>
      </c>
      <c r="B129" s="195" t="s">
        <v>158</v>
      </c>
      <c r="C129" s="357">
        <v>0</v>
      </c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</row>
    <row r="130" spans="1:16" ht="26.4" x14ac:dyDescent="0.25">
      <c r="A130" s="199" t="s">
        <v>162</v>
      </c>
      <c r="B130" s="195" t="s">
        <v>159</v>
      </c>
      <c r="C130" s="357">
        <v>0</v>
      </c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</row>
    <row r="131" spans="1:16" x14ac:dyDescent="0.25">
      <c r="A131" s="87" t="s">
        <v>42</v>
      </c>
    </row>
    <row r="133" spans="1:16" ht="31.2" x14ac:dyDescent="0.3">
      <c r="A133" s="112" t="s">
        <v>163</v>
      </c>
      <c r="B133" s="97"/>
      <c r="C133" s="97"/>
      <c r="D133" s="505"/>
      <c r="E133" s="505"/>
      <c r="F133" s="505"/>
      <c r="G133" s="469"/>
      <c r="H133" s="506"/>
      <c r="I133" s="506"/>
      <c r="J133" s="506"/>
    </row>
    <row r="134" spans="1:16" ht="15.6" x14ac:dyDescent="0.3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A135" s="97"/>
      <c r="B135" s="97"/>
      <c r="C135" s="97"/>
      <c r="D135" s="507"/>
      <c r="E135" s="507"/>
      <c r="F135" s="507"/>
      <c r="G135" s="470"/>
      <c r="H135" s="506"/>
      <c r="I135" s="506"/>
      <c r="J135" s="506"/>
      <c r="L135" s="120"/>
    </row>
    <row r="136" spans="1:16" ht="15.6" x14ac:dyDescent="0.3">
      <c r="A136" s="97"/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A105:P105"/>
    <mergeCell ref="A65:P65"/>
    <mergeCell ref="D136:F136"/>
    <mergeCell ref="D133:F133"/>
    <mergeCell ref="G133:J133"/>
    <mergeCell ref="D135:F135"/>
    <mergeCell ref="G135:J135"/>
    <mergeCell ref="A112:P112"/>
    <mergeCell ref="A99:P99"/>
    <mergeCell ref="A113:P113"/>
    <mergeCell ref="A119:P119"/>
    <mergeCell ref="A125:P125"/>
    <mergeCell ref="M10:M11"/>
    <mergeCell ref="N10:N11"/>
    <mergeCell ref="O10:P10"/>
    <mergeCell ref="A13:P13"/>
    <mergeCell ref="A94:P94"/>
    <mergeCell ref="A8:A11"/>
    <mergeCell ref="B8:B11"/>
    <mergeCell ref="C8:C10"/>
    <mergeCell ref="D8:P8"/>
    <mergeCell ref="D10:J10"/>
    <mergeCell ref="K10:L10"/>
    <mergeCell ref="A42:P42"/>
    <mergeCell ref="A93:P93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opLeftCell="A52" zoomScale="80" zoomScaleNormal="80" zoomScaleSheetLayoutView="110" workbookViewId="0">
      <selection activeCell="A6" sqref="A6:P6"/>
    </sheetView>
  </sheetViews>
  <sheetFormatPr defaultRowHeight="13.2" x14ac:dyDescent="0.25"/>
  <cols>
    <col min="1" max="1" width="39.44140625" style="81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3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3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3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3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3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3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3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3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3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3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3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3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3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3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3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3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3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3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3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3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3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3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3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3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3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3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3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3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3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3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3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3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3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3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3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3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3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3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3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3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3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3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3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3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3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3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3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3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3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3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3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3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3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3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3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3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3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3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3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3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3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3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3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3" style="81" customWidth="1"/>
    <col min="16144" max="16144" width="8.5546875" style="81" customWidth="1"/>
    <col min="16145" max="16384" width="8.88671875" style="81"/>
  </cols>
  <sheetData>
    <row r="1" spans="1:16" ht="16.8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</row>
    <row r="2" spans="1:16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</row>
    <row r="3" spans="1:16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</row>
    <row r="4" spans="1:16" ht="16.8" x14ac:dyDescent="0.3">
      <c r="A4" s="464" t="s">
        <v>287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</row>
    <row r="5" spans="1:16" ht="13.8" x14ac:dyDescent="0.25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</row>
    <row r="6" spans="1:16" ht="16.8" x14ac:dyDescent="0.3">
      <c r="A6" s="464" t="s">
        <v>378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1:16" ht="16.8" x14ac:dyDescent="0.3">
      <c r="A7" s="109"/>
      <c r="B7" s="108"/>
      <c r="C7" s="108"/>
      <c r="E7" s="110"/>
      <c r="F7" s="110"/>
      <c r="G7" s="110" t="s">
        <v>41</v>
      </c>
      <c r="H7" s="111"/>
      <c r="I7" s="111"/>
      <c r="J7" s="108"/>
      <c r="K7" s="108"/>
      <c r="L7" s="108"/>
      <c r="M7" s="108"/>
      <c r="N7" s="108"/>
      <c r="O7" s="108"/>
      <c r="P7" s="108"/>
    </row>
    <row r="8" spans="1:16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6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40.5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6" ht="105.6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6" ht="52.8" x14ac:dyDescent="0.25">
      <c r="A14" s="122" t="s">
        <v>55</v>
      </c>
      <c r="B14" s="123">
        <v>101</v>
      </c>
      <c r="C14" s="6">
        <v>2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2</v>
      </c>
      <c r="L14" s="6">
        <v>0</v>
      </c>
      <c r="M14" s="6"/>
      <c r="N14" s="6">
        <v>0</v>
      </c>
      <c r="O14" s="6">
        <v>1</v>
      </c>
      <c r="P14" s="6">
        <v>31</v>
      </c>
    </row>
    <row r="15" spans="1:16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.6" x14ac:dyDescent="0.25">
      <c r="A16" s="124" t="s">
        <v>63</v>
      </c>
      <c r="B16" s="123">
        <v>103</v>
      </c>
      <c r="C16" s="6">
        <v>2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2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91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v>2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2</v>
      </c>
      <c r="L23" s="6">
        <v>0</v>
      </c>
      <c r="M23" s="6"/>
      <c r="N23" s="6">
        <v>0</v>
      </c>
      <c r="O23" s="6">
        <v>0</v>
      </c>
      <c r="P23" s="6">
        <v>0</v>
      </c>
    </row>
    <row r="24" spans="1:16" ht="66" x14ac:dyDescent="0.25">
      <c r="A24" s="124" t="s">
        <v>64</v>
      </c>
      <c r="B24" s="127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v>2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2</v>
      </c>
      <c r="L29" s="6">
        <v>0</v>
      </c>
      <c r="M29" s="6"/>
      <c r="N29" s="6">
        <v>0</v>
      </c>
      <c r="O29" s="6"/>
      <c r="P29" s="6"/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92" t="s">
        <v>183</v>
      </c>
      <c r="B32" s="193">
        <v>119</v>
      </c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</row>
    <row r="33" spans="1:16" ht="39.6" x14ac:dyDescent="0.25">
      <c r="A33" s="192" t="s">
        <v>184</v>
      </c>
      <c r="B33" s="193">
        <v>120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</row>
    <row r="34" spans="1:16" x14ac:dyDescent="0.25">
      <c r="A34" s="122" t="s">
        <v>70</v>
      </c>
      <c r="B34" s="123">
        <v>121</v>
      </c>
      <c r="C34" s="379">
        <v>0</v>
      </c>
      <c r="D34" s="379">
        <v>0</v>
      </c>
      <c r="E34" s="379"/>
      <c r="F34" s="379"/>
      <c r="G34" s="379"/>
      <c r="H34" s="379"/>
      <c r="I34" s="379"/>
      <c r="J34" s="379">
        <v>0</v>
      </c>
      <c r="K34" s="379">
        <v>0</v>
      </c>
      <c r="L34" s="379">
        <v>0</v>
      </c>
      <c r="M34" s="379"/>
      <c r="N34" s="379">
        <v>0</v>
      </c>
      <c r="O34" s="379">
        <v>0</v>
      </c>
      <c r="P34" s="379">
        <v>0</v>
      </c>
    </row>
    <row r="35" spans="1:16" x14ac:dyDescent="0.25">
      <c r="A35" s="122" t="s">
        <v>71</v>
      </c>
      <c r="B35" s="123">
        <v>122</v>
      </c>
      <c r="C35" s="379" t="s">
        <v>370</v>
      </c>
      <c r="D35" s="379">
        <v>0</v>
      </c>
      <c r="E35" s="379"/>
      <c r="F35" s="379"/>
      <c r="G35" s="379"/>
      <c r="H35" s="379"/>
      <c r="I35" s="379"/>
      <c r="J35" s="379">
        <v>0</v>
      </c>
      <c r="K35" s="379" t="s">
        <v>370</v>
      </c>
      <c r="L35" s="379">
        <v>0</v>
      </c>
      <c r="M35" s="379"/>
      <c r="N35" s="379">
        <v>0</v>
      </c>
      <c r="O35" s="379">
        <v>0</v>
      </c>
      <c r="P35" s="379">
        <v>0</v>
      </c>
    </row>
    <row r="36" spans="1:16" ht="26.4" x14ac:dyDescent="0.25">
      <c r="A36" s="128" t="s">
        <v>14</v>
      </c>
      <c r="B36" s="123">
        <v>123</v>
      </c>
      <c r="C36" s="379" t="s">
        <v>370</v>
      </c>
      <c r="D36" s="379">
        <v>0</v>
      </c>
      <c r="E36" s="379"/>
      <c r="F36" s="379"/>
      <c r="G36" s="379"/>
      <c r="H36" s="379"/>
      <c r="I36" s="379"/>
      <c r="J36" s="379">
        <v>0</v>
      </c>
      <c r="K36" s="379" t="s">
        <v>370</v>
      </c>
      <c r="L36" s="379">
        <v>0</v>
      </c>
      <c r="M36" s="379"/>
      <c r="N36" s="379">
        <v>0</v>
      </c>
      <c r="O36" s="379">
        <v>0</v>
      </c>
      <c r="P36" s="379">
        <v>0</v>
      </c>
    </row>
    <row r="37" spans="1:16" ht="26.4" x14ac:dyDescent="0.25">
      <c r="A37" s="128" t="s">
        <v>72</v>
      </c>
      <c r="B37" s="123">
        <v>124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</row>
    <row r="38" spans="1:16" ht="39.6" x14ac:dyDescent="0.25">
      <c r="A38" s="128" t="s">
        <v>73</v>
      </c>
      <c r="B38" s="123">
        <v>125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</row>
    <row r="39" spans="1:16" x14ac:dyDescent="0.25">
      <c r="A39" s="122" t="s">
        <v>15</v>
      </c>
      <c r="B39" s="123">
        <v>126</v>
      </c>
      <c r="C39" s="379">
        <v>0</v>
      </c>
      <c r="D39" s="379">
        <v>0</v>
      </c>
      <c r="E39" s="379"/>
      <c r="F39" s="379"/>
      <c r="G39" s="379"/>
      <c r="H39" s="379"/>
      <c r="I39" s="379"/>
      <c r="J39" s="379">
        <v>0</v>
      </c>
      <c r="K39" s="379">
        <v>0</v>
      </c>
      <c r="L39" s="379">
        <v>0</v>
      </c>
      <c r="M39" s="379"/>
      <c r="N39" s="379">
        <v>0</v>
      </c>
      <c r="O39" s="379">
        <v>0</v>
      </c>
      <c r="P39" s="379">
        <v>0</v>
      </c>
    </row>
    <row r="40" spans="1:16" ht="79.2" x14ac:dyDescent="0.25">
      <c r="A40" s="128" t="s">
        <v>198</v>
      </c>
      <c r="B40" s="123">
        <v>127</v>
      </c>
      <c r="C40" s="379">
        <v>0</v>
      </c>
      <c r="D40" s="379">
        <v>0</v>
      </c>
      <c r="E40" s="379"/>
      <c r="F40" s="379"/>
      <c r="G40" s="379"/>
      <c r="H40" s="379"/>
      <c r="I40" s="379"/>
      <c r="J40" s="379">
        <v>0</v>
      </c>
      <c r="K40" s="379">
        <v>0</v>
      </c>
      <c r="L40" s="379">
        <v>0</v>
      </c>
      <c r="M40" s="379"/>
      <c r="N40" s="379">
        <v>0</v>
      </c>
      <c r="O40" s="379">
        <v>0</v>
      </c>
      <c r="P40" s="379">
        <v>0</v>
      </c>
    </row>
    <row r="41" spans="1:16" ht="39.6" x14ac:dyDescent="0.25">
      <c r="A41" s="122" t="s">
        <v>75</v>
      </c>
      <c r="B41" s="123">
        <v>128</v>
      </c>
      <c r="C41" s="379">
        <v>0</v>
      </c>
      <c r="D41" s="379">
        <v>0</v>
      </c>
      <c r="E41" s="379"/>
      <c r="F41" s="379"/>
      <c r="G41" s="379"/>
      <c r="H41" s="379"/>
      <c r="I41" s="379"/>
      <c r="J41" s="379">
        <v>0</v>
      </c>
      <c r="K41" s="379">
        <v>0</v>
      </c>
      <c r="L41" s="379">
        <v>0</v>
      </c>
      <c r="M41" s="379"/>
      <c r="N41" s="379">
        <v>0</v>
      </c>
      <c r="O41" s="379"/>
      <c r="P41" s="379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x14ac:dyDescent="0.25">
      <c r="A43" s="131" t="s">
        <v>16</v>
      </c>
      <c r="B43" s="123">
        <v>201</v>
      </c>
      <c r="C43" s="6">
        <v>3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3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v>3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6.4" x14ac:dyDescent="0.25">
      <c r="A50" s="132" t="s">
        <v>37</v>
      </c>
      <c r="B50" s="123">
        <v>208</v>
      </c>
      <c r="C50" s="6">
        <v>3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3</v>
      </c>
      <c r="L50" s="6">
        <v>0</v>
      </c>
      <c r="M50" s="6"/>
      <c r="N50" s="6">
        <v>0</v>
      </c>
      <c r="O50" s="6"/>
      <c r="P50" s="6"/>
    </row>
    <row r="51" spans="1:1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16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16" ht="39.6" x14ac:dyDescent="0.25">
      <c r="A53" s="122" t="s">
        <v>181</v>
      </c>
      <c r="B53" s="123">
        <v>211</v>
      </c>
      <c r="C53" s="379">
        <v>0</v>
      </c>
      <c r="D53" s="379">
        <v>0</v>
      </c>
      <c r="E53" s="379"/>
      <c r="F53" s="379"/>
      <c r="G53" s="379"/>
      <c r="H53" s="379"/>
      <c r="I53" s="379"/>
      <c r="J53" s="379">
        <v>0</v>
      </c>
      <c r="K53" s="379">
        <v>0</v>
      </c>
      <c r="L53" s="6">
        <v>0</v>
      </c>
      <c r="M53" s="6"/>
      <c r="N53" s="6">
        <v>0</v>
      </c>
      <c r="O53" s="6"/>
      <c r="P53" s="6"/>
    </row>
    <row r="54" spans="1:16" ht="39.6" x14ac:dyDescent="0.25">
      <c r="A54" s="133" t="s">
        <v>83</v>
      </c>
      <c r="B54" s="123">
        <v>212</v>
      </c>
      <c r="C54" s="379">
        <v>0</v>
      </c>
      <c r="D54" s="379">
        <v>0</v>
      </c>
      <c r="E54" s="379"/>
      <c r="F54" s="379"/>
      <c r="G54" s="379"/>
      <c r="H54" s="379"/>
      <c r="I54" s="379"/>
      <c r="J54" s="379">
        <v>0</v>
      </c>
      <c r="K54" s="379">
        <v>0</v>
      </c>
      <c r="L54" s="6">
        <v>0</v>
      </c>
      <c r="M54" s="6"/>
      <c r="N54" s="6">
        <v>0</v>
      </c>
      <c r="O54" s="6"/>
      <c r="P54" s="6"/>
    </row>
    <row r="55" spans="1:16" ht="26.4" x14ac:dyDescent="0.25">
      <c r="A55" s="134" t="s">
        <v>84</v>
      </c>
      <c r="B55" s="123">
        <v>213</v>
      </c>
      <c r="C55" s="379">
        <v>0</v>
      </c>
      <c r="D55" s="379">
        <v>0</v>
      </c>
      <c r="E55" s="379"/>
      <c r="F55" s="379"/>
      <c r="G55" s="379"/>
      <c r="H55" s="379"/>
      <c r="I55" s="379"/>
      <c r="J55" s="379">
        <v>0</v>
      </c>
      <c r="K55" s="379">
        <v>0</v>
      </c>
      <c r="L55" s="6">
        <v>0</v>
      </c>
      <c r="M55" s="6"/>
      <c r="N55" s="6">
        <v>0</v>
      </c>
      <c r="O55" s="6"/>
      <c r="P55" s="6"/>
    </row>
    <row r="56" spans="1:16" ht="26.4" x14ac:dyDescent="0.25">
      <c r="A56" s="135" t="s">
        <v>85</v>
      </c>
      <c r="B56" s="123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16" ht="26.4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16" ht="36" x14ac:dyDescent="0.25">
      <c r="A58" s="194" t="s">
        <v>185</v>
      </c>
      <c r="B58" s="195" t="s">
        <v>186</v>
      </c>
      <c r="C58" s="314"/>
      <c r="D58" s="314"/>
      <c r="E58" s="314"/>
      <c r="F58" s="314"/>
      <c r="G58" s="314"/>
      <c r="H58" s="194"/>
      <c r="I58" s="194"/>
      <c r="J58" s="194"/>
      <c r="K58" s="194"/>
      <c r="L58" s="194"/>
      <c r="M58" s="194"/>
      <c r="N58" s="194"/>
      <c r="O58" s="194"/>
      <c r="P58" s="194"/>
    </row>
    <row r="59" spans="1:16" ht="60" x14ac:dyDescent="0.25">
      <c r="A59" s="194" t="s">
        <v>187</v>
      </c>
      <c r="B59" s="195">
        <v>217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4"/>
      <c r="N59" s="194"/>
      <c r="O59" s="194"/>
      <c r="P59" s="194"/>
    </row>
    <row r="60" spans="1:16" ht="48" x14ac:dyDescent="0.25">
      <c r="A60" s="194" t="s">
        <v>189</v>
      </c>
      <c r="B60" s="195">
        <v>218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6"/>
      <c r="N60" s="6"/>
      <c r="O60" s="6"/>
      <c r="P60" s="6"/>
    </row>
    <row r="61" spans="1:16" ht="24" x14ac:dyDescent="0.25">
      <c r="A61" s="194" t="s">
        <v>190</v>
      </c>
      <c r="B61" s="195">
        <v>219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6"/>
      <c r="P61" s="6"/>
    </row>
    <row r="62" spans="1:16" ht="24" x14ac:dyDescent="0.25">
      <c r="A62" s="194" t="s">
        <v>191</v>
      </c>
      <c r="B62" s="195">
        <v>220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6"/>
      <c r="P62" s="6"/>
    </row>
    <row r="63" spans="1:16" x14ac:dyDescent="0.25">
      <c r="A63" s="194" t="s">
        <v>192</v>
      </c>
      <c r="B63" s="195">
        <v>221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</row>
    <row r="64" spans="1:16" ht="26.4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16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16" ht="26.4" x14ac:dyDescent="0.25">
      <c r="A66" s="131" t="s">
        <v>94</v>
      </c>
      <c r="B66" s="123">
        <v>301</v>
      </c>
      <c r="C66" s="6">
        <v>1423.5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619.14</v>
      </c>
      <c r="L66" s="6">
        <v>0</v>
      </c>
      <c r="M66" s="6"/>
      <c r="N66" s="6">
        <v>0</v>
      </c>
      <c r="O66" s="6">
        <v>76.8</v>
      </c>
      <c r="P66" s="6">
        <v>727.6</v>
      </c>
    </row>
    <row r="67" spans="1:16" ht="52.8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52.8" x14ac:dyDescent="0.25">
      <c r="A68" s="124" t="s">
        <v>96</v>
      </c>
      <c r="B68" s="123">
        <v>303</v>
      </c>
      <c r="C68" s="6">
        <v>619.14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619.14</v>
      </c>
      <c r="L68" s="6">
        <v>0</v>
      </c>
      <c r="M68" s="6"/>
      <c r="N68" s="6"/>
      <c r="O68" s="6"/>
      <c r="P68" s="6"/>
    </row>
    <row r="69" spans="1:16" ht="66" x14ac:dyDescent="0.25">
      <c r="A69" s="124" t="s">
        <v>97</v>
      </c>
      <c r="B69" s="123">
        <v>304</v>
      </c>
      <c r="C69" s="6">
        <v>0</v>
      </c>
      <c r="D69" s="6">
        <v>0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16" ht="52.8" x14ac:dyDescent="0.25">
      <c r="A70" s="125" t="s">
        <v>98</v>
      </c>
      <c r="B70" s="123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16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52.8" x14ac:dyDescent="0.25">
      <c r="A73" s="199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ht="26.4" x14ac:dyDescent="0.25">
      <c r="A74" s="192" t="s">
        <v>102</v>
      </c>
      <c r="B74" s="123">
        <v>309</v>
      </c>
      <c r="C74" s="6">
        <v>1423.16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618.79999999999995</v>
      </c>
      <c r="L74" s="6">
        <v>0</v>
      </c>
      <c r="M74" s="6"/>
      <c r="N74" s="6">
        <v>0</v>
      </c>
      <c r="O74" s="6">
        <v>76.8</v>
      </c>
      <c r="P74" s="6">
        <v>727.6</v>
      </c>
    </row>
    <row r="75" spans="1:16" ht="66" x14ac:dyDescent="0.25">
      <c r="A75" s="192" t="s">
        <v>202</v>
      </c>
      <c r="B75" s="123">
        <v>310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6"/>
      <c r="P75" s="6"/>
    </row>
    <row r="76" spans="1:16" ht="26.4" x14ac:dyDescent="0.25">
      <c r="A76" s="191" t="s">
        <v>104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9.6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39.6" x14ac:dyDescent="0.25">
      <c r="A81" s="142" t="s">
        <v>108</v>
      </c>
      <c r="B81" s="123">
        <v>316</v>
      </c>
      <c r="C81" s="6">
        <v>66.8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66.8</v>
      </c>
      <c r="L81" s="6">
        <v>0</v>
      </c>
      <c r="M81" s="6"/>
      <c r="N81" s="6">
        <v>0</v>
      </c>
      <c r="O81" s="6">
        <v>0</v>
      </c>
      <c r="P81" s="6">
        <v>0</v>
      </c>
    </row>
    <row r="82" spans="1:16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16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16" ht="39.6" x14ac:dyDescent="0.25">
      <c r="A84" s="192" t="s">
        <v>193</v>
      </c>
      <c r="B84" s="193">
        <v>319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</row>
    <row r="85" spans="1:16" ht="39.6" x14ac:dyDescent="0.25">
      <c r="A85" s="192" t="s">
        <v>194</v>
      </c>
      <c r="B85" s="193">
        <v>320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</row>
    <row r="86" spans="1:16" ht="26.4" x14ac:dyDescent="0.25">
      <c r="A86" s="192" t="s">
        <v>109</v>
      </c>
      <c r="B86" s="19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16" ht="26.4" x14ac:dyDescent="0.25">
      <c r="A87" s="192" t="s">
        <v>110</v>
      </c>
      <c r="B87" s="19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16" ht="26.4" x14ac:dyDescent="0.25">
      <c r="A88" s="200" t="s">
        <v>14</v>
      </c>
      <c r="B88" s="19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6.4" x14ac:dyDescent="0.25">
      <c r="A89" s="200" t="s">
        <v>72</v>
      </c>
      <c r="B89" s="19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39.6" x14ac:dyDescent="0.25">
      <c r="A90" s="200" t="s">
        <v>73</v>
      </c>
      <c r="B90" s="19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192" t="s">
        <v>15</v>
      </c>
      <c r="B91" s="19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18.8" x14ac:dyDescent="0.25">
      <c r="A92" s="192" t="s">
        <v>195</v>
      </c>
      <c r="B92" s="193">
        <v>327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</row>
    <row r="93" spans="1:16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16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16" ht="66" x14ac:dyDescent="0.25">
      <c r="A95" s="199" t="s">
        <v>117</v>
      </c>
      <c r="B95" s="193" t="s">
        <v>23</v>
      </c>
      <c r="C95" s="6">
        <v>1</v>
      </c>
      <c r="D95" s="6">
        <v>0</v>
      </c>
      <c r="E95" s="6"/>
      <c r="F95" s="6"/>
      <c r="G95" s="6"/>
      <c r="H95" s="6"/>
      <c r="I95" s="6"/>
      <c r="J95" s="6"/>
      <c r="K95" s="6">
        <v>1</v>
      </c>
      <c r="L95" s="6"/>
      <c r="M95" s="6"/>
      <c r="N95" s="6"/>
      <c r="O95" s="6"/>
      <c r="P95" s="6"/>
    </row>
    <row r="96" spans="1:16" ht="79.2" x14ac:dyDescent="0.25">
      <c r="A96" s="199" t="s">
        <v>203</v>
      </c>
      <c r="B96" s="193" t="s">
        <v>24</v>
      </c>
      <c r="C96" s="272">
        <v>1</v>
      </c>
      <c r="D96" s="199"/>
      <c r="E96" s="199"/>
      <c r="F96" s="199"/>
      <c r="G96" s="6"/>
      <c r="H96" s="6"/>
      <c r="I96" s="6"/>
      <c r="J96" s="6"/>
      <c r="K96" s="6">
        <v>1</v>
      </c>
      <c r="L96" s="6"/>
      <c r="M96" s="6"/>
      <c r="N96" s="6"/>
      <c r="O96" s="6"/>
      <c r="P96" s="6"/>
    </row>
    <row r="97" spans="1:16" ht="52.8" x14ac:dyDescent="0.25">
      <c r="A97" s="199" t="s">
        <v>204</v>
      </c>
      <c r="B97" s="193" t="s">
        <v>26</v>
      </c>
      <c r="C97" s="199"/>
      <c r="D97" s="199"/>
      <c r="E97" s="199"/>
      <c r="F97" s="199"/>
      <c r="G97" s="6"/>
      <c r="H97" s="6"/>
      <c r="I97" s="6"/>
      <c r="J97" s="6"/>
      <c r="K97" s="6">
        <v>0</v>
      </c>
      <c r="L97" s="6"/>
      <c r="M97" s="6"/>
      <c r="N97" s="6"/>
      <c r="O97" s="6"/>
      <c r="P97" s="6"/>
    </row>
    <row r="98" spans="1:16" ht="105.6" x14ac:dyDescent="0.25">
      <c r="A98" s="199" t="s">
        <v>205</v>
      </c>
      <c r="B98" s="193" t="s">
        <v>206</v>
      </c>
      <c r="C98" s="199"/>
      <c r="D98" s="199"/>
      <c r="E98" s="199"/>
      <c r="F98" s="199"/>
      <c r="G98" s="6"/>
      <c r="H98" s="6"/>
      <c r="I98" s="6"/>
      <c r="J98" s="6"/>
      <c r="K98" s="6">
        <v>0</v>
      </c>
      <c r="L98" s="6"/>
      <c r="M98" s="6"/>
      <c r="N98" s="6"/>
      <c r="O98" s="6"/>
      <c r="P98" s="6"/>
    </row>
    <row r="99" spans="1:16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16" ht="79.2" x14ac:dyDescent="0.25">
      <c r="A100" s="122" t="s">
        <v>118</v>
      </c>
      <c r="B100" s="123" t="s">
        <v>27</v>
      </c>
      <c r="C100" s="6">
        <v>1</v>
      </c>
      <c r="D100" s="6">
        <v>0</v>
      </c>
      <c r="E100" s="6"/>
      <c r="F100" s="6"/>
      <c r="G100" s="6"/>
      <c r="H100" s="6"/>
      <c r="I100" s="6"/>
      <c r="J100" s="6"/>
      <c r="K100" s="6">
        <v>1</v>
      </c>
      <c r="L100" s="6"/>
      <c r="M100" s="6"/>
      <c r="N100" s="6"/>
      <c r="O100" s="6"/>
      <c r="P100" s="6"/>
    </row>
    <row r="101" spans="1:16" ht="39.6" x14ac:dyDescent="0.25">
      <c r="A101" s="122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>
        <v>0</v>
      </c>
      <c r="L101" s="6"/>
      <c r="M101" s="6"/>
      <c r="N101" s="6"/>
      <c r="O101" s="6"/>
      <c r="P101" s="6"/>
    </row>
    <row r="102" spans="1:16" ht="52.8" x14ac:dyDescent="0.25">
      <c r="A102" s="122" t="s">
        <v>119</v>
      </c>
      <c r="B102" s="123" t="s">
        <v>29</v>
      </c>
      <c r="C102" s="6"/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/>
      <c r="O102" s="6"/>
      <c r="P102" s="6"/>
    </row>
    <row r="103" spans="1:16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/>
      <c r="O103" s="6"/>
      <c r="P103" s="6"/>
    </row>
    <row r="104" spans="1:16" ht="39.6" x14ac:dyDescent="0.25">
      <c r="A104" s="122" t="s">
        <v>207</v>
      </c>
      <c r="B104" s="123" t="s">
        <v>31</v>
      </c>
      <c r="C104" s="122"/>
      <c r="D104" s="122"/>
      <c r="E104" s="122"/>
      <c r="F104" s="122"/>
      <c r="G104" s="6"/>
      <c r="H104" s="6"/>
      <c r="I104" s="6"/>
      <c r="J104" s="6"/>
      <c r="K104" s="6">
        <v>0</v>
      </c>
      <c r="L104" s="6"/>
      <c r="M104" s="6"/>
      <c r="N104" s="6"/>
      <c r="O104" s="6"/>
      <c r="P104" s="6"/>
    </row>
    <row r="105" spans="1:16" ht="26.2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16" ht="21.75" customHeight="1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66" x14ac:dyDescent="0.25">
      <c r="A107" s="192" t="s">
        <v>208</v>
      </c>
      <c r="B107" s="193" t="s">
        <v>34</v>
      </c>
      <c r="C107" s="6">
        <v>66.8</v>
      </c>
      <c r="D107" s="6">
        <v>0</v>
      </c>
      <c r="E107" s="6"/>
      <c r="F107" s="6"/>
      <c r="G107" s="6"/>
      <c r="H107" s="6"/>
      <c r="I107" s="6"/>
      <c r="J107" s="6"/>
      <c r="K107" s="6">
        <v>66.8</v>
      </c>
      <c r="L107" s="6"/>
      <c r="M107" s="6"/>
      <c r="N107" s="6"/>
      <c r="O107" s="6"/>
      <c r="P107" s="6"/>
    </row>
    <row r="108" spans="1:16" ht="79.2" x14ac:dyDescent="0.25">
      <c r="A108" s="192" t="s">
        <v>209</v>
      </c>
      <c r="B108" s="193" t="s">
        <v>35</v>
      </c>
      <c r="C108" s="192">
        <v>66.8</v>
      </c>
      <c r="D108" s="192"/>
      <c r="E108" s="192"/>
      <c r="F108" s="192"/>
      <c r="G108" s="6"/>
      <c r="H108" s="6"/>
      <c r="I108" s="6"/>
      <c r="J108" s="6"/>
      <c r="K108" s="6">
        <v>66.8</v>
      </c>
      <c r="L108" s="6"/>
      <c r="M108" s="6"/>
      <c r="N108" s="6"/>
      <c r="O108" s="6"/>
      <c r="P108" s="6"/>
    </row>
    <row r="109" spans="1:16" ht="52.8" x14ac:dyDescent="0.25">
      <c r="A109" s="199" t="s">
        <v>125</v>
      </c>
      <c r="B109" s="195" t="s">
        <v>36</v>
      </c>
      <c r="C109" s="6">
        <v>0</v>
      </c>
      <c r="D109" s="6">
        <v>0</v>
      </c>
      <c r="E109" s="6"/>
      <c r="F109" s="6"/>
      <c r="G109" s="6"/>
      <c r="H109" s="6"/>
      <c r="I109" s="6"/>
      <c r="J109" s="6"/>
      <c r="K109" s="6">
        <v>0</v>
      </c>
      <c r="L109" s="6"/>
      <c r="M109" s="6"/>
      <c r="N109" s="6"/>
      <c r="O109" s="6"/>
      <c r="P109" s="6"/>
    </row>
    <row r="110" spans="1:16" ht="92.4" x14ac:dyDescent="0.25">
      <c r="A110" s="201" t="s">
        <v>210</v>
      </c>
      <c r="B110" s="202" t="s">
        <v>134</v>
      </c>
      <c r="C110" s="201"/>
      <c r="D110" s="201"/>
      <c r="E110" s="201"/>
      <c r="F110" s="201"/>
      <c r="G110" s="138"/>
      <c r="H110" s="138"/>
      <c r="I110" s="138"/>
      <c r="J110" s="138"/>
      <c r="K110" s="138">
        <v>0</v>
      </c>
      <c r="L110" s="138"/>
      <c r="M110" s="138"/>
      <c r="N110" s="138"/>
      <c r="O110" s="138"/>
      <c r="P110" s="138"/>
    </row>
    <row r="111" spans="1:16" ht="27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16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6"/>
      <c r="N130" s="138"/>
      <c r="O130" s="6"/>
      <c r="P130" s="6"/>
    </row>
    <row r="131" spans="1:16" x14ac:dyDescent="0.25">
      <c r="A131" s="87" t="s">
        <v>42</v>
      </c>
    </row>
    <row r="133" spans="1:16" ht="31.2" x14ac:dyDescent="0.3">
      <c r="A133" s="112" t="s">
        <v>163</v>
      </c>
      <c r="B133" s="97"/>
      <c r="C133" s="97"/>
      <c r="D133" s="505"/>
      <c r="E133" s="505"/>
      <c r="F133" s="505"/>
      <c r="G133" s="469"/>
      <c r="H133" s="506"/>
      <c r="I133" s="506"/>
      <c r="J133" s="506"/>
    </row>
    <row r="134" spans="1:16" ht="15.6" x14ac:dyDescent="0.3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A135" s="97"/>
      <c r="B135" s="97"/>
      <c r="C135" s="97"/>
      <c r="D135" s="507"/>
      <c r="E135" s="507"/>
      <c r="F135" s="507"/>
      <c r="G135" s="470"/>
      <c r="H135" s="506"/>
      <c r="I135" s="506"/>
      <c r="J135" s="506"/>
      <c r="L135" s="120"/>
    </row>
    <row r="136" spans="1:16" ht="15.6" x14ac:dyDescent="0.3">
      <c r="A136" s="97"/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J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topLeftCell="A58" zoomScale="90" zoomScaleNormal="90" zoomScaleSheetLayoutView="110" workbookViewId="0">
      <selection activeCell="A6" sqref="A6:P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1.44140625" style="27" customWidth="1"/>
    <col min="4" max="6" width="8.88671875" style="27"/>
    <col min="7" max="9" width="8.88671875" style="27" customWidth="1"/>
    <col min="10" max="10" width="8.6640625" style="27" customWidth="1"/>
    <col min="11" max="11" width="14.554687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</row>
    <row r="2" spans="1:16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 ht="16.8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16" ht="16.8" x14ac:dyDescent="0.3">
      <c r="A4" s="449" t="s">
        <v>288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6" ht="13.8" x14ac:dyDescent="0.25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</row>
    <row r="6" spans="1:16" ht="16.8" x14ac:dyDescent="0.3">
      <c r="A6" s="449" t="s">
        <v>377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</row>
    <row r="7" spans="1:16" ht="16.8" x14ac:dyDescent="0.3">
      <c r="A7" s="62"/>
      <c r="B7" s="61"/>
      <c r="C7" s="61"/>
      <c r="E7" s="63"/>
      <c r="F7" s="63"/>
      <c r="G7" s="63" t="s">
        <v>41</v>
      </c>
      <c r="H7" s="64"/>
      <c r="I7" s="64"/>
      <c r="J7" s="61"/>
      <c r="K7" s="61"/>
      <c r="L7" s="61"/>
      <c r="M7" s="61"/>
      <c r="N7" s="61"/>
      <c r="O7" s="61"/>
      <c r="P7" s="61"/>
    </row>
    <row r="8" spans="1:16" x14ac:dyDescent="0.25">
      <c r="A8" s="517" t="s">
        <v>1</v>
      </c>
      <c r="B8" s="519" t="s">
        <v>2</v>
      </c>
      <c r="C8" s="521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6" x14ac:dyDescent="0.25">
      <c r="A9" s="518"/>
      <c r="B9" s="520"/>
      <c r="C9" s="522"/>
      <c r="D9" s="65"/>
      <c r="E9" s="66"/>
      <c r="F9" s="66"/>
      <c r="G9" s="66"/>
      <c r="H9" s="66"/>
      <c r="I9" s="66"/>
      <c r="J9" s="66"/>
      <c r="K9" s="65"/>
      <c r="L9" s="67"/>
      <c r="M9" s="68"/>
      <c r="N9" s="68"/>
      <c r="O9" s="65"/>
      <c r="P9" s="67"/>
    </row>
    <row r="10" spans="1:16" ht="40.5" customHeight="1" x14ac:dyDescent="0.25">
      <c r="A10" s="518"/>
      <c r="B10" s="520"/>
      <c r="C10" s="522"/>
      <c r="D10" s="523" t="s">
        <v>4</v>
      </c>
      <c r="E10" s="524"/>
      <c r="F10" s="524"/>
      <c r="G10" s="524"/>
      <c r="H10" s="524"/>
      <c r="I10" s="524"/>
      <c r="J10" s="524"/>
      <c r="K10" s="523" t="s">
        <v>5</v>
      </c>
      <c r="L10" s="525"/>
      <c r="M10" s="517" t="s">
        <v>6</v>
      </c>
      <c r="N10" s="519" t="s">
        <v>52</v>
      </c>
      <c r="O10" s="523" t="s">
        <v>53</v>
      </c>
      <c r="P10" s="525"/>
    </row>
    <row r="11" spans="1:16" ht="105.6" x14ac:dyDescent="0.25">
      <c r="A11" s="518"/>
      <c r="B11" s="520"/>
      <c r="C11" s="51" t="s">
        <v>7</v>
      </c>
      <c r="D11" s="69" t="s">
        <v>8</v>
      </c>
      <c r="E11" s="70" t="s">
        <v>46</v>
      </c>
      <c r="F11" s="70" t="s">
        <v>47</v>
      </c>
      <c r="G11" s="70" t="s">
        <v>48</v>
      </c>
      <c r="H11" s="70" t="s">
        <v>9</v>
      </c>
      <c r="I11" s="70" t="s">
        <v>49</v>
      </c>
      <c r="J11" s="70" t="s">
        <v>50</v>
      </c>
      <c r="K11" s="70" t="s">
        <v>51</v>
      </c>
      <c r="L11" s="70" t="s">
        <v>9</v>
      </c>
      <c r="M11" s="526"/>
      <c r="N11" s="518"/>
      <c r="O11" s="71" t="s">
        <v>54</v>
      </c>
      <c r="P11" s="69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28" t="s">
        <v>44</v>
      </c>
      <c r="B13" s="428"/>
      <c r="C13" s="527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6" ht="69" x14ac:dyDescent="0.25">
      <c r="A14" s="380" t="s">
        <v>55</v>
      </c>
      <c r="B14" s="316">
        <v>101</v>
      </c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1</v>
      </c>
    </row>
    <row r="15" spans="1:16" ht="69" x14ac:dyDescent="0.25">
      <c r="A15" s="381" t="s">
        <v>211</v>
      </c>
      <c r="B15" s="316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55.2" x14ac:dyDescent="0.25">
      <c r="A16" s="381" t="s">
        <v>212</v>
      </c>
      <c r="B16" s="316"/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69" x14ac:dyDescent="0.25">
      <c r="A17" s="381" t="s">
        <v>213</v>
      </c>
      <c r="B17" s="316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9" x14ac:dyDescent="0.25">
      <c r="A18" s="380" t="s">
        <v>214</v>
      </c>
      <c r="B18" s="316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82.8" x14ac:dyDescent="0.25">
      <c r="A19" s="380" t="s">
        <v>215</v>
      </c>
      <c r="B19" s="316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7.6" x14ac:dyDescent="0.25">
      <c r="A20" s="381" t="s">
        <v>216</v>
      </c>
      <c r="B20" s="316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41.4" x14ac:dyDescent="0.25">
      <c r="A21" s="382" t="s">
        <v>217</v>
      </c>
      <c r="B21" s="316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41.4" x14ac:dyDescent="0.25">
      <c r="A22" s="381" t="s">
        <v>218</v>
      </c>
      <c r="B22" s="316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6" x14ac:dyDescent="0.25">
      <c r="A23" s="380" t="s">
        <v>11</v>
      </c>
      <c r="B23" s="316">
        <v>110</v>
      </c>
      <c r="C23" s="6">
        <v>1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0</v>
      </c>
      <c r="P23" s="6">
        <v>1</v>
      </c>
    </row>
    <row r="24" spans="1:16" ht="69" x14ac:dyDescent="0.25">
      <c r="A24" s="381" t="s">
        <v>219</v>
      </c>
      <c r="B24" s="320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7.6" x14ac:dyDescent="0.25">
      <c r="A25" s="381" t="s">
        <v>220</v>
      </c>
      <c r="B25" s="320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41.4" x14ac:dyDescent="0.25">
      <c r="A26" s="381" t="s">
        <v>221</v>
      </c>
      <c r="B26" s="320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55.2" x14ac:dyDescent="0.25">
      <c r="A27" s="381" t="s">
        <v>222</v>
      </c>
      <c r="B27" s="320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5.2" x14ac:dyDescent="0.25">
      <c r="A28" s="381" t="s">
        <v>223</v>
      </c>
      <c r="B28" s="320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41.4" x14ac:dyDescent="0.25">
      <c r="A29" s="381" t="s">
        <v>224</v>
      </c>
      <c r="B29" s="320">
        <v>116</v>
      </c>
      <c r="C29" s="6">
        <v>1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/>
      <c r="P29" s="6">
        <v>1</v>
      </c>
    </row>
    <row r="30" spans="1:16" ht="27.6" x14ac:dyDescent="0.25">
      <c r="A30" s="383" t="s">
        <v>12</v>
      </c>
      <c r="B30" s="316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8" x14ac:dyDescent="0.25">
      <c r="A31" s="380" t="s">
        <v>13</v>
      </c>
      <c r="B31" s="316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41.4" x14ac:dyDescent="0.25">
      <c r="A32" s="384" t="s">
        <v>183</v>
      </c>
      <c r="B32" s="323">
        <v>119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</row>
    <row r="33" spans="1:16" ht="41.4" x14ac:dyDescent="0.25">
      <c r="A33" s="384" t="s">
        <v>184</v>
      </c>
      <c r="B33" s="323">
        <v>120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</row>
    <row r="34" spans="1:16" ht="27.6" x14ac:dyDescent="0.25">
      <c r="A34" s="380" t="s">
        <v>70</v>
      </c>
      <c r="B34" s="316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8" x14ac:dyDescent="0.25">
      <c r="A35" s="380" t="s">
        <v>71</v>
      </c>
      <c r="B35" s="316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7.6" x14ac:dyDescent="0.25">
      <c r="A36" s="383" t="s">
        <v>14</v>
      </c>
      <c r="B36" s="316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7.6" x14ac:dyDescent="0.25">
      <c r="A37" s="383" t="s">
        <v>72</v>
      </c>
      <c r="B37" s="316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41.4" x14ac:dyDescent="0.25">
      <c r="A38" s="383" t="s">
        <v>73</v>
      </c>
      <c r="B38" s="316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8" x14ac:dyDescent="0.25">
      <c r="A39" s="380" t="s">
        <v>15</v>
      </c>
      <c r="B39" s="316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96.6" x14ac:dyDescent="0.25">
      <c r="A40" s="383" t="s">
        <v>198</v>
      </c>
      <c r="B40" s="316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55.2" x14ac:dyDescent="0.25">
      <c r="A41" s="380" t="s">
        <v>75</v>
      </c>
      <c r="B41" s="316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76" t="s">
        <v>76</v>
      </c>
      <c r="B42" s="476"/>
      <c r="C42" s="477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</row>
    <row r="43" spans="1:16" ht="13.8" x14ac:dyDescent="0.25">
      <c r="A43" s="385" t="s">
        <v>16</v>
      </c>
      <c r="B43" s="316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82.8" x14ac:dyDescent="0.25">
      <c r="A44" s="386" t="s">
        <v>225</v>
      </c>
      <c r="B44" s="316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69" x14ac:dyDescent="0.25">
      <c r="A45" s="386" t="s">
        <v>226</v>
      </c>
      <c r="B45" s="316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55.2" x14ac:dyDescent="0.25">
      <c r="A46" s="386" t="s">
        <v>227</v>
      </c>
      <c r="B46" s="316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69" x14ac:dyDescent="0.25">
      <c r="A47" s="386" t="s">
        <v>228</v>
      </c>
      <c r="B47" s="316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41.4" x14ac:dyDescent="0.25">
      <c r="A48" s="386" t="s">
        <v>229</v>
      </c>
      <c r="B48" s="316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55.2" x14ac:dyDescent="0.25">
      <c r="A49" s="386" t="s">
        <v>230</v>
      </c>
      <c r="B49" s="316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7.6" x14ac:dyDescent="0.25">
      <c r="A50" s="386" t="s">
        <v>231</v>
      </c>
      <c r="B50" s="316">
        <v>208</v>
      </c>
      <c r="C50" s="6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27.6" x14ac:dyDescent="0.25">
      <c r="A51" s="383" t="s">
        <v>17</v>
      </c>
      <c r="B51" s="316">
        <v>209</v>
      </c>
      <c r="C51" s="6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3.8" x14ac:dyDescent="0.25">
      <c r="A52" s="380" t="s">
        <v>18</v>
      </c>
      <c r="B52" s="316">
        <v>210</v>
      </c>
      <c r="C52" s="6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41.4" x14ac:dyDescent="0.25">
      <c r="A53" s="380" t="s">
        <v>181</v>
      </c>
      <c r="B53" s="316">
        <v>211</v>
      </c>
      <c r="C53" s="6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41.4" x14ac:dyDescent="0.25">
      <c r="A54" s="387" t="s">
        <v>83</v>
      </c>
      <c r="B54" s="316">
        <v>212</v>
      </c>
      <c r="C54" s="6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27.6" x14ac:dyDescent="0.25">
      <c r="A55" s="388" t="s">
        <v>84</v>
      </c>
      <c r="B55" s="316">
        <v>213</v>
      </c>
      <c r="C55" s="6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41.4" x14ac:dyDescent="0.25">
      <c r="A56" s="389" t="s">
        <v>85</v>
      </c>
      <c r="B56" s="316">
        <v>214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27.6" x14ac:dyDescent="0.25">
      <c r="A57" s="390" t="s">
        <v>86</v>
      </c>
      <c r="B57" s="331">
        <v>215</v>
      </c>
      <c r="C57" s="138">
        <v>0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16" s="81" customFormat="1" ht="69" x14ac:dyDescent="0.25">
      <c r="A58" s="391" t="s">
        <v>185</v>
      </c>
      <c r="B58" s="333" t="s">
        <v>186</v>
      </c>
      <c r="C58" s="392"/>
      <c r="D58" s="392"/>
      <c r="E58" s="392"/>
      <c r="F58" s="392"/>
      <c r="G58" s="392"/>
      <c r="H58" s="332"/>
      <c r="I58" s="332"/>
      <c r="J58" s="332"/>
      <c r="K58" s="332"/>
      <c r="L58" s="332"/>
      <c r="M58" s="332"/>
      <c r="N58" s="332"/>
      <c r="O58" s="332"/>
      <c r="P58" s="332"/>
    </row>
    <row r="59" spans="1:16" s="81" customFormat="1" ht="96.6" x14ac:dyDescent="0.25">
      <c r="A59" s="391" t="s">
        <v>187</v>
      </c>
      <c r="B59" s="333">
        <v>217</v>
      </c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2"/>
      <c r="N59" s="332"/>
      <c r="O59" s="332"/>
      <c r="P59" s="332"/>
    </row>
    <row r="60" spans="1:16" s="81" customFormat="1" ht="69" x14ac:dyDescent="0.25">
      <c r="A60" s="391" t="s">
        <v>189</v>
      </c>
      <c r="B60" s="333">
        <v>218</v>
      </c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6"/>
      <c r="N60" s="6"/>
      <c r="O60" s="6"/>
      <c r="P60" s="6"/>
    </row>
    <row r="61" spans="1:16" ht="27.6" x14ac:dyDescent="0.25">
      <c r="A61" s="391" t="s">
        <v>190</v>
      </c>
      <c r="B61" s="333">
        <v>219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6"/>
      <c r="P61" s="6"/>
    </row>
    <row r="62" spans="1:16" ht="27.6" x14ac:dyDescent="0.25">
      <c r="A62" s="391" t="s">
        <v>191</v>
      </c>
      <c r="B62" s="333">
        <v>220</v>
      </c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6"/>
      <c r="P62" s="6"/>
    </row>
    <row r="63" spans="1:16" ht="13.8" x14ac:dyDescent="0.25">
      <c r="A63" s="391" t="s">
        <v>192</v>
      </c>
      <c r="B63" s="333">
        <v>221</v>
      </c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6"/>
      <c r="P63" s="6"/>
    </row>
    <row r="64" spans="1:16" ht="27.6" x14ac:dyDescent="0.25">
      <c r="A64" s="380" t="s">
        <v>93</v>
      </c>
      <c r="B64" s="316">
        <v>222</v>
      </c>
      <c r="C64" s="6">
        <v>0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 customHeight="1" x14ac:dyDescent="0.25">
      <c r="A65" s="476" t="s">
        <v>199</v>
      </c>
      <c r="B65" s="476"/>
      <c r="C65" s="477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</row>
    <row r="66" spans="1:16" ht="27.6" x14ac:dyDescent="0.25">
      <c r="A66" s="385" t="s">
        <v>94</v>
      </c>
      <c r="B66" s="316">
        <v>301</v>
      </c>
      <c r="C66" s="6">
        <v>0.7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0</v>
      </c>
      <c r="P66" s="6">
        <v>0.7</v>
      </c>
    </row>
    <row r="67" spans="1:16" ht="69" x14ac:dyDescent="0.25">
      <c r="A67" s="381" t="s">
        <v>232</v>
      </c>
      <c r="B67" s="316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55.2" x14ac:dyDescent="0.25">
      <c r="A68" s="381" t="s">
        <v>233</v>
      </c>
      <c r="B68" s="316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82.8" x14ac:dyDescent="0.25">
      <c r="A69" s="381" t="s">
        <v>234</v>
      </c>
      <c r="B69" s="316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69" x14ac:dyDescent="0.25">
      <c r="A70" s="380" t="s">
        <v>98</v>
      </c>
      <c r="B70" s="316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55.2" x14ac:dyDescent="0.25">
      <c r="A71" s="380" t="s">
        <v>99</v>
      </c>
      <c r="B71" s="316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55.2" x14ac:dyDescent="0.25">
      <c r="A72" s="380" t="s">
        <v>200</v>
      </c>
      <c r="B72" s="316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69" x14ac:dyDescent="0.25">
      <c r="A73" s="384" t="s">
        <v>201</v>
      </c>
      <c r="B73" s="316">
        <v>308</v>
      </c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</row>
    <row r="74" spans="1:16" ht="27.6" x14ac:dyDescent="0.25">
      <c r="A74" s="380" t="s">
        <v>102</v>
      </c>
      <c r="B74" s="316">
        <v>309</v>
      </c>
      <c r="C74" s="6">
        <v>0.7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/>
      <c r="P74" s="6">
        <v>0.7</v>
      </c>
    </row>
    <row r="75" spans="1:16" ht="82.8" x14ac:dyDescent="0.25">
      <c r="A75" s="384" t="s">
        <v>202</v>
      </c>
      <c r="B75" s="316">
        <v>310</v>
      </c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6"/>
      <c r="P75" s="6"/>
    </row>
    <row r="76" spans="1:16" ht="27.6" x14ac:dyDescent="0.25">
      <c r="A76" s="381" t="s">
        <v>235</v>
      </c>
      <c r="B76" s="316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55.2" x14ac:dyDescent="0.25">
      <c r="A77" s="381" t="s">
        <v>236</v>
      </c>
      <c r="B77" s="316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55.2" x14ac:dyDescent="0.25">
      <c r="A78" s="381" t="s">
        <v>237</v>
      </c>
      <c r="B78" s="316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55.2" x14ac:dyDescent="0.25">
      <c r="A79" s="381" t="s">
        <v>238</v>
      </c>
      <c r="B79" s="316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55.2" x14ac:dyDescent="0.25">
      <c r="A80" s="393" t="s">
        <v>239</v>
      </c>
      <c r="B80" s="316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41.4" x14ac:dyDescent="0.25">
      <c r="A81" s="393" t="s">
        <v>240</v>
      </c>
      <c r="B81" s="316">
        <v>316</v>
      </c>
      <c r="C81" s="6">
        <v>0.7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0</v>
      </c>
      <c r="P81" s="6">
        <v>0.7</v>
      </c>
    </row>
    <row r="82" spans="1:16" ht="27.6" x14ac:dyDescent="0.25">
      <c r="A82" s="383" t="s">
        <v>21</v>
      </c>
      <c r="B82" s="316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16" ht="13.8" x14ac:dyDescent="0.25">
      <c r="A83" s="380" t="s">
        <v>22</v>
      </c>
      <c r="B83" s="316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16" ht="41.4" x14ac:dyDescent="0.25">
      <c r="A84" s="384" t="s">
        <v>193</v>
      </c>
      <c r="B84" s="323">
        <v>319</v>
      </c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</row>
    <row r="85" spans="1:16" ht="41.4" x14ac:dyDescent="0.25">
      <c r="A85" s="384" t="s">
        <v>194</v>
      </c>
      <c r="B85" s="323">
        <v>320</v>
      </c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</row>
    <row r="86" spans="1:16" ht="27.6" x14ac:dyDescent="0.25">
      <c r="A86" s="380" t="s">
        <v>109</v>
      </c>
      <c r="B86" s="316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16" ht="27.6" x14ac:dyDescent="0.25">
      <c r="A87" s="380" t="s">
        <v>110</v>
      </c>
      <c r="B87" s="316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16" ht="27.6" x14ac:dyDescent="0.25">
      <c r="A88" s="383" t="s">
        <v>14</v>
      </c>
      <c r="B88" s="316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7.6" x14ac:dyDescent="0.25">
      <c r="A89" s="383" t="s">
        <v>72</v>
      </c>
      <c r="B89" s="316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41.4" x14ac:dyDescent="0.25">
      <c r="A90" s="383" t="s">
        <v>73</v>
      </c>
      <c r="B90" s="316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8" x14ac:dyDescent="0.25">
      <c r="A91" s="380" t="s">
        <v>15</v>
      </c>
      <c r="B91" s="316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8" x14ac:dyDescent="0.25">
      <c r="A92" s="384" t="s">
        <v>195</v>
      </c>
      <c r="B92" s="323">
        <v>327</v>
      </c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</row>
    <row r="93" spans="1:16" ht="12.75" customHeight="1" x14ac:dyDescent="0.25">
      <c r="A93" s="476" t="s">
        <v>127</v>
      </c>
      <c r="B93" s="476"/>
      <c r="C93" s="478"/>
      <c r="D93" s="476"/>
      <c r="E93" s="476"/>
      <c r="F93" s="476"/>
      <c r="G93" s="476"/>
      <c r="H93" s="476"/>
      <c r="I93" s="476"/>
      <c r="J93" s="476"/>
      <c r="K93" s="476"/>
      <c r="L93" s="476"/>
      <c r="M93" s="476"/>
      <c r="N93" s="476"/>
      <c r="O93" s="476"/>
      <c r="P93" s="476"/>
    </row>
    <row r="94" spans="1:16" ht="12.75" customHeight="1" x14ac:dyDescent="0.25">
      <c r="A94" s="479" t="s">
        <v>128</v>
      </c>
      <c r="B94" s="480"/>
      <c r="C94" s="480"/>
      <c r="D94" s="480"/>
      <c r="E94" s="480"/>
      <c r="F94" s="480"/>
      <c r="G94" s="480"/>
      <c r="H94" s="480"/>
      <c r="I94" s="480"/>
      <c r="J94" s="480"/>
      <c r="K94" s="480"/>
      <c r="L94" s="480"/>
      <c r="M94" s="480"/>
      <c r="N94" s="480"/>
      <c r="O94" s="480"/>
      <c r="P94" s="481"/>
    </row>
    <row r="95" spans="1:16" ht="96.6" x14ac:dyDescent="0.25">
      <c r="A95" s="380" t="s">
        <v>117</v>
      </c>
      <c r="B95" s="316" t="s">
        <v>23</v>
      </c>
      <c r="C95" s="6">
        <v>0</v>
      </c>
      <c r="D95" s="6">
        <v>0</v>
      </c>
      <c r="E95" s="6"/>
      <c r="F95" s="6"/>
      <c r="G95" s="324"/>
      <c r="H95" s="324"/>
      <c r="I95" s="324"/>
      <c r="J95" s="324"/>
      <c r="K95" s="324"/>
      <c r="L95" s="324"/>
      <c r="M95" s="324"/>
      <c r="N95" s="324"/>
      <c r="O95" s="324"/>
      <c r="P95" s="324"/>
    </row>
    <row r="96" spans="1:16" ht="110.4" x14ac:dyDescent="0.25">
      <c r="A96" s="384" t="s">
        <v>203</v>
      </c>
      <c r="B96" s="316" t="s">
        <v>24</v>
      </c>
      <c r="C96" s="318"/>
      <c r="D96" s="318"/>
      <c r="E96" s="318"/>
      <c r="F96" s="318"/>
      <c r="G96" s="324"/>
      <c r="H96" s="324"/>
      <c r="I96" s="324"/>
      <c r="J96" s="324"/>
      <c r="K96" s="324"/>
      <c r="L96" s="324"/>
      <c r="M96" s="324"/>
      <c r="N96" s="324"/>
      <c r="O96" s="324"/>
      <c r="P96" s="324"/>
    </row>
    <row r="97" spans="1:16" ht="69" x14ac:dyDescent="0.25">
      <c r="A97" s="384" t="s">
        <v>204</v>
      </c>
      <c r="B97" s="316" t="s">
        <v>26</v>
      </c>
      <c r="C97" s="338"/>
      <c r="D97" s="338"/>
      <c r="E97" s="338"/>
      <c r="F97" s="338"/>
      <c r="G97" s="324"/>
      <c r="H97" s="324"/>
      <c r="I97" s="324"/>
      <c r="J97" s="324"/>
      <c r="K97" s="324"/>
      <c r="L97" s="324"/>
      <c r="M97" s="324"/>
      <c r="N97" s="324"/>
      <c r="O97" s="324"/>
      <c r="P97" s="324"/>
    </row>
    <row r="98" spans="1:16" ht="110.4" x14ac:dyDescent="0.25">
      <c r="A98" s="384" t="s">
        <v>205</v>
      </c>
      <c r="B98" s="316" t="s">
        <v>206</v>
      </c>
      <c r="C98" s="338"/>
      <c r="D98" s="338"/>
      <c r="E98" s="338"/>
      <c r="F98" s="338"/>
      <c r="G98" s="324"/>
      <c r="H98" s="324"/>
      <c r="I98" s="324"/>
      <c r="J98" s="324"/>
      <c r="K98" s="324"/>
      <c r="L98" s="324"/>
      <c r="M98" s="324"/>
      <c r="N98" s="324"/>
      <c r="O98" s="324"/>
      <c r="P98" s="324"/>
    </row>
    <row r="99" spans="1:16" ht="12.75" customHeight="1" x14ac:dyDescent="0.25">
      <c r="A99" s="476" t="s">
        <v>130</v>
      </c>
      <c r="B99" s="476"/>
      <c r="C99" s="477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</row>
    <row r="100" spans="1:16" ht="110.4" x14ac:dyDescent="0.25">
      <c r="A100" s="380" t="s">
        <v>118</v>
      </c>
      <c r="B100" s="316" t="s">
        <v>27</v>
      </c>
      <c r="C100" s="6">
        <v>0</v>
      </c>
      <c r="D100" s="6">
        <v>0</v>
      </c>
      <c r="E100" s="6"/>
      <c r="F100" s="6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</row>
    <row r="101" spans="1:16" ht="41.4" x14ac:dyDescent="0.25">
      <c r="A101" s="380" t="s">
        <v>131</v>
      </c>
      <c r="B101" s="316" t="s">
        <v>28</v>
      </c>
      <c r="C101" s="6">
        <v>0</v>
      </c>
      <c r="D101" s="6">
        <v>0</v>
      </c>
      <c r="E101" s="6"/>
      <c r="F101" s="6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</row>
    <row r="102" spans="1:16" ht="69" x14ac:dyDescent="0.25">
      <c r="A102" s="380" t="s">
        <v>119</v>
      </c>
      <c r="B102" s="316" t="s">
        <v>29</v>
      </c>
      <c r="C102" s="6"/>
      <c r="D102" s="6"/>
      <c r="E102" s="6"/>
      <c r="F102" s="6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</row>
    <row r="103" spans="1:16" ht="27.6" x14ac:dyDescent="0.25">
      <c r="A103" s="380" t="s">
        <v>120</v>
      </c>
      <c r="B103" s="316" t="s">
        <v>30</v>
      </c>
      <c r="C103" s="6">
        <v>0</v>
      </c>
      <c r="D103" s="6">
        <v>0</v>
      </c>
      <c r="E103" s="6"/>
      <c r="F103" s="6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</row>
    <row r="104" spans="1:16" ht="55.2" x14ac:dyDescent="0.25">
      <c r="A104" s="380" t="s">
        <v>207</v>
      </c>
      <c r="B104" s="316" t="s">
        <v>31</v>
      </c>
      <c r="C104" s="315"/>
      <c r="D104" s="315"/>
      <c r="E104" s="315"/>
      <c r="F104" s="315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</row>
    <row r="105" spans="1:16" ht="26.25" customHeight="1" x14ac:dyDescent="0.25">
      <c r="A105" s="482" t="s">
        <v>132</v>
      </c>
      <c r="B105" s="483"/>
      <c r="C105" s="484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5"/>
    </row>
    <row r="106" spans="1:16" ht="21.75" customHeight="1" x14ac:dyDescent="0.25">
      <c r="A106" s="380" t="s">
        <v>123</v>
      </c>
      <c r="B106" s="316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96.6" x14ac:dyDescent="0.25">
      <c r="A107" s="380" t="s">
        <v>208</v>
      </c>
      <c r="B107" s="316" t="s">
        <v>34</v>
      </c>
      <c r="C107" s="6"/>
      <c r="D107" s="6"/>
      <c r="E107" s="6"/>
      <c r="F107" s="6"/>
      <c r="G107" s="324"/>
      <c r="H107" s="324"/>
      <c r="I107" s="324"/>
      <c r="J107" s="324"/>
      <c r="K107" s="324"/>
      <c r="L107" s="324"/>
      <c r="M107" s="324"/>
      <c r="N107" s="324"/>
      <c r="O107" s="324"/>
      <c r="P107" s="6"/>
    </row>
    <row r="108" spans="1:16" ht="110.4" x14ac:dyDescent="0.25">
      <c r="A108" s="384" t="s">
        <v>209</v>
      </c>
      <c r="B108" s="323" t="s">
        <v>35</v>
      </c>
      <c r="C108" s="322"/>
      <c r="D108" s="322"/>
      <c r="E108" s="322"/>
      <c r="F108" s="322"/>
      <c r="G108" s="324"/>
      <c r="H108" s="324"/>
      <c r="I108" s="324"/>
      <c r="J108" s="324"/>
      <c r="K108" s="324"/>
      <c r="L108" s="324"/>
      <c r="M108" s="324"/>
      <c r="N108" s="324"/>
      <c r="O108" s="324"/>
      <c r="P108" s="6"/>
    </row>
    <row r="109" spans="1:16" ht="69" x14ac:dyDescent="0.25">
      <c r="A109" s="380" t="s">
        <v>125</v>
      </c>
      <c r="B109" s="345" t="s">
        <v>36</v>
      </c>
      <c r="C109" s="6"/>
      <c r="D109" s="6"/>
      <c r="E109" s="6"/>
      <c r="F109" s="6"/>
      <c r="G109" s="324"/>
      <c r="H109" s="324"/>
      <c r="I109" s="324"/>
      <c r="J109" s="324"/>
      <c r="K109" s="324"/>
      <c r="L109" s="324"/>
      <c r="M109" s="324"/>
      <c r="N109" s="324"/>
      <c r="O109" s="324"/>
      <c r="P109" s="6"/>
    </row>
    <row r="110" spans="1:16" ht="110.4" x14ac:dyDescent="0.25">
      <c r="A110" s="394" t="s">
        <v>210</v>
      </c>
      <c r="B110" s="345" t="s">
        <v>134</v>
      </c>
      <c r="C110" s="347"/>
      <c r="D110" s="347"/>
      <c r="E110" s="347"/>
      <c r="F110" s="347"/>
      <c r="G110" s="324"/>
      <c r="H110" s="324"/>
      <c r="I110" s="324"/>
      <c r="J110" s="324"/>
      <c r="K110" s="324"/>
      <c r="L110" s="324"/>
      <c r="M110" s="324"/>
      <c r="N110" s="324"/>
      <c r="O110" s="324"/>
      <c r="P110" s="6"/>
    </row>
    <row r="111" spans="1:16" ht="27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16" ht="12.75" customHeight="1" x14ac:dyDescent="0.25">
      <c r="A112" s="486" t="s">
        <v>135</v>
      </c>
      <c r="B112" s="487"/>
      <c r="C112" s="487"/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8"/>
    </row>
    <row r="113" spans="1:16" x14ac:dyDescent="0.25">
      <c r="A113" s="489" t="s">
        <v>136</v>
      </c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0"/>
      <c r="M113" s="490"/>
      <c r="N113" s="490"/>
      <c r="O113" s="490"/>
      <c r="P113" s="491"/>
    </row>
    <row r="114" spans="1:16" ht="69" x14ac:dyDescent="0.25">
      <c r="A114" s="380" t="s">
        <v>111</v>
      </c>
      <c r="B114" s="3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82.8" x14ac:dyDescent="0.25">
      <c r="A115" s="380" t="s">
        <v>112</v>
      </c>
      <c r="B115" s="3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41.4" x14ac:dyDescent="0.25">
      <c r="A116" s="380" t="s">
        <v>142</v>
      </c>
      <c r="B116" s="3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24"/>
      <c r="N116" s="6"/>
      <c r="O116" s="6"/>
      <c r="P116" s="6"/>
    </row>
    <row r="117" spans="1:16" ht="41.4" x14ac:dyDescent="0.25">
      <c r="A117" s="380" t="s">
        <v>143</v>
      </c>
      <c r="B117" s="3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24"/>
      <c r="N117" s="6"/>
      <c r="O117" s="6"/>
      <c r="P117" s="6"/>
    </row>
    <row r="118" spans="1:16" ht="12.75" customHeight="1" x14ac:dyDescent="0.25">
      <c r="A118" s="380" t="s">
        <v>144</v>
      </c>
      <c r="B118" s="3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24"/>
      <c r="N118" s="6"/>
      <c r="O118" s="6"/>
      <c r="P118" s="6"/>
    </row>
    <row r="119" spans="1:16" x14ac:dyDescent="0.25">
      <c r="A119" s="489" t="s">
        <v>145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1"/>
    </row>
    <row r="120" spans="1:16" ht="82.8" x14ac:dyDescent="0.25">
      <c r="A120" s="380" t="s">
        <v>113</v>
      </c>
      <c r="B120" s="3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24"/>
      <c r="N120" s="6"/>
      <c r="O120" s="6"/>
      <c r="P120" s="6"/>
    </row>
    <row r="121" spans="1:16" ht="82.8" x14ac:dyDescent="0.25">
      <c r="A121" s="380" t="s">
        <v>114</v>
      </c>
      <c r="B121" s="3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24"/>
      <c r="N121" s="6"/>
      <c r="O121" s="6"/>
      <c r="P121" s="6"/>
    </row>
    <row r="122" spans="1:16" ht="27.6" x14ac:dyDescent="0.25">
      <c r="A122" s="380" t="s">
        <v>151</v>
      </c>
      <c r="B122" s="3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24"/>
      <c r="N122" s="6"/>
      <c r="O122" s="6"/>
      <c r="P122" s="6"/>
    </row>
    <row r="123" spans="1:16" ht="27.6" x14ac:dyDescent="0.25">
      <c r="A123" s="380" t="s">
        <v>152</v>
      </c>
      <c r="B123" s="3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24"/>
      <c r="N123" s="6"/>
      <c r="O123" s="6"/>
      <c r="P123" s="6"/>
    </row>
    <row r="124" spans="1:16" ht="12.75" customHeight="1" x14ac:dyDescent="0.25">
      <c r="A124" s="380" t="s">
        <v>153</v>
      </c>
      <c r="B124" s="3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24"/>
      <c r="N124" s="6"/>
      <c r="O124" s="6"/>
      <c r="P124" s="6"/>
    </row>
    <row r="125" spans="1:16" x14ac:dyDescent="0.25">
      <c r="A125" s="492" t="s">
        <v>154</v>
      </c>
      <c r="B125" s="493"/>
      <c r="C125" s="493"/>
      <c r="D125" s="493"/>
      <c r="E125" s="493"/>
      <c r="F125" s="493"/>
      <c r="G125" s="493"/>
      <c r="H125" s="493"/>
      <c r="I125" s="493"/>
      <c r="J125" s="493"/>
      <c r="K125" s="493"/>
      <c r="L125" s="493"/>
      <c r="M125" s="493"/>
      <c r="N125" s="493"/>
      <c r="O125" s="493"/>
      <c r="P125" s="494"/>
    </row>
    <row r="126" spans="1:16" ht="82.8" x14ac:dyDescent="0.25">
      <c r="A126" s="380" t="s">
        <v>115</v>
      </c>
      <c r="B126" s="3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24"/>
      <c r="N126" s="6"/>
      <c r="O126" s="6"/>
      <c r="P126" s="6"/>
    </row>
    <row r="127" spans="1:16" ht="82.8" x14ac:dyDescent="0.25">
      <c r="A127" s="380" t="s">
        <v>116</v>
      </c>
      <c r="B127" s="3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24"/>
      <c r="N127" s="6"/>
      <c r="O127" s="6"/>
      <c r="P127" s="6"/>
    </row>
    <row r="128" spans="1:16" ht="41.4" x14ac:dyDescent="0.25">
      <c r="A128" s="380" t="s">
        <v>160</v>
      </c>
      <c r="B128" s="3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24"/>
      <c r="N128" s="6"/>
      <c r="O128" s="6"/>
      <c r="P128" s="6"/>
    </row>
    <row r="129" spans="1:16" s="81" customFormat="1" ht="41.4" x14ac:dyDescent="0.25">
      <c r="A129" s="380" t="s">
        <v>161</v>
      </c>
      <c r="B129" s="3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24"/>
      <c r="N129" s="6"/>
      <c r="O129" s="6"/>
      <c r="P129" s="6"/>
    </row>
    <row r="130" spans="1:16" s="81" customFormat="1" ht="41.4" x14ac:dyDescent="0.25">
      <c r="A130" s="390" t="s">
        <v>162</v>
      </c>
      <c r="B130" s="348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24"/>
      <c r="N130" s="138"/>
      <c r="O130" s="6"/>
      <c r="P130" s="6"/>
    </row>
    <row r="131" spans="1:16" s="81" customFormat="1" x14ac:dyDescent="0.25">
      <c r="A131" s="87" t="s">
        <v>42</v>
      </c>
    </row>
    <row r="132" spans="1:16" s="81" customFormat="1" x14ac:dyDescent="0.25"/>
    <row r="133" spans="1:16" ht="31.2" x14ac:dyDescent="0.3">
      <c r="A133" s="88" t="s">
        <v>163</v>
      </c>
      <c r="B133" s="89"/>
      <c r="C133" s="89"/>
      <c r="D133" s="531"/>
      <c r="E133" s="531"/>
      <c r="F133" s="531"/>
      <c r="G133" s="427"/>
      <c r="H133" s="530"/>
      <c r="I133" s="530"/>
      <c r="J133" s="530"/>
    </row>
    <row r="134" spans="1:16" ht="15.6" x14ac:dyDescent="0.3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16" ht="15.6" x14ac:dyDescent="0.3">
      <c r="A135" s="89"/>
      <c r="B135" s="89"/>
      <c r="C135" s="89"/>
      <c r="D135" s="528"/>
      <c r="E135" s="528"/>
      <c r="F135" s="528"/>
      <c r="G135" s="529"/>
      <c r="H135" s="530"/>
      <c r="I135" s="530"/>
      <c r="J135" s="530"/>
      <c r="L135" s="90"/>
    </row>
    <row r="136" spans="1:16" ht="15.6" x14ac:dyDescent="0.3">
      <c r="A136" s="89"/>
      <c r="B136" s="89"/>
      <c r="C136" s="89"/>
      <c r="D136" s="427"/>
      <c r="E136" s="427"/>
      <c r="F136" s="427"/>
      <c r="G136" s="89"/>
      <c r="H136" s="89"/>
      <c r="I136" s="89"/>
    </row>
  </sheetData>
  <mergeCells count="31">
    <mergeCell ref="D135:F135"/>
    <mergeCell ref="G135:J135"/>
    <mergeCell ref="D136:F136"/>
    <mergeCell ref="A105:P105"/>
    <mergeCell ref="A112:P112"/>
    <mergeCell ref="D133:F133"/>
    <mergeCell ref="G133:J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showZeros="0" zoomScale="90" zoomScaleNormal="90" zoomScaleSheetLayoutView="110" workbookViewId="0">
      <selection activeCell="C104" sqref="C104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3" style="27" customWidth="1"/>
    <col min="16" max="16" width="8.5546875" style="27" customWidth="1"/>
    <col min="17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6" ht="16.8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</row>
    <row r="2" spans="1:16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 ht="16.8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16" ht="16.8" x14ac:dyDescent="0.3">
      <c r="A4" s="449" t="s">
        <v>289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6" ht="13.8" x14ac:dyDescent="0.25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</row>
    <row r="6" spans="1:16" ht="16.8" x14ac:dyDescent="0.3">
      <c r="A6" s="449" t="s">
        <v>377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</row>
    <row r="7" spans="1:16" ht="16.8" x14ac:dyDescent="0.3">
      <c r="A7" s="62"/>
      <c r="B7" s="61"/>
      <c r="C7" s="61"/>
      <c r="E7" s="63"/>
      <c r="F7" s="63"/>
      <c r="G7" s="63" t="s">
        <v>41</v>
      </c>
      <c r="H7" s="64"/>
      <c r="I7" s="64"/>
      <c r="J7" s="61"/>
      <c r="K7" s="61"/>
      <c r="L7" s="61"/>
      <c r="M7" s="61"/>
      <c r="N7" s="61"/>
      <c r="O7" s="61"/>
      <c r="P7" s="61"/>
    </row>
    <row r="8" spans="1:16" x14ac:dyDescent="0.25">
      <c r="A8" s="517" t="s">
        <v>1</v>
      </c>
      <c r="B8" s="519" t="s">
        <v>2</v>
      </c>
      <c r="C8" s="521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6" x14ac:dyDescent="0.25">
      <c r="A9" s="518"/>
      <c r="B9" s="520"/>
      <c r="C9" s="522"/>
      <c r="D9" s="65"/>
      <c r="E9" s="66"/>
      <c r="F9" s="66"/>
      <c r="G9" s="66"/>
      <c r="H9" s="66"/>
      <c r="I9" s="66"/>
      <c r="J9" s="66"/>
      <c r="K9" s="65"/>
      <c r="L9" s="67"/>
      <c r="M9" s="68"/>
      <c r="N9" s="68"/>
      <c r="O9" s="65"/>
      <c r="P9" s="67"/>
    </row>
    <row r="10" spans="1:16" ht="40.5" customHeight="1" x14ac:dyDescent="0.25">
      <c r="A10" s="518"/>
      <c r="B10" s="520"/>
      <c r="C10" s="522"/>
      <c r="D10" s="523" t="s">
        <v>4</v>
      </c>
      <c r="E10" s="524"/>
      <c r="F10" s="524"/>
      <c r="G10" s="524"/>
      <c r="H10" s="524"/>
      <c r="I10" s="524"/>
      <c r="J10" s="524"/>
      <c r="K10" s="523" t="s">
        <v>5</v>
      </c>
      <c r="L10" s="525"/>
      <c r="M10" s="517" t="s">
        <v>6</v>
      </c>
      <c r="N10" s="519" t="s">
        <v>52</v>
      </c>
      <c r="O10" s="523" t="s">
        <v>53</v>
      </c>
      <c r="P10" s="525"/>
    </row>
    <row r="11" spans="1:16" ht="105.6" x14ac:dyDescent="0.25">
      <c r="A11" s="518"/>
      <c r="B11" s="520"/>
      <c r="C11" s="51" t="s">
        <v>7</v>
      </c>
      <c r="D11" s="69" t="s">
        <v>8</v>
      </c>
      <c r="E11" s="70" t="s">
        <v>46</v>
      </c>
      <c r="F11" s="70" t="s">
        <v>47</v>
      </c>
      <c r="G11" s="70" t="s">
        <v>48</v>
      </c>
      <c r="H11" s="70" t="s">
        <v>9</v>
      </c>
      <c r="I11" s="70" t="s">
        <v>49</v>
      </c>
      <c r="J11" s="70" t="s">
        <v>50</v>
      </c>
      <c r="K11" s="70" t="s">
        <v>51</v>
      </c>
      <c r="L11" s="70" t="s">
        <v>9</v>
      </c>
      <c r="M11" s="526"/>
      <c r="N11" s="518"/>
      <c r="O11" s="71" t="s">
        <v>54</v>
      </c>
      <c r="P11" s="69" t="s">
        <v>10</v>
      </c>
    </row>
    <row r="12" spans="1:16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6" x14ac:dyDescent="0.25">
      <c r="A13" s="428" t="s">
        <v>44</v>
      </c>
      <c r="B13" s="428"/>
      <c r="C13" s="527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6" ht="52.8" x14ac:dyDescent="0.25">
      <c r="A14" s="122" t="s">
        <v>55</v>
      </c>
      <c r="B14" s="123">
        <v>101</v>
      </c>
      <c r="C14" s="6">
        <f>D14+K14+M14+O14+P14</f>
        <v>78</v>
      </c>
      <c r="D14" s="6">
        <v>0</v>
      </c>
      <c r="E14" s="6"/>
      <c r="F14" s="6"/>
      <c r="G14" s="6"/>
      <c r="H14" s="6"/>
      <c r="I14" s="6"/>
      <c r="J14" s="6">
        <v>0</v>
      </c>
      <c r="K14" s="6">
        <f>2+1+4+1+8</f>
        <v>16</v>
      </c>
      <c r="L14" s="6">
        <v>0</v>
      </c>
      <c r="M14" s="6">
        <f>2+1+2+1</f>
        <v>6</v>
      </c>
      <c r="N14" s="6">
        <v>0</v>
      </c>
      <c r="O14" s="6">
        <f>1+4+3+1+4</f>
        <v>13</v>
      </c>
      <c r="P14" s="6">
        <f>3+9+15+16</f>
        <v>43</v>
      </c>
    </row>
    <row r="15" spans="1:16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9.6" x14ac:dyDescent="0.25">
      <c r="A16" s="124" t="s">
        <v>63</v>
      </c>
      <c r="B16" s="123">
        <v>103</v>
      </c>
      <c r="C16" s="6">
        <f>D16+K16+M16</f>
        <v>15</v>
      </c>
      <c r="D16" s="6">
        <v>0</v>
      </c>
      <c r="E16" s="6"/>
      <c r="F16" s="6"/>
      <c r="G16" s="6"/>
      <c r="H16" s="6"/>
      <c r="I16" s="6"/>
      <c r="J16" s="6">
        <v>0</v>
      </c>
      <c r="K16" s="6">
        <f>1+8</f>
        <v>9</v>
      </c>
      <c r="L16" s="6">
        <v>0</v>
      </c>
      <c r="M16" s="6">
        <f>2+1+2+1</f>
        <v>6</v>
      </c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>
        <f>D17+K17+M17</f>
        <v>2</v>
      </c>
      <c r="D17" s="6"/>
      <c r="E17" s="6"/>
      <c r="F17" s="6"/>
      <c r="G17" s="6"/>
      <c r="H17" s="6"/>
      <c r="I17" s="6"/>
      <c r="J17" s="6"/>
      <c r="K17" s="6">
        <f>2</f>
        <v>2</v>
      </c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>
        <v>0</v>
      </c>
      <c r="E20" s="6"/>
      <c r="F20" s="6"/>
      <c r="G20" s="6"/>
      <c r="H20" s="6"/>
      <c r="I20" s="6"/>
      <c r="J20" s="6">
        <v>0</v>
      </c>
      <c r="K20" s="6">
        <v>0</v>
      </c>
      <c r="L20" s="6">
        <v>0</v>
      </c>
      <c r="M20" s="6"/>
      <c r="N20" s="6"/>
      <c r="O20" s="6"/>
      <c r="P20" s="6"/>
    </row>
    <row r="21" spans="1:16" ht="26.4" x14ac:dyDescent="0.25">
      <c r="A21" s="191" t="s">
        <v>197</v>
      </c>
      <c r="B21" s="123">
        <v>108</v>
      </c>
      <c r="C21" s="6">
        <v>0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0</v>
      </c>
      <c r="L21" s="6">
        <v>0</v>
      </c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>D23+K23+M23+O23+P23</f>
        <v>76</v>
      </c>
      <c r="D23" s="6">
        <v>0</v>
      </c>
      <c r="E23" s="6"/>
      <c r="F23" s="6"/>
      <c r="G23" s="6"/>
      <c r="H23" s="6"/>
      <c r="I23" s="6"/>
      <c r="J23" s="6">
        <v>0</v>
      </c>
      <c r="K23" s="6">
        <f>2+1+4+1+6</f>
        <v>14</v>
      </c>
      <c r="L23" s="6">
        <v>0</v>
      </c>
      <c r="M23" s="6">
        <f>2+1+2+1</f>
        <v>6</v>
      </c>
      <c r="N23" s="6">
        <v>0</v>
      </c>
      <c r="O23" s="6">
        <f>1+4+3+1+4</f>
        <v>13</v>
      </c>
      <c r="P23" s="6">
        <f>3+9+15+16</f>
        <v>43</v>
      </c>
    </row>
    <row r="24" spans="1:16" ht="66" x14ac:dyDescent="0.25">
      <c r="A24" s="124" t="s">
        <v>64</v>
      </c>
      <c r="B24" s="127">
        <v>111</v>
      </c>
      <c r="C24" s="6">
        <f>D24+K24+M24</f>
        <v>13</v>
      </c>
      <c r="D24" s="6">
        <v>0</v>
      </c>
      <c r="E24" s="6"/>
      <c r="F24" s="6"/>
      <c r="G24" s="6"/>
      <c r="H24" s="6"/>
      <c r="I24" s="6"/>
      <c r="J24" s="6">
        <v>0</v>
      </c>
      <c r="K24" s="6">
        <f>1+6</f>
        <v>7</v>
      </c>
      <c r="L24" s="6"/>
      <c r="M24" s="6">
        <f>2+1+2+1</f>
        <v>6</v>
      </c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f>D29+K29+M29+O29+P29</f>
        <v>76</v>
      </c>
      <c r="D29" s="6">
        <v>0</v>
      </c>
      <c r="E29" s="6"/>
      <c r="F29" s="6"/>
      <c r="G29" s="6"/>
      <c r="H29" s="6"/>
      <c r="I29" s="6"/>
      <c r="J29" s="6">
        <v>0</v>
      </c>
      <c r="K29" s="6">
        <f>2+1+4+1+6</f>
        <v>14</v>
      </c>
      <c r="L29" s="6">
        <v>0</v>
      </c>
      <c r="M29" s="6">
        <f>2+1+2+1</f>
        <v>6</v>
      </c>
      <c r="N29" s="6">
        <v>0</v>
      </c>
      <c r="O29" s="6">
        <f>1+4+3+1+4</f>
        <v>13</v>
      </c>
      <c r="P29" s="6">
        <f>3+9+15+16</f>
        <v>43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92" t="s">
        <v>183</v>
      </c>
      <c r="B32" s="193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92" t="s">
        <v>184</v>
      </c>
      <c r="B33" s="193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x14ac:dyDescent="0.25">
      <c r="A34" s="122" t="s">
        <v>70</v>
      </c>
      <c r="B34" s="123">
        <v>121</v>
      </c>
      <c r="C34" s="6">
        <f>D34+K34+M34+O34+P34</f>
        <v>2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>
        <f>1+1</f>
        <v>2</v>
      </c>
      <c r="N34" s="6">
        <v>0</v>
      </c>
      <c r="O34" s="6">
        <v>0</v>
      </c>
      <c r="P34" s="6">
        <v>0</v>
      </c>
    </row>
    <row r="35" spans="1:16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39.6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x14ac:dyDescent="0.25">
      <c r="A43" s="131" t="s">
        <v>16</v>
      </c>
      <c r="B43" s="123">
        <v>201</v>
      </c>
      <c r="C43" s="6">
        <f>D43+K43+M43</f>
        <v>42</v>
      </c>
      <c r="D43" s="6">
        <v>0</v>
      </c>
      <c r="E43" s="6"/>
      <c r="F43" s="6"/>
      <c r="G43" s="6"/>
      <c r="H43" s="6"/>
      <c r="I43" s="6"/>
      <c r="J43" s="6">
        <v>0</v>
      </c>
      <c r="K43" s="6">
        <f>9+5+10+3+9</f>
        <v>36</v>
      </c>
      <c r="L43" s="6">
        <v>0</v>
      </c>
      <c r="M43" s="6">
        <f>2+1+2+1</f>
        <v>6</v>
      </c>
      <c r="N43" s="6">
        <v>0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f>D45+K45+M45</f>
        <v>17</v>
      </c>
      <c r="D45" s="6"/>
      <c r="E45" s="6"/>
      <c r="F45" s="6"/>
      <c r="G45" s="6"/>
      <c r="H45" s="6"/>
      <c r="I45" s="6"/>
      <c r="J45" s="6"/>
      <c r="K45" s="6">
        <f>2+9</f>
        <v>11</v>
      </c>
      <c r="L45" s="6"/>
      <c r="M45" s="6">
        <f>2+1+2+1</f>
        <v>6</v>
      </c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>
        <f>K47</f>
        <v>8</v>
      </c>
      <c r="D47" s="6"/>
      <c r="E47" s="6"/>
      <c r="F47" s="6"/>
      <c r="G47" s="6"/>
      <c r="H47" s="6"/>
      <c r="I47" s="6"/>
      <c r="J47" s="6"/>
      <c r="K47" s="6">
        <f>4+4</f>
        <v>8</v>
      </c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6.4" x14ac:dyDescent="0.25">
      <c r="A50" s="132" t="s">
        <v>37</v>
      </c>
      <c r="B50" s="123">
        <v>208</v>
      </c>
      <c r="C50" s="6">
        <f>D50+K50+M50</f>
        <v>42</v>
      </c>
      <c r="D50" s="6">
        <v>0</v>
      </c>
      <c r="E50" s="6"/>
      <c r="F50" s="6"/>
      <c r="G50" s="6"/>
      <c r="H50" s="6"/>
      <c r="I50" s="6"/>
      <c r="J50" s="6">
        <v>0</v>
      </c>
      <c r="K50" s="6">
        <f>9+5+10+3+9</f>
        <v>36</v>
      </c>
      <c r="L50" s="6">
        <v>0</v>
      </c>
      <c r="M50" s="6">
        <f>2+1+2+1</f>
        <v>6</v>
      </c>
      <c r="N50" s="6">
        <v>0</v>
      </c>
      <c r="O50" s="6"/>
      <c r="P50" s="6"/>
    </row>
    <row r="51" spans="1:1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16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16" ht="39.6" x14ac:dyDescent="0.25">
      <c r="A53" s="122" t="s">
        <v>181</v>
      </c>
      <c r="B53" s="123">
        <v>211</v>
      </c>
      <c r="C53" s="6">
        <f>D53+K53+M53</f>
        <v>4</v>
      </c>
      <c r="D53" s="6">
        <v>0</v>
      </c>
      <c r="E53" s="6"/>
      <c r="F53" s="6"/>
      <c r="G53" s="6"/>
      <c r="H53" s="6"/>
      <c r="I53" s="6"/>
      <c r="J53" s="6">
        <v>0</v>
      </c>
      <c r="K53" s="6">
        <f>1+3</f>
        <v>4</v>
      </c>
      <c r="L53" s="6">
        <v>0</v>
      </c>
      <c r="M53" s="6"/>
      <c r="N53" s="6">
        <v>0</v>
      </c>
      <c r="O53" s="6"/>
      <c r="P53" s="6"/>
    </row>
    <row r="54" spans="1:16" ht="39.6" x14ac:dyDescent="0.25">
      <c r="A54" s="133" t="s">
        <v>83</v>
      </c>
      <c r="B54" s="123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1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16" ht="26.4" x14ac:dyDescent="0.25">
      <c r="A56" s="135" t="s">
        <v>85</v>
      </c>
      <c r="B56" s="123">
        <v>214</v>
      </c>
      <c r="C56" s="6">
        <f>D56+K56+M56</f>
        <v>4</v>
      </c>
      <c r="D56" s="6">
        <v>0</v>
      </c>
      <c r="E56" s="6"/>
      <c r="F56" s="6"/>
      <c r="G56" s="6"/>
      <c r="H56" s="6"/>
      <c r="I56" s="6"/>
      <c r="J56" s="6">
        <v>0</v>
      </c>
      <c r="K56" s="6">
        <f>1+3</f>
        <v>4</v>
      </c>
      <c r="L56" s="6">
        <v>0</v>
      </c>
      <c r="M56" s="6"/>
      <c r="N56" s="6">
        <v>0</v>
      </c>
      <c r="O56" s="6"/>
      <c r="P56" s="6"/>
    </row>
    <row r="57" spans="1:16" ht="26.4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16" s="81" customFormat="1" ht="36" x14ac:dyDescent="0.25">
      <c r="A58" s="194" t="s">
        <v>185</v>
      </c>
      <c r="B58" s="195" t="s">
        <v>186</v>
      </c>
      <c r="C58" s="395">
        <f>D58+K58+M58</f>
        <v>20</v>
      </c>
      <c r="D58" s="314"/>
      <c r="E58" s="314"/>
      <c r="F58" s="314"/>
      <c r="G58" s="314"/>
      <c r="H58" s="194"/>
      <c r="I58" s="194"/>
      <c r="J58" s="194"/>
      <c r="K58" s="370">
        <f>2+1+4+1+6</f>
        <v>14</v>
      </c>
      <c r="L58" s="194"/>
      <c r="M58" s="270">
        <f>2+1+2+1</f>
        <v>6</v>
      </c>
      <c r="N58" s="194"/>
      <c r="O58" s="194"/>
      <c r="P58" s="194"/>
    </row>
    <row r="59" spans="1:16" s="81" customFormat="1" ht="60" x14ac:dyDescent="0.25">
      <c r="A59" s="194" t="s">
        <v>187</v>
      </c>
      <c r="B59" s="195">
        <v>217</v>
      </c>
      <c r="C59" s="395">
        <f>D59+K59</f>
        <v>3</v>
      </c>
      <c r="D59" s="198"/>
      <c r="E59" s="198"/>
      <c r="F59" s="198"/>
      <c r="G59" s="198"/>
      <c r="H59" s="198"/>
      <c r="I59" s="198"/>
      <c r="J59" s="198"/>
      <c r="K59" s="370">
        <f>1+2</f>
        <v>3</v>
      </c>
      <c r="L59" s="198"/>
      <c r="M59" s="194"/>
      <c r="N59" s="194"/>
      <c r="O59" s="194"/>
      <c r="P59" s="194"/>
    </row>
    <row r="60" spans="1:16" s="81" customFormat="1" ht="48" x14ac:dyDescent="0.25">
      <c r="A60" s="194" t="s">
        <v>189</v>
      </c>
      <c r="B60" s="195">
        <v>218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6"/>
      <c r="N60" s="6"/>
      <c r="O60" s="6"/>
      <c r="P60" s="6"/>
    </row>
    <row r="61" spans="1:16" ht="24" x14ac:dyDescent="0.25">
      <c r="A61" s="194" t="s">
        <v>190</v>
      </c>
      <c r="B61" s="195">
        <v>219</v>
      </c>
      <c r="C61" s="270">
        <f>D61+K61+M61</f>
        <v>20</v>
      </c>
      <c r="D61" s="270"/>
      <c r="E61" s="270"/>
      <c r="F61" s="270"/>
      <c r="G61" s="270"/>
      <c r="H61" s="270"/>
      <c r="I61" s="270"/>
      <c r="J61" s="270"/>
      <c r="K61" s="270">
        <f>2+1+4+1+6</f>
        <v>14</v>
      </c>
      <c r="L61" s="270"/>
      <c r="M61" s="270">
        <f>2+1+2+1</f>
        <v>6</v>
      </c>
      <c r="N61" s="270"/>
      <c r="O61" s="6"/>
      <c r="P61" s="6"/>
    </row>
    <row r="62" spans="1:16" ht="24" x14ac:dyDescent="0.25">
      <c r="A62" s="194" t="s">
        <v>191</v>
      </c>
      <c r="B62" s="195">
        <v>220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6"/>
      <c r="P62" s="6"/>
    </row>
    <row r="63" spans="1:16" x14ac:dyDescent="0.25">
      <c r="A63" s="194" t="s">
        <v>192</v>
      </c>
      <c r="B63" s="195">
        <v>221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</row>
    <row r="64" spans="1:16" ht="26.4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16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16" ht="26.4" x14ac:dyDescent="0.25">
      <c r="A66" s="131" t="s">
        <v>94</v>
      </c>
      <c r="B66" s="123">
        <v>301</v>
      </c>
      <c r="C66" s="396">
        <f>D66+K66+M66+O66+P66</f>
        <v>108196.4696</v>
      </c>
      <c r="D66" s="396">
        <v>0</v>
      </c>
      <c r="E66" s="396"/>
      <c r="F66" s="396"/>
      <c r="G66" s="396"/>
      <c r="H66" s="396"/>
      <c r="I66" s="396"/>
      <c r="J66" s="396">
        <v>0</v>
      </c>
      <c r="K66" s="396">
        <v>104436.44</v>
      </c>
      <c r="L66" s="396"/>
      <c r="M66" s="396">
        <f>110+100+400+50</f>
        <v>660</v>
      </c>
      <c r="N66" s="396"/>
      <c r="O66" s="396">
        <f>1030+110.7+1021.268+176.68+143.6</f>
        <v>2482.2479999999996</v>
      </c>
      <c r="P66" s="396">
        <f>229.3+63.0096+122.672+202.8</f>
        <v>617.78160000000003</v>
      </c>
    </row>
    <row r="67" spans="1:16" ht="52.8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52.8" x14ac:dyDescent="0.25">
      <c r="A68" s="124" t="s">
        <v>96</v>
      </c>
      <c r="B68" s="123">
        <v>303</v>
      </c>
      <c r="C68" s="396">
        <f>D68+K68+M68</f>
        <v>103600.14</v>
      </c>
      <c r="D68" s="396">
        <v>0</v>
      </c>
      <c r="E68" s="396"/>
      <c r="F68" s="396"/>
      <c r="G68" s="396"/>
      <c r="H68" s="396"/>
      <c r="I68" s="396"/>
      <c r="J68" s="396">
        <v>0</v>
      </c>
      <c r="K68" s="396">
        <f>504+102436.14</f>
        <v>102940.14</v>
      </c>
      <c r="L68" s="396"/>
      <c r="M68" s="396">
        <f>110+100+400+50</f>
        <v>660</v>
      </c>
      <c r="N68" s="396"/>
      <c r="O68" s="6"/>
      <c r="P68" s="6"/>
    </row>
    <row r="69" spans="1:16" ht="66" x14ac:dyDescent="0.25">
      <c r="A69" s="124" t="s">
        <v>97</v>
      </c>
      <c r="B69" s="123">
        <v>304</v>
      </c>
      <c r="C69" s="396">
        <f>D69+K69+M69</f>
        <v>6397.53</v>
      </c>
      <c r="D69" s="6">
        <v>0</v>
      </c>
      <c r="E69" s="6"/>
      <c r="F69" s="6"/>
      <c r="G69" s="6"/>
      <c r="H69" s="6"/>
      <c r="I69" s="6"/>
      <c r="J69" s="6">
        <v>0</v>
      </c>
      <c r="K69" s="396">
        <f>6397.53</f>
        <v>6397.53</v>
      </c>
      <c r="L69" s="6">
        <v>0</v>
      </c>
      <c r="M69" s="6"/>
      <c r="N69" s="6"/>
      <c r="O69" s="6"/>
      <c r="P69" s="6"/>
    </row>
    <row r="70" spans="1:16" ht="52.8" x14ac:dyDescent="0.25">
      <c r="A70" s="125" t="s">
        <v>98</v>
      </c>
      <c r="B70" s="123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>
        <v>0</v>
      </c>
      <c r="O70" s="6"/>
      <c r="P70" s="6"/>
    </row>
    <row r="71" spans="1:16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52.8" x14ac:dyDescent="0.25">
      <c r="A73" s="199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ht="26.4" x14ac:dyDescent="0.25">
      <c r="A74" s="192" t="s">
        <v>102</v>
      </c>
      <c r="B74" s="123">
        <v>309</v>
      </c>
      <c r="C74" s="396">
        <f>D74+K74+M74+O74+P74</f>
        <v>101408.22960000001</v>
      </c>
      <c r="D74" s="396">
        <v>0</v>
      </c>
      <c r="E74" s="396"/>
      <c r="F74" s="396"/>
      <c r="G74" s="396"/>
      <c r="H74" s="396"/>
      <c r="I74" s="396"/>
      <c r="J74" s="396">
        <v>0</v>
      </c>
      <c r="K74" s="397">
        <f>68.4+208.5+892+473.79+96038.61</f>
        <v>97681.3</v>
      </c>
      <c r="L74" s="396"/>
      <c r="M74" s="398">
        <f>109.5+98+369.5+49.9</f>
        <v>626.9</v>
      </c>
      <c r="N74" s="396"/>
      <c r="O74" s="396">
        <f>1030+110.7+1021.268+176.68+143.6</f>
        <v>2482.2479999999996</v>
      </c>
      <c r="P74" s="396">
        <f>229.3+63.0096+122.672+202.8</f>
        <v>617.78160000000003</v>
      </c>
    </row>
    <row r="75" spans="1:16" ht="66" x14ac:dyDescent="0.25">
      <c r="A75" s="192" t="s">
        <v>202</v>
      </c>
      <c r="B75" s="123">
        <v>310</v>
      </c>
      <c r="C75" s="399">
        <f>D75+K75+M75</f>
        <v>97169.51</v>
      </c>
      <c r="D75" s="399"/>
      <c r="E75" s="399"/>
      <c r="F75" s="399"/>
      <c r="G75" s="399"/>
      <c r="H75" s="399"/>
      <c r="I75" s="399"/>
      <c r="J75" s="399"/>
      <c r="K75" s="399">
        <f>504+96038.61</f>
        <v>96542.61</v>
      </c>
      <c r="L75" s="399"/>
      <c r="M75" s="400">
        <f>109.5+98+369.5+49.9</f>
        <v>626.9</v>
      </c>
      <c r="N75" s="399"/>
      <c r="O75" s="6"/>
      <c r="P75" s="6"/>
    </row>
    <row r="76" spans="1:16" ht="26.4" x14ac:dyDescent="0.25">
      <c r="A76" s="191" t="s">
        <v>104</v>
      </c>
      <c r="B76" s="123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>
        <v>0</v>
      </c>
      <c r="O76" s="6"/>
      <c r="P76" s="6"/>
    </row>
    <row r="77" spans="1:16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9.6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39.6" x14ac:dyDescent="0.25">
      <c r="A81" s="142" t="s">
        <v>108</v>
      </c>
      <c r="B81" s="123">
        <v>316</v>
      </c>
      <c r="C81" s="396">
        <f>D81+K81+M81+O81+P81</f>
        <v>101408.22960000001</v>
      </c>
      <c r="D81" s="396">
        <v>0</v>
      </c>
      <c r="E81" s="396"/>
      <c r="F81" s="396"/>
      <c r="G81" s="396"/>
      <c r="H81" s="396"/>
      <c r="I81" s="396"/>
      <c r="J81" s="396">
        <v>0</v>
      </c>
      <c r="K81" s="396">
        <f>68.4+208.5+892+473.79+96038.61</f>
        <v>97681.3</v>
      </c>
      <c r="L81" s="396"/>
      <c r="M81" s="396">
        <f>109.5+98+369.5+49.9</f>
        <v>626.9</v>
      </c>
      <c r="N81" s="396"/>
      <c r="O81" s="396">
        <f>1030+110.7+1021.268+176.68+143.6</f>
        <v>2482.2479999999996</v>
      </c>
      <c r="P81" s="396">
        <f>229.3+63.0096+122.672+202.8</f>
        <v>617.78160000000003</v>
      </c>
    </row>
    <row r="82" spans="1:16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16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16" ht="39.6" x14ac:dyDescent="0.25">
      <c r="A84" s="192" t="s">
        <v>193</v>
      </c>
      <c r="B84" s="193">
        <v>319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</row>
    <row r="85" spans="1:16" ht="39.6" x14ac:dyDescent="0.25">
      <c r="A85" s="192" t="s">
        <v>194</v>
      </c>
      <c r="B85" s="193">
        <v>320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</row>
    <row r="86" spans="1:16" ht="26.4" x14ac:dyDescent="0.25">
      <c r="A86" s="192" t="s">
        <v>109</v>
      </c>
      <c r="B86" s="193">
        <v>321</v>
      </c>
      <c r="C86" s="396">
        <f>D86+K86+M86+O86+P86</f>
        <v>-53.091200000000001</v>
      </c>
      <c r="D86" s="396">
        <v>0</v>
      </c>
      <c r="E86" s="396"/>
      <c r="F86" s="396"/>
      <c r="G86" s="396"/>
      <c r="H86" s="396"/>
      <c r="I86" s="396"/>
      <c r="J86" s="396">
        <v>0</v>
      </c>
      <c r="K86" s="396">
        <v>0</v>
      </c>
      <c r="L86" s="396">
        <v>0</v>
      </c>
      <c r="M86" s="396">
        <f>-33.0912-20</f>
        <v>-53.091200000000001</v>
      </c>
      <c r="N86" s="396">
        <v>0</v>
      </c>
      <c r="O86" s="396">
        <v>0</v>
      </c>
      <c r="P86" s="396">
        <v>0</v>
      </c>
    </row>
    <row r="87" spans="1:16" ht="26.4" x14ac:dyDescent="0.25">
      <c r="A87" s="192" t="s">
        <v>110</v>
      </c>
      <c r="B87" s="19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16" ht="26.4" x14ac:dyDescent="0.25">
      <c r="A88" s="200" t="s">
        <v>14</v>
      </c>
      <c r="B88" s="19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26.4" x14ac:dyDescent="0.25">
      <c r="A89" s="200" t="s">
        <v>72</v>
      </c>
      <c r="B89" s="19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39.6" x14ac:dyDescent="0.25">
      <c r="A90" s="200" t="s">
        <v>73</v>
      </c>
      <c r="B90" s="19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A91" s="192" t="s">
        <v>15</v>
      </c>
      <c r="B91" s="19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18.8" x14ac:dyDescent="0.25">
      <c r="A92" s="192" t="s">
        <v>195</v>
      </c>
      <c r="B92" s="193">
        <v>327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</row>
    <row r="93" spans="1:16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16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16" ht="66" x14ac:dyDescent="0.25">
      <c r="A95" s="199" t="s">
        <v>117</v>
      </c>
      <c r="B95" s="193" t="s">
        <v>23</v>
      </c>
      <c r="C95" s="272">
        <f>D95+K95+M95</f>
        <v>13</v>
      </c>
      <c r="D95" s="272">
        <v>0</v>
      </c>
      <c r="E95" s="272"/>
      <c r="F95" s="272"/>
      <c r="G95" s="6"/>
      <c r="H95" s="6"/>
      <c r="I95" s="6"/>
      <c r="J95" s="6"/>
      <c r="K95" s="6">
        <f>2+1+1+5</f>
        <v>9</v>
      </c>
      <c r="L95" s="6"/>
      <c r="M95" s="272">
        <f>2+2</f>
        <v>4</v>
      </c>
      <c r="N95" s="272">
        <v>0</v>
      </c>
      <c r="O95" s="6"/>
      <c r="P95" s="6"/>
    </row>
    <row r="96" spans="1:16" ht="79.2" x14ac:dyDescent="0.25">
      <c r="A96" s="199" t="s">
        <v>203</v>
      </c>
      <c r="B96" s="193" t="s">
        <v>24</v>
      </c>
      <c r="C96" s="272">
        <f>D96+K96+M96</f>
        <v>9</v>
      </c>
      <c r="D96" s="272"/>
      <c r="E96" s="272"/>
      <c r="F96" s="272"/>
      <c r="G96" s="6"/>
      <c r="H96" s="6"/>
      <c r="I96" s="6"/>
      <c r="J96" s="6"/>
      <c r="K96" s="6">
        <f>5</f>
        <v>5</v>
      </c>
      <c r="L96" s="6"/>
      <c r="M96" s="6">
        <f>2+2</f>
        <v>4</v>
      </c>
      <c r="N96" s="6">
        <v>0</v>
      </c>
      <c r="O96" s="6"/>
      <c r="P96" s="6"/>
    </row>
    <row r="97" spans="1:16" ht="52.8" x14ac:dyDescent="0.25">
      <c r="A97" s="199" t="s">
        <v>204</v>
      </c>
      <c r="B97" s="193" t="s">
        <v>26</v>
      </c>
      <c r="C97" s="272">
        <f>D97+K97+M97</f>
        <v>4</v>
      </c>
      <c r="D97" s="199"/>
      <c r="E97" s="199"/>
      <c r="F97" s="199"/>
      <c r="G97" s="6"/>
      <c r="H97" s="6"/>
      <c r="I97" s="6"/>
      <c r="J97" s="6"/>
      <c r="K97" s="6">
        <f>2+1+1</f>
        <v>4</v>
      </c>
      <c r="L97" s="6"/>
      <c r="M97" s="6"/>
      <c r="N97" s="6">
        <v>0</v>
      </c>
      <c r="O97" s="6"/>
      <c r="P97" s="6"/>
    </row>
    <row r="98" spans="1:16" ht="105.6" x14ac:dyDescent="0.25">
      <c r="A98" s="199" t="s">
        <v>205</v>
      </c>
      <c r="B98" s="193" t="s">
        <v>206</v>
      </c>
      <c r="C98" s="272">
        <f>D98+K98+M98</f>
        <v>7</v>
      </c>
      <c r="D98" s="199"/>
      <c r="E98" s="199"/>
      <c r="F98" s="199"/>
      <c r="G98" s="6"/>
      <c r="H98" s="6"/>
      <c r="I98" s="6"/>
      <c r="J98" s="6"/>
      <c r="K98" s="6">
        <f>3</f>
        <v>3</v>
      </c>
      <c r="L98" s="6"/>
      <c r="M98" s="6">
        <f>2+2</f>
        <v>4</v>
      </c>
      <c r="N98" s="6">
        <v>0</v>
      </c>
      <c r="O98" s="6"/>
      <c r="P98" s="6"/>
    </row>
    <row r="99" spans="1:16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16" ht="79.2" x14ac:dyDescent="0.25">
      <c r="A100" s="122" t="s">
        <v>118</v>
      </c>
      <c r="B100" s="123" t="s">
        <v>27</v>
      </c>
      <c r="C100" s="272">
        <f>D100+K100+M100</f>
        <v>26</v>
      </c>
      <c r="D100" s="6">
        <v>0</v>
      </c>
      <c r="E100" s="6"/>
      <c r="F100" s="6"/>
      <c r="G100" s="6"/>
      <c r="H100" s="6"/>
      <c r="I100" s="6"/>
      <c r="J100" s="6"/>
      <c r="K100" s="6">
        <f>9+5+2+6</f>
        <v>22</v>
      </c>
      <c r="L100" s="6"/>
      <c r="M100" s="6">
        <f>2+2</f>
        <v>4</v>
      </c>
      <c r="N100" s="6">
        <v>0</v>
      </c>
      <c r="O100" s="6"/>
      <c r="P100" s="6"/>
    </row>
    <row r="101" spans="1:16" ht="39.6" x14ac:dyDescent="0.25">
      <c r="A101" s="122" t="s">
        <v>131</v>
      </c>
      <c r="B101" s="123" t="s">
        <v>28</v>
      </c>
      <c r="C101" s="6">
        <f>D101+K101+M101</f>
        <v>3</v>
      </c>
      <c r="D101" s="6">
        <v>0</v>
      </c>
      <c r="E101" s="6"/>
      <c r="F101" s="6"/>
      <c r="G101" s="6"/>
      <c r="H101" s="6"/>
      <c r="I101" s="6"/>
      <c r="J101" s="6"/>
      <c r="K101" s="6">
        <v>3</v>
      </c>
      <c r="L101" s="6"/>
      <c r="M101" s="6"/>
      <c r="N101" s="6">
        <v>0</v>
      </c>
      <c r="O101" s="6"/>
      <c r="P101" s="6"/>
    </row>
    <row r="102" spans="1:16" ht="52.8" x14ac:dyDescent="0.25">
      <c r="A102" s="122" t="s">
        <v>119</v>
      </c>
      <c r="B102" s="123" t="s">
        <v>29</v>
      </c>
      <c r="C102" s="6"/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>
        <v>0</v>
      </c>
      <c r="O102" s="6"/>
      <c r="P102" s="6"/>
    </row>
    <row r="103" spans="1:16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>
        <v>0</v>
      </c>
      <c r="O103" s="6"/>
      <c r="P103" s="6"/>
    </row>
    <row r="104" spans="1:16" ht="39.6" x14ac:dyDescent="0.25">
      <c r="A104" s="122" t="s">
        <v>207</v>
      </c>
      <c r="B104" s="123" t="s">
        <v>31</v>
      </c>
      <c r="C104" s="272">
        <f>D104+K104+M104</f>
        <v>11</v>
      </c>
      <c r="D104" s="122"/>
      <c r="E104" s="122"/>
      <c r="F104" s="122"/>
      <c r="G104" s="6"/>
      <c r="H104" s="6"/>
      <c r="I104" s="6"/>
      <c r="J104" s="6"/>
      <c r="K104" s="6">
        <f>2+1+1+3</f>
        <v>7</v>
      </c>
      <c r="L104" s="6"/>
      <c r="M104" s="6">
        <f>2+2</f>
        <v>4</v>
      </c>
      <c r="N104" s="6">
        <v>0</v>
      </c>
      <c r="O104" s="6"/>
      <c r="P104" s="6"/>
    </row>
    <row r="105" spans="1:16" ht="26.2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16" ht="21.75" customHeight="1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66" x14ac:dyDescent="0.25">
      <c r="A107" s="192" t="s">
        <v>208</v>
      </c>
      <c r="B107" s="193" t="s">
        <v>34</v>
      </c>
      <c r="C107" s="401">
        <f>D107+K107+M107</f>
        <v>30875.144999999997</v>
      </c>
      <c r="D107" s="396">
        <v>0</v>
      </c>
      <c r="E107" s="396"/>
      <c r="F107" s="396"/>
      <c r="G107" s="6"/>
      <c r="H107" s="6"/>
      <c r="I107" s="6"/>
      <c r="J107" s="6"/>
      <c r="K107" s="396">
        <f>102.9+252.395+260+29749.85</f>
        <v>30365.144999999997</v>
      </c>
      <c r="L107" s="6"/>
      <c r="M107" s="396">
        <f>110+400</f>
        <v>510</v>
      </c>
      <c r="N107" s="396">
        <v>0</v>
      </c>
      <c r="O107" s="6"/>
      <c r="P107" s="6"/>
    </row>
    <row r="108" spans="1:16" ht="79.2" x14ac:dyDescent="0.25">
      <c r="A108" s="192" t="s">
        <v>209</v>
      </c>
      <c r="B108" s="193" t="s">
        <v>35</v>
      </c>
      <c r="C108" s="401">
        <f>D108+K108+M108</f>
        <v>30259.85</v>
      </c>
      <c r="D108" s="402"/>
      <c r="E108" s="402"/>
      <c r="F108" s="402"/>
      <c r="G108" s="6"/>
      <c r="H108" s="6"/>
      <c r="I108" s="6"/>
      <c r="J108" s="6"/>
      <c r="K108" s="396">
        <v>29749.85</v>
      </c>
      <c r="L108" s="6"/>
      <c r="M108" s="396">
        <f>110+400</f>
        <v>510</v>
      </c>
      <c r="N108" s="396">
        <v>0</v>
      </c>
      <c r="O108" s="6"/>
      <c r="P108" s="6"/>
    </row>
    <row r="109" spans="1:16" ht="52.8" x14ac:dyDescent="0.25">
      <c r="A109" s="199" t="s">
        <v>125</v>
      </c>
      <c r="B109" s="195" t="s">
        <v>36</v>
      </c>
      <c r="C109" s="6">
        <v>0</v>
      </c>
      <c r="D109" s="6">
        <v>0</v>
      </c>
      <c r="E109" s="6"/>
      <c r="F109" s="6"/>
      <c r="G109" s="6"/>
      <c r="H109" s="6"/>
      <c r="I109" s="6"/>
      <c r="J109" s="6"/>
      <c r="K109" s="6">
        <f>68.4+208.5+162.7</f>
        <v>439.59999999999997</v>
      </c>
      <c r="L109" s="6"/>
      <c r="M109" s="6"/>
      <c r="N109" s="6">
        <v>0</v>
      </c>
      <c r="O109" s="6"/>
      <c r="P109" s="6"/>
    </row>
    <row r="110" spans="1:16" ht="92.4" x14ac:dyDescent="0.25">
      <c r="A110" s="201" t="s">
        <v>210</v>
      </c>
      <c r="B110" s="195" t="s">
        <v>134</v>
      </c>
      <c r="C110" s="401">
        <f>D110+K110+M110</f>
        <v>17433.8</v>
      </c>
      <c r="D110" s="403"/>
      <c r="E110" s="403"/>
      <c r="F110" s="403"/>
      <c r="G110" s="6"/>
      <c r="H110" s="6"/>
      <c r="I110" s="6"/>
      <c r="J110" s="6"/>
      <c r="K110" s="396">
        <v>16954.8</v>
      </c>
      <c r="L110" s="6"/>
      <c r="M110" s="396">
        <f>109.5+369.5</f>
        <v>479</v>
      </c>
      <c r="N110" s="396">
        <v>0</v>
      </c>
      <c r="O110" s="6"/>
      <c r="P110" s="6"/>
    </row>
    <row r="111" spans="1:16" ht="27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16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s="81" customFormat="1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s="81" customFormat="1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6"/>
      <c r="N130" s="138"/>
      <c r="O130" s="6"/>
      <c r="P130" s="6"/>
    </row>
    <row r="131" spans="1:16" s="81" customFormat="1" x14ac:dyDescent="0.25">
      <c r="A131" s="87" t="s">
        <v>42</v>
      </c>
    </row>
    <row r="132" spans="1:16" s="81" customFormat="1" x14ac:dyDescent="0.25"/>
    <row r="133" spans="1:16" ht="31.2" x14ac:dyDescent="0.3">
      <c r="A133" s="88" t="s">
        <v>163</v>
      </c>
      <c r="B133" s="89"/>
      <c r="C133" s="89"/>
      <c r="D133" s="531"/>
      <c r="E133" s="531"/>
      <c r="F133" s="531"/>
      <c r="G133" s="427"/>
      <c r="H133" s="530"/>
      <c r="I133" s="530"/>
      <c r="J133" s="530"/>
    </row>
    <row r="134" spans="1:16" ht="15.6" x14ac:dyDescent="0.3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16" ht="15.6" x14ac:dyDescent="0.3">
      <c r="A135" s="89"/>
      <c r="B135" s="89"/>
      <c r="C135" s="89"/>
      <c r="D135" s="528"/>
      <c r="E135" s="528"/>
      <c r="F135" s="528"/>
      <c r="G135" s="529"/>
      <c r="H135" s="530"/>
      <c r="I135" s="530"/>
      <c r="J135" s="530"/>
      <c r="L135" s="90"/>
    </row>
    <row r="136" spans="1:16" ht="15.6" x14ac:dyDescent="0.3">
      <c r="A136" s="89"/>
      <c r="B136" s="89"/>
      <c r="C136" s="89"/>
      <c r="D136" s="427"/>
      <c r="E136" s="427"/>
      <c r="F136" s="427"/>
      <c r="G136" s="89"/>
      <c r="H136" s="89"/>
      <c r="I136" s="89"/>
    </row>
  </sheetData>
  <mergeCells count="31">
    <mergeCell ref="D135:F135"/>
    <mergeCell ref="G135:J135"/>
    <mergeCell ref="D136:F136"/>
    <mergeCell ref="A105:P105"/>
    <mergeCell ref="A112:P112"/>
    <mergeCell ref="D133:F133"/>
    <mergeCell ref="G133:J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7"/>
  <sheetViews>
    <sheetView showZeros="0" tabSelected="1" view="pageBreakPreview" topLeftCell="A55" zoomScale="80" zoomScaleNormal="90" zoomScaleSheetLayoutView="80" workbookViewId="0">
      <selection activeCell="K80" sqref="K80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18.44140625" style="27" customWidth="1"/>
    <col min="4" max="4" width="12.5546875" style="27" customWidth="1"/>
    <col min="5" max="6" width="8.88671875" style="27"/>
    <col min="7" max="9" width="8.88671875" style="27" customWidth="1"/>
    <col min="10" max="10" width="8.6640625" style="27" customWidth="1"/>
    <col min="11" max="11" width="11.5546875" style="27" customWidth="1"/>
    <col min="12" max="13" width="8.88671875" style="27" customWidth="1"/>
    <col min="14" max="14" width="9.44140625" style="27" customWidth="1"/>
    <col min="15" max="15" width="14.33203125" style="27" customWidth="1"/>
    <col min="16" max="16" width="15.88671875" style="27" customWidth="1"/>
    <col min="17" max="17" width="12.33203125" style="27" bestFit="1" customWidth="1"/>
    <col min="18" max="18" width="10.44140625" style="27" bestFit="1" customWidth="1"/>
    <col min="19" max="20" width="9.44140625" style="27" bestFit="1" customWidth="1"/>
    <col min="21" max="21" width="10.44140625" style="27" bestFit="1" customWidth="1"/>
    <col min="22" max="22" width="9.44140625" style="27" bestFit="1" customWidth="1"/>
    <col min="23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3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3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3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3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3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3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3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3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3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3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3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3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3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3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3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3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3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3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3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3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3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3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3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3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3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3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3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3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3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3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3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3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3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3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3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3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3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3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3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3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3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3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3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3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3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3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3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3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3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3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3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3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3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3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3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3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3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3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3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3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3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3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3" style="27" customWidth="1"/>
    <col min="16144" max="16144" width="8.5546875" style="27" customWidth="1"/>
    <col min="16145" max="16384" width="8.88671875" style="27"/>
  </cols>
  <sheetData>
    <row r="1" spans="1:18" ht="16.8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</row>
    <row r="2" spans="1:18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8" ht="16.8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18" ht="16.8" x14ac:dyDescent="0.3">
      <c r="A4" s="449" t="s">
        <v>382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8" ht="13.8" x14ac:dyDescent="0.25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</row>
    <row r="6" spans="1:18" ht="16.8" x14ac:dyDescent="0.3">
      <c r="A6" s="449" t="s">
        <v>381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</row>
    <row r="7" spans="1:18" ht="16.8" x14ac:dyDescent="0.3">
      <c r="A7" s="62"/>
      <c r="B7" s="61"/>
      <c r="C7" s="61"/>
      <c r="E7" s="63"/>
      <c r="F7" s="63"/>
      <c r="G7" s="63" t="s">
        <v>41</v>
      </c>
      <c r="H7" s="64"/>
      <c r="I7" s="64"/>
      <c r="J7" s="61"/>
      <c r="K7" s="61"/>
      <c r="L7" s="61"/>
      <c r="M7" s="61"/>
      <c r="N7" s="61"/>
      <c r="O7" s="61"/>
      <c r="P7" s="61"/>
    </row>
    <row r="8" spans="1:18" x14ac:dyDescent="0.25">
      <c r="A8" s="517" t="s">
        <v>1</v>
      </c>
      <c r="B8" s="519" t="s">
        <v>2</v>
      </c>
      <c r="C8" s="521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8" x14ac:dyDescent="0.25">
      <c r="A9" s="518"/>
      <c r="B9" s="520"/>
      <c r="C9" s="522"/>
      <c r="D9" s="65"/>
      <c r="E9" s="66"/>
      <c r="F9" s="66"/>
      <c r="G9" s="66"/>
      <c r="H9" s="66"/>
      <c r="I9" s="66"/>
      <c r="J9" s="66"/>
      <c r="K9" s="65"/>
      <c r="L9" s="67"/>
      <c r="M9" s="68"/>
      <c r="N9" s="68"/>
      <c r="O9" s="65"/>
      <c r="P9" s="67"/>
    </row>
    <row r="10" spans="1:18" ht="40.5" customHeight="1" x14ac:dyDescent="0.25">
      <c r="A10" s="518"/>
      <c r="B10" s="520"/>
      <c r="C10" s="522"/>
      <c r="D10" s="523" t="s">
        <v>4</v>
      </c>
      <c r="E10" s="524"/>
      <c r="F10" s="524"/>
      <c r="G10" s="524"/>
      <c r="H10" s="524"/>
      <c r="I10" s="524"/>
      <c r="J10" s="524"/>
      <c r="K10" s="523" t="s">
        <v>5</v>
      </c>
      <c r="L10" s="525"/>
      <c r="M10" s="517" t="s">
        <v>6</v>
      </c>
      <c r="N10" s="519" t="s">
        <v>52</v>
      </c>
      <c r="O10" s="523" t="s">
        <v>53</v>
      </c>
      <c r="P10" s="525"/>
    </row>
    <row r="11" spans="1:18" ht="92.4" x14ac:dyDescent="0.25">
      <c r="A11" s="518"/>
      <c r="B11" s="520"/>
      <c r="C11" s="51" t="s">
        <v>7</v>
      </c>
      <c r="D11" s="69" t="s">
        <v>8</v>
      </c>
      <c r="E11" s="70" t="s">
        <v>46</v>
      </c>
      <c r="F11" s="70" t="s">
        <v>47</v>
      </c>
      <c r="G11" s="70" t="s">
        <v>48</v>
      </c>
      <c r="H11" s="70" t="s">
        <v>9</v>
      </c>
      <c r="I11" s="70" t="s">
        <v>49</v>
      </c>
      <c r="J11" s="70" t="s">
        <v>50</v>
      </c>
      <c r="K11" s="70" t="s">
        <v>51</v>
      </c>
      <c r="L11" s="70" t="s">
        <v>9</v>
      </c>
      <c r="M11" s="526"/>
      <c r="N11" s="518"/>
      <c r="O11" s="71" t="s">
        <v>54</v>
      </c>
      <c r="P11" s="69" t="s">
        <v>10</v>
      </c>
    </row>
    <row r="12" spans="1:18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8" x14ac:dyDescent="0.25">
      <c r="A13" s="428" t="s">
        <v>44</v>
      </c>
      <c r="B13" s="428"/>
      <c r="C13" s="527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8" ht="52.8" x14ac:dyDescent="0.25">
      <c r="A14" s="49" t="s">
        <v>55</v>
      </c>
      <c r="B14" s="72">
        <v>101</v>
      </c>
      <c r="C14" s="38">
        <f>SUM(D14:P14)</f>
        <v>10380</v>
      </c>
      <c r="D14" s="38">
        <f>АГ!D14+Госвет!D14+ГЖИ!D14+'ГК ЧС'!D14+ГС!D14+КСП!D14+Минздрав!D14+Минимущ!D14+Мининформ!D14+Минкульт!D14+Минобр!D14+Минприр!D14+Минсельхоз!D14+минстрой!D14+минтранс!D14+минспорт!D14+Минфин!D14+минюст!D14+'ГС тарифам'!D14+госохотрыб!D14+'ГС занятости'!D14+Гостех!D14+ЦИК!D14+Минэк!D14</f>
        <v>38</v>
      </c>
      <c r="E14" s="38">
        <f>АГ!E14+Госвет!E14+ГЖИ!E14+'ГК ЧС'!E14+ГС!E14+КСП!E14+Минздрав!E14+Минимущ!E14+Мининформ!E14+Минкульт!E14+Минобр!E14+Минприр!E14+Минсельхоз!E14+минстрой!E14+минтранс!E14+минспорт!E14+Минфин!E14+минюст!E14+'ГС тарифам'!E14+госохотрыб!E14+'ГС занятости'!E14+Гостех!E14+ЦИК!E14+Минэк!E14</f>
        <v>0</v>
      </c>
      <c r="F14" s="38">
        <f>АГ!F14+Госвет!F14+ГЖИ!F14+'ГК ЧС'!F14+ГС!F14+КСП!F14+Минздрав!F14+Минимущ!F14+Мининформ!F14+Минкульт!F14+Минобр!F14+Минприр!F14+Минсельхоз!F14+минстрой!F14+минтранс!F14+минспорт!F14+Минфин!F14+минюст!F14+'ГС тарифам'!F14+госохотрыб!F14+'ГС занятости'!F14+Гостех!F14+ЦИК!F14+Минэк!F14</f>
        <v>0</v>
      </c>
      <c r="G14" s="38">
        <f>АГ!G14+Госвет!G14+ГЖИ!G14+'ГК ЧС'!G14+ГС!G14+КСП!G14+Минздрав!G14+Минимущ!G14+Мининформ!G14+Минкульт!G14+Минобр!G14+Минприр!G14+Минсельхоз!G14+минстрой!G14+минтранс!G14+минспорт!G14+Минфин!G14+минюст!G14+'ГС тарифам'!G14+госохотрыб!G14+'ГС занятости'!G14+Гостех!G14+ЦИК!G14+Минэк!G14</f>
        <v>0</v>
      </c>
      <c r="H14" s="38">
        <f>АГ!H14+Госвет!H14+ГЖИ!H14+'ГК ЧС'!H14+ГС!H14+КСП!H14+Минздрав!H14+Минимущ!H14+Мининформ!H14+Минкульт!H14+Минобр!H14+Минприр!H14+Минсельхоз!H14+минстрой!H14+минтранс!H14+минспорт!H14+Минфин!H14+минюст!H14+'ГС тарифам'!H14+госохотрыб!H14+'ГС занятости'!H14+Гостех!H14+ЦИК!H14+Минэк!H14</f>
        <v>0</v>
      </c>
      <c r="I14" s="38">
        <f>АГ!I14+Госвет!I14+ГЖИ!I14+'ГК ЧС'!I14+ГС!I14+КСП!I14+Минздрав!I14+Минимущ!I14+Мининформ!I14+Минкульт!I14+Минобр!I14+Минприр!I14+Минсельхоз!I14+минстрой!I14+минтранс!I14+минспорт!I14+Минфин!I14+минюст!I14+'ГС тарифам'!I14+госохотрыб!I14+'ГС занятости'!I14+Гостех!I14+ЦИК!I14+Минэк!I14</f>
        <v>0</v>
      </c>
      <c r="J14" s="38">
        <f>АГ!J14+Госвет!J14+ГЖИ!J14+'ГК ЧС'!J14+ГС!J14+КСП!J14+Минздрав!J14+Минимущ!J14+Мининформ!J14+Минкульт!J14+Минобр!J14+Минприр!J14+Минсельхоз!J14+минстрой!J14+минтранс!J14+минспорт!J14+Минфин!J14+минюст!J14+'ГС тарифам'!J14+госохотрыб!J14+'ГС занятости'!J14+Гостех!J14+ЦИК!J14+Минэк!J14</f>
        <v>0</v>
      </c>
      <c r="K14" s="38">
        <f>АГ!K14+Госвет!K14+ГЖИ!K14+'ГК ЧС'!K14+ГС!K14+КСП!K14+Минздрав!K14+Минимущ!K14+Мининформ!K14+Минкульт!K14+Минобр!K14+Минприр!K14+Минсельхоз!K14+минстрой!K14+минтранс!K14+минспорт!K14+Минфин!K14+минюст!K14+'ГС тарифам'!K14+госохотрыб!K14+'ГС занятости'!K14+Гостех!K14+ЦИК!K14+Минэк!K14</f>
        <v>3044</v>
      </c>
      <c r="L14" s="38">
        <f>АГ!L14+Госвет!L14+ГЖИ!L14+'ГК ЧС'!L14+ГС!L14+КСП!L14+Минздрав!L14+Минимущ!L14+Мининформ!L14+Минкульт!L14+Минобр!L14+Минприр!L14+Минсельхоз!L14+минстрой!L14+минтранс!L14+минспорт!L14+Минфин!L14+минюст!L14+'ГС тарифам'!L14+госохотрыб!L14+'ГС занятости'!L14+Гостех!L14+ЦИК!L14+Минэк!L14</f>
        <v>0</v>
      </c>
      <c r="M14" s="38">
        <f>АГ!M14+Госвет!M14+ГЖИ!M14+'ГК ЧС'!M14+ГС!M14+КСП!M14+Минздрав!M14+Минимущ!M14+Мининформ!M14+Минкульт!M14+Минобр!M14+Минприр!M14+Минсельхоз!M14+минстрой!M14+минтранс!M14+минспорт!M14+Минфин!M14+минюст!M14+'ГС тарифам'!M14+госохотрыб!M14+'ГС занятости'!M14+Гостех!M14+ЦИК!M14+Минэк!M14</f>
        <v>977</v>
      </c>
      <c r="N14" s="38">
        <f>АГ!N14+Госвет!N14+ГЖИ!N14+'ГК ЧС'!N14+ГС!N14+КСП!N14+Минздрав!N14+Минимущ!N14+Мининформ!N14+Минкульт!N14+Минобр!N14+Минприр!N14+Минсельхоз!N14+минстрой!N14+минтранс!N14+минспорт!N14+Минфин!N14+минюст!N14+'ГС тарифам'!N14+госохотрыб!N14+'ГС занятости'!N14+Гостех!N14+ЦИК!N14+Минэк!N14</f>
        <v>17</v>
      </c>
      <c r="O14" s="38">
        <v>1138</v>
      </c>
      <c r="P14" s="38">
        <v>5166</v>
      </c>
      <c r="R14" s="83"/>
    </row>
    <row r="15" spans="1:18" ht="52.8" x14ac:dyDescent="0.25">
      <c r="A15" s="73" t="s">
        <v>60</v>
      </c>
      <c r="B15" s="72">
        <v>102</v>
      </c>
      <c r="C15" s="48">
        <f t="shared" ref="C15:C63" si="0">SUM(D15:P15)</f>
        <v>0</v>
      </c>
      <c r="D15" s="48">
        <f>АГ!D15+Госвет!D15+ГЖИ!D15+'ГК ЧС'!D15+ГС!D15+КСП!D15+Минздрав!D15+Минимущ!D15+Мининформ!D15+Минкульт!D15+Минобр!D15+Минприр!D15+Минсельхоз!D15+минстрой!D15+минтранс!D15+минспорт!D15+Минфин!D15+минюст!D15+'ГС тарифам'!D15+госохотрыб!D15+'ГС занятости'!D15+Гостех!D15+ЦИК!D15+Минэк!D15</f>
        <v>0</v>
      </c>
      <c r="E15" s="48">
        <f>АГ!E15+Госвет!E15+ГЖИ!E15+'ГК ЧС'!E15+ГС!E15+КСП!E15+Минздрав!E15+Минимущ!E15+Мининформ!E15+Минкульт!E15+Минобр!E15+Минприр!E15+Минсельхоз!E15+минстрой!E15+минтранс!E15+минспорт!E15+Минфин!E15+минюст!E15+'ГС тарифам'!E15+госохотрыб!E15+'ГС занятости'!E15+Гостех!E15+ЦИК!E15+Минэк!E15</f>
        <v>0</v>
      </c>
      <c r="F15" s="48">
        <f>АГ!F15+Госвет!F15+ГЖИ!F15+'ГК ЧС'!F15+ГС!F15+КСП!F15+Минздрав!F15+Минимущ!F15+Мининформ!F15+Минкульт!F15+Минобр!F15+Минприр!F15+Минсельхоз!F15+минстрой!F15+минтранс!F15+минспорт!F15+Минфин!F15+минюст!F15+'ГС тарифам'!F15+госохотрыб!F15+'ГС занятости'!F15+Гостех!F15+ЦИК!F15+Минэк!F15</f>
        <v>0</v>
      </c>
      <c r="G15" s="48">
        <f>АГ!G15+Госвет!G15+ГЖИ!G15+'ГК ЧС'!G15+ГС!G15+КСП!G15+Минздрав!G15+Минимущ!G15+Мининформ!G15+Минкульт!G15+Минобр!G15+Минприр!G15+Минсельхоз!G15+минстрой!G15+минтранс!G15+минспорт!G15+Минфин!G15+минюст!G15+'ГС тарифам'!G15+госохотрыб!G15+'ГС занятости'!G15+Гостех!G15+ЦИК!G15+Минэк!G15</f>
        <v>0</v>
      </c>
      <c r="H15" s="48">
        <f>АГ!H15+Госвет!H15+ГЖИ!H15+'ГК ЧС'!H15+ГС!H15+КСП!H15+Минздрав!H15+Минимущ!H15+Мининформ!H15+Минкульт!H15+Минобр!H15+Минприр!H15+Минсельхоз!H15+минстрой!H15+минтранс!H15+минспорт!H15+Минфин!H15+минюст!H15+'ГС тарифам'!H15+госохотрыб!H15+'ГС занятости'!H15+Гостех!H15+ЦИК!H15+Минэк!H15</f>
        <v>0</v>
      </c>
      <c r="I15" s="48">
        <f>АГ!I15+Госвет!I15+ГЖИ!I15+'ГК ЧС'!I15+ГС!I15+КСП!I15+Минздрав!I15+Минимущ!I15+Мининформ!I15+Минкульт!I15+Минобр!I15+Минприр!I15+Минсельхоз!I15+минстрой!I15+минтранс!I15+минспорт!I15+Минфин!I15+минюст!I15+'ГС тарифам'!I15+госохотрыб!I15+'ГС занятости'!I15+Гостех!I15+ЦИК!I15+Минэк!I15</f>
        <v>0</v>
      </c>
      <c r="J15" s="48">
        <f>АГ!J15+Госвет!J15+ГЖИ!J15+'ГК ЧС'!J15+ГС!J15+КСП!J15+Минздрав!J15+Минимущ!J15+Мининформ!J15+Минкульт!J15+Минобр!J15+Минприр!J15+Минсельхоз!J15+минстрой!J15+минтранс!J15+минспорт!J15+Минфин!J15+минюст!J15+'ГС тарифам'!J15+госохотрыб!J15+'ГС занятости'!J15+Гостех!J15+ЦИК!J15+Минэк!J15</f>
        <v>0</v>
      </c>
      <c r="K15" s="48">
        <f>АГ!K15+Госвет!K15+ГЖИ!K15+'ГК ЧС'!K15+ГС!K15+КСП!K15+Минздрав!K15+Минимущ!K15+Мининформ!K15+Минкульт!K15+Минобр!K15+Минприр!K15+Минсельхоз!K15+минстрой!K15+минтранс!K15+минспорт!K15+Минфин!K15+минюст!K15+'ГС тарифам'!K15+госохотрыб!K15+'ГС занятости'!K15+Гостех!K15+ЦИК!K15+Минэк!K15</f>
        <v>0</v>
      </c>
      <c r="L15" s="48">
        <f>АГ!L15+Госвет!L15+ГЖИ!L15+'ГК ЧС'!L15+ГС!L15+КСП!L15+Минздрав!L15+Минимущ!L15+Мининформ!L15+Минкульт!L15+Минобр!L15+Минприр!L15+Минсельхоз!L15+минстрой!L15+минтранс!L15+минспорт!L15+Минфин!L15+минюст!L15+'ГС тарифам'!L15+госохотрыб!L15+'ГС занятости'!L15+Гостех!L15+ЦИК!L15+Минэк!L15</f>
        <v>0</v>
      </c>
      <c r="M15" s="48">
        <f>АГ!M15+Госвет!M15+ГЖИ!M15+'ГК ЧС'!M15+ГС!M15+КСП!M15+Минздрав!M15+Минимущ!M15+Мининформ!M15+Минкульт!M15+Минобр!M15+Минприр!M15+Минсельхоз!M15+минстрой!M15+минтранс!M15+минспорт!M15+Минфин!M15+минюст!M15+'ГС тарифам'!M15+госохотрыб!M15+'ГС занятости'!M15+Гостех!M15+ЦИК!M15+Минэк!M15</f>
        <v>0</v>
      </c>
      <c r="N15" s="48">
        <f>АГ!N15+Госвет!N15+ГЖИ!N15+'ГК ЧС'!N15+ГС!N15+КСП!N15+Минздрав!N15+Минимущ!N15+Мининформ!N15+Минкульт!N15+Минобр!N15+Минприр!N15+Минсельхоз!N15+минстрой!N15+минтранс!N15+минспорт!N15+Минфин!N15+минюст!N15+'ГС тарифам'!N15+госохотрыб!N15+'ГС занятости'!N15+Гостех!N15+ЦИК!N15+Минэк!N15</f>
        <v>0</v>
      </c>
      <c r="O15" s="48">
        <f>АГ!O15+Госвет!O15+ГЖИ!O15+'ГК ЧС'!O15+ГС!O15+КСП!O15+Минздрав!O15+Минимущ!O15+Мининформ!O15+Минкульт!O15+Минобр!O15+Минприр!O15+Минсельхоз!O15+минстрой!O15+минтранс!O15+минспорт!O15+Минфин!O15+минюст!O15+'ГС тарифам'!O15+госохотрыб!O15+'ГС занятости'!O15+Гостех!O15+ЦИК!O15+Минэк!O15</f>
        <v>0</v>
      </c>
      <c r="P15" s="48">
        <f>АГ!P15+Госвет!P15+ГЖИ!P15+'ГК ЧС'!P15+ГС!P15+КСП!P15+Минздрав!P15+Минимущ!P15+Мининформ!P15+Минкульт!P15+Минобр!P15+Минприр!P15+Минсельхоз!P15+минстрой!P15+минтранс!P15+минспорт!P15+Минфин!P15+минюст!P15+'ГС тарифам'!P15+госохотрыб!P15+'ГС занятости'!P15+Гостех!P15+ЦИК!P15+Минэк!P15</f>
        <v>0</v>
      </c>
    </row>
    <row r="16" spans="1:18" ht="39.6" x14ac:dyDescent="0.25">
      <c r="A16" s="73" t="s">
        <v>63</v>
      </c>
      <c r="B16" s="72">
        <v>103</v>
      </c>
      <c r="C16" s="48">
        <f t="shared" si="0"/>
        <v>452</v>
      </c>
      <c r="D16" s="48">
        <f>АГ!D16+Госвет!D16+ГЖИ!D16+'ГК ЧС'!D16+ГС!D16+КСП!D16+Минздрав!D16+Минимущ!D16+Мининформ!D16+Минкульт!D16+Минобр!D16+Минприр!D16+Минсельхоз!D16+минстрой!D16+минтранс!D16+минспорт!D16+Минфин!D16+минюст!D16+'ГС тарифам'!D16+госохотрыб!D16+'ГС занятости'!D16+Гостех!D16+ЦИК!D16+Минэк!D16</f>
        <v>9</v>
      </c>
      <c r="E16" s="48">
        <f>АГ!E16+Госвет!E16+ГЖИ!E16+'ГК ЧС'!E16+ГС!E16+КСП!E16+Минздрав!E16+Минимущ!E16+Мининформ!E16+Минкульт!E16+Минобр!E16+Минприр!E16+Минсельхоз!E16+минстрой!E16+минтранс!E16+минспорт!E16+Минфин!E16+минюст!E16+'ГС тарифам'!E16+госохотрыб!E16+'ГС занятости'!E16+Гостех!E16+ЦИК!E16+Минэк!E16</f>
        <v>0</v>
      </c>
      <c r="F16" s="48">
        <f>АГ!F16+Госвет!F16+ГЖИ!F16+'ГК ЧС'!F16+ГС!F16+КСП!F16+Минздрав!F16+Минимущ!F16+Мининформ!F16+Минкульт!F16+Минобр!F16+Минприр!F16+Минсельхоз!F16+минстрой!F16+минтранс!F16+минспорт!F16+Минфин!F16+минюст!F16+'ГС тарифам'!F16+госохотрыб!F16+'ГС занятости'!F16+Гостех!F16+ЦИК!F16+Минэк!F16</f>
        <v>0</v>
      </c>
      <c r="G16" s="48">
        <f>АГ!G16+Госвет!G16+ГЖИ!G16+'ГК ЧС'!G16+ГС!G16+КСП!G16+Минздрав!G16+Минимущ!G16+Мининформ!G16+Минкульт!G16+Минобр!G16+Минприр!G16+Минсельхоз!G16+минстрой!G16+минтранс!G16+минспорт!G16+Минфин!G16+минюст!G16+'ГС тарифам'!G16+госохотрыб!G16+'ГС занятости'!G16+Гостех!G16+ЦИК!G16+Минэк!G16</f>
        <v>0</v>
      </c>
      <c r="H16" s="48">
        <f>АГ!H16+Госвет!H16+ГЖИ!H16+'ГК ЧС'!H16+ГС!H16+КСП!H16+Минздрав!H16+Минимущ!H16+Мининформ!H16+Минкульт!H16+Минобр!H16+Минприр!H16+Минсельхоз!H16+минстрой!H16+минтранс!H16+минспорт!H16+Минфин!H16+минюст!H16+'ГС тарифам'!H16+госохотрыб!H16+'ГС занятости'!H16+Гостех!H16+ЦИК!H16+Минэк!H16</f>
        <v>0</v>
      </c>
      <c r="I16" s="48">
        <f>АГ!I16+Госвет!I16+ГЖИ!I16+'ГК ЧС'!I16+ГС!I16+КСП!I16+Минздрав!I16+Минимущ!I16+Мининформ!I16+Минкульт!I16+Минобр!I16+Минприр!I16+Минсельхоз!I16+минстрой!I16+минтранс!I16+минспорт!I16+Минфин!I16+минюст!I16+'ГС тарифам'!I16+госохотрыб!I16+'ГС занятости'!I16+Гостех!I16+ЦИК!I16+Минэк!I16</f>
        <v>0</v>
      </c>
      <c r="J16" s="48">
        <f>АГ!J16+Госвет!J16+ГЖИ!J16+'ГК ЧС'!J16+ГС!J16+КСП!J16+Минздрав!J16+Минимущ!J16+Мининформ!J16+Минкульт!J16+Минобр!J16+Минприр!J16+Минсельхоз!J16+минстрой!J16+минтранс!J16+минспорт!J16+Минфин!J16+минюст!J16+'ГС тарифам'!J16+госохотрыб!J16+'ГС занятости'!J16+Гостех!J16+ЦИК!J16+Минэк!J16</f>
        <v>0</v>
      </c>
      <c r="K16" s="48">
        <f>АГ!K16+Госвет!K16+ГЖИ!K16+'ГК ЧС'!K16+ГС!K16+КСП!K16+Минздрав!K16+Минимущ!K16+Мининформ!K16+Минкульт!K16+Минобр!K16+Минприр!K16+Минсельхоз!K16+минстрой!K16+минтранс!K16+минспорт!K16+Минфин!K16+минюст!K16+'ГС тарифам'!K16+госохотрыб!K16+'ГС занятости'!K16+Гостех!K16+ЦИК!K16+Минэк!K16</f>
        <v>416</v>
      </c>
      <c r="L16" s="48">
        <f>АГ!L16+Госвет!L16+ГЖИ!L16+'ГК ЧС'!L16+ГС!L16+КСП!L16+Минздрав!L16+Минимущ!L16+Мининформ!L16+Минкульт!L16+Минобр!L16+Минприр!L16+Минсельхоз!L16+минстрой!L16+минтранс!L16+минспорт!L16+Минфин!L16+минюст!L16+'ГС тарифам'!L16+госохотрыб!L16+'ГС занятости'!L16+Гостех!L16+ЦИК!L16+Минэк!L16</f>
        <v>0</v>
      </c>
      <c r="M16" s="48">
        <f>АГ!M16+Госвет!M16+ГЖИ!M16+'ГК ЧС'!M16+ГС!M16+КСП!M16+Минздрав!M16+Минимущ!M16+Мининформ!M16+Минкульт!M16+Минобр!M16+Минприр!M16+Минсельхоз!M16+минстрой!M16+минтранс!M16+минспорт!M16+Минфин!M16+минюст!M16+'ГС тарифам'!M16+госохотрыб!M16+'ГС занятости'!M16+Гостех!M16+ЦИК!M16+Минэк!M16</f>
        <v>27</v>
      </c>
      <c r="N16" s="48">
        <f>АГ!N16+Госвет!N16+ГЖИ!N16+'ГК ЧС'!N16+ГС!N16+КСП!N16+Минздрав!N16+Минимущ!N16+Мининформ!N16+Минкульт!N16+Минобр!N16+Минприр!N16+Минсельхоз!N16+минстрой!N16+минтранс!N16+минспорт!N16+Минфин!N16+минюст!N16+'ГС тарифам'!N16+госохотрыб!N16+'ГС занятости'!N16+Гостех!N16+ЦИК!N16+Минэк!N16</f>
        <v>0</v>
      </c>
      <c r="O16" s="48">
        <f>АГ!O16+Госвет!O16+ГЖИ!O16+'ГК ЧС'!O16+ГС!O16+КСП!O16+Минздрав!O16+Минимущ!O16+Мининформ!O16+Минкульт!O16+Минобр!O16+Минприр!O16+Минсельхоз!O16+минстрой!O16+минтранс!O16+минспорт!O16+Минфин!O16+минюст!O16+'ГС тарифам'!O16+госохотрыб!O16+'ГС занятости'!O16+Гостех!O16+ЦИК!O16+Минэк!O16</f>
        <v>0</v>
      </c>
      <c r="P16" s="48">
        <f>АГ!P16+Госвет!P16+ГЖИ!P16+'ГК ЧС'!P16+ГС!P16+КСП!P16+Минздрав!P16+Минимущ!P16+Мининформ!P16+Минкульт!P16+Минобр!P16+Минприр!P16+Минсельхоз!P16+минстрой!P16+минтранс!P16+минспорт!P16+Минфин!P16+минюст!P16+'ГС тарифам'!P16+госохотрыб!P16+'ГС занятости'!P16+Гостех!P16+ЦИК!P16+Минэк!P16</f>
        <v>0</v>
      </c>
    </row>
    <row r="17" spans="1:16" ht="52.8" x14ac:dyDescent="0.25">
      <c r="A17" s="73" t="s">
        <v>61</v>
      </c>
      <c r="B17" s="72">
        <v>104</v>
      </c>
      <c r="C17" s="38">
        <f>SUM(D17:P17)</f>
        <v>75</v>
      </c>
      <c r="D17" s="38">
        <f>АГ!D17+Госвет!D17+ГЖИ!D17+'ГК ЧС'!D17+ГС!D17+КСП!D17+Минздрав!D17+Минимущ!D17+Мининформ!D17+Минкульт!D17+Минобр!D17+Минприр!D17+Минсельхоз!D17+минстрой!D17+минтранс!D17+минспорт!D17+Минфин!D17+минюст!D17+'ГС тарифам'!D17+госохотрыб!D17+'ГС занятости'!D17+Гостех!D17+ЦИК!D17+Минэк!D17</f>
        <v>6</v>
      </c>
      <c r="E17" s="38">
        <f>АГ!E17+Госвет!E17+ГЖИ!E17+'ГК ЧС'!E17+ГС!E17+КСП!E17+Минздрав!E17+Минимущ!E17+Мининформ!E17+Минкульт!E17+Минобр!E17+Минприр!E17+Минсельхоз!E17+минстрой!E17+минтранс!E17+минспорт!E17+Минфин!E17+минюст!E17+'ГС тарифам'!E17+госохотрыб!E17+'ГС занятости'!E17+Гостех!E17+ЦИК!E17+Минэк!E17</f>
        <v>0</v>
      </c>
      <c r="F17" s="38">
        <f>АГ!F17+Госвет!F17+ГЖИ!F17+'ГК ЧС'!F17+ГС!F17+КСП!F17+Минздрав!F17+Минимущ!F17+Мининформ!F17+Минкульт!F17+Минобр!F17+Минприр!F17+Минсельхоз!F17+минстрой!F17+минтранс!F17+минспорт!F17+Минфин!F17+минюст!F17+'ГС тарифам'!F17+госохотрыб!F17+'ГС занятости'!F17+Гостех!F17+ЦИК!F17+Минэк!F17</f>
        <v>0</v>
      </c>
      <c r="G17" s="38">
        <f>АГ!G17+Госвет!G17+ГЖИ!G17+'ГК ЧС'!G17+ГС!G17+КСП!G17+Минздрав!G17+Минимущ!G17+Мининформ!G17+Минкульт!G17+Минобр!G17+Минприр!G17+Минсельхоз!G17+минстрой!G17+минтранс!G17+минспорт!G17+Минфин!G17+минюст!G17+'ГС тарифам'!G17+госохотрыб!G17+'ГС занятости'!G17+Гостех!G17+ЦИК!G17+Минэк!G17</f>
        <v>0</v>
      </c>
      <c r="H17" s="38">
        <f>АГ!H17+Госвет!H17+ГЖИ!H17+'ГК ЧС'!H17+ГС!H17+КСП!H17+Минздрав!H17+Минимущ!H17+Мининформ!H17+Минкульт!H17+Минобр!H17+Минприр!H17+Минсельхоз!H17+минстрой!H17+минтранс!H17+минспорт!H17+Минфин!H17+минюст!H17+'ГС тарифам'!H17+госохотрыб!H17+'ГС занятости'!H17+Гостех!H17+ЦИК!H17+Минэк!H17</f>
        <v>0</v>
      </c>
      <c r="I17" s="38">
        <f>АГ!I17+Госвет!I17+ГЖИ!I17+'ГК ЧС'!I17+ГС!I17+КСП!I17+Минздрав!I17+Минимущ!I17+Мининформ!I17+Минкульт!I17+Минобр!I17+Минприр!I17+Минсельхоз!I17+минстрой!I17+минтранс!I17+минспорт!I17+Минфин!I17+минюст!I17+'ГС тарифам'!I17+госохотрыб!I17+'ГС занятости'!I17+Гостех!I17+ЦИК!I17+Минэк!I17</f>
        <v>0</v>
      </c>
      <c r="J17" s="38">
        <f>АГ!J17+Госвет!J17+ГЖИ!J17+'ГК ЧС'!J17+ГС!J17+КСП!J17+Минздрав!J17+Минимущ!J17+Мининформ!J17+Минкульт!J17+Минобр!J17+Минприр!J17+Минсельхоз!J17+минстрой!J17+минтранс!J17+минспорт!J17+Минфин!J17+минюст!J17+'ГС тарифам'!J17+госохотрыб!J17+'ГС занятости'!J17+Гостех!J17+ЦИК!J17+Минэк!J17</f>
        <v>0</v>
      </c>
      <c r="K17" s="38">
        <f>АГ!K17+Госвет!K17+ГЖИ!K17+'ГК ЧС'!K17+ГС!K17+КСП!K17+Минздрав!K17+Минимущ!K17+Мининформ!K17+Минкульт!K17+Минобр!K17+Минприр!K17+Минсельхоз!K17+минстрой!K17+минтранс!K17+минспорт!K17+Минфин!K17+минюст!K17+'ГС тарифам'!K17+госохотрыб!K17+'ГС занятости'!K17+Гостех!K17+ЦИК!K17+Минэк!K17</f>
        <v>68</v>
      </c>
      <c r="L17" s="38">
        <f>АГ!L17+Госвет!L17+ГЖИ!L17+'ГК ЧС'!L17+ГС!L17+КСП!L17+Минздрав!L17+Минимущ!L17+Мининформ!L17+Минкульт!L17+Минобр!L17+Минприр!L17+Минсельхоз!L17+минстрой!L17+минтранс!L17+минспорт!L17+Минфин!L17+минюст!L17+'ГС тарифам'!L17+госохотрыб!L17+'ГС занятости'!L17+Гостех!L17+ЦИК!L17+Минэк!L17</f>
        <v>0</v>
      </c>
      <c r="M17" s="38">
        <f>АГ!M17+Госвет!M17+ГЖИ!M17+'ГК ЧС'!M17+ГС!M17+КСП!M17+Минздрав!M17+Минимущ!M17+Мининформ!M17+Минкульт!M17+Минобр!M17+Минприр!M17+Минсельхоз!M17+минстрой!M17+минтранс!M17+минспорт!M17+Минфин!M17+минюст!M17+'ГС тарифам'!M17+госохотрыб!M17+'ГС занятости'!M17+Гостех!M17+ЦИК!M17+Минэк!M17</f>
        <v>1</v>
      </c>
      <c r="N17" s="38">
        <f>АГ!N17+Госвет!N17+ГЖИ!N17+'ГК ЧС'!N17+ГС!N17+КСП!N17+Минздрав!N17+Минимущ!N17+Мининформ!N17+Минкульт!N17+Минобр!N17+Минприр!N17+Минсельхоз!N17+минстрой!N17+минтранс!N17+минспорт!N17+Минфин!N17+минюст!N17+'ГС тарифам'!N17+госохотрыб!N17+'ГС занятости'!N17+Гостех!N17+ЦИК!N17+Минэк!N17</f>
        <v>0</v>
      </c>
      <c r="O17" s="38">
        <f>АГ!O17+Госвет!O17+ГЖИ!O17+'ГК ЧС'!O17+ГС!O17+КСП!O17+Минздрав!O17+Минимущ!O17+Мининформ!O17+Минкульт!O17+Минобр!O17+Минприр!O17+Минсельхоз!O17+минстрой!O17+минтранс!O17+минспорт!O17+Минфин!O17+минюст!O17+'ГС тарифам'!O17+госохотрыб!O17+'ГС занятости'!O17+Гостех!O17+ЦИК!O17+Минэк!O17</f>
        <v>0</v>
      </c>
      <c r="P17" s="38">
        <f>АГ!P17+Госвет!P17+ГЖИ!P17+'ГК ЧС'!P17+ГС!P17+КСП!P17+Минздрав!P17+Минимущ!P17+Мининформ!P17+Минкульт!P17+Минобр!P17+Минприр!P17+Минсельхоз!P17+минстрой!P17+минтранс!P17+минспорт!P17+Минфин!P17+минюст!P17+'ГС тарифам'!P17+госохотрыб!P17+'ГС занятости'!P17+Гостех!P17+ЦИК!P17+Минэк!P17</f>
        <v>0</v>
      </c>
    </row>
    <row r="18" spans="1:16" ht="66" x14ac:dyDescent="0.25">
      <c r="A18" s="50" t="s">
        <v>62</v>
      </c>
      <c r="B18" s="72">
        <v>105</v>
      </c>
      <c r="C18" s="48">
        <f t="shared" si="0"/>
        <v>0</v>
      </c>
      <c r="D18" s="48">
        <f>АГ!D18+Госвет!D18+ГЖИ!D18+'ГК ЧС'!D18+ГС!D18+КСП!D18+Минздрав!D18+Минимущ!D18+Мининформ!D18+Минкульт!D18+Минобр!D18+Минприр!D18+Минсельхоз!D18+минстрой!D18+минтранс!D18+минспорт!D18+Минфин!D18+минюст!D18+'ГС тарифам'!D18+госохотрыб!D18+'ГС занятости'!D18+Гостех!D18+ЦИК!D18+Минэк!D18</f>
        <v>0</v>
      </c>
      <c r="E18" s="48">
        <f>АГ!E18+Госвет!E18+ГЖИ!E18+'ГК ЧС'!E18+ГС!E18+КСП!E18+Минздрав!E18+Минимущ!E18+Мининформ!E18+Минкульт!E18+Минобр!E18+Минприр!E18+Минсельхоз!E18+минстрой!E18+минтранс!E18+минспорт!E18+Минфин!E18+минюст!E18+'ГС тарифам'!E18+госохотрыб!E18+'ГС занятости'!E18+Гостех!E18+ЦИК!E18+Минэк!E18</f>
        <v>0</v>
      </c>
      <c r="F18" s="48">
        <f>АГ!F18+Госвет!F18+ГЖИ!F18+'ГК ЧС'!F18+ГС!F18+КСП!F18+Минздрав!F18+Минимущ!F18+Мининформ!F18+Минкульт!F18+Минобр!F18+Минприр!F18+Минсельхоз!F18+минстрой!F18+минтранс!F18+минспорт!F18+Минфин!F18+минюст!F18+'ГС тарифам'!F18+госохотрыб!F18+'ГС занятости'!F18+Гостех!F18+ЦИК!F18+Минэк!F18</f>
        <v>0</v>
      </c>
      <c r="G18" s="48">
        <f>АГ!G18+Госвет!G18+ГЖИ!G18+'ГК ЧС'!G18+ГС!G18+КСП!G18+Минздрав!G18+Минимущ!G18+Мининформ!G18+Минкульт!G18+Минобр!G18+Минприр!G18+Минсельхоз!G18+минстрой!G18+минтранс!G18+минспорт!G18+Минфин!G18+минюст!G18+'ГС тарифам'!G18+госохотрыб!G18+'ГС занятости'!G18+Гостех!G18+ЦИК!G18+Минэк!G18</f>
        <v>0</v>
      </c>
      <c r="H18" s="48">
        <f>АГ!H18+Госвет!H18+ГЖИ!H18+'ГК ЧС'!H18+ГС!H18+КСП!H18+Минздрав!H18+Минимущ!H18+Мининформ!H18+Минкульт!H18+Минобр!H18+Минприр!H18+Минсельхоз!H18+минстрой!H18+минтранс!H18+минспорт!H18+Минфин!H18+минюст!H18+'ГС тарифам'!H18+госохотрыб!H18+'ГС занятости'!H18+Гостех!H18+ЦИК!H18+Минэк!H18</f>
        <v>0</v>
      </c>
      <c r="I18" s="48">
        <f>АГ!I18+Госвет!I18+ГЖИ!I18+'ГК ЧС'!I18+ГС!I18+КСП!I18+Минздрав!I18+Минимущ!I18+Мининформ!I18+Минкульт!I18+Минобр!I18+Минприр!I18+Минсельхоз!I18+минстрой!I18+минтранс!I18+минспорт!I18+Минфин!I18+минюст!I18+'ГС тарифам'!I18+госохотрыб!I18+'ГС занятости'!I18+Гостех!I18+ЦИК!I18+Минэк!I18</f>
        <v>0</v>
      </c>
      <c r="J18" s="48">
        <f>АГ!J18+Госвет!J18+ГЖИ!J18+'ГК ЧС'!J18+ГС!J18+КСП!J18+Минздрав!J18+Минимущ!J18+Мининформ!J18+Минкульт!J18+Минобр!J18+Минприр!J18+Минсельхоз!J18+минстрой!J18+минтранс!J18+минспорт!J18+Минфин!J18+минюст!J18+'ГС тарифам'!J18+госохотрыб!J18+'ГС занятости'!J18+Гостех!J18+ЦИК!J18+Минэк!J18</f>
        <v>0</v>
      </c>
      <c r="K18" s="48">
        <f>АГ!K18+Госвет!K18+ГЖИ!K18+'ГК ЧС'!K18+ГС!K18+КСП!K18+Минздрав!K18+Минимущ!K18+Мининформ!K18+Минкульт!K18+Минобр!K18+Минприр!K18+Минсельхоз!K18+минстрой!K18+минтранс!K18+минспорт!K18+Минфин!K18+минюст!K18+'ГС тарифам'!K18+госохотрыб!K18+'ГС занятости'!K18+Гостех!K18+ЦИК!K18+Минэк!K18</f>
        <v>0</v>
      </c>
      <c r="L18" s="48">
        <f>АГ!L18+Госвет!L18+ГЖИ!L18+'ГК ЧС'!L18+ГС!L18+КСП!L18+Минздрав!L18+Минимущ!L18+Мининформ!L18+Минкульт!L18+Минобр!L18+Минприр!L18+Минсельхоз!L18+минстрой!L18+минтранс!L18+минспорт!L18+Минфин!L18+минюст!L18+'ГС тарифам'!L18+госохотрыб!L18+'ГС занятости'!L18+Гостех!L18+ЦИК!L18+Минэк!L18</f>
        <v>0</v>
      </c>
      <c r="M18" s="48">
        <f>АГ!M18+Госвет!M18+ГЖИ!M18+'ГК ЧС'!M18+ГС!M18+КСП!M18+Минздрав!M18+Минимущ!M18+Мининформ!M18+Минкульт!M18+Минобр!M18+Минприр!M18+Минсельхоз!M18+минстрой!M18+минтранс!M18+минспорт!M18+Минфин!M18+минюст!M18+'ГС тарифам'!M18+госохотрыб!M18+'ГС занятости'!M18+Гостех!M18+ЦИК!M18+Минэк!M18</f>
        <v>0</v>
      </c>
      <c r="N18" s="48">
        <f>АГ!N18+Госвет!N18+ГЖИ!N18+'ГК ЧС'!N18+ГС!N18+КСП!N18+Минздрав!N18+Минимущ!N18+Мининформ!N18+Минкульт!N18+Минобр!N18+Минприр!N18+Минсельхоз!N18+минстрой!N18+минтранс!N18+минспорт!N18+Минфин!N18+минюст!N18+'ГС тарифам'!N18+госохотрыб!N18+'ГС занятости'!N18+Гостех!N18+ЦИК!N18+Минэк!N18</f>
        <v>0</v>
      </c>
      <c r="O18" s="48">
        <f>АГ!O18+Госвет!O18+ГЖИ!O18+'ГК ЧС'!O18+ГС!O18+КСП!O18+Минздрав!O18+Минимущ!O18+Мининформ!O18+Минкульт!O18+Минобр!O18+Минприр!O18+Минсельхоз!O18+минстрой!O18+минтранс!O18+минспорт!O18+Минфин!O18+минюст!O18+'ГС тарифам'!O18+госохотрыб!O18+'ГС занятости'!O18+Гостех!O18+ЦИК!O18+Минэк!O18</f>
        <v>0</v>
      </c>
      <c r="P18" s="48">
        <f>АГ!P18+Госвет!P18+ГЖИ!P18+'ГК ЧС'!P18+ГС!P18+КСП!P18+Минздрав!P18+Минимущ!P18+Мининформ!P18+Минкульт!P18+Минобр!P18+Минприр!P18+Минсельхоз!P18+минстрой!P18+минтранс!P18+минспорт!P18+Минфин!P18+минюст!P18+'ГС тарифам'!P18+госохотрыб!P18+'ГС занятости'!P18+Гостех!P18+ЦИК!P18+Минэк!P18</f>
        <v>0</v>
      </c>
    </row>
    <row r="19" spans="1:16" ht="66" x14ac:dyDescent="0.25">
      <c r="A19" s="50" t="s">
        <v>56</v>
      </c>
      <c r="B19" s="72">
        <v>106</v>
      </c>
      <c r="C19" s="48">
        <f t="shared" si="0"/>
        <v>0</v>
      </c>
      <c r="D19" s="48">
        <f>АГ!D19+Госвет!D19+ГЖИ!D19+'ГК ЧС'!D19+ГС!D19+КСП!D19+Минздрав!D19+Минимущ!D19+Мининформ!D19+Минкульт!D19+Минобр!D19+Минприр!D19+Минсельхоз!D19+минстрой!D19+минтранс!D19+минспорт!D19+Минфин!D19+минюст!D19+'ГС тарифам'!D19+госохотрыб!D19+'ГС занятости'!D19+Гостех!D19+ЦИК!D19+Минэк!D19</f>
        <v>0</v>
      </c>
      <c r="E19" s="48">
        <f>АГ!E19+Госвет!E19+ГЖИ!E19+'ГК ЧС'!E19+ГС!E19+КСП!E19+Минздрав!E19+Минимущ!E19+Мининформ!E19+Минкульт!E19+Минобр!E19+Минприр!E19+Минсельхоз!E19+минстрой!E19+минтранс!E19+минспорт!E19+Минфин!E19+минюст!E19+'ГС тарифам'!E19+госохотрыб!E19+'ГС занятости'!E19+Гостех!E19+ЦИК!E19+Минэк!E19</f>
        <v>0</v>
      </c>
      <c r="F19" s="48">
        <f>АГ!F19+Госвет!F19+ГЖИ!F19+'ГК ЧС'!F19+ГС!F19+КСП!F19+Минздрав!F19+Минимущ!F19+Мининформ!F19+Минкульт!F19+Минобр!F19+Минприр!F19+Минсельхоз!F19+минстрой!F19+минтранс!F19+минспорт!F19+Минфин!F19+минюст!F19+'ГС тарифам'!F19+госохотрыб!F19+'ГС занятости'!F19+Гостех!F19+ЦИК!F19+Минэк!F19</f>
        <v>0</v>
      </c>
      <c r="G19" s="48">
        <f>АГ!G19+Госвет!G19+ГЖИ!G19+'ГК ЧС'!G19+ГС!G19+КСП!G19+Минздрав!G19+Минимущ!G19+Мининформ!G19+Минкульт!G19+Минобр!G19+Минприр!G19+Минсельхоз!G19+минстрой!G19+минтранс!G19+минспорт!G19+Минфин!G19+минюст!G19+'ГС тарифам'!G19+госохотрыб!G19+'ГС занятости'!G19+Гостех!G19+ЦИК!G19+Минэк!G19</f>
        <v>0</v>
      </c>
      <c r="H19" s="48">
        <f>АГ!H19+Госвет!H19+ГЖИ!H19+'ГК ЧС'!H19+ГС!H19+КСП!H19+Минздрав!H19+Минимущ!H19+Мининформ!H19+Минкульт!H19+Минобр!H19+Минприр!H19+Минсельхоз!H19+минстрой!H19+минтранс!H19+минспорт!H19+Минфин!H19+минюст!H19+'ГС тарифам'!H19+госохотрыб!H19+'ГС занятости'!H19+Гостех!H19+ЦИК!H19+Минэк!H19</f>
        <v>0</v>
      </c>
      <c r="I19" s="48">
        <f>АГ!I19+Госвет!I19+ГЖИ!I19+'ГК ЧС'!I19+ГС!I19+КСП!I19+Минздрав!I19+Минимущ!I19+Мининформ!I19+Минкульт!I19+Минобр!I19+Минприр!I19+Минсельхоз!I19+минстрой!I19+минтранс!I19+минспорт!I19+Минфин!I19+минюст!I19+'ГС тарифам'!I19+госохотрыб!I19+'ГС занятости'!I19+Гостех!I19+ЦИК!I19+Минэк!I19</f>
        <v>0</v>
      </c>
      <c r="J19" s="48">
        <f>АГ!J19+Госвет!J19+ГЖИ!J19+'ГК ЧС'!J19+ГС!J19+КСП!J19+Минздрав!J19+Минимущ!J19+Мининформ!J19+Минкульт!J19+Минобр!J19+Минприр!J19+Минсельхоз!J19+минстрой!J19+минтранс!J19+минспорт!J19+Минфин!J19+минюст!J19+'ГС тарифам'!J19+госохотрыб!J19+'ГС занятости'!J19+Гостех!J19+ЦИК!J19+Минэк!J19</f>
        <v>0</v>
      </c>
      <c r="K19" s="48">
        <f>АГ!K19+Госвет!K19+ГЖИ!K19+'ГК ЧС'!K19+ГС!K19+КСП!K19+Минздрав!K19+Минимущ!K19+Мининформ!K19+Минкульт!K19+Минобр!K19+Минприр!K19+Минсельхоз!K19+минстрой!K19+минтранс!K19+минспорт!K19+Минфин!K19+минюст!K19+'ГС тарифам'!K19+госохотрыб!K19+'ГС занятости'!K19+Гостех!K19+ЦИК!K19+Минэк!K19</f>
        <v>0</v>
      </c>
      <c r="L19" s="48">
        <f>АГ!L19+Госвет!L19+ГЖИ!L19+'ГК ЧС'!L19+ГС!L19+КСП!L19+Минздрав!L19+Минимущ!L19+Мининформ!L19+Минкульт!L19+Минобр!L19+Минприр!L19+Минсельхоз!L19+минстрой!L19+минтранс!L19+минспорт!L19+Минфин!L19+минюст!L19+'ГС тарифам'!L19+госохотрыб!L19+'ГС занятости'!L19+Гостех!L19+ЦИК!L19+Минэк!L19</f>
        <v>0</v>
      </c>
      <c r="M19" s="48">
        <f>АГ!M19+Госвет!M19+ГЖИ!M19+'ГК ЧС'!M19+ГС!M19+КСП!M19+Минздрав!M19+Минимущ!M19+Мининформ!M19+Минкульт!M19+Минобр!M19+Минприр!M19+Минсельхоз!M19+минстрой!M19+минтранс!M19+минспорт!M19+Минфин!M19+минюст!M19+'ГС тарифам'!M19+госохотрыб!M19+'ГС занятости'!M19+Гостех!M19+ЦИК!M19+Минэк!M19</f>
        <v>0</v>
      </c>
      <c r="N19" s="48">
        <f>АГ!N19+Госвет!N19+ГЖИ!N19+'ГК ЧС'!N19+ГС!N19+КСП!N19+Минздрав!N19+Минимущ!N19+Мининформ!N19+Минкульт!N19+Минобр!N19+Минприр!N19+Минсельхоз!N19+минстрой!N19+минтранс!N19+минспорт!N19+Минфин!N19+минюст!N19+'ГС тарифам'!N19+госохотрыб!N19+'ГС занятости'!N19+Гостех!N19+ЦИК!N19+Минэк!N19</f>
        <v>0</v>
      </c>
      <c r="O19" s="48">
        <f>АГ!O19+Госвет!O19+ГЖИ!O19+'ГК ЧС'!O19+ГС!O19+КСП!O19+Минздрав!O19+Минимущ!O19+Мининформ!O19+Минкульт!O19+Минобр!O19+Минприр!O19+Минсельхоз!O19+минстрой!O19+минтранс!O19+минспорт!O19+Минфин!O19+минюст!O19+'ГС тарифам'!O19+госохотрыб!O19+'ГС занятости'!O19+Гостех!O19+ЦИК!O19+Минэк!O19</f>
        <v>0</v>
      </c>
      <c r="P19" s="48">
        <f>АГ!P19+Госвет!P19+ГЖИ!P19+'ГК ЧС'!P19+ГС!P19+КСП!P19+Минздрав!P19+Минимущ!P19+Мининформ!P19+Минкульт!P19+Минобр!P19+Минприр!P19+Минсельхоз!P19+минстрой!P19+минтранс!P19+минспорт!P19+Минфин!P19+минюст!P19+'ГС тарифам'!P19+госохотрыб!P19+'ГС занятости'!P19+Гостех!P19+ЦИК!P19+Минэк!P19</f>
        <v>0</v>
      </c>
    </row>
    <row r="20" spans="1:16" ht="26.4" x14ac:dyDescent="0.25">
      <c r="A20" s="73" t="s">
        <v>57</v>
      </c>
      <c r="B20" s="72">
        <v>107</v>
      </c>
      <c r="C20" s="48">
        <f t="shared" si="0"/>
        <v>146</v>
      </c>
      <c r="D20" s="48">
        <f>АГ!D20+Госвет!D20+ГЖИ!D20+'ГК ЧС'!D20+ГС!D20+КСП!D20+Минздрав!D20+Минимущ!D20+Мининформ!D20+Минкульт!D20+Минобр!D20+Минприр!D20+Минсельхоз!D20+минстрой!D20+минтранс!D20+минспорт!D20+Минфин!D20+минюст!D20+'ГС тарифам'!D20+госохотрыб!D20+'ГС занятости'!D20+Гостех!D20+ЦИК!D20+Минэк!D20</f>
        <v>10</v>
      </c>
      <c r="E20" s="48">
        <f>АГ!E20+Госвет!E20+ГЖИ!E20+'ГК ЧС'!E20+ГС!E20+КСП!E20+Минздрав!E20+Минимущ!E20+Мининформ!E20+Минкульт!E20+Минобр!E20+Минприр!E20+Минсельхоз!E20+минстрой!E20+минтранс!E20+минспорт!E20+Минфин!E20+минюст!E20+'ГС тарифам'!E20+госохотрыб!E20+'ГС занятости'!E20+Гостех!E20+ЦИК!E20+Минэк!E20</f>
        <v>0</v>
      </c>
      <c r="F20" s="48">
        <f>АГ!F20+Госвет!F20+ГЖИ!F20+'ГК ЧС'!F20+ГС!F20+КСП!F20+Минздрав!F20+Минимущ!F20+Мининформ!F20+Минкульт!F20+Минобр!F20+Минприр!F20+Минсельхоз!F20+минстрой!F20+минтранс!F20+минспорт!F20+Минфин!F20+минюст!F20+'ГС тарифам'!F20+госохотрыб!F20+'ГС занятости'!F20+Гостех!F20+ЦИК!F20+Минэк!F20</f>
        <v>0</v>
      </c>
      <c r="G20" s="48">
        <f>АГ!G20+Госвет!G20+ГЖИ!G20+'ГК ЧС'!G20+ГС!G20+КСП!G20+Минздрав!G20+Минимущ!G20+Мининформ!G20+Минкульт!G20+Минобр!G20+Минприр!G20+Минсельхоз!G20+минстрой!G20+минтранс!G20+минспорт!G20+Минфин!G20+минюст!G20+'ГС тарифам'!G20+госохотрыб!G20+'ГС занятости'!G20+Гостех!G20+ЦИК!G20+Минэк!G20</f>
        <v>0</v>
      </c>
      <c r="H20" s="48">
        <f>АГ!H20+Госвет!H20+ГЖИ!H20+'ГК ЧС'!H20+ГС!H20+КСП!H20+Минздрав!H20+Минимущ!H20+Мининформ!H20+Минкульт!H20+Минобр!H20+Минприр!H20+Минсельхоз!H20+минстрой!H20+минтранс!H20+минспорт!H20+Минфин!H20+минюст!H20+'ГС тарифам'!H20+госохотрыб!H20+'ГС занятости'!H20+Гостех!H20+ЦИК!H20+Минэк!H20</f>
        <v>0</v>
      </c>
      <c r="I20" s="48">
        <f>АГ!I20+Госвет!I20+ГЖИ!I20+'ГК ЧС'!I20+ГС!I20+КСП!I20+Минздрав!I20+Минимущ!I20+Мининформ!I20+Минкульт!I20+Минобр!I20+Минприр!I20+Минсельхоз!I20+минстрой!I20+минтранс!I20+минспорт!I20+Минфин!I20+минюст!I20+'ГС тарифам'!I20+госохотрыб!I20+'ГС занятости'!I20+Гостех!I20+ЦИК!I20+Минэк!I20</f>
        <v>0</v>
      </c>
      <c r="J20" s="48">
        <f>АГ!J20+Госвет!J20+ГЖИ!J20+'ГК ЧС'!J20+ГС!J20+КСП!J20+Минздрав!J20+Минимущ!J20+Мининформ!J20+Минкульт!J20+Минобр!J20+Минприр!J20+Минсельхоз!J20+минстрой!J20+минтранс!J20+минспорт!J20+Минфин!J20+минюст!J20+'ГС тарифам'!J20+госохотрыб!J20+'ГС занятости'!J20+Гостех!J20+ЦИК!J20+Минэк!J20</f>
        <v>0</v>
      </c>
      <c r="K20" s="48">
        <f>АГ!K20+Госвет!K20+ГЖИ!K20+'ГК ЧС'!K20+ГС!K20+КСП!K20+Минздрав!K20+Минимущ!K20+Мининформ!K20+Минкульт!K20+Минобр!K20+Минприр!K20+Минсельхоз!K20+минстрой!K20+минтранс!K20+минспорт!K20+Минфин!K20+минюст!K20+'ГС тарифам'!K20+госохотрыб!K20+'ГС занятости'!K20+Гостех!K20+ЦИК!K20+Минэк!K20</f>
        <v>136</v>
      </c>
      <c r="L20" s="48">
        <f>АГ!L20+Госвет!L20+ГЖИ!L20+'ГК ЧС'!L20+ГС!L20+КСП!L20+Минздрав!L20+Минимущ!L20+Мининформ!L20+Минкульт!L20+Минобр!L20+Минприр!L20+Минсельхоз!L20+минстрой!L20+минтранс!L20+минспорт!L20+Минфин!L20+минюст!L20+'ГС тарифам'!L20+госохотрыб!L20+'ГС занятости'!L20+Гостех!L20+ЦИК!L20+Минэк!L20</f>
        <v>0</v>
      </c>
      <c r="M20" s="48">
        <f>АГ!M20+Госвет!M20+ГЖИ!M20+'ГК ЧС'!M20+ГС!M20+КСП!M20+Минздрав!M20+Минимущ!M20+Мининформ!M20+Минкульт!M20+Минобр!M20+Минприр!M20+Минсельхоз!M20+минстрой!M20+минтранс!M20+минспорт!M20+Минфин!M20+минюст!M20+'ГС тарифам'!M20+госохотрыб!M20+'ГС занятости'!M20+Гостех!M20+ЦИК!M20+Минэк!M20</f>
        <v>0</v>
      </c>
      <c r="N20" s="48">
        <f>АГ!N20+Госвет!N20+ГЖИ!N20+'ГК ЧС'!N20+ГС!N20+КСП!N20+Минздрав!N20+Минимущ!N20+Мининформ!N20+Минкульт!N20+Минобр!N20+Минприр!N20+Минсельхоз!N20+минстрой!N20+минтранс!N20+минспорт!N20+Минфин!N20+минюст!N20+'ГС тарифам'!N20+госохотрыб!N20+'ГС занятости'!N20+Гостех!N20+ЦИК!N20+Минэк!N20</f>
        <v>0</v>
      </c>
      <c r="O20" s="48">
        <f>АГ!O20+Госвет!O20+ГЖИ!O20+'ГК ЧС'!O20+ГС!O20+КСП!O20+Минздрав!O20+Минимущ!O20+Мининформ!O20+Минкульт!O20+Минобр!O20+Минприр!O20+Минсельхоз!O20+минстрой!O20+минтранс!O20+минспорт!O20+Минфин!O20+минюст!O20+'ГС тарифам'!O20+госохотрыб!O20+'ГС занятости'!O20+Гостех!O20+ЦИК!O20+Минэк!O20</f>
        <v>0</v>
      </c>
      <c r="P20" s="48">
        <f>АГ!P20+Госвет!P20+ГЖИ!P20+'ГК ЧС'!P20+ГС!P20+КСП!P20+Минздрав!P20+Минимущ!P20+Мининформ!P20+Минкульт!P20+Минобр!P20+Минприр!P20+Минсельхоз!P20+минстрой!P20+минтранс!P20+минспорт!P20+Минфин!P20+минюст!P20+'ГС тарифам'!P20+госохотрыб!P20+'ГС занятости'!P20+Гостех!P20+ЦИК!P20+Минэк!P20</f>
        <v>0</v>
      </c>
    </row>
    <row r="21" spans="1:16" ht="26.4" x14ac:dyDescent="0.25">
      <c r="A21" s="73" t="s">
        <v>197</v>
      </c>
      <c r="B21" s="72">
        <v>108</v>
      </c>
      <c r="C21" s="48">
        <f t="shared" si="0"/>
        <v>15</v>
      </c>
      <c r="D21" s="48">
        <f>АГ!D21+Госвет!D21+ГЖИ!D21+'ГК ЧС'!D21+ГС!D21+КСП!D21+Минздрав!D21+Минимущ!D21+Мининформ!D21+Минкульт!D21+Минобр!D21+Минприр!D21+Минсельхоз!D21+минстрой!D21+минтранс!D21+минспорт!D21+Минфин!D21+минюст!D21+'ГС тарифам'!D21+госохотрыб!D21+'ГС занятости'!D21+Гостех!D21+ЦИК!D21+Минэк!D21</f>
        <v>0</v>
      </c>
      <c r="E21" s="48">
        <f>АГ!E21+Госвет!E21+ГЖИ!E21+'ГК ЧС'!E21+ГС!E21+КСП!E21+Минздрав!E21+Минимущ!E21+Мининформ!E21+Минкульт!E21+Минобр!E21+Минприр!E21+Минсельхоз!E21+минстрой!E21+минтранс!E21+минспорт!E21+Минфин!E21+минюст!E21+'ГС тарифам'!E21+госохотрыб!E21+'ГС занятости'!E21+Гостех!E21+ЦИК!E21+Минэк!E21</f>
        <v>0</v>
      </c>
      <c r="F21" s="48">
        <f>АГ!F21+Госвет!F21+ГЖИ!F21+'ГК ЧС'!F21+ГС!F21+КСП!F21+Минздрав!F21+Минимущ!F21+Мининформ!F21+Минкульт!F21+Минобр!F21+Минприр!F21+Минсельхоз!F21+минстрой!F21+минтранс!F21+минспорт!F21+Минфин!F21+минюст!F21+'ГС тарифам'!F21+госохотрыб!F21+'ГС занятости'!F21+Гостех!F21+ЦИК!F21+Минэк!F21</f>
        <v>0</v>
      </c>
      <c r="G21" s="48">
        <f>АГ!G21+Госвет!G21+ГЖИ!G21+'ГК ЧС'!G21+ГС!G21+КСП!G21+Минздрав!G21+Минимущ!G21+Мининформ!G21+Минкульт!G21+Минобр!G21+Минприр!G21+Минсельхоз!G21+минстрой!G21+минтранс!G21+минспорт!G21+Минфин!G21+минюст!G21+'ГС тарифам'!G21+госохотрыб!G21+'ГС занятости'!G21+Гостех!G21+ЦИК!G21+Минэк!G21</f>
        <v>0</v>
      </c>
      <c r="H21" s="48">
        <f>АГ!H21+Госвет!H21+ГЖИ!H21+'ГК ЧС'!H21+ГС!H21+КСП!H21+Минздрав!H21+Минимущ!H21+Мининформ!H21+Минкульт!H21+Минобр!H21+Минприр!H21+Минсельхоз!H21+минстрой!H21+минтранс!H21+минспорт!H21+Минфин!H21+минюст!H21+'ГС тарифам'!H21+госохотрыб!H21+'ГС занятости'!H21+Гостех!H21+ЦИК!H21+Минэк!H21</f>
        <v>0</v>
      </c>
      <c r="I21" s="48">
        <f>АГ!I21+Госвет!I21+ГЖИ!I21+'ГК ЧС'!I21+ГС!I21+КСП!I21+Минздрав!I21+Минимущ!I21+Мининформ!I21+Минкульт!I21+Минобр!I21+Минприр!I21+Минсельхоз!I21+минстрой!I21+минтранс!I21+минспорт!I21+Минфин!I21+минюст!I21+'ГС тарифам'!I21+госохотрыб!I21+'ГС занятости'!I21+Гостех!I21+ЦИК!I21+Минэк!I21</f>
        <v>0</v>
      </c>
      <c r="J21" s="48">
        <f>АГ!J21+Госвет!J21+ГЖИ!J21+'ГК ЧС'!J21+ГС!J21+КСП!J21+Минздрав!J21+Минимущ!J21+Мининформ!J21+Минкульт!J21+Минобр!J21+Минприр!J21+Минсельхоз!J21+минстрой!J21+минтранс!J21+минспорт!J21+Минфин!J21+минюст!J21+'ГС тарифам'!J21+госохотрыб!J21+'ГС занятости'!J21+Гостех!J21+ЦИК!J21+Минэк!J21</f>
        <v>0</v>
      </c>
      <c r="K21" s="48">
        <f>АГ!K21+Госвет!K21+ГЖИ!K21+'ГК ЧС'!K21+ГС!K21+КСП!K21+Минздрав!K21+Минимущ!K21+Мининформ!K21+Минкульт!K21+Минобр!K21+Минприр!K21+Минсельхоз!K21+минстрой!K21+минтранс!K21+минспорт!K21+Минфин!K21+минюст!K21+'ГС тарифам'!K21+госохотрыб!K21+'ГС занятости'!K21+Гостех!K21+ЦИК!K21+Минэк!K21</f>
        <v>15</v>
      </c>
      <c r="L21" s="48">
        <f>АГ!L21+Госвет!L21+ГЖИ!L21+'ГК ЧС'!L21+ГС!L21+КСП!L21+Минздрав!L21+Минимущ!L21+Мининформ!L21+Минкульт!L21+Минобр!L21+Минприр!L21+Минсельхоз!L21+минстрой!L21+минтранс!L21+минспорт!L21+Минфин!L21+минюст!L21+'ГС тарифам'!L21+госохотрыб!L21+'ГС занятости'!L21+Гостех!L21+ЦИК!L21+Минэк!L21</f>
        <v>0</v>
      </c>
      <c r="M21" s="48">
        <f>АГ!M21+Госвет!M21+ГЖИ!M21+'ГК ЧС'!M21+ГС!M21+КСП!M21+Минздрав!M21+Минимущ!M21+Мининформ!M21+Минкульт!M21+Минобр!M21+Минприр!M21+Минсельхоз!M21+минстрой!M21+минтранс!M21+минспорт!M21+Минфин!M21+минюст!M21+'ГС тарифам'!M21+госохотрыб!M21+'ГС занятости'!M21+Гостех!M21+ЦИК!M21+Минэк!M21</f>
        <v>0</v>
      </c>
      <c r="N21" s="48">
        <f>АГ!N21+Госвет!N21+ГЖИ!N21+'ГК ЧС'!N21+ГС!N21+КСП!N21+Минздрав!N21+Минимущ!N21+Мининформ!N21+Минкульт!N21+Минобр!N21+Минприр!N21+Минсельхоз!N21+минстрой!N21+минтранс!N21+минспорт!N21+Минфин!N21+минюст!N21+'ГС тарифам'!N21+госохотрыб!N21+'ГС занятости'!N21+Гостех!N21+ЦИК!N21+Минэк!N21</f>
        <v>0</v>
      </c>
      <c r="O21" s="48">
        <f>АГ!O21+Госвет!O21+ГЖИ!O21+'ГК ЧС'!O21+ГС!O21+КСП!O21+Минздрав!O21+Минимущ!O21+Мининформ!O21+Минкульт!O21+Минобр!O21+Минприр!O21+Минсельхоз!O21+минстрой!O21+минтранс!O21+минспорт!O21+Минфин!O21+минюст!O21+'ГС тарифам'!O21+госохотрыб!O21+'ГС занятости'!O21+Гостех!O21+ЦИК!O21+Минэк!O21</f>
        <v>0</v>
      </c>
      <c r="P21" s="48">
        <f>АГ!P21+Госвет!P21+ГЖИ!P21+'ГК ЧС'!P21+ГС!P21+КСП!P21+Минздрав!P21+Минимущ!P21+Мининформ!P21+Минкульт!P21+Минобр!P21+Минприр!P21+Минсельхоз!P21+минстрой!P21+минтранс!P21+минспорт!P21+Минфин!P21+минюст!P21+'ГС тарифам'!P21+госохотрыб!P21+'ГС занятости'!P21+Гостех!P21+ЦИК!P21+Минэк!P21</f>
        <v>0</v>
      </c>
    </row>
    <row r="22" spans="1:16" ht="39.6" x14ac:dyDescent="0.25">
      <c r="A22" s="73" t="s">
        <v>59</v>
      </c>
      <c r="B22" s="72">
        <v>109</v>
      </c>
      <c r="C22" s="48">
        <f t="shared" si="0"/>
        <v>0</v>
      </c>
      <c r="D22" s="48">
        <f>АГ!D22+Госвет!D22+ГЖИ!D22+'ГК ЧС'!D22+ГС!D22+КСП!D22+Минздрав!D22+Минимущ!D22+Мининформ!D22+Минкульт!D22+Минобр!D22+Минприр!D22+Минсельхоз!D22+минстрой!D22+минтранс!D22+минспорт!D22+Минфин!D22+минюст!D22+'ГС тарифам'!D22+госохотрыб!D22+'ГС занятости'!D22+Гостех!D22+ЦИК!D22+Минэк!D22</f>
        <v>0</v>
      </c>
      <c r="E22" s="48">
        <f>АГ!E22+Госвет!E22+ГЖИ!E22+'ГК ЧС'!E22+ГС!E22+КСП!E22+Минздрав!E22+Минимущ!E22+Мининформ!E22+Минкульт!E22+Минобр!E22+Минприр!E22+Минсельхоз!E22+минстрой!E22+минтранс!E22+минспорт!E22+Минфин!E22+минюст!E22+'ГС тарифам'!E22+госохотрыб!E22+'ГС занятости'!E22+Гостех!E22+ЦИК!E22+Минэк!E22</f>
        <v>0</v>
      </c>
      <c r="F22" s="48">
        <f>АГ!F22+Госвет!F22+ГЖИ!F22+'ГК ЧС'!F22+ГС!F22+КСП!F22+Минздрав!F22+Минимущ!F22+Мининформ!F22+Минкульт!F22+Минобр!F22+Минприр!F22+Минсельхоз!F22+минстрой!F22+минтранс!F22+минспорт!F22+Минфин!F22+минюст!F22+'ГС тарифам'!F22+госохотрыб!F22+'ГС занятости'!F22+Гостех!F22+ЦИК!F22+Минэк!F22</f>
        <v>0</v>
      </c>
      <c r="G22" s="48">
        <f>АГ!G22+Госвет!G22+ГЖИ!G22+'ГК ЧС'!G22+ГС!G22+КСП!G22+Минздрав!G22+Минимущ!G22+Мининформ!G22+Минкульт!G22+Минобр!G22+Минприр!G22+Минсельхоз!G22+минстрой!G22+минтранс!G22+минспорт!G22+Минфин!G22+минюст!G22+'ГС тарифам'!G22+госохотрыб!G22+'ГС занятости'!G22+Гостех!G22+ЦИК!G22+Минэк!G22</f>
        <v>0</v>
      </c>
      <c r="H22" s="48">
        <f>АГ!H22+Госвет!H22+ГЖИ!H22+'ГК ЧС'!H22+ГС!H22+КСП!H22+Минздрав!H22+Минимущ!H22+Мининформ!H22+Минкульт!H22+Минобр!H22+Минприр!H22+Минсельхоз!H22+минстрой!H22+минтранс!H22+минспорт!H22+Минфин!H22+минюст!H22+'ГС тарифам'!H22+госохотрыб!H22+'ГС занятости'!H22+Гостех!H22+ЦИК!H22+Минэк!H22</f>
        <v>0</v>
      </c>
      <c r="I22" s="48">
        <f>АГ!I22+Госвет!I22+ГЖИ!I22+'ГК ЧС'!I22+ГС!I22+КСП!I22+Минздрав!I22+Минимущ!I22+Мининформ!I22+Минкульт!I22+Минобр!I22+Минприр!I22+Минсельхоз!I22+минстрой!I22+минтранс!I22+минспорт!I22+Минфин!I22+минюст!I22+'ГС тарифам'!I22+госохотрыб!I22+'ГС занятости'!I22+Гостех!I22+ЦИК!I22+Минэк!I22</f>
        <v>0</v>
      </c>
      <c r="J22" s="48">
        <f>АГ!J22+Госвет!J22+ГЖИ!J22+'ГК ЧС'!J22+ГС!J22+КСП!J22+Минздрав!J22+Минимущ!J22+Мининформ!J22+Минкульт!J22+Минобр!J22+Минприр!J22+Минсельхоз!J22+минстрой!J22+минтранс!J22+минспорт!J22+Минфин!J22+минюст!J22+'ГС тарифам'!J22+госохотрыб!J22+'ГС занятости'!J22+Гостех!J22+ЦИК!J22+Минэк!J22</f>
        <v>0</v>
      </c>
      <c r="K22" s="48">
        <f>АГ!K22+Госвет!K22+ГЖИ!K22+'ГК ЧС'!K22+ГС!K22+КСП!K22+Минздрав!K22+Минимущ!K22+Мининформ!K22+Минкульт!K22+Минобр!K22+Минприр!K22+Минсельхоз!K22+минстрой!K22+минтранс!K22+минспорт!K22+Минфин!K22+минюст!K22+'ГС тарифам'!K22+госохотрыб!K22+'ГС занятости'!K22+Гостех!K22+ЦИК!K22+Минэк!K22</f>
        <v>0</v>
      </c>
      <c r="L22" s="48">
        <f>АГ!L22+Госвет!L22+ГЖИ!L22+'ГК ЧС'!L22+ГС!L22+КСП!L22+Минздрав!L22+Минимущ!L22+Мининформ!L22+Минкульт!L22+Минобр!L22+Минприр!L22+Минсельхоз!L22+минстрой!L22+минтранс!L22+минспорт!L22+Минфин!L22+минюст!L22+'ГС тарифам'!L22+госохотрыб!L22+'ГС занятости'!L22+Гостех!L22+ЦИК!L22+Минэк!L22</f>
        <v>0</v>
      </c>
      <c r="M22" s="48">
        <f>АГ!M22+Госвет!M22+ГЖИ!M22+'ГК ЧС'!M22+ГС!M22+КСП!M22+Минздрав!M22+Минимущ!M22+Мининформ!M22+Минкульт!M22+Минобр!M22+Минприр!M22+Минсельхоз!M22+минстрой!M22+минтранс!M22+минспорт!M22+Минфин!M22+минюст!M22+'ГС тарифам'!M22+госохотрыб!M22+'ГС занятости'!M22+Гостех!M22+ЦИК!M22+Минэк!M22</f>
        <v>0</v>
      </c>
      <c r="N22" s="48">
        <f>АГ!N22+Госвет!N22+ГЖИ!N22+'ГК ЧС'!N22+ГС!N22+КСП!N22+Минздрав!N22+Минимущ!N22+Мининформ!N22+Минкульт!N22+Минобр!N22+Минприр!N22+Минсельхоз!N22+минстрой!N22+минтранс!N22+минспорт!N22+Минфин!N22+минюст!N22+'ГС тарифам'!N22+госохотрыб!N22+'ГС занятости'!N22+Гостех!N22+ЦИК!N22+Минэк!N22</f>
        <v>0</v>
      </c>
      <c r="O22" s="48">
        <f>АГ!O22+Госвет!O22+ГЖИ!O22+'ГК ЧС'!O22+ГС!O22+КСП!O22+Минздрав!O22+Минимущ!O22+Мининформ!O22+Минкульт!O22+Минобр!O22+Минприр!O22+Минсельхоз!O22+минстрой!O22+минтранс!O22+минспорт!O22+Минфин!O22+минюст!O22+'ГС тарифам'!O22+госохотрыб!O22+'ГС занятости'!O22+Гостех!O22+ЦИК!O22+Минэк!O22</f>
        <v>0</v>
      </c>
      <c r="P22" s="48">
        <f>АГ!P22+Госвет!P22+ГЖИ!P22+'ГК ЧС'!P22+ГС!P22+КСП!P22+Минздрав!P22+Минимущ!P22+Мининформ!P22+Минкульт!P22+Минобр!P22+Минприр!P22+Минсельхоз!P22+минстрой!P22+минтранс!P22+минспорт!P22+Минфин!P22+минюст!P22+'ГС тарифам'!P22+госохотрыб!P22+'ГС занятости'!P22+Гостех!P22+ЦИК!P22+Минэк!P22</f>
        <v>0</v>
      </c>
    </row>
    <row r="23" spans="1:16" ht="26.4" x14ac:dyDescent="0.25">
      <c r="A23" s="49" t="s">
        <v>11</v>
      </c>
      <c r="B23" s="72">
        <v>110</v>
      </c>
      <c r="C23" s="48">
        <f t="shared" si="0"/>
        <v>10188</v>
      </c>
      <c r="D23" s="38">
        <f>АГ!D23+Госвет!D23+ГЖИ!D23+'ГК ЧС'!D23+ГС!D23+КСП!D23+Минздрав!D23+Минимущ!D23+Мининформ!D23+Минкульт!D23+Минобр!D23+Минприр!D23+Минсельхоз!D23+минстрой!D23+минтранс!D23+минспорт!D23+Минфин!D23+минюст!D23+'ГС тарифам'!D23+госохотрыб!D23+'ГС занятости'!D23+Гостех!D23+ЦИК!D23+Минэк!D23</f>
        <v>31</v>
      </c>
      <c r="E23" s="38">
        <f>АГ!E23+Госвет!E23+ГЖИ!E23+'ГК ЧС'!E23+ГС!E23+КСП!E23+Минздрав!E23+Минимущ!E23+Мининформ!E23+Минкульт!E23+Минобр!E23+Минприр!E23+Минсельхоз!E23+минстрой!E23+минтранс!E23+минспорт!E23+Минфин!E23+минюст!E23+'ГС тарифам'!E23+госохотрыб!E23+'ГС занятости'!E23+Гостех!E23+ЦИК!E23+Минэк!E23</f>
        <v>0</v>
      </c>
      <c r="F23" s="38">
        <f>АГ!F23+Госвет!F23+ГЖИ!F23+'ГК ЧС'!F23+ГС!F23+КСП!F23+Минздрав!F23+Минимущ!F23+Мининформ!F23+Минкульт!F23+Минобр!F23+Минприр!F23+Минсельхоз!F23+минстрой!F23+минтранс!F23+минспорт!F23+Минфин!F23+минюст!F23+'ГС тарифам'!F23+госохотрыб!F23+'ГС занятости'!F23+Гостех!F23+ЦИК!F23+Минэк!F23</f>
        <v>0</v>
      </c>
      <c r="G23" s="38">
        <f>АГ!G23+Госвет!G23+ГЖИ!G23+'ГК ЧС'!G23+ГС!G23+КСП!G23+Минздрав!G23+Минимущ!G23+Мининформ!G23+Минкульт!G23+Минобр!G23+Минприр!G23+Минсельхоз!G23+минстрой!G23+минтранс!G23+минспорт!G23+Минфин!G23+минюст!G23+'ГС тарифам'!G23+госохотрыб!G23+'ГС занятости'!G23+Гостех!G23+ЦИК!G23+Минэк!G23</f>
        <v>0</v>
      </c>
      <c r="H23" s="38">
        <f>АГ!H23+Госвет!H23+ГЖИ!H23+'ГК ЧС'!H23+ГС!H23+КСП!H23+Минздрав!H23+Минимущ!H23+Мининформ!H23+Минкульт!H23+Минобр!H23+Минприр!H23+Минсельхоз!H23+минстрой!H23+минтранс!H23+минспорт!H23+Минфин!H23+минюст!H23+'ГС тарифам'!H23+госохотрыб!H23+'ГС занятости'!H23+Гостех!H23+ЦИК!H23+Минэк!H23</f>
        <v>0</v>
      </c>
      <c r="I23" s="38">
        <f>АГ!I23+Госвет!I23+ГЖИ!I23+'ГК ЧС'!I23+ГС!I23+КСП!I23+Минздрав!I23+Минимущ!I23+Мининформ!I23+Минкульт!I23+Минобр!I23+Минприр!I23+Минсельхоз!I23+минстрой!I23+минтранс!I23+минспорт!I23+Минфин!I23+минюст!I23+'ГС тарифам'!I23+госохотрыб!I23+'ГС занятости'!I23+Гостех!I23+ЦИК!I23+Минэк!I23</f>
        <v>0</v>
      </c>
      <c r="J23" s="38">
        <f>АГ!J23+Госвет!J23+ГЖИ!J23+'ГК ЧС'!J23+ГС!J23+КСП!J23+Минздрав!J23+Минимущ!J23+Мининформ!J23+Минкульт!J23+Минобр!J23+Минприр!J23+Минсельхоз!J23+минстрой!J23+минтранс!J23+минспорт!J23+Минфин!J23+минюст!J23+'ГС тарифам'!J23+госохотрыб!J23+'ГС занятости'!J23+Гостех!J23+ЦИК!J23+Минэк!J23</f>
        <v>0</v>
      </c>
      <c r="K23" s="38">
        <f>АГ!K23+Госвет!K23+ГЖИ!K23+'ГК ЧС'!K23+ГС!K23+КСП!K23+Минздрав!K23+Минимущ!K23+Мининформ!K23+Минкульт!K23+Минобр!K23+Минприр!K23+Минсельхоз!K23+минстрой!K23+минтранс!K23+минспорт!K23+Минфин!K23+минюст!K23+'ГС тарифам'!K23+госохотрыб!K23+'ГС занятости'!K23+Гостех!K23+ЦИК!K23+Минэк!K23</f>
        <v>2860</v>
      </c>
      <c r="L23" s="38">
        <f>АГ!L23+Госвет!L23+ГЖИ!L23+'ГК ЧС'!L23+ГС!L23+КСП!L23+Минздрав!L23+Минимущ!L23+Мининформ!L23+Минкульт!L23+Минобр!L23+Минприр!L23+Минсельхоз!L23+минстрой!L23+минтранс!L23+минспорт!L23+Минфин!L23+минюст!L23+'ГС тарифам'!L23+госохотрыб!L23+'ГС занятости'!L23+Гостех!L23+ЦИК!L23+Минэк!L23</f>
        <v>0</v>
      </c>
      <c r="M23" s="38">
        <f>АГ!M23+Госвет!M23+ГЖИ!M23+'ГК ЧС'!M23+ГС!M23+КСП!M23+Минздрав!M23+Минимущ!M23+Мининформ!M23+Минкульт!M23+Минобр!M23+Минприр!M23+Минсельхоз!M23+минстрой!M23+минтранс!M23+минспорт!M23+Минфин!M23+минюст!M23+'ГС тарифам'!M23+госохотрыб!M23+'ГС занятости'!M23+Гостех!M23+ЦИК!M23+Минэк!M23</f>
        <v>976</v>
      </c>
      <c r="N23" s="38">
        <f>АГ!N23+Госвет!N23+ГЖИ!N23+'ГК ЧС'!N23+ГС!N23+КСП!N23+Минздрав!N23+Минимущ!N23+Мининформ!N23+Минкульт!N23+Минобр!N23+Минприр!N23+Минсельхоз!N23+минстрой!N23+минтранс!N23+минспорт!N23+Минфин!N23+минюст!N23+'ГС тарифам'!N23+госохотрыб!N23+'ГС занятости'!N23+Гостех!N23+ЦИК!N23+Минэк!N23</f>
        <v>17</v>
      </c>
      <c r="O23" s="38">
        <f>АГ!O23+Госвет!O23+ГЖИ!O23+'ГК ЧС'!O23+ГС!O23+КСП!O23+Минздрав!O23+Минимущ!O23+Мининформ!O23+Минкульт!O23+Минобр!O23+Минприр!O23+Минсельхоз!O23+минстрой!O23+минтранс!O23+минспорт!O23+Минфин!O23+минюст!O23+'ГС тарифам'!O23+госохотрыб!O23+'ГС занятости'!O23+Гостех!O23+ЦИК!O23+Минэк!O23</f>
        <v>1138</v>
      </c>
      <c r="P23" s="38">
        <f>АГ!P23+Госвет!P23+ГЖИ!P23+'ГК ЧС'!P23+ГС!P23+КСП!P23+Минздрав!P23+Минимущ!P23+Мининформ!P23+Минкульт!P23+Минобр!P23+Минприр!P23+Минсельхоз!P23+минстрой!P23+минтранс!P23+минспорт!P23+Минфин!P23+минюст!P23+'ГС тарифам'!P23+госохотрыб!P23+'ГС занятости'!P23+Гостех!P23+ЦИК!P23+Минэк!P23</f>
        <v>5166</v>
      </c>
    </row>
    <row r="24" spans="1:16" ht="66" x14ac:dyDescent="0.25">
      <c r="A24" s="73" t="s">
        <v>64</v>
      </c>
      <c r="B24" s="65">
        <v>111</v>
      </c>
      <c r="C24" s="48">
        <f t="shared" si="0"/>
        <v>179</v>
      </c>
      <c r="D24" s="48">
        <f>АГ!D24+Госвет!D24+ГЖИ!D24+'ГК ЧС'!D24+ГС!D24+КСП!D24+Минздрав!D24+Минимущ!D24+Мининформ!D24+Минкульт!D24+Минобр!D24+Минприр!D24+Минсельхоз!D24+минстрой!D24+минтранс!D24+минспорт!D24+Минфин!D24+минюст!D24+'ГС тарифам'!D24+госохотрыб!D24+'ГС занятости'!D24+Гостех!D24+ЦИК!D24+Минэк!D24</f>
        <v>3</v>
      </c>
      <c r="E24" s="48">
        <f>АГ!E24+Госвет!E24+ГЖИ!E24+'ГК ЧС'!E24+ГС!E24+КСП!E24+Минздрав!E24+Минимущ!E24+Мининформ!E24+Минкульт!E24+Минобр!E24+Минприр!E24+Минсельхоз!E24+минстрой!E24+минтранс!E24+минспорт!E24+Минфин!E24+минюст!E24+'ГС тарифам'!E24+госохотрыб!E24+'ГС занятости'!E24+Гостех!E24+ЦИК!E24+Минэк!E24</f>
        <v>0</v>
      </c>
      <c r="F24" s="48">
        <f>АГ!F24+Госвет!F24+ГЖИ!F24+'ГК ЧС'!F24+ГС!F24+КСП!F24+Минздрав!F24+Минимущ!F24+Мининформ!F24+Минкульт!F24+Минобр!F24+Минприр!F24+Минсельхоз!F24+минстрой!F24+минтранс!F24+минспорт!F24+Минфин!F24+минюст!F24+'ГС тарифам'!F24+госохотрыб!F24+'ГС занятости'!F24+Гостех!F24+ЦИК!F24+Минэк!F24</f>
        <v>0</v>
      </c>
      <c r="G24" s="48">
        <f>АГ!G24+Госвет!G24+ГЖИ!G24+'ГК ЧС'!G24+ГС!G24+КСП!G24+Минздрав!G24+Минимущ!G24+Мининформ!G24+Минкульт!G24+Минобр!G24+Минприр!G24+Минсельхоз!G24+минстрой!G24+минтранс!G24+минспорт!G24+Минфин!G24+минюст!G24+'ГС тарифам'!G24+госохотрыб!G24+'ГС занятости'!G24+Гостех!G24+ЦИК!G24+Минэк!G24</f>
        <v>0</v>
      </c>
      <c r="H24" s="48">
        <f>АГ!H24+Госвет!H24+ГЖИ!H24+'ГК ЧС'!H24+ГС!H24+КСП!H24+Минздрав!H24+Минимущ!H24+Мининформ!H24+Минкульт!H24+Минобр!H24+Минприр!H24+Минсельхоз!H24+минстрой!H24+минтранс!H24+минспорт!H24+Минфин!H24+минюст!H24+'ГС тарифам'!H24+госохотрыб!H24+'ГС занятости'!H24+Гостех!H24+ЦИК!H24+Минэк!H24</f>
        <v>0</v>
      </c>
      <c r="I24" s="48">
        <f>АГ!I24+Госвет!I24+ГЖИ!I24+'ГК ЧС'!I24+ГС!I24+КСП!I24+Минздрав!I24+Минимущ!I24+Мининформ!I24+Минкульт!I24+Минобр!I24+Минприр!I24+Минсельхоз!I24+минстрой!I24+минтранс!I24+минспорт!I24+Минфин!I24+минюст!I24+'ГС тарифам'!I24+госохотрыб!I24+'ГС занятости'!I24+Гостех!I24+ЦИК!I24+Минэк!I24</f>
        <v>0</v>
      </c>
      <c r="J24" s="48">
        <f>АГ!J24+Госвет!J24+ГЖИ!J24+'ГК ЧС'!J24+ГС!J24+КСП!J24+Минздрав!J24+Минимущ!J24+Мининформ!J24+Минкульт!J24+Минобр!J24+Минприр!J24+Минсельхоз!J24+минстрой!J24+минтранс!J24+минспорт!J24+Минфин!J24+минюст!J24+'ГС тарифам'!J24+госохотрыб!J24+'ГС занятости'!J24+Гостех!J24+ЦИК!J24+Минэк!J24</f>
        <v>0</v>
      </c>
      <c r="K24" s="48">
        <f>АГ!K24+Госвет!K24+ГЖИ!K24+'ГК ЧС'!K24+ГС!K24+КСП!K24+Минздрав!K24+Минимущ!K24+Мининформ!K24+Минкульт!K24+Минобр!K24+Минприр!K24+Минсельхоз!K24+минстрой!K24+минтранс!K24+минспорт!K24+Минфин!K24+минюст!K24+'ГС тарифам'!K24+госохотрыб!K24+'ГС занятости'!K24+Гостех!K24+ЦИК!K24+Минэк!K24</f>
        <v>150</v>
      </c>
      <c r="L24" s="48">
        <f>АГ!L24+Госвет!L24+ГЖИ!L24+'ГК ЧС'!L24+ГС!L24+КСП!L24+Минздрав!L24+Минимущ!L24+Мининформ!L24+Минкульт!L24+Минобр!L24+Минприр!L24+Минсельхоз!L24+минстрой!L24+минтранс!L24+минспорт!L24+Минфин!L24+минюст!L24+'ГС тарифам'!L24+госохотрыб!L24+'ГС занятости'!L24+Гостех!L24+ЦИК!L24+Минэк!L24</f>
        <v>0</v>
      </c>
      <c r="M24" s="48">
        <f>АГ!M24+Госвет!M24+ГЖИ!M24+'ГК ЧС'!M24+ГС!M24+КСП!M24+Минздрав!M24+Минимущ!M24+Мининформ!M24+Минкульт!M24+Минобр!M24+Минприр!M24+Минсельхоз!M24+минстрой!M24+минтранс!M24+минспорт!M24+Минфин!M24+минюст!M24+'ГС тарифам'!M24+госохотрыб!M24+'ГС занятости'!M24+Гостех!M24+ЦИК!M24+Минэк!M24</f>
        <v>26</v>
      </c>
      <c r="N24" s="48">
        <f>АГ!N24+Госвет!N24+ГЖИ!N24+'ГК ЧС'!N24+ГС!N24+КСП!N24+Минздрав!N24+Минимущ!N24+Мининформ!N24+Минкульт!N24+Минобр!N24+Минприр!N24+Минсельхоз!N24+минстрой!N24+минтранс!N24+минспорт!N24+Минфин!N24+минюст!N24+'ГС тарифам'!N24+госохотрыб!N24+'ГС занятости'!N24+Гостех!N24+ЦИК!N24+Минэк!N24</f>
        <v>0</v>
      </c>
      <c r="O24" s="48">
        <f>АГ!O24+Госвет!O24+ГЖИ!O24+'ГК ЧС'!O24+ГС!O24+КСП!O24+Минздрав!O24+Минимущ!O24+Мининформ!O24+Минкульт!O24+Минобр!O24+Минприр!O24+Минсельхоз!O24+минстрой!O24+минтранс!O24+минспорт!O24+Минфин!O24+минюст!O24+'ГС тарифам'!O24+госохотрыб!O24+'ГС занятости'!O24+Гостех!O24+ЦИК!O24+Минэк!O24</f>
        <v>0</v>
      </c>
      <c r="P24" s="48">
        <f>АГ!P24+Госвет!P24+ГЖИ!P24+'ГК ЧС'!P24+ГС!P24+КСП!P24+Минздрав!P24+Минимущ!P24+Мининформ!P24+Минкульт!P24+Минобр!P24+Минприр!P24+Минсельхоз!P24+минстрой!P24+минтранс!P24+минспорт!P24+Минфин!P24+минюст!P24+'ГС тарифам'!P24+госохотрыб!P24+'ГС занятости'!P24+Гостех!P24+ЦИК!P24+Минэк!P24</f>
        <v>0</v>
      </c>
    </row>
    <row r="25" spans="1:16" ht="26.4" x14ac:dyDescent="0.25">
      <c r="A25" s="73" t="s">
        <v>65</v>
      </c>
      <c r="B25" s="65">
        <v>112</v>
      </c>
      <c r="C25" s="48">
        <f t="shared" si="0"/>
        <v>0</v>
      </c>
      <c r="D25" s="48">
        <f>АГ!D25+Госвет!D25+ГЖИ!D25+'ГК ЧС'!D25+ГС!D25+КСП!D25+Минздрав!D25+Минимущ!D25+Мининформ!D25+Минкульт!D25+Минобр!D25+Минприр!D25+Минсельхоз!D25+минстрой!D25+минтранс!D25+минспорт!D25+Минфин!D25+минюст!D25+'ГС тарифам'!D25+госохотрыб!D25+'ГС занятости'!D25+Гостех!D25+ЦИК!D25+Минэк!D25</f>
        <v>0</v>
      </c>
      <c r="E25" s="48">
        <f>АГ!E25+Госвет!E25+ГЖИ!E25+'ГК ЧС'!E25+ГС!E25+КСП!E25+Минздрав!E25+Минимущ!E25+Мининформ!E25+Минкульт!E25+Минобр!E25+Минприр!E25+Минсельхоз!E25+минстрой!E25+минтранс!E25+минспорт!E25+Минфин!E25+минюст!E25+'ГС тарифам'!E25+госохотрыб!E25+'ГС занятости'!E25+Гостех!E25+ЦИК!E25+Минэк!E25</f>
        <v>0</v>
      </c>
      <c r="F25" s="48">
        <f>АГ!F25+Госвет!F25+ГЖИ!F25+'ГК ЧС'!F25+ГС!F25+КСП!F25+Минздрав!F25+Минимущ!F25+Мининформ!F25+Минкульт!F25+Минобр!F25+Минприр!F25+Минсельхоз!F25+минстрой!F25+минтранс!F25+минспорт!F25+Минфин!F25+минюст!F25+'ГС тарифам'!F25+госохотрыб!F25+'ГС занятости'!F25+Гостех!F25+ЦИК!F25+Минэк!F25</f>
        <v>0</v>
      </c>
      <c r="G25" s="48">
        <f>АГ!G25+Госвет!G25+ГЖИ!G25+'ГК ЧС'!G25+ГС!G25+КСП!G25+Минздрав!G25+Минимущ!G25+Мининформ!G25+Минкульт!G25+Минобр!G25+Минприр!G25+Минсельхоз!G25+минстрой!G25+минтранс!G25+минспорт!G25+Минфин!G25+минюст!G25+'ГС тарифам'!G25+госохотрыб!G25+'ГС занятости'!G25+Гостех!G25+ЦИК!G25+Минэк!G25</f>
        <v>0</v>
      </c>
      <c r="H25" s="48">
        <f>АГ!H25+Госвет!H25+ГЖИ!H25+'ГК ЧС'!H25+ГС!H25+КСП!H25+Минздрав!H25+Минимущ!H25+Мининформ!H25+Минкульт!H25+Минобр!H25+Минприр!H25+Минсельхоз!H25+минстрой!H25+минтранс!H25+минспорт!H25+Минфин!H25+минюст!H25+'ГС тарифам'!H25+госохотрыб!H25+'ГС занятости'!H25+Гостех!H25+ЦИК!H25+Минэк!H25</f>
        <v>0</v>
      </c>
      <c r="I25" s="48">
        <f>АГ!I25+Госвет!I25+ГЖИ!I25+'ГК ЧС'!I25+ГС!I25+КСП!I25+Минздрав!I25+Минимущ!I25+Мининформ!I25+Минкульт!I25+Минобр!I25+Минприр!I25+Минсельхоз!I25+минстрой!I25+минтранс!I25+минспорт!I25+Минфин!I25+минюст!I25+'ГС тарифам'!I25+госохотрыб!I25+'ГС занятости'!I25+Гостех!I25+ЦИК!I25+Минэк!I25</f>
        <v>0</v>
      </c>
      <c r="J25" s="48">
        <f>АГ!J25+Госвет!J25+ГЖИ!J25+'ГК ЧС'!J25+ГС!J25+КСП!J25+Минздрав!J25+Минимущ!J25+Мининформ!J25+Минкульт!J25+Минобр!J25+Минприр!J25+Минсельхоз!J25+минстрой!J25+минтранс!J25+минспорт!J25+Минфин!J25+минюст!J25+'ГС тарифам'!J25+госохотрыб!J25+'ГС занятости'!J25+Гостех!J25+ЦИК!J25+Минэк!J25</f>
        <v>0</v>
      </c>
      <c r="K25" s="48">
        <f>АГ!K25+Госвет!K25+ГЖИ!K25+'ГК ЧС'!K25+ГС!K25+КСП!K25+Минздрав!K25+Минимущ!K25+Мининформ!K25+Минкульт!K25+Минобр!K25+Минприр!K25+Минсельхоз!K25+минстрой!K25+минтранс!K25+минспорт!K25+Минфин!K25+минюст!K25+'ГС тарифам'!K25+госохотрыб!K25+'ГС занятости'!K25+Гостех!K25+ЦИК!K25+Минэк!K25</f>
        <v>0</v>
      </c>
      <c r="L25" s="48">
        <f>АГ!L25+Госвет!L25+ГЖИ!L25+'ГК ЧС'!L25+ГС!L25+КСП!L25+Минздрав!L25+Минимущ!L25+Мининформ!L25+Минкульт!L25+Минобр!L25+Минприр!L25+Минсельхоз!L25+минстрой!L25+минтранс!L25+минспорт!L25+Минфин!L25+минюст!L25+'ГС тарифам'!L25+госохотрыб!L25+'ГС занятости'!L25+Гостех!L25+ЦИК!L25+Минэк!L25</f>
        <v>0</v>
      </c>
      <c r="M25" s="48">
        <f>АГ!M25+Госвет!M25+ГЖИ!M25+'ГК ЧС'!M25+ГС!M25+КСП!M25+Минздрав!M25+Минимущ!M25+Мининформ!M25+Минкульт!M25+Минобр!M25+Минприр!M25+Минсельхоз!M25+минстрой!M25+минтранс!M25+минспорт!M25+Минфин!M25+минюст!M25+'ГС тарифам'!M25+госохотрыб!M25+'ГС занятости'!M25+Гостех!M25+ЦИК!M25+Минэк!M25</f>
        <v>0</v>
      </c>
      <c r="N25" s="48">
        <f>АГ!N25+Госвет!N25+ГЖИ!N25+'ГК ЧС'!N25+ГС!N25+КСП!N25+Минздрав!N25+Минимущ!N25+Мининформ!N25+Минкульт!N25+Минобр!N25+Минприр!N25+Минсельхоз!N25+минстрой!N25+минтранс!N25+минспорт!N25+Минфин!N25+минюст!N25+'ГС тарифам'!N25+госохотрыб!N25+'ГС занятости'!N25+Гостех!N25+ЦИК!N25+Минэк!N25</f>
        <v>0</v>
      </c>
      <c r="O25" s="48">
        <f>АГ!O25+Госвет!O25+ГЖИ!O25+'ГК ЧС'!O25+ГС!O25+КСП!O25+Минздрав!O25+Минимущ!O25+Мининформ!O25+Минкульт!O25+Минобр!O25+Минприр!O25+Минсельхоз!O25+минстрой!O25+минтранс!O25+минспорт!O25+Минфин!O25+минюст!O25+'ГС тарифам'!O25+госохотрыб!O25+'ГС занятости'!O25+Гостех!O25+ЦИК!O25+Минэк!O25</f>
        <v>0</v>
      </c>
      <c r="P25" s="48">
        <f>АГ!P25+Госвет!P25+ГЖИ!P25+'ГК ЧС'!P25+ГС!P25+КСП!P25+Минздрав!P25+Минимущ!P25+Мининформ!P25+Минкульт!P25+Минобр!P25+Минприр!P25+Минсельхоз!P25+минстрой!P25+минтранс!P25+минспорт!P25+Минфин!P25+минюст!P25+'ГС тарифам'!P25+госохотрыб!P25+'ГС занятости'!P25+Гостех!P25+ЦИК!P25+Минэк!P25</f>
        <v>0</v>
      </c>
    </row>
    <row r="26" spans="1:16" ht="39.6" x14ac:dyDescent="0.25">
      <c r="A26" s="73" t="s">
        <v>66</v>
      </c>
      <c r="B26" s="65">
        <v>113</v>
      </c>
      <c r="C26" s="48">
        <f t="shared" si="0"/>
        <v>0</v>
      </c>
      <c r="D26" s="48">
        <f>АГ!D26+Госвет!D26+ГЖИ!D26+'ГК ЧС'!D26+ГС!D26+КСП!D26+Минздрав!D26+Минимущ!D26+Мининформ!D26+Минкульт!D26+Минобр!D26+Минприр!D26+Минсельхоз!D26+минстрой!D26+минтранс!D26+минспорт!D26+Минфин!D26+минюст!D26+'ГС тарифам'!D26+госохотрыб!D26+'ГС занятости'!D26+Гостех!D26+ЦИК!D26+Минэк!D26</f>
        <v>0</v>
      </c>
      <c r="E26" s="48">
        <f>АГ!E26+Госвет!E26+ГЖИ!E26+'ГК ЧС'!E26+ГС!E26+КСП!E26+Минздрав!E26+Минимущ!E26+Мининформ!E26+Минкульт!E26+Минобр!E26+Минприр!E26+Минсельхоз!E26+минстрой!E26+минтранс!E26+минспорт!E26+Минфин!E26+минюст!E26+'ГС тарифам'!E26+госохотрыб!E26+'ГС занятости'!E26+Гостех!E26+ЦИК!E26+Минэк!E26</f>
        <v>0</v>
      </c>
      <c r="F26" s="48">
        <f>АГ!F26+Госвет!F26+ГЖИ!F26+'ГК ЧС'!F26+ГС!F26+КСП!F26+Минздрав!F26+Минимущ!F26+Мининформ!F26+Минкульт!F26+Минобр!F26+Минприр!F26+Минсельхоз!F26+минстрой!F26+минтранс!F26+минспорт!F26+Минфин!F26+минюст!F26+'ГС тарифам'!F26+госохотрыб!F26+'ГС занятости'!F26+Гостех!F26+ЦИК!F26+Минэк!F26</f>
        <v>0</v>
      </c>
      <c r="G26" s="48">
        <f>АГ!G26+Госвет!G26+ГЖИ!G26+'ГК ЧС'!G26+ГС!G26+КСП!G26+Минздрав!G26+Минимущ!G26+Мининформ!G26+Минкульт!G26+Минобр!G26+Минприр!G26+Минсельхоз!G26+минстрой!G26+минтранс!G26+минспорт!G26+Минфин!G26+минюст!G26+'ГС тарифам'!G26+госохотрыб!G26+'ГС занятости'!G26+Гостех!G26+ЦИК!G26+Минэк!G26</f>
        <v>0</v>
      </c>
      <c r="H26" s="48">
        <f>АГ!H26+Госвет!H26+ГЖИ!H26+'ГК ЧС'!H26+ГС!H26+КСП!H26+Минздрав!H26+Минимущ!H26+Мининформ!H26+Минкульт!H26+Минобр!H26+Минприр!H26+Минсельхоз!H26+минстрой!H26+минтранс!H26+минспорт!H26+Минфин!H26+минюст!H26+'ГС тарифам'!H26+госохотрыб!H26+'ГС занятости'!H26+Гостех!H26+ЦИК!H26+Минэк!H26</f>
        <v>0</v>
      </c>
      <c r="I26" s="48">
        <f>АГ!I26+Госвет!I26+ГЖИ!I26+'ГК ЧС'!I26+ГС!I26+КСП!I26+Минздрав!I26+Минимущ!I26+Мининформ!I26+Минкульт!I26+Минобр!I26+Минприр!I26+Минсельхоз!I26+минстрой!I26+минтранс!I26+минспорт!I26+Минфин!I26+минюст!I26+'ГС тарифам'!I26+госохотрыб!I26+'ГС занятости'!I26+Гостех!I26+ЦИК!I26+Минэк!I26</f>
        <v>0</v>
      </c>
      <c r="J26" s="48">
        <f>АГ!J26+Госвет!J26+ГЖИ!J26+'ГК ЧС'!J26+ГС!J26+КСП!J26+Минздрав!J26+Минимущ!J26+Мининформ!J26+Минкульт!J26+Минобр!J26+Минприр!J26+Минсельхоз!J26+минстрой!J26+минтранс!J26+минспорт!J26+Минфин!J26+минюст!J26+'ГС тарифам'!J26+госохотрыб!J26+'ГС занятости'!J26+Гостех!J26+ЦИК!J26+Минэк!J26</f>
        <v>0</v>
      </c>
      <c r="K26" s="48">
        <f>АГ!K26+Госвет!K26+ГЖИ!K26+'ГК ЧС'!K26+ГС!K26+КСП!K26+Минздрав!K26+Минимущ!K26+Мининформ!K26+Минкульт!K26+Минобр!K26+Минприр!K26+Минсельхоз!K26+минстрой!K26+минтранс!K26+минспорт!K26+Минфин!K26+минюст!K26+'ГС тарифам'!K26+госохотрыб!K26+'ГС занятости'!K26+Гостех!K26+ЦИК!K26+Минэк!K26</f>
        <v>0</v>
      </c>
      <c r="L26" s="48">
        <f>АГ!L26+Госвет!L26+ГЖИ!L26+'ГК ЧС'!L26+ГС!L26+КСП!L26+Минздрав!L26+Минимущ!L26+Мининформ!L26+Минкульт!L26+Минобр!L26+Минприр!L26+Минсельхоз!L26+минстрой!L26+минтранс!L26+минспорт!L26+Минфин!L26+минюст!L26+'ГС тарифам'!L26+госохотрыб!L26+'ГС занятости'!L26+Гостех!L26+ЦИК!L26+Минэк!L26</f>
        <v>0</v>
      </c>
      <c r="M26" s="48">
        <f>АГ!M26+Госвет!M26+ГЖИ!M26+'ГК ЧС'!M26+ГС!M26+КСП!M26+Минздрав!M26+Минимущ!M26+Мининформ!M26+Минкульт!M26+Минобр!M26+Минприр!M26+Минсельхоз!M26+минстрой!M26+минтранс!M26+минспорт!M26+Минфин!M26+минюст!M26+'ГС тарифам'!M26+госохотрыб!M26+'ГС занятости'!M26+Гостех!M26+ЦИК!M26+Минэк!M26</f>
        <v>0</v>
      </c>
      <c r="N26" s="48">
        <f>АГ!N26+Госвет!N26+ГЖИ!N26+'ГК ЧС'!N26+ГС!N26+КСП!N26+Минздрав!N26+Минимущ!N26+Мининформ!N26+Минкульт!N26+Минобр!N26+Минприр!N26+Минсельхоз!N26+минстрой!N26+минтранс!N26+минспорт!N26+Минфин!N26+минюст!N26+'ГС тарифам'!N26+госохотрыб!N26+'ГС занятости'!N26+Гостех!N26+ЦИК!N26+Минэк!N26</f>
        <v>0</v>
      </c>
      <c r="O26" s="48">
        <f>АГ!O26+Госвет!O26+ГЖИ!O26+'ГК ЧС'!O26+ГС!O26+КСП!O26+Минздрав!O26+Минимущ!O26+Мининформ!O26+Минкульт!O26+Минобр!O26+Минприр!O26+Минсельхоз!O26+минстрой!O26+минтранс!O26+минспорт!O26+Минфин!O26+минюст!O26+'ГС тарифам'!O26+госохотрыб!O26+'ГС занятости'!O26+Гостех!O26+ЦИК!O26+Минэк!O26</f>
        <v>0</v>
      </c>
      <c r="P26" s="48">
        <f>АГ!P26+Госвет!P26+ГЖИ!P26+'ГК ЧС'!P26+ГС!P26+КСП!P26+Минздрав!P26+Минимущ!P26+Мининформ!P26+Минкульт!P26+Минобр!P26+Минприр!P26+Минсельхоз!P26+минстрой!P26+минтранс!P26+минспорт!P26+Минфин!P26+минюст!P26+'ГС тарифам'!P26+госохотрыб!P26+'ГС занятости'!P26+Гостех!P26+ЦИК!P26+Минэк!P26</f>
        <v>0</v>
      </c>
    </row>
    <row r="27" spans="1:16" ht="39.6" x14ac:dyDescent="0.25">
      <c r="A27" s="73" t="s">
        <v>67</v>
      </c>
      <c r="B27" s="65">
        <v>114</v>
      </c>
      <c r="C27" s="48">
        <f t="shared" si="0"/>
        <v>1099</v>
      </c>
      <c r="D27" s="48">
        <f>АГ!D27+Госвет!D27+ГЖИ!D27+'ГК ЧС'!D27+ГС!D27+КСП!D27+Минздрав!D27+Минимущ!D27+Мининформ!D27+Минкульт!D27+Минобр!D27+Минприр!D27+Минсельхоз!D27+минстрой!D27+минтранс!D27+минспорт!D27+Минфин!D27+минюст!D27+'ГС тарифам'!D27+госохотрыб!D27+'ГС занятости'!D27+Гостех!D27+ЦИК!D27+Минэк!D27</f>
        <v>0</v>
      </c>
      <c r="E27" s="48">
        <f>АГ!E27+Госвет!E27+ГЖИ!E27+'ГК ЧС'!E27+ГС!E27+КСП!E27+Минздрав!E27+Минимущ!E27+Мининформ!E27+Минкульт!E27+Минобр!E27+Минприр!E27+Минсельхоз!E27+минстрой!E27+минтранс!E27+минспорт!E27+Минфин!E27+минюст!E27+'ГС тарифам'!E27+госохотрыб!E27+'ГС занятости'!E27+Гостех!E27+ЦИК!E27+Минэк!E27</f>
        <v>0</v>
      </c>
      <c r="F27" s="48">
        <f>АГ!F27+Госвет!F27+ГЖИ!F27+'ГК ЧС'!F27+ГС!F27+КСП!F27+Минздрав!F27+Минимущ!F27+Мининформ!F27+Минкульт!F27+Минобр!F27+Минприр!F27+Минсельхоз!F27+минстрой!F27+минтранс!F27+минспорт!F27+Минфин!F27+минюст!F27+'ГС тарифам'!F27+госохотрыб!F27+'ГС занятости'!F27+Гостех!F27+ЦИК!F27+Минэк!F27</f>
        <v>0</v>
      </c>
      <c r="G27" s="48">
        <f>АГ!G27+Госвет!G27+ГЖИ!G27+'ГК ЧС'!G27+ГС!G27+КСП!G27+Минздрав!G27+Минимущ!G27+Мининформ!G27+Минкульт!G27+Минобр!G27+Минприр!G27+Минсельхоз!G27+минстрой!G27+минтранс!G27+минспорт!G27+Минфин!G27+минюст!G27+'ГС тарифам'!G27+госохотрыб!G27+'ГС занятости'!G27+Гостех!G27+ЦИК!G27+Минэк!G27</f>
        <v>0</v>
      </c>
      <c r="H27" s="48">
        <f>АГ!H27+Госвет!H27+ГЖИ!H27+'ГК ЧС'!H27+ГС!H27+КСП!H27+Минздрав!H27+Минимущ!H27+Мининформ!H27+Минкульт!H27+Минобр!H27+Минприр!H27+Минсельхоз!H27+минстрой!H27+минтранс!H27+минспорт!H27+Минфин!H27+минюст!H27+'ГС тарифам'!H27+госохотрыб!H27+'ГС занятости'!H27+Гостех!H27+ЦИК!H27+Минэк!H27</f>
        <v>0</v>
      </c>
      <c r="I27" s="48">
        <f>АГ!I27+Госвет!I27+ГЖИ!I27+'ГК ЧС'!I27+ГС!I27+КСП!I27+Минздрав!I27+Минимущ!I27+Мининформ!I27+Минкульт!I27+Минобр!I27+Минприр!I27+Минсельхоз!I27+минстрой!I27+минтранс!I27+минспорт!I27+Минфин!I27+минюст!I27+'ГС тарифам'!I27+госохотрыб!I27+'ГС занятости'!I27+Гостех!I27+ЦИК!I27+Минэк!I27</f>
        <v>0</v>
      </c>
      <c r="J27" s="48">
        <f>АГ!J27+Госвет!J27+ГЖИ!J27+'ГК ЧС'!J27+ГС!J27+КСП!J27+Минздрав!J27+Минимущ!J27+Мининформ!J27+Минкульт!J27+Минобр!J27+Минприр!J27+Минсельхоз!J27+минстрой!J27+минтранс!J27+минспорт!J27+Минфин!J27+минюст!J27+'ГС тарифам'!J27+госохотрыб!J27+'ГС занятости'!J27+Гостех!J27+ЦИК!J27+Минэк!J27</f>
        <v>0</v>
      </c>
      <c r="K27" s="48">
        <f>АГ!K27+Госвет!K27+ГЖИ!K27+'ГК ЧС'!K27+ГС!K27+КСП!K27+Минздрав!K27+Минимущ!K27+Мининформ!K27+Минкульт!K27+Минобр!K27+Минприр!K27+Минсельхоз!K27+минстрой!K27+минтранс!K27+минспорт!K27+Минфин!K27+минюст!K27+'ГС тарифам'!K27+госохотрыб!K27+'ГС занятости'!K27+Гостех!K27+ЦИК!K27+Минэк!K27</f>
        <v>1099</v>
      </c>
      <c r="L27" s="48">
        <f>АГ!L27+Госвет!L27+ГЖИ!L27+'ГК ЧС'!L27+ГС!L27+КСП!L27+Минздрав!L27+Минимущ!L27+Мининформ!L27+Минкульт!L27+Минобр!L27+Минприр!L27+Минсельхоз!L27+минстрой!L27+минтранс!L27+минспорт!L27+Минфин!L27+минюст!L27+'ГС тарифам'!L27+госохотрыб!L27+'ГС занятости'!L27+Гостех!L27+ЦИК!L27+Минэк!L27</f>
        <v>0</v>
      </c>
      <c r="M27" s="48">
        <f>АГ!M27+Госвет!M27+ГЖИ!M27+'ГК ЧС'!M27+ГС!M27+КСП!M27+Минздрав!M27+Минимущ!M27+Мининформ!M27+Минкульт!M27+Минобр!M27+Минприр!M27+Минсельхоз!M27+минстрой!M27+минтранс!M27+минспорт!M27+Минфин!M27+минюст!M27+'ГС тарифам'!M27+госохотрыб!M27+'ГС занятости'!M27+Гостех!M27+ЦИК!M27+Минэк!M27</f>
        <v>0</v>
      </c>
      <c r="N27" s="48">
        <f>АГ!N27+Госвет!N27+ГЖИ!N27+'ГК ЧС'!N27+ГС!N27+КСП!N27+Минздрав!N27+Минимущ!N27+Мининформ!N27+Минкульт!N27+Минобр!N27+Минприр!N27+Минсельхоз!N27+минстрой!N27+минтранс!N27+минспорт!N27+Минфин!N27+минюст!N27+'ГС тарифам'!N27+госохотрыб!N27+'ГС занятости'!N27+Гостех!N27+ЦИК!N27+Минэк!N27</f>
        <v>0</v>
      </c>
      <c r="O27" s="48">
        <f>АГ!O27+Госвет!O27+ГЖИ!O27+'ГК ЧС'!O27+ГС!O27+КСП!O27+Минздрав!O27+Минимущ!O27+Мининформ!O27+Минкульт!O27+Минобр!O27+Минприр!O27+Минсельхоз!O27+минстрой!O27+минтранс!O27+минспорт!O27+Минфин!O27+минюст!O27+'ГС тарифам'!O27+госохотрыб!O27+'ГС занятости'!O27+Гостех!O27+ЦИК!O27+Минэк!O27</f>
        <v>0</v>
      </c>
      <c r="P27" s="48">
        <f>АГ!P27+Госвет!P27+ГЖИ!P27+'ГК ЧС'!P27+ГС!P27+КСП!P27+Минздрав!P27+Минимущ!P27+Мининформ!P27+Минкульт!P27+Минобр!P27+Минприр!P27+Минсельхоз!P27+минстрой!P27+минтранс!P27+минспорт!P27+Минфин!P27+минюст!P27+'ГС тарифам'!P27+госохотрыб!P27+'ГС занятости'!P27+Гостех!P27+ЦИК!P27+Минэк!P27</f>
        <v>0</v>
      </c>
    </row>
    <row r="28" spans="1:16" ht="52.8" x14ac:dyDescent="0.25">
      <c r="A28" s="73" t="s">
        <v>68</v>
      </c>
      <c r="B28" s="65">
        <v>115</v>
      </c>
      <c r="C28" s="48">
        <f t="shared" si="0"/>
        <v>44</v>
      </c>
      <c r="D28" s="48">
        <f>АГ!D28+Госвет!D28+ГЖИ!D28+'ГК ЧС'!D28+ГС!D28+КСП!D28+Минздрав!D28+Минимущ!D28+Мининформ!D28+Минкульт!D28+Минобр!D28+Минприр!D28+Минсельхоз!D28+минстрой!D28+минтранс!D28+минспорт!D28+Минфин!D28+минюст!D28+'ГС тарифам'!D28+госохотрыб!D28+'ГС занятости'!D28+Гостех!D28+ЦИК!D28+Минэк!D28</f>
        <v>0</v>
      </c>
      <c r="E28" s="48">
        <f>АГ!E28+Госвет!E28+ГЖИ!E28+'ГК ЧС'!E28+ГС!E28+КСП!E28+Минздрав!E28+Минимущ!E28+Мининформ!E28+Минкульт!E28+Минобр!E28+Минприр!E28+Минсельхоз!E28+минстрой!E28+минтранс!E28+минспорт!E28+Минфин!E28+минюст!E28+'ГС тарифам'!E28+госохотрыб!E28+'ГС занятости'!E28+Гостех!E28+ЦИК!E28+Минэк!E28</f>
        <v>0</v>
      </c>
      <c r="F28" s="48">
        <f>АГ!F28+Госвет!F28+ГЖИ!F28+'ГК ЧС'!F28+ГС!F28+КСП!F28+Минздрав!F28+Минимущ!F28+Мининформ!F28+Минкульт!F28+Минобр!F28+Минприр!F28+Минсельхоз!F28+минстрой!F28+минтранс!F28+минспорт!F28+Минфин!F28+минюст!F28+'ГС тарифам'!F28+госохотрыб!F28+'ГС занятости'!F28+Гостех!F28+ЦИК!F28+Минэк!F28</f>
        <v>0</v>
      </c>
      <c r="G28" s="48">
        <f>АГ!G28+Госвет!G28+ГЖИ!G28+'ГК ЧС'!G28+ГС!G28+КСП!G28+Минздрав!G28+Минимущ!G28+Мининформ!G28+Минкульт!G28+Минобр!G28+Минприр!G28+Минсельхоз!G28+минстрой!G28+минтранс!G28+минспорт!G28+Минфин!G28+минюст!G28+'ГС тарифам'!G28+госохотрыб!G28+'ГС занятости'!G28+Гостех!G28+ЦИК!G28+Минэк!G28</f>
        <v>0</v>
      </c>
      <c r="H28" s="48">
        <f>АГ!H28+Госвет!H28+ГЖИ!H28+'ГК ЧС'!H28+ГС!H28+КСП!H28+Минздрав!H28+Минимущ!H28+Мининформ!H28+Минкульт!H28+Минобр!H28+Минприр!H28+Минсельхоз!H28+минстрой!H28+минтранс!H28+минспорт!H28+Минфин!H28+минюст!H28+'ГС тарифам'!H28+госохотрыб!H28+'ГС занятости'!H28+Гостех!H28+ЦИК!H28+Минэк!H28</f>
        <v>0</v>
      </c>
      <c r="I28" s="48">
        <f>АГ!I28+Госвет!I28+ГЖИ!I28+'ГК ЧС'!I28+ГС!I28+КСП!I28+Минздрав!I28+Минимущ!I28+Мининформ!I28+Минкульт!I28+Минобр!I28+Минприр!I28+Минсельхоз!I28+минстрой!I28+минтранс!I28+минспорт!I28+Минфин!I28+минюст!I28+'ГС тарифам'!I28+госохотрыб!I28+'ГС занятости'!I28+Гостех!I28+ЦИК!I28+Минэк!I28</f>
        <v>0</v>
      </c>
      <c r="J28" s="48">
        <f>АГ!J28+Госвет!J28+ГЖИ!J28+'ГК ЧС'!J28+ГС!J28+КСП!J28+Минздрав!J28+Минимущ!J28+Мининформ!J28+Минкульт!J28+Минобр!J28+Минприр!J28+Минсельхоз!J28+минстрой!J28+минтранс!J28+минспорт!J28+Минфин!J28+минюст!J28+'ГС тарифам'!J28+госохотрыб!J28+'ГС занятости'!J28+Гостех!J28+ЦИК!J28+Минэк!J28</f>
        <v>0</v>
      </c>
      <c r="K28" s="48">
        <f>АГ!K28+Госвет!K28+ГЖИ!K28+'ГК ЧС'!K28+ГС!K28+КСП!K28+Минздрав!K28+Минимущ!K28+Мининформ!K28+Минкульт!K28+Минобр!K28+Минприр!K28+Минсельхоз!K28+минстрой!K28+минтранс!K28+минспорт!K28+Минфин!K28+минюст!K28+'ГС тарифам'!K28+госохотрыб!K28+'ГС занятости'!K28+Гостех!K28+ЦИК!K28+Минэк!K28</f>
        <v>44</v>
      </c>
      <c r="L28" s="48">
        <f>АГ!L28+Госвет!L28+ГЖИ!L28+'ГК ЧС'!L28+ГС!L28+КСП!L28+Минздрав!L28+Минимущ!L28+Мининформ!L28+Минкульт!L28+Минобр!L28+Минприр!L28+Минсельхоз!L28+минстрой!L28+минтранс!L28+минспорт!L28+Минфин!L28+минюст!L28+'ГС тарифам'!L28+госохотрыб!L28+'ГС занятости'!L28+Гостех!L28+ЦИК!L28+Минэк!L28</f>
        <v>0</v>
      </c>
      <c r="M28" s="48">
        <f>АГ!M28+Госвет!M28+ГЖИ!M28+'ГК ЧС'!M28+ГС!M28+КСП!M28+Минздрав!M28+Минимущ!M28+Мининформ!M28+Минкульт!M28+Минобр!M28+Минприр!M28+Минсельхоз!M28+минстрой!M28+минтранс!M28+минспорт!M28+Минфин!M28+минюст!M28+'ГС тарифам'!M28+госохотрыб!M28+'ГС занятости'!M28+Гостех!M28+ЦИК!M28+Минэк!M28</f>
        <v>0</v>
      </c>
      <c r="N28" s="48">
        <f>АГ!N28+Госвет!N28+ГЖИ!N28+'ГК ЧС'!N28+ГС!N28+КСП!N28+Минздрав!N28+Минимущ!N28+Мининформ!N28+Минкульт!N28+Минобр!N28+Минприр!N28+Минсельхоз!N28+минстрой!N28+минтранс!N28+минспорт!N28+Минфин!N28+минюст!N28+'ГС тарифам'!N28+госохотрыб!N28+'ГС занятости'!N28+Гостех!N28+ЦИК!N28+Минэк!N28</f>
        <v>0</v>
      </c>
      <c r="O28" s="48">
        <f>АГ!O28+Госвет!O28+ГЖИ!O28+'ГК ЧС'!O28+ГС!O28+КСП!O28+Минздрав!O28+Минимущ!O28+Мининформ!O28+Минкульт!O28+Минобр!O28+Минприр!O28+Минсельхоз!O28+минстрой!O28+минтранс!O28+минспорт!O28+Минфин!O28+минюст!O28+'ГС тарифам'!O28+госохотрыб!O28+'ГС занятости'!O28+Гостех!O28+ЦИК!O28+Минэк!O28</f>
        <v>0</v>
      </c>
      <c r="P28" s="48">
        <f>АГ!P28+Госвет!P28+ГЖИ!P28+'ГК ЧС'!P28+ГС!P28+КСП!P28+Минздрав!P28+Минимущ!P28+Мининформ!P28+Минкульт!P28+Минобр!P28+Минприр!P28+Минсельхоз!P28+минстрой!P28+минтранс!P28+минспорт!P28+Минфин!P28+минюст!P28+'ГС тарифам'!P28+госохотрыб!P28+'ГС занятости'!P28+Гостех!P28+ЦИК!P28+Минэк!P28</f>
        <v>0</v>
      </c>
    </row>
    <row r="29" spans="1:16" ht="39.6" x14ac:dyDescent="0.25">
      <c r="A29" s="73" t="s">
        <v>69</v>
      </c>
      <c r="B29" s="65">
        <v>116</v>
      </c>
      <c r="C29" s="38">
        <f t="shared" si="0"/>
        <v>10188</v>
      </c>
      <c r="D29" s="38">
        <f>АГ!D29+Госвет!D29+ГЖИ!D29+'ГК ЧС'!D29+ГС!D29+КСП!D29+Минздрав!D29+Минимущ!D29+Мининформ!D29+Минкульт!D29+Минобр!D29+Минприр!D29+Минсельхоз!D29+минстрой!D29+минтранс!D29+минспорт!D29+Минфин!D29+минюст!D29+'ГС тарифам'!D29+госохотрыб!D29+'ГС занятости'!D29+Гостех!D29+ЦИК!D29+Минэк!D29</f>
        <v>31</v>
      </c>
      <c r="E29" s="38">
        <f>АГ!E29+Госвет!E29+ГЖИ!E29+'ГК ЧС'!E29+ГС!E29+КСП!E29+Минздрав!E29+Минимущ!E29+Мининформ!E29+Минкульт!E29+Минобр!E29+Минприр!E29+Минсельхоз!E29+минстрой!E29+минтранс!E29+минспорт!E29+Минфин!E29+минюст!E29+'ГС тарифам'!E29+госохотрыб!E29+'ГС занятости'!E29+Гостех!E29+ЦИК!E29+Минэк!E29</f>
        <v>0</v>
      </c>
      <c r="F29" s="38">
        <f>АГ!F29+Госвет!F29+ГЖИ!F29+'ГК ЧС'!F29+ГС!F29+КСП!F29+Минздрав!F29+Минимущ!F29+Мининформ!F29+Минкульт!F29+Минобр!F29+Минприр!F29+Минсельхоз!F29+минстрой!F29+минтранс!F29+минспорт!F29+Минфин!F29+минюст!F29+'ГС тарифам'!F29+госохотрыб!F29+'ГС занятости'!F29+Гостех!F29+ЦИК!F29+Минэк!F29</f>
        <v>0</v>
      </c>
      <c r="G29" s="38">
        <f>АГ!G29+Госвет!G29+ГЖИ!G29+'ГК ЧС'!G29+ГС!G29+КСП!G29+Минздрав!G29+Минимущ!G29+Мининформ!G29+Минкульт!G29+Минобр!G29+Минприр!G29+Минсельхоз!G29+минстрой!G29+минтранс!G29+минспорт!G29+Минфин!G29+минюст!G29+'ГС тарифам'!G29+госохотрыб!G29+'ГС занятости'!G29+Гостех!G29+ЦИК!G29+Минэк!G29</f>
        <v>0</v>
      </c>
      <c r="H29" s="38">
        <f>АГ!H29+Госвет!H29+ГЖИ!H29+'ГК ЧС'!H29+ГС!H29+КСП!H29+Минздрав!H29+Минимущ!H29+Мининформ!H29+Минкульт!H29+Минобр!H29+Минприр!H29+Минсельхоз!H29+минстрой!H29+минтранс!H29+минспорт!H29+Минфин!H29+минюст!H29+'ГС тарифам'!H29+госохотрыб!H29+'ГС занятости'!H29+Гостех!H29+ЦИК!H29+Минэк!H29</f>
        <v>0</v>
      </c>
      <c r="I29" s="38">
        <f>АГ!I29+Госвет!I29+ГЖИ!I29+'ГК ЧС'!I29+ГС!I29+КСП!I29+Минздрав!I29+Минимущ!I29+Мининформ!I29+Минкульт!I29+Минобр!I29+Минприр!I29+Минсельхоз!I29+минстрой!I29+минтранс!I29+минспорт!I29+Минфин!I29+минюст!I29+'ГС тарифам'!I29+госохотрыб!I29+'ГС занятости'!I29+Гостех!I29+ЦИК!I29+Минэк!I29</f>
        <v>0</v>
      </c>
      <c r="J29" s="38">
        <f>АГ!J29+Госвет!J29+ГЖИ!J29+'ГК ЧС'!J29+ГС!J29+КСП!J29+Минздрав!J29+Минимущ!J29+Мининформ!J29+Минкульт!J29+Минобр!J29+Минприр!J29+Минсельхоз!J29+минстрой!J29+минтранс!J29+минспорт!J29+Минфин!J29+минюст!J29+'ГС тарифам'!J29+госохотрыб!J29+'ГС занятости'!J29+Гостех!J29+ЦИК!J29+Минэк!J29</f>
        <v>0</v>
      </c>
      <c r="K29" s="38">
        <f>АГ!K29+Госвет!K29+ГЖИ!K29+'ГК ЧС'!K29+ГС!K29+КСП!K29+Минздрав!K29+Минимущ!K29+Мининформ!K29+Минкульт!K29+Минобр!K29+Минприр!K29+Минсельхоз!K29+минстрой!K29+минтранс!K29+минспорт!K29+Минфин!K29+минюст!K29+'ГС тарифам'!K29+госохотрыб!K29+'ГС занятости'!K29+Гостех!K29+ЦИК!K29+Минэк!K29</f>
        <v>2860</v>
      </c>
      <c r="L29" s="38">
        <f>АГ!L29+Госвет!L29+ГЖИ!L29+'ГК ЧС'!L29+ГС!L29+КСП!L29+Минздрав!L29+Минимущ!L29+Мининформ!L29+Минкульт!L29+Минобр!L29+Минприр!L29+Минсельхоз!L29+минстрой!L29+минтранс!L29+минспорт!L29+Минфин!L29+минюст!L29+'ГС тарифам'!L29+госохотрыб!L29+'ГС занятости'!L29+Гостех!L29+ЦИК!L29+Минэк!L29</f>
        <v>0</v>
      </c>
      <c r="M29" s="38">
        <f>АГ!M29+Госвет!M29+ГЖИ!M29+'ГК ЧС'!M29+ГС!M29+КСП!M29+Минздрав!M29+Минимущ!M29+Мининформ!M29+Минкульт!M29+Минобр!M29+Минприр!M29+Минсельхоз!M29+минстрой!M29+минтранс!M29+минспорт!M29+Минфин!M29+минюст!M29+'ГС тарифам'!M29+госохотрыб!M29+'ГС занятости'!M29+Гостех!M29+ЦИК!M29+Минэк!M29</f>
        <v>976</v>
      </c>
      <c r="N29" s="38">
        <f>АГ!N29+Госвет!N29+ГЖИ!N29+'ГК ЧС'!N29+ГС!N29+КСП!N29+Минздрав!N29+Минимущ!N29+Мининформ!N29+Минкульт!N29+Минобр!N29+Минприр!N29+Минсельхоз!N29+минстрой!N29+минтранс!N29+минспорт!N29+Минфин!N29+минюст!N29+'ГС тарифам'!N29+госохотрыб!N29+'ГС занятости'!N29+Гостех!N29+ЦИК!N29+Минэк!N29</f>
        <v>17</v>
      </c>
      <c r="O29" s="38">
        <f>АГ!O29+Госвет!O29+ГЖИ!O29+'ГК ЧС'!O29+ГС!O29+КСП!O29+Минздрав!O29+Минимущ!O29+Мининформ!O29+Минкульт!O29+Минобр!O29+Минприр!O29+Минсельхоз!O29+минстрой!O29+минтранс!O29+минспорт!O29+Минфин!O29+минюст!O29+'ГС тарифам'!O29+госохотрыб!O29+'ГС занятости'!O29+Гостех!O29+ЦИК!O29+Минэк!O29</f>
        <v>1138</v>
      </c>
      <c r="P29" s="38">
        <f>АГ!P29+Госвет!P29+ГЖИ!P29+'ГК ЧС'!P29+ГС!P29+КСП!P29+Минздрав!P29+Минимущ!P29+Мининформ!P29+Минкульт!P29+Минобр!P29+Минприр!P29+Минсельхоз!P29+минстрой!P29+минтранс!P29+минспорт!P29+Минфин!P29+минюст!P29+'ГС тарифам'!P29+госохотрыб!P29+'ГС занятости'!P29+Гостех!P29+ЦИК!P29+Минэк!P29</f>
        <v>5166</v>
      </c>
    </row>
    <row r="30" spans="1:16" ht="26.4" x14ac:dyDescent="0.25">
      <c r="A30" s="74" t="s">
        <v>12</v>
      </c>
      <c r="B30" s="72">
        <v>117</v>
      </c>
      <c r="C30" s="48">
        <f t="shared" si="0"/>
        <v>0</v>
      </c>
      <c r="D30" s="48">
        <f>АГ!D30+Госвет!D30+ГЖИ!D30+'ГК ЧС'!D30+ГС!D30+КСП!D30+Минздрав!D30+Минимущ!D30+Мининформ!D30+Минкульт!D30+Минобр!D30+Минприр!D30+Минсельхоз!D30+минстрой!D30+минтранс!D30+минспорт!D30+Минфин!D30+минюст!D30+'ГС тарифам'!D30+госохотрыб!D30+'ГС занятости'!D30+Гостех!D30+ЦИК!D30+Минэк!D30</f>
        <v>0</v>
      </c>
      <c r="E30" s="48">
        <f>АГ!E30+Госвет!E30+ГЖИ!E30+'ГК ЧС'!E30+ГС!E30+КСП!E30+Минздрав!E30+Минимущ!E30+Мининформ!E30+Минкульт!E30+Минобр!E30+Минприр!E30+Минсельхоз!E30+минстрой!E30+минтранс!E30+минспорт!E30+Минфин!E30+минюст!E30+'ГС тарифам'!E30+госохотрыб!E30+'ГС занятости'!E30+Гостех!E30+ЦИК!E30+Минэк!E30</f>
        <v>0</v>
      </c>
      <c r="F30" s="48">
        <f>АГ!F30+Госвет!F30+ГЖИ!F30+'ГК ЧС'!F30+ГС!F30+КСП!F30+Минздрав!F30+Минимущ!F30+Мининформ!F30+Минкульт!F30+Минобр!F30+Минприр!F30+Минсельхоз!F30+минстрой!F30+минтранс!F30+минспорт!F30+Минфин!F30+минюст!F30+'ГС тарифам'!F30+госохотрыб!F30+'ГС занятости'!F30+Гостех!F30+ЦИК!F30+Минэк!F30</f>
        <v>0</v>
      </c>
      <c r="G30" s="48">
        <f>АГ!G30+Госвет!G30+ГЖИ!G30+'ГК ЧС'!G30+ГС!G30+КСП!G30+Минздрав!G30+Минимущ!G30+Мининформ!G30+Минкульт!G30+Минобр!G30+Минприр!G30+Минсельхоз!G30+минстрой!G30+минтранс!G30+минспорт!G30+Минфин!G30+минюст!G30+'ГС тарифам'!G30+госохотрыб!G30+'ГС занятости'!G30+Гостех!G30+ЦИК!G30+Минэк!G30</f>
        <v>0</v>
      </c>
      <c r="H30" s="48">
        <f>АГ!H30+Госвет!H30+ГЖИ!H30+'ГК ЧС'!H30+ГС!H30+КСП!H30+Минздрав!H30+Минимущ!H30+Мининформ!H30+Минкульт!H30+Минобр!H30+Минприр!H30+Минсельхоз!H30+минстрой!H30+минтранс!H30+минспорт!H30+Минфин!H30+минюст!H30+'ГС тарифам'!H30+госохотрыб!H30+'ГС занятости'!H30+Гостех!H30+ЦИК!H30+Минэк!H30</f>
        <v>0</v>
      </c>
      <c r="I30" s="48">
        <f>АГ!I30+Госвет!I30+ГЖИ!I30+'ГК ЧС'!I30+ГС!I30+КСП!I30+Минздрав!I30+Минимущ!I30+Мининформ!I30+Минкульт!I30+Минобр!I30+Минприр!I30+Минсельхоз!I30+минстрой!I30+минтранс!I30+минспорт!I30+Минфин!I30+минюст!I30+'ГС тарифам'!I30+госохотрыб!I30+'ГС занятости'!I30+Гостех!I30+ЦИК!I30+Минэк!I30</f>
        <v>0</v>
      </c>
      <c r="J30" s="48">
        <f>АГ!J30+Госвет!J30+ГЖИ!J30+'ГК ЧС'!J30+ГС!J30+КСП!J30+Минздрав!J30+Минимущ!J30+Мининформ!J30+Минкульт!J30+Минобр!J30+Минприр!J30+Минсельхоз!J30+минстрой!J30+минтранс!J30+минспорт!J30+Минфин!J30+минюст!J30+'ГС тарифам'!J30+госохотрыб!J30+'ГС занятости'!J30+Гостех!J30+ЦИК!J30+Минэк!J30</f>
        <v>0</v>
      </c>
      <c r="K30" s="48">
        <f>АГ!K30+Госвет!K30+ГЖИ!K30+'ГК ЧС'!K30+ГС!K30+КСП!K30+Минздрав!K30+Минимущ!K30+Мининформ!K30+Минкульт!K30+Минобр!K30+Минприр!K30+Минсельхоз!K30+минстрой!K30+минтранс!K30+минспорт!K30+Минфин!K30+минюст!K30+'ГС тарифам'!K30+госохотрыб!K30+'ГС занятости'!K30+Гостех!K30+ЦИК!K30+Минэк!K30</f>
        <v>0</v>
      </c>
      <c r="L30" s="48">
        <f>АГ!L30+Госвет!L30+ГЖИ!L30+'ГК ЧС'!L30+ГС!L30+КСП!L30+Минздрав!L30+Минимущ!L30+Мининформ!L30+Минкульт!L30+Минобр!L30+Минприр!L30+Минсельхоз!L30+минстрой!L30+минтранс!L30+минспорт!L30+Минфин!L30+минюст!L30+'ГС тарифам'!L30+госохотрыб!L30+'ГС занятости'!L30+Гостех!L30+ЦИК!L30+Минэк!L30</f>
        <v>0</v>
      </c>
      <c r="M30" s="48">
        <f>АГ!M30+Госвет!M30+ГЖИ!M30+'ГК ЧС'!M30+ГС!M30+КСП!M30+Минздрав!M30+Минимущ!M30+Мининформ!M30+Минкульт!M30+Минобр!M30+Минприр!M30+Минсельхоз!M30+минстрой!M30+минтранс!M30+минспорт!M30+Минфин!M30+минюст!M30+'ГС тарифам'!M30+госохотрыб!M30+'ГС занятости'!M30+Гостех!M30+ЦИК!M30+Минэк!M30</f>
        <v>0</v>
      </c>
      <c r="N30" s="48">
        <f>АГ!N30+Госвет!N30+ГЖИ!N30+'ГК ЧС'!N30+ГС!N30+КСП!N30+Минздрав!N30+Минимущ!N30+Мининформ!N30+Минкульт!N30+Минобр!N30+Минприр!N30+Минсельхоз!N30+минстрой!N30+минтранс!N30+минспорт!N30+Минфин!N30+минюст!N30+'ГС тарифам'!N30+госохотрыб!N30+'ГС занятости'!N30+Гостех!N30+ЦИК!N30+Минэк!N30</f>
        <v>0</v>
      </c>
      <c r="O30" s="48">
        <f>АГ!O30+Госвет!O30+ГЖИ!O30+'ГК ЧС'!O30+ГС!O30+КСП!O30+Минздрав!O30+Минимущ!O30+Мининформ!O30+Минкульт!O30+Минобр!O30+Минприр!O30+Минсельхоз!O30+минстрой!O30+минтранс!O30+минспорт!O30+Минфин!O30+минюст!O30+'ГС тарифам'!O30+госохотрыб!O30+'ГС занятости'!O30+Гостех!O30+ЦИК!O30+Минэк!O30</f>
        <v>0</v>
      </c>
      <c r="P30" s="48">
        <f>АГ!P30+Госвет!P30+ГЖИ!P30+'ГК ЧС'!P30+ГС!P30+КСП!P30+Минздрав!P30+Минимущ!P30+Мининформ!P30+Минкульт!P30+Минобр!P30+Минприр!P30+Минсельхоз!P30+минстрой!P30+минтранс!P30+минспорт!P30+Минфин!P30+минюст!P30+'ГС тарифам'!P30+госохотрыб!P30+'ГС занятости'!P30+Гостех!P30+ЦИК!P30+Минэк!P30</f>
        <v>0</v>
      </c>
    </row>
    <row r="31" spans="1:16" x14ac:dyDescent="0.25">
      <c r="A31" s="49" t="s">
        <v>13</v>
      </c>
      <c r="B31" s="72">
        <v>118</v>
      </c>
      <c r="C31" s="48">
        <f t="shared" si="0"/>
        <v>0</v>
      </c>
      <c r="D31" s="48">
        <f>АГ!D31+Госвет!D31+ГЖИ!D31+'ГК ЧС'!D31+ГС!D31+КСП!D31+Минздрав!D31+Минимущ!D31+Мининформ!D31+Минкульт!D31+Минобр!D31+Минприр!D31+Минсельхоз!D31+минстрой!D31+минтранс!D31+минспорт!D31+Минфин!D31+минюст!D31+'ГС тарифам'!D31+госохотрыб!D31+'ГС занятости'!D31+Гостех!D31+ЦИК!D31+Минэк!D31</f>
        <v>0</v>
      </c>
      <c r="E31" s="48">
        <f>АГ!E31+Госвет!E31+ГЖИ!E31+'ГК ЧС'!E31+ГС!E31+КСП!E31+Минздрав!E31+Минимущ!E31+Мининформ!E31+Минкульт!E31+Минобр!E31+Минприр!E31+Минсельхоз!E31+минстрой!E31+минтранс!E31+минспорт!E31+Минфин!E31+минюст!E31+'ГС тарифам'!E31+госохотрыб!E31+'ГС занятости'!E31+Гостех!E31+ЦИК!E31+Минэк!E31</f>
        <v>0</v>
      </c>
      <c r="F31" s="48">
        <f>АГ!F31+Госвет!F31+ГЖИ!F31+'ГК ЧС'!F31+ГС!F31+КСП!F31+Минздрав!F31+Минимущ!F31+Мининформ!F31+Минкульт!F31+Минобр!F31+Минприр!F31+Минсельхоз!F31+минстрой!F31+минтранс!F31+минспорт!F31+Минфин!F31+минюст!F31+'ГС тарифам'!F31+госохотрыб!F31+'ГС занятости'!F31+Гостех!F31+ЦИК!F31+Минэк!F31</f>
        <v>0</v>
      </c>
      <c r="G31" s="48">
        <f>АГ!G31+Госвет!G31+ГЖИ!G31+'ГК ЧС'!G31+ГС!G31+КСП!G31+Минздрав!G31+Минимущ!G31+Мининформ!G31+Минкульт!G31+Минобр!G31+Минприр!G31+Минсельхоз!G31+минстрой!G31+минтранс!G31+минспорт!G31+Минфин!G31+минюст!G31+'ГС тарифам'!G31+госохотрыб!G31+'ГС занятости'!G31+Гостех!G31+ЦИК!G31+Минэк!G31</f>
        <v>0</v>
      </c>
      <c r="H31" s="48">
        <f>АГ!H31+Госвет!H31+ГЖИ!H31+'ГК ЧС'!H31+ГС!H31+КСП!H31+Минздрав!H31+Минимущ!H31+Мининформ!H31+Минкульт!H31+Минобр!H31+Минприр!H31+Минсельхоз!H31+минстрой!H31+минтранс!H31+минспорт!H31+Минфин!H31+минюст!H31+'ГС тарифам'!H31+госохотрыб!H31+'ГС занятости'!H31+Гостех!H31+ЦИК!H31+Минэк!H31</f>
        <v>0</v>
      </c>
      <c r="I31" s="48">
        <f>АГ!I31+Госвет!I31+ГЖИ!I31+'ГК ЧС'!I31+ГС!I31+КСП!I31+Минздрав!I31+Минимущ!I31+Мининформ!I31+Минкульт!I31+Минобр!I31+Минприр!I31+Минсельхоз!I31+минстрой!I31+минтранс!I31+минспорт!I31+Минфин!I31+минюст!I31+'ГС тарифам'!I31+госохотрыб!I31+'ГС занятости'!I31+Гостех!I31+ЦИК!I31+Минэк!I31</f>
        <v>0</v>
      </c>
      <c r="J31" s="48">
        <f>АГ!J31+Госвет!J31+ГЖИ!J31+'ГК ЧС'!J31+ГС!J31+КСП!J31+Минздрав!J31+Минимущ!J31+Мининформ!J31+Минкульт!J31+Минобр!J31+Минприр!J31+Минсельхоз!J31+минстрой!J31+минтранс!J31+минспорт!J31+Минфин!J31+минюст!J31+'ГС тарифам'!J31+госохотрыб!J31+'ГС занятости'!J31+Гостех!J31+ЦИК!J31+Минэк!J31</f>
        <v>0</v>
      </c>
      <c r="K31" s="48">
        <f>АГ!K31+Госвет!K31+ГЖИ!K31+'ГК ЧС'!K31+ГС!K31+КСП!K31+Минздрав!K31+Минимущ!K31+Мининформ!K31+Минкульт!K31+Минобр!K31+Минприр!K31+Минсельхоз!K31+минстрой!K31+минтранс!K31+минспорт!K31+Минфин!K31+минюст!K31+'ГС тарифам'!K31+госохотрыб!K31+'ГС занятости'!K31+Гостех!K31+ЦИК!K31+Минэк!K31</f>
        <v>0</v>
      </c>
      <c r="L31" s="48">
        <f>АГ!L31+Госвет!L31+ГЖИ!L31+'ГК ЧС'!L31+ГС!L31+КСП!L31+Минздрав!L31+Минимущ!L31+Мининформ!L31+Минкульт!L31+Минобр!L31+Минприр!L31+Минсельхоз!L31+минстрой!L31+минтранс!L31+минспорт!L31+Минфин!L31+минюст!L31+'ГС тарифам'!L31+госохотрыб!L31+'ГС занятости'!L31+Гостех!L31+ЦИК!L31+Минэк!L31</f>
        <v>0</v>
      </c>
      <c r="M31" s="48">
        <f>АГ!M31+Госвет!M31+ГЖИ!M31+'ГК ЧС'!M31+ГС!M31+КСП!M31+Минздрав!M31+Минимущ!M31+Мининформ!M31+Минкульт!M31+Минобр!M31+Минприр!M31+Минсельхоз!M31+минстрой!M31+минтранс!M31+минспорт!M31+Минфин!M31+минюст!M31+'ГС тарифам'!M31+госохотрыб!M31+'ГС занятости'!M31+Гостех!M31+ЦИК!M31+Минэк!M31</f>
        <v>0</v>
      </c>
      <c r="N31" s="48">
        <f>АГ!N31+Госвет!N31+ГЖИ!N31+'ГК ЧС'!N31+ГС!N31+КСП!N31+Минздрав!N31+Минимущ!N31+Мининформ!N31+Минкульт!N31+Минобр!N31+Минприр!N31+Минсельхоз!N31+минстрой!N31+минтранс!N31+минспорт!N31+Минфин!N31+минюст!N31+'ГС тарифам'!N31+госохотрыб!N31+'ГС занятости'!N31+Гостех!N31+ЦИК!N31+Минэк!N31</f>
        <v>0</v>
      </c>
      <c r="O31" s="48">
        <f>АГ!O31+Госвет!O31+ГЖИ!O31+'ГК ЧС'!O31+ГС!O31+КСП!O31+Минздрав!O31+Минимущ!O31+Мининформ!O31+Минкульт!O31+Минобр!O31+Минприр!O31+Минсельхоз!O31+минстрой!O31+минтранс!O31+минспорт!O31+Минфин!O31+минюст!O31+'ГС тарифам'!O31+госохотрыб!O31+'ГС занятости'!O31+Гостех!O31+ЦИК!O31+Минэк!O31</f>
        <v>0</v>
      </c>
      <c r="P31" s="48">
        <f>АГ!P31+Госвет!P31+ГЖИ!P31+'ГК ЧС'!P31+ГС!P31+КСП!P31+Минздрав!P31+Минимущ!P31+Мининформ!P31+Минкульт!P31+Минобр!P31+Минприр!P31+Минсельхоз!P31+минстрой!P31+минтранс!P31+минспорт!P31+Минфин!P31+минюст!P31+'ГС тарифам'!P31+госохотрыб!P31+'ГС занятости'!P31+Гостех!P31+ЦИК!P31+Минэк!P31</f>
        <v>0</v>
      </c>
    </row>
    <row r="32" spans="1:16" ht="39.6" x14ac:dyDescent="0.25">
      <c r="A32" s="49" t="s">
        <v>183</v>
      </c>
      <c r="B32" s="72">
        <v>119</v>
      </c>
      <c r="C32" s="48">
        <f t="shared" si="0"/>
        <v>0</v>
      </c>
      <c r="D32" s="48">
        <f>АГ!D32+Госвет!D32+ГЖИ!D32+'ГК ЧС'!D32+ГС!D32+КСП!D32+Минздрав!D32+Минимущ!D32+Мининформ!D32+Минкульт!D32+Минобр!D32+Минприр!D32+Минсельхоз!D32+минстрой!D32+минтранс!D32+минспорт!D32+Минфин!D32+минюст!D32+'ГС тарифам'!D32+госохотрыб!D32+'ГС занятости'!D32+Гостех!D32+ЦИК!D32+Минэк!D32</f>
        <v>0</v>
      </c>
      <c r="E32" s="48">
        <f>АГ!E32+Госвет!E32+ГЖИ!E32+'ГК ЧС'!E32+ГС!E32+КСП!E32+Минздрав!E32+Минимущ!E32+Мининформ!E32+Минкульт!E32+Минобр!E32+Минприр!E32+Минсельхоз!E32+минстрой!E32+минтранс!E32+минспорт!E32+Минфин!E32+минюст!E32+'ГС тарифам'!E32+госохотрыб!E32+'ГС занятости'!E32+Гостех!E32+ЦИК!E32+Минэк!E32</f>
        <v>0</v>
      </c>
      <c r="F32" s="48">
        <f>АГ!F32+Госвет!F32+ГЖИ!F32+'ГК ЧС'!F32+ГС!F32+КСП!F32+Минздрав!F32+Минимущ!F32+Мининформ!F32+Минкульт!F32+Минобр!F32+Минприр!F32+Минсельхоз!F32+минстрой!F32+минтранс!F32+минспорт!F32+Минфин!F32+минюст!F32+'ГС тарифам'!F32+госохотрыб!F32+'ГС занятости'!F32+Гостех!F32+ЦИК!F32+Минэк!F32</f>
        <v>0</v>
      </c>
      <c r="G32" s="48">
        <f>АГ!G32+Госвет!G32+ГЖИ!G32+'ГК ЧС'!G32+ГС!G32+КСП!G32+Минздрав!G32+Минимущ!G32+Мининформ!G32+Минкульт!G32+Минобр!G32+Минприр!G32+Минсельхоз!G32+минстрой!G32+минтранс!G32+минспорт!G32+Минфин!G32+минюст!G32+'ГС тарифам'!G32+госохотрыб!G32+'ГС занятости'!G32+Гостех!G32+ЦИК!G32+Минэк!G32</f>
        <v>0</v>
      </c>
      <c r="H32" s="48">
        <f>АГ!H32+Госвет!H32+ГЖИ!H32+'ГК ЧС'!H32+ГС!H32+КСП!H32+Минздрав!H32+Минимущ!H32+Мининформ!H32+Минкульт!H32+Минобр!H32+Минприр!H32+Минсельхоз!H32+минстрой!H32+минтранс!H32+минспорт!H32+Минфин!H32+минюст!H32+'ГС тарифам'!H32+госохотрыб!H32+'ГС занятости'!H32+Гостех!H32+ЦИК!H32+Минэк!H32</f>
        <v>0</v>
      </c>
      <c r="I32" s="48">
        <f>АГ!I32+Госвет!I32+ГЖИ!I32+'ГК ЧС'!I32+ГС!I32+КСП!I32+Минздрав!I32+Минимущ!I32+Мининформ!I32+Минкульт!I32+Минобр!I32+Минприр!I32+Минсельхоз!I32+минстрой!I32+минтранс!I32+минспорт!I32+Минфин!I32+минюст!I32+'ГС тарифам'!I32+госохотрыб!I32+'ГС занятости'!I32+Гостех!I32+ЦИК!I32+Минэк!I32</f>
        <v>0</v>
      </c>
      <c r="J32" s="48">
        <f>АГ!J32+Госвет!J32+ГЖИ!J32+'ГК ЧС'!J32+ГС!J32+КСП!J32+Минздрав!J32+Минимущ!J32+Мининформ!J32+Минкульт!J32+Минобр!J32+Минприр!J32+Минсельхоз!J32+минстрой!J32+минтранс!J32+минспорт!J32+Минфин!J32+минюст!J32+'ГС тарифам'!J32+госохотрыб!J32+'ГС занятости'!J32+Гостех!J32+ЦИК!J32+Минэк!J32</f>
        <v>0</v>
      </c>
      <c r="K32" s="48">
        <f>АГ!K32+Госвет!K32+ГЖИ!K32+'ГК ЧС'!K32+ГС!K32+КСП!K32+Минздрав!K32+Минимущ!K32+Мининформ!K32+Минкульт!K32+Минобр!K32+Минприр!K32+Минсельхоз!K32+минстрой!K32+минтранс!K32+минспорт!K32+Минфин!K32+минюст!K32+'ГС тарифам'!K32+госохотрыб!K32+'ГС занятости'!K32+Гостех!K32+ЦИК!K32+Минэк!K32</f>
        <v>0</v>
      </c>
      <c r="L32" s="48">
        <f>АГ!L32+Госвет!L32+ГЖИ!L32+'ГК ЧС'!L32+ГС!L32+КСП!L32+Минздрав!L32+Минимущ!L32+Мининформ!L32+Минкульт!L32+Минобр!L32+Минприр!L32+Минсельхоз!L32+минстрой!L32+минтранс!L32+минспорт!L32+Минфин!L32+минюст!L32+'ГС тарифам'!L32+госохотрыб!L32+'ГС занятости'!L32+Гостех!L32+ЦИК!L32+Минэк!L32</f>
        <v>0</v>
      </c>
      <c r="M32" s="48">
        <f>АГ!M32+Госвет!M32+ГЖИ!M32+'ГК ЧС'!M32+ГС!M32+КСП!M32+Минздрав!M32+Минимущ!M32+Мининформ!M32+Минкульт!M32+Минобр!M32+Минприр!M32+Минсельхоз!M32+минстрой!M32+минтранс!M32+минспорт!M32+Минфин!M32+минюст!M32+'ГС тарифам'!M32+госохотрыб!M32+'ГС занятости'!M32+Гостех!M32+ЦИК!M32+Минэк!M32</f>
        <v>0</v>
      </c>
      <c r="N32" s="48">
        <f>АГ!N32+Госвет!N32+ГЖИ!N32+'ГК ЧС'!N32+ГС!N32+КСП!N32+Минздрав!N32+Минимущ!N32+Мининформ!N32+Минкульт!N32+Минобр!N32+Минприр!N32+Минсельхоз!N32+минстрой!N32+минтранс!N32+минспорт!N32+Минфин!N32+минюст!N32+'ГС тарифам'!N32+госохотрыб!N32+'ГС занятости'!N32+Гостех!N32+ЦИК!N32+Минэк!N32</f>
        <v>0</v>
      </c>
      <c r="O32" s="48">
        <f>АГ!O32+Госвет!O32+ГЖИ!O32+'ГК ЧС'!O32+ГС!O32+КСП!O32+Минздрав!O32+Минимущ!O32+Мининформ!O32+Минкульт!O32+Минобр!O32+Минприр!O32+Минсельхоз!O32+минстрой!O32+минтранс!O32+минспорт!O32+Минфин!O32+минюст!O32+'ГС тарифам'!O32+госохотрыб!O32+'ГС занятости'!O32+Гостех!O32+ЦИК!O32+Минэк!O32</f>
        <v>0</v>
      </c>
      <c r="P32" s="48">
        <f>АГ!P32+Госвет!P32+ГЖИ!P32+'ГК ЧС'!P32+ГС!P32+КСП!P32+Минздрав!P32+Минимущ!P32+Мининформ!P32+Минкульт!P32+Минобр!P32+Минприр!P32+Минсельхоз!P32+минстрой!P32+минтранс!P32+минспорт!P32+Минфин!P32+минюст!P32+'ГС тарифам'!P32+госохотрыб!P32+'ГС занятости'!P32+Гостех!P32+ЦИК!P32+Минэк!P32</f>
        <v>0</v>
      </c>
    </row>
    <row r="33" spans="1:16" ht="39.6" x14ac:dyDescent="0.25">
      <c r="A33" s="49" t="s">
        <v>184</v>
      </c>
      <c r="B33" s="72">
        <v>120</v>
      </c>
      <c r="C33" s="48">
        <f t="shared" si="0"/>
        <v>0</v>
      </c>
      <c r="D33" s="48">
        <f>АГ!D33+Госвет!D33+ГЖИ!D33+'ГК ЧС'!D33+ГС!D33+КСП!D33+Минздрав!D33+Минимущ!D33+Мининформ!D33+Минкульт!D33+Минобр!D33+Минприр!D33+Минсельхоз!D33+минстрой!D33+минтранс!D33+минспорт!D33+Минфин!D33+минюст!D33+'ГС тарифам'!D33+госохотрыб!D33+'ГС занятости'!D33+Гостех!D33+ЦИК!D33+Минэк!D33</f>
        <v>0</v>
      </c>
      <c r="E33" s="48">
        <f>АГ!E33+Госвет!E33+ГЖИ!E33+'ГК ЧС'!E33+ГС!E33+КСП!E33+Минздрав!E33+Минимущ!E33+Мининформ!E33+Минкульт!E33+Минобр!E33+Минприр!E33+Минсельхоз!E33+минстрой!E33+минтранс!E33+минспорт!E33+Минфин!E33+минюст!E33+'ГС тарифам'!E33+госохотрыб!E33+'ГС занятости'!E33+Гостех!E33+ЦИК!E33+Минэк!E33</f>
        <v>0</v>
      </c>
      <c r="F33" s="48">
        <f>АГ!F33+Госвет!F33+ГЖИ!F33+'ГК ЧС'!F33+ГС!F33+КСП!F33+Минздрав!F33+Минимущ!F33+Мининформ!F33+Минкульт!F33+Минобр!F33+Минприр!F33+Минсельхоз!F33+минстрой!F33+минтранс!F33+минспорт!F33+Минфин!F33+минюст!F33+'ГС тарифам'!F33+госохотрыб!F33+'ГС занятости'!F33+Гостех!F33+ЦИК!F33+Минэк!F33</f>
        <v>0</v>
      </c>
      <c r="G33" s="48">
        <f>АГ!G33+Госвет!G33+ГЖИ!G33+'ГК ЧС'!G33+ГС!G33+КСП!G33+Минздрав!G33+Минимущ!G33+Мининформ!G33+Минкульт!G33+Минобр!G33+Минприр!G33+Минсельхоз!G33+минстрой!G33+минтранс!G33+минспорт!G33+Минфин!G33+минюст!G33+'ГС тарифам'!G33+госохотрыб!G33+'ГС занятости'!G33+Гостех!G33+ЦИК!G33+Минэк!G33</f>
        <v>0</v>
      </c>
      <c r="H33" s="48">
        <f>АГ!H33+Госвет!H33+ГЖИ!H33+'ГК ЧС'!H33+ГС!H33+КСП!H33+Минздрав!H33+Минимущ!H33+Мининформ!H33+Минкульт!H33+Минобр!H33+Минприр!H33+Минсельхоз!H33+минстрой!H33+минтранс!H33+минспорт!H33+Минфин!H33+минюст!H33+'ГС тарифам'!H33+госохотрыб!H33+'ГС занятости'!H33+Гостех!H33+ЦИК!H33+Минэк!H33</f>
        <v>0</v>
      </c>
      <c r="I33" s="48">
        <f>АГ!I33+Госвет!I33+ГЖИ!I33+'ГК ЧС'!I33+ГС!I33+КСП!I33+Минздрав!I33+Минимущ!I33+Мининформ!I33+Минкульт!I33+Минобр!I33+Минприр!I33+Минсельхоз!I33+минстрой!I33+минтранс!I33+минспорт!I33+Минфин!I33+минюст!I33+'ГС тарифам'!I33+госохотрыб!I33+'ГС занятости'!I33+Гостех!I33+ЦИК!I33+Минэк!I33</f>
        <v>0</v>
      </c>
      <c r="J33" s="48">
        <f>АГ!J33+Госвет!J33+ГЖИ!J33+'ГК ЧС'!J33+ГС!J33+КСП!J33+Минздрав!J33+Минимущ!J33+Мининформ!J33+Минкульт!J33+Минобр!J33+Минприр!J33+Минсельхоз!J33+минстрой!J33+минтранс!J33+минспорт!J33+Минфин!J33+минюст!J33+'ГС тарифам'!J33+госохотрыб!J33+'ГС занятости'!J33+Гостех!J33+ЦИК!J33+Минэк!J33</f>
        <v>0</v>
      </c>
      <c r="K33" s="48">
        <f>АГ!K33+Госвет!K33+ГЖИ!K33+'ГК ЧС'!K33+ГС!K33+КСП!K33+Минздрав!K33+Минимущ!K33+Мининформ!K33+Минкульт!K33+Минобр!K33+Минприр!K33+Минсельхоз!K33+минстрой!K33+минтранс!K33+минспорт!K33+Минфин!K33+минюст!K33+'ГС тарифам'!K33+госохотрыб!K33+'ГС занятости'!K33+Гостех!K33+ЦИК!K33+Минэк!K33</f>
        <v>0</v>
      </c>
      <c r="L33" s="48">
        <f>АГ!L33+Госвет!L33+ГЖИ!L33+'ГК ЧС'!L33+ГС!L33+КСП!L33+Минздрав!L33+Минимущ!L33+Мининформ!L33+Минкульт!L33+Минобр!L33+Минприр!L33+Минсельхоз!L33+минстрой!L33+минтранс!L33+минспорт!L33+Минфин!L33+минюст!L33+'ГС тарифам'!L33+госохотрыб!L33+'ГС занятости'!L33+Гостех!L33+ЦИК!L33+Минэк!L33</f>
        <v>0</v>
      </c>
      <c r="M33" s="48">
        <f>АГ!M33+Госвет!M33+ГЖИ!M33+'ГК ЧС'!M33+ГС!M33+КСП!M33+Минздрав!M33+Минимущ!M33+Мининформ!M33+Минкульт!M33+Минобр!M33+Минприр!M33+Минсельхоз!M33+минстрой!M33+минтранс!M33+минспорт!M33+Минфин!M33+минюст!M33+'ГС тарифам'!M33+госохотрыб!M33+'ГС занятости'!M33+Гостех!M33+ЦИК!M33+Минэк!M33</f>
        <v>0</v>
      </c>
      <c r="N33" s="48">
        <f>АГ!N33+Госвет!N33+ГЖИ!N33+'ГК ЧС'!N33+ГС!N33+КСП!N33+Минздрав!N33+Минимущ!N33+Мининформ!N33+Минкульт!N33+Минобр!N33+Минприр!N33+Минсельхоз!N33+минстрой!N33+минтранс!N33+минспорт!N33+Минфин!N33+минюст!N33+'ГС тарифам'!N33+госохотрыб!N33+'ГС занятости'!N33+Гостех!N33+ЦИК!N33+Минэк!N33</f>
        <v>0</v>
      </c>
      <c r="O33" s="48">
        <f>АГ!O33+Госвет!O33+ГЖИ!O33+'ГК ЧС'!O33+ГС!O33+КСП!O33+Минздрав!O33+Минимущ!O33+Мининформ!O33+Минкульт!O33+Минобр!O33+Минприр!O33+Минсельхоз!O33+минстрой!O33+минтранс!O33+минспорт!O33+Минфин!O33+минюст!O33+'ГС тарифам'!O33+госохотрыб!O33+'ГС занятости'!O33+Гостех!O33+ЦИК!O33+Минэк!O33</f>
        <v>0</v>
      </c>
      <c r="P33" s="48">
        <f>АГ!P33+Госвет!P33+ГЖИ!P33+'ГК ЧС'!P33+ГС!P33+КСП!P33+Минздрав!P33+Минимущ!P33+Мининформ!P33+Минкульт!P33+Минобр!P33+Минприр!P33+Минсельхоз!P33+минстрой!P33+минтранс!P33+минспорт!P33+Минфин!P33+минюст!P33+'ГС тарифам'!P33+госохотрыб!P33+'ГС занятости'!P33+Гостех!P33+ЦИК!P33+Минэк!P33</f>
        <v>0</v>
      </c>
    </row>
    <row r="34" spans="1:16" x14ac:dyDescent="0.25">
      <c r="A34" s="49" t="s">
        <v>70</v>
      </c>
      <c r="B34" s="72">
        <v>121</v>
      </c>
      <c r="C34" s="48">
        <f t="shared" si="0"/>
        <v>105</v>
      </c>
      <c r="D34" s="48">
        <f>АГ!D34+Госвет!D34+ГЖИ!D34+'ГК ЧС'!D34+ГС!D34+КСП!D34+Минздрав!D34+Минимущ!D34+Мининформ!D34+Минкульт!D34+Минобр!D34+Минприр!D34+Минсельхоз!D34+минстрой!D34+минтранс!D34+минспорт!D34+Минфин!D34+минюст!D34+'ГС тарифам'!D34+госохотрыб!D34+'ГС занятости'!D34+Гостех!D34+ЦИК!D34+Минэк!D34</f>
        <v>1</v>
      </c>
      <c r="E34" s="48">
        <f>АГ!E34+Госвет!E34+ГЖИ!E34+'ГК ЧС'!E34+ГС!E34+КСП!E34+Минздрав!E34+Минимущ!E34+Мининформ!E34+Минкульт!E34+Минобр!E34+Минприр!E34+Минсельхоз!E34+минстрой!E34+минтранс!E34+минспорт!E34+Минфин!E34+минюст!E34+'ГС тарифам'!E34+госохотрыб!E34+'ГС занятости'!E34+Гостех!E34+ЦИК!E34+Минэк!E34</f>
        <v>0</v>
      </c>
      <c r="F34" s="48">
        <f>АГ!F34+Госвет!F34+ГЖИ!F34+'ГК ЧС'!F34+ГС!F34+КСП!F34+Минздрав!F34+Минимущ!F34+Мининформ!F34+Минкульт!F34+Минобр!F34+Минприр!F34+Минсельхоз!F34+минстрой!F34+минтранс!F34+минспорт!F34+Минфин!F34+минюст!F34+'ГС тарифам'!F34+госохотрыб!F34+'ГС занятости'!F34+Гостех!F34+ЦИК!F34+Минэк!F34</f>
        <v>0</v>
      </c>
      <c r="G34" s="48">
        <f>АГ!G34+Госвет!G34+ГЖИ!G34+'ГК ЧС'!G34+ГС!G34+КСП!G34+Минздрав!G34+Минимущ!G34+Мининформ!G34+Минкульт!G34+Минобр!G34+Минприр!G34+Минсельхоз!G34+минстрой!G34+минтранс!G34+минспорт!G34+Минфин!G34+минюст!G34+'ГС тарифам'!G34+госохотрыб!G34+'ГС занятости'!G34+Гостех!G34+ЦИК!G34+Минэк!G34</f>
        <v>0</v>
      </c>
      <c r="H34" s="48">
        <f>АГ!H34+Госвет!H34+ГЖИ!H34+'ГК ЧС'!H34+ГС!H34+КСП!H34+Минздрав!H34+Минимущ!H34+Мининформ!H34+Минкульт!H34+Минобр!H34+Минприр!H34+Минсельхоз!H34+минстрой!H34+минтранс!H34+минспорт!H34+Минфин!H34+минюст!H34+'ГС тарифам'!H34+госохотрыб!H34+'ГС занятости'!H34+Гостех!H34+ЦИК!H34+Минэк!H34</f>
        <v>0</v>
      </c>
      <c r="I34" s="48">
        <f>АГ!I34+Госвет!I34+ГЖИ!I34+'ГК ЧС'!I34+ГС!I34+КСП!I34+Минздрав!I34+Минимущ!I34+Мининформ!I34+Минкульт!I34+Минобр!I34+Минприр!I34+Минсельхоз!I34+минстрой!I34+минтранс!I34+минспорт!I34+Минфин!I34+минюст!I34+'ГС тарифам'!I34+госохотрыб!I34+'ГС занятости'!I34+Гостех!I34+ЦИК!I34+Минэк!I34</f>
        <v>0</v>
      </c>
      <c r="J34" s="48">
        <f>АГ!J34+Госвет!J34+ГЖИ!J34+'ГК ЧС'!J34+ГС!J34+КСП!J34+Минздрав!J34+Минимущ!J34+Мининформ!J34+Минкульт!J34+Минобр!J34+Минприр!J34+Минсельхоз!J34+минстрой!J34+минтранс!J34+минспорт!J34+Минфин!J34+минюст!J34+'ГС тарифам'!J34+госохотрыб!J34+'ГС занятости'!J34+Гостех!J34+ЦИК!J34+Минэк!J34</f>
        <v>0</v>
      </c>
      <c r="K34" s="48">
        <f>АГ!K34+Госвет!K34+ГЖИ!K34+'ГК ЧС'!K34+ГС!K34+КСП!K34+Минздрав!K34+Минимущ!K34+Мининформ!K34+Минкульт!K34+Минобр!K34+Минприр!K34+Минсельхоз!K34+минстрой!K34+минтранс!K34+минспорт!K34+Минфин!K34+минюст!K34+'ГС тарифам'!K34+госохотрыб!K34+'ГС занятости'!K34+Гостех!K34+ЦИК!K34+Минэк!K34</f>
        <v>70</v>
      </c>
      <c r="L34" s="48">
        <f>АГ!L34+Госвет!L34+ГЖИ!L34+'ГК ЧС'!L34+ГС!L34+КСП!L34+Минздрав!L34+Минимущ!L34+Мининформ!L34+Минкульт!L34+Минобр!L34+Минприр!L34+Минсельхоз!L34+минстрой!L34+минтранс!L34+минспорт!L34+Минфин!L34+минюст!L34+'ГС тарифам'!L34+госохотрыб!L34+'ГС занятости'!L34+Гостех!L34+ЦИК!L34+Минэк!L34</f>
        <v>0</v>
      </c>
      <c r="M34" s="48">
        <f>АГ!M34+Госвет!M34+ГЖИ!M34+'ГК ЧС'!M34+ГС!M34+КСП!M34+Минздрав!M34+Минимущ!M34+Мининформ!M34+Минкульт!M34+Минобр!M34+Минприр!M34+Минсельхоз!M34+минстрой!M34+минтранс!M34+минспорт!M34+Минфин!M34+минюст!M34+'ГС тарифам'!M34+госохотрыб!M34+'ГС занятости'!M34+Гостех!M34+ЦИК!M34+Минэк!M34</f>
        <v>9</v>
      </c>
      <c r="N34" s="48">
        <f>АГ!N34+Госвет!N34+ГЖИ!N34+'ГК ЧС'!N34+ГС!N34+КСП!N34+Минздрав!N34+Минимущ!N34+Мининформ!N34+Минкульт!N34+Минобр!N34+Минприр!N34+Минсельхоз!N34+минстрой!N34+минтранс!N34+минспорт!N34+Минфин!N34+минюст!N34+'ГС тарифам'!N34+госохотрыб!N34+'ГС занятости'!N34+Гостех!N34+ЦИК!N34+Минэк!N34</f>
        <v>0</v>
      </c>
      <c r="O34" s="48">
        <f>АГ!O34+Госвет!O34+ГЖИ!O34+'ГК ЧС'!O34+ГС!O34+КСП!O34+Минздрав!O34+Минимущ!O34+Мининформ!O34+Минкульт!O34+Минобр!O34+Минприр!O34+Минсельхоз!O34+минстрой!O34+минтранс!O34+минспорт!O34+Минфин!O34+минюст!O34+'ГС тарифам'!O34+госохотрыб!O34+'ГС занятости'!O34+Гостех!O34+ЦИК!O34+Минэк!O34</f>
        <v>14</v>
      </c>
      <c r="P34" s="48">
        <f>АГ!P34+Госвет!P34+ГЖИ!P34+'ГК ЧС'!P34+ГС!P34+КСП!P34+Минздрав!P34+Минимущ!P34+Мининформ!P34+Минкульт!P34+Минобр!P34+Минприр!P34+Минсельхоз!P34+минстрой!P34+минтранс!P34+минспорт!P34+Минфин!P34+минюст!P34+'ГС тарифам'!P34+госохотрыб!P34+'ГС занятости'!P34+Гостех!P34+ЦИК!P34+Минэк!P34</f>
        <v>11</v>
      </c>
    </row>
    <row r="35" spans="1:16" x14ac:dyDescent="0.25">
      <c r="A35" s="49" t="s">
        <v>71</v>
      </c>
      <c r="B35" s="72">
        <v>122</v>
      </c>
      <c r="C35" s="38">
        <f t="shared" si="0"/>
        <v>13</v>
      </c>
      <c r="D35" s="38">
        <f>АГ!D35+Госвет!D35+ГЖИ!D35+'ГК ЧС'!D35+ГС!D35+КСП!D35+Минздрав!D35+Минимущ!D35+Мининформ!D35+Минкульт!D35+Минобр!D35+Минприр!D35+Минсельхоз!D35+минстрой!D35+минтранс!D35+минспорт!D35+Минфин!D35+минюст!D35+'ГС тарифам'!D35+госохотрыб!D35+'ГС занятости'!D35+Гостех!D35+ЦИК!D35+Минэк!D35</f>
        <v>1</v>
      </c>
      <c r="E35" s="38">
        <f>АГ!E35+Госвет!E35+ГЖИ!E35+'ГК ЧС'!E35+ГС!E35+КСП!E35+Минздрав!E35+Минимущ!E35+Мининформ!E35+Минкульт!E35+Минобр!E35+Минприр!E35+Минсельхоз!E35+минстрой!E35+минтранс!E35+минспорт!E35+Минфин!E35+минюст!E35+'ГС тарифам'!E35+госохотрыб!E35+'ГС занятости'!E35+Гостех!E35+ЦИК!E35+Минэк!E35</f>
        <v>0</v>
      </c>
      <c r="F35" s="38">
        <f>АГ!F35+Госвет!F35+ГЖИ!F35+'ГК ЧС'!F35+ГС!F35+КСП!F35+Минздрав!F35+Минимущ!F35+Мининформ!F35+Минкульт!F35+Минобр!F35+Минприр!F35+Минсельхоз!F35+минстрой!F35+минтранс!F35+минспорт!F35+Минфин!F35+минюст!F35+'ГС тарифам'!F35+госохотрыб!F35+'ГС занятости'!F35+Гостех!F35+ЦИК!F35+Минэк!F35</f>
        <v>0</v>
      </c>
      <c r="G35" s="38">
        <f>АГ!G35+Госвет!G35+ГЖИ!G35+'ГК ЧС'!G35+ГС!G35+КСП!G35+Минздрав!G35+Минимущ!G35+Мининформ!G35+Минкульт!G35+Минобр!G35+Минприр!G35+Минсельхоз!G35+минстрой!G35+минтранс!G35+минспорт!G35+Минфин!G35+минюст!G35+'ГС тарифам'!G35+госохотрыб!G35+'ГС занятости'!G35+Гостех!G35+ЦИК!G35+Минэк!G35</f>
        <v>0</v>
      </c>
      <c r="H35" s="38">
        <f>АГ!H35+Госвет!H35+ГЖИ!H35+'ГК ЧС'!H35+ГС!H35+КСП!H35+Минздрав!H35+Минимущ!H35+Мининформ!H35+Минкульт!H35+Минобр!H35+Минприр!H35+Минсельхоз!H35+минстрой!H35+минтранс!H35+минспорт!H35+Минфин!H35+минюст!H35+'ГС тарифам'!H35+госохотрыб!H35+'ГС занятости'!H35+Гостех!H35+ЦИК!H35+Минэк!H35</f>
        <v>0</v>
      </c>
      <c r="I35" s="38">
        <f>АГ!I35+Госвет!I35+ГЖИ!I35+'ГК ЧС'!I35+ГС!I35+КСП!I35+Минздрав!I35+Минимущ!I35+Мининформ!I35+Минкульт!I35+Минобр!I35+Минприр!I35+Минсельхоз!I35+минстрой!I35+минтранс!I35+минспорт!I35+Минфин!I35+минюст!I35+'ГС тарифам'!I35+госохотрыб!I35+'ГС занятости'!I35+Гостех!I35+ЦИК!I35+Минэк!I35</f>
        <v>0</v>
      </c>
      <c r="J35" s="38">
        <f>АГ!J35+Госвет!J35+ГЖИ!J35+'ГК ЧС'!J35+ГС!J35+КСП!J35+Минздрав!J35+Минимущ!J35+Мининформ!J35+Минкульт!J35+Минобр!J35+Минприр!J35+Минсельхоз!J35+минстрой!J35+минтранс!J35+минспорт!J35+Минфин!J35+минюст!J35+'ГС тарифам'!J35+госохотрыб!J35+'ГС занятости'!J35+Гостех!J35+ЦИК!J35+Минэк!J35</f>
        <v>0</v>
      </c>
      <c r="K35" s="38">
        <f>АГ!K35+Госвет!K35+ГЖИ!K35+'ГК ЧС'!K35+ГС!K35+КСП!K35+Минздрав!K35+Минимущ!K35+Мининформ!K35+Минкульт!K35+Минобр!K35+Минприр!K35+Минсельхоз!K35+минстрой!K35+минтранс!K35+минспорт!K35+Минфин!K35+минюст!K35+'ГС тарифам'!K35+госохотрыб!K35+'ГС занятости'!K35+Гостех!K35+ЦИК!K35+Минэк!K35</f>
        <v>6</v>
      </c>
      <c r="L35" s="38">
        <f>АГ!L35+Госвет!L35+ГЖИ!L35+'ГК ЧС'!L35+ГС!L35+КСП!L35+Минздрав!L35+Минимущ!L35+Мининформ!L35+Минкульт!L35+Минобр!L35+Минприр!L35+Минсельхоз!L35+минстрой!L35+минтранс!L35+минспорт!L35+Минфин!L35+минюст!L35+'ГС тарифам'!L35+госохотрыб!L35+'ГС занятости'!L35+Гостех!L35+ЦИК!L35+Минэк!L35</f>
        <v>0</v>
      </c>
      <c r="M35" s="38">
        <f>АГ!M35+Госвет!M35+ГЖИ!M35+'ГК ЧС'!M35+ГС!M35+КСП!M35+Минздрав!M35+Минимущ!M35+Мининформ!M35+Минкульт!M35+Минобр!M35+Минприр!M35+Минсельхоз!M35+минстрой!M35+минтранс!M35+минспорт!M35+Минфин!M35+минюст!M35+'ГС тарифам'!M35+госохотрыб!M35+'ГС занятости'!M35+Гостех!M35+ЦИК!M35+Минэк!M35</f>
        <v>0</v>
      </c>
      <c r="N35" s="38">
        <f>АГ!N35+Госвет!N35+ГЖИ!N35+'ГК ЧС'!N35+ГС!N35+КСП!N35+Минздрав!N35+Минимущ!N35+Мининформ!N35+Минкульт!N35+Минобр!N35+Минприр!N35+Минсельхоз!N35+минстрой!N35+минтранс!N35+минспорт!N35+Минфин!N35+минюст!N35+'ГС тарифам'!N35+госохотрыб!N35+'ГС занятости'!N35+Гостех!N35+ЦИК!N35+Минэк!N35</f>
        <v>0</v>
      </c>
      <c r="O35" s="38">
        <f>АГ!O35+Госвет!O35+ГЖИ!O35+'ГК ЧС'!O35+ГС!O35+КСП!O35+Минздрав!O35+Минимущ!O35+Мининформ!O35+Минкульт!O35+Минобр!O35+Минприр!O35+Минсельхоз!O35+минстрой!O35+минтранс!O35+минспорт!O35+Минфин!O35+минюст!O35+'ГС тарифам'!O35+госохотрыб!O35+'ГС занятости'!O35+Гостех!O35+ЦИК!O35+Минэк!O35</f>
        <v>0</v>
      </c>
      <c r="P35" s="38">
        <f>АГ!P35+Госвет!P35+ГЖИ!P35+'ГК ЧС'!P35+ГС!P35+КСП!P35+Минздрав!P35+Минимущ!P35+Мининформ!P35+Минкульт!P35+Минобр!P35+Минприр!P35+Минсельхоз!P35+минстрой!P35+минтранс!P35+минспорт!P35+Минфин!P35+минюст!P35+'ГС тарифам'!P35+госохотрыб!P35+'ГС занятости'!P35+Гостех!P35+ЦИК!P35+Минэк!P35</f>
        <v>6</v>
      </c>
    </row>
    <row r="36" spans="1:16" ht="26.4" x14ac:dyDescent="0.25">
      <c r="A36" s="74" t="s">
        <v>14</v>
      </c>
      <c r="B36" s="72">
        <v>123</v>
      </c>
      <c r="C36" s="38">
        <f t="shared" si="0"/>
        <v>13</v>
      </c>
      <c r="D36" s="38">
        <f>АГ!D36+Госвет!D36+ГЖИ!D36+'ГК ЧС'!D36+ГС!D36+КСП!D36+Минздрав!D36+Минимущ!D36+Мининформ!D36+Минкульт!D36+Минобр!D36+Минприр!D36+Минсельхоз!D36+минстрой!D36+минтранс!D36+минспорт!D36+Минфин!D36+минюст!D36+'ГС тарифам'!D36+госохотрыб!D36+'ГС занятости'!D36+Гостех!D36+ЦИК!D36+Минэк!D36</f>
        <v>1</v>
      </c>
      <c r="E36" s="38">
        <f>АГ!E36+Госвет!E36+ГЖИ!E36+'ГК ЧС'!E36+ГС!E36+КСП!E36+Минздрав!E36+Минимущ!E36+Мининформ!E36+Минкульт!E36+Минобр!E36+Минприр!E36+Минсельхоз!E36+минстрой!E36+минтранс!E36+минспорт!E36+Минфин!E36+минюст!E36+'ГС тарифам'!E36+госохотрыб!E36+'ГС занятости'!E36+Гостех!E36+ЦИК!E36+Минэк!E36</f>
        <v>0</v>
      </c>
      <c r="F36" s="38">
        <f>АГ!F36+Госвет!F36+ГЖИ!F36+'ГК ЧС'!F36+ГС!F36+КСП!F36+Минздрав!F36+Минимущ!F36+Мининформ!F36+Минкульт!F36+Минобр!F36+Минприр!F36+Минсельхоз!F36+минстрой!F36+минтранс!F36+минспорт!F36+Минфин!F36+минюст!F36+'ГС тарифам'!F36+госохотрыб!F36+'ГС занятости'!F36+Гостех!F36+ЦИК!F36+Минэк!F36</f>
        <v>0</v>
      </c>
      <c r="G36" s="38">
        <f>АГ!G36+Госвет!G36+ГЖИ!G36+'ГК ЧС'!G36+ГС!G36+КСП!G36+Минздрав!G36+Минимущ!G36+Мининформ!G36+Минкульт!G36+Минобр!G36+Минприр!G36+Минсельхоз!G36+минстрой!G36+минтранс!G36+минспорт!G36+Минфин!G36+минюст!G36+'ГС тарифам'!G36+госохотрыб!G36+'ГС занятости'!G36+Гостех!G36+ЦИК!G36+Минэк!G36</f>
        <v>0</v>
      </c>
      <c r="H36" s="38">
        <f>АГ!H36+Госвет!H36+ГЖИ!H36+'ГК ЧС'!H36+ГС!H36+КСП!H36+Минздрав!H36+Минимущ!H36+Мининформ!H36+Минкульт!H36+Минобр!H36+Минприр!H36+Минсельхоз!H36+минстрой!H36+минтранс!H36+минспорт!H36+Минфин!H36+минюст!H36+'ГС тарифам'!H36+госохотрыб!H36+'ГС занятости'!H36+Гостех!H36+ЦИК!H36+Минэк!H36</f>
        <v>0</v>
      </c>
      <c r="I36" s="38">
        <f>АГ!I36+Госвет!I36+ГЖИ!I36+'ГК ЧС'!I36+ГС!I36+КСП!I36+Минздрав!I36+Минимущ!I36+Мининформ!I36+Минкульт!I36+Минобр!I36+Минприр!I36+Минсельхоз!I36+минстрой!I36+минтранс!I36+минспорт!I36+Минфин!I36+минюст!I36+'ГС тарифам'!I36+госохотрыб!I36+'ГС занятости'!I36+Гостех!I36+ЦИК!I36+Минэк!I36</f>
        <v>0</v>
      </c>
      <c r="J36" s="38">
        <f>АГ!J36+Госвет!J36+ГЖИ!J36+'ГК ЧС'!J36+ГС!J36+КСП!J36+Минздрав!J36+Минимущ!J36+Мининформ!J36+Минкульт!J36+Минобр!J36+Минприр!J36+Минсельхоз!J36+минстрой!J36+минтранс!J36+минспорт!J36+Минфин!J36+минюст!J36+'ГС тарифам'!J36+госохотрыб!J36+'ГС занятости'!J36+Гостех!J36+ЦИК!J36+Минэк!J36</f>
        <v>0</v>
      </c>
      <c r="K36" s="38">
        <f>АГ!K36+Госвет!K36+ГЖИ!K36+'ГК ЧС'!K36+ГС!K36+КСП!K36+Минздрав!K36+Минимущ!K36+Мининформ!K36+Минкульт!K36+Минобр!K36+Минприр!K36+Минсельхоз!K36+минстрой!K36+минтранс!K36+минспорт!K36+Минфин!K36+минюст!K36+'ГС тарифам'!K36+госохотрыб!K36+'ГС занятости'!K36+Гостех!K36+ЦИК!K36+Минэк!K36</f>
        <v>6</v>
      </c>
      <c r="L36" s="38">
        <f>АГ!L36+Госвет!L36+ГЖИ!L36+'ГК ЧС'!L36+ГС!L36+КСП!L36+Минздрав!L36+Минимущ!L36+Мининформ!L36+Минкульт!L36+Минобр!L36+Минприр!L36+Минсельхоз!L36+минстрой!L36+минтранс!L36+минспорт!L36+Минфин!L36+минюст!L36+'ГС тарифам'!L36+госохотрыб!L36+'ГС занятости'!L36+Гостех!L36+ЦИК!L36+Минэк!L36</f>
        <v>0</v>
      </c>
      <c r="M36" s="38">
        <f>АГ!M36+Госвет!M36+ГЖИ!M36+'ГК ЧС'!M36+ГС!M36+КСП!M36+Минздрав!M36+Минимущ!M36+Мининформ!M36+Минкульт!M36+Минобр!M36+Минприр!M36+Минсельхоз!M36+минстрой!M36+минтранс!M36+минспорт!M36+Минфин!M36+минюст!M36+'ГС тарифам'!M36+госохотрыб!M36+'ГС занятости'!M36+Гостех!M36+ЦИК!M36+Минэк!M36</f>
        <v>0</v>
      </c>
      <c r="N36" s="38">
        <f>АГ!N36+Госвет!N36+ГЖИ!N36+'ГК ЧС'!N36+ГС!N36+КСП!N36+Минздрав!N36+Минимущ!N36+Мининформ!N36+Минкульт!N36+Минобр!N36+Минприр!N36+Минсельхоз!N36+минстрой!N36+минтранс!N36+минспорт!N36+Минфин!N36+минюст!N36+'ГС тарифам'!N36+госохотрыб!N36+'ГС занятости'!N36+Гостех!N36+ЦИК!N36+Минэк!N36</f>
        <v>0</v>
      </c>
      <c r="O36" s="38">
        <f>АГ!O36+Госвет!O36+ГЖИ!O36+'ГК ЧС'!O36+ГС!O36+КСП!O36+Минздрав!O36+Минимущ!O36+Мининформ!O36+Минкульт!O36+Минобр!O36+Минприр!O36+Минсельхоз!O36+минстрой!O36+минтранс!O36+минспорт!O36+Минфин!O36+минюст!O36+'ГС тарифам'!O36+госохотрыб!O36+'ГС занятости'!O36+Гостех!O36+ЦИК!O36+Минэк!O36</f>
        <v>0</v>
      </c>
      <c r="P36" s="38">
        <f>АГ!P36+Госвет!P36+ГЖИ!P36+'ГК ЧС'!P36+ГС!P36+КСП!P36+Минздрав!P36+Минимущ!P36+Мининформ!P36+Минкульт!P36+Минобр!P36+Минприр!P36+Минсельхоз!P36+минстрой!P36+минтранс!P36+минспорт!P36+Минфин!P36+минюст!P36+'ГС тарифам'!P36+госохотрыб!P36+'ГС занятости'!P36+Гостех!P36+ЦИК!P36+Минэк!P36</f>
        <v>6</v>
      </c>
    </row>
    <row r="37" spans="1:16" ht="26.4" x14ac:dyDescent="0.25">
      <c r="A37" s="74" t="s">
        <v>72</v>
      </c>
      <c r="B37" s="72">
        <v>124</v>
      </c>
      <c r="C37" s="48">
        <f t="shared" si="0"/>
        <v>0</v>
      </c>
      <c r="D37" s="48">
        <f>АГ!D37+Госвет!D37+ГЖИ!D37+'ГК ЧС'!D37+ГС!D37+КСП!D37+Минздрав!D37+Минимущ!D37+Мининформ!D37+Минкульт!D37+Минобр!D37+Минприр!D37+Минсельхоз!D37+минстрой!D37+минтранс!D37+минспорт!D37+Минфин!D37+минюст!D37+'ГС тарифам'!D37+госохотрыб!D37+'ГС занятости'!D37+Гостех!D37+ЦИК!D37+Минэк!D37</f>
        <v>0</v>
      </c>
      <c r="E37" s="48">
        <f>АГ!E37+Госвет!E37+ГЖИ!E37+'ГК ЧС'!E37+ГС!E37+КСП!E37+Минздрав!E37+Минимущ!E37+Мининформ!E37+Минкульт!E37+Минобр!E37+Минприр!E37+Минсельхоз!E37+минстрой!E37+минтранс!E37+минспорт!E37+Минфин!E37+минюст!E37+'ГС тарифам'!E37+госохотрыб!E37+'ГС занятости'!E37+Гостех!E37+ЦИК!E37+Минэк!E37</f>
        <v>0</v>
      </c>
      <c r="F37" s="48">
        <f>АГ!F37+Госвет!F37+ГЖИ!F37+'ГК ЧС'!F37+ГС!F37+КСП!F37+Минздрав!F37+Минимущ!F37+Мининформ!F37+Минкульт!F37+Минобр!F37+Минприр!F37+Минсельхоз!F37+минстрой!F37+минтранс!F37+минспорт!F37+Минфин!F37+минюст!F37+'ГС тарифам'!F37+госохотрыб!F37+'ГС занятости'!F37+Гостех!F37+ЦИК!F37+Минэк!F37</f>
        <v>0</v>
      </c>
      <c r="G37" s="48">
        <f>АГ!G37+Госвет!G37+ГЖИ!G37+'ГК ЧС'!G37+ГС!G37+КСП!G37+Минздрав!G37+Минимущ!G37+Мининформ!G37+Минкульт!G37+Минобр!G37+Минприр!G37+Минсельхоз!G37+минстрой!G37+минтранс!G37+минспорт!G37+Минфин!G37+минюст!G37+'ГС тарифам'!G37+госохотрыб!G37+'ГС занятости'!G37+Гостех!G37+ЦИК!G37+Минэк!G37</f>
        <v>0</v>
      </c>
      <c r="H37" s="48">
        <f>АГ!H37+Госвет!H37+ГЖИ!H37+'ГК ЧС'!H37+ГС!H37+КСП!H37+Минздрав!H37+Минимущ!H37+Мининформ!H37+Минкульт!H37+Минобр!H37+Минприр!H37+Минсельхоз!H37+минстрой!H37+минтранс!H37+минспорт!H37+Минфин!H37+минюст!H37+'ГС тарифам'!H37+госохотрыб!H37+'ГС занятости'!H37+Гостех!H37+ЦИК!H37+Минэк!H37</f>
        <v>0</v>
      </c>
      <c r="I37" s="48">
        <f>АГ!I37+Госвет!I37+ГЖИ!I37+'ГК ЧС'!I37+ГС!I37+КСП!I37+Минздрав!I37+Минимущ!I37+Мининформ!I37+Минкульт!I37+Минобр!I37+Минприр!I37+Минсельхоз!I37+минстрой!I37+минтранс!I37+минспорт!I37+Минфин!I37+минюст!I37+'ГС тарифам'!I37+госохотрыб!I37+'ГС занятости'!I37+Гостех!I37+ЦИК!I37+Минэк!I37</f>
        <v>0</v>
      </c>
      <c r="J37" s="48">
        <f>АГ!J37+Госвет!J37+ГЖИ!J37+'ГК ЧС'!J37+ГС!J37+КСП!J37+Минздрав!J37+Минимущ!J37+Мининформ!J37+Минкульт!J37+Минобр!J37+Минприр!J37+Минсельхоз!J37+минстрой!J37+минтранс!J37+минспорт!J37+Минфин!J37+минюст!J37+'ГС тарифам'!J37+госохотрыб!J37+'ГС занятости'!J37+Гостех!J37+ЦИК!J37+Минэк!J37</f>
        <v>0</v>
      </c>
      <c r="K37" s="48">
        <f>АГ!K37+Госвет!K37+ГЖИ!K37+'ГК ЧС'!K37+ГС!K37+КСП!K37+Минздрав!K37+Минимущ!K37+Мининформ!K37+Минкульт!K37+Минобр!K37+Минприр!K37+Минсельхоз!K37+минстрой!K37+минтранс!K37+минспорт!K37+Минфин!K37+минюст!K37+'ГС тарифам'!K37+госохотрыб!K37+'ГС занятости'!K37+Гостех!K37+ЦИК!K37+Минэк!K37</f>
        <v>0</v>
      </c>
      <c r="L37" s="48">
        <f>АГ!L37+Госвет!L37+ГЖИ!L37+'ГК ЧС'!L37+ГС!L37+КСП!L37+Минздрав!L37+Минимущ!L37+Мининформ!L37+Минкульт!L37+Минобр!L37+Минприр!L37+Минсельхоз!L37+минстрой!L37+минтранс!L37+минспорт!L37+Минфин!L37+минюст!L37+'ГС тарифам'!L37+госохотрыб!L37+'ГС занятости'!L37+Гостех!L37+ЦИК!L37+Минэк!L37</f>
        <v>0</v>
      </c>
      <c r="M37" s="48">
        <f>АГ!M37+Госвет!M37+ГЖИ!M37+'ГК ЧС'!M37+ГС!M37+КСП!M37+Минздрав!M37+Минимущ!M37+Мининформ!M37+Минкульт!M37+Минобр!M37+Минприр!M37+Минсельхоз!M37+минстрой!M37+минтранс!M37+минспорт!M37+Минфин!M37+минюст!M37+'ГС тарифам'!M37+госохотрыб!M37+'ГС занятости'!M37+Гостех!M37+ЦИК!M37+Минэк!M37</f>
        <v>0</v>
      </c>
      <c r="N37" s="48">
        <f>АГ!N37+Госвет!N37+ГЖИ!N37+'ГК ЧС'!N37+ГС!N37+КСП!N37+Минздрав!N37+Минимущ!N37+Мининформ!N37+Минкульт!N37+Минобр!N37+Минприр!N37+Минсельхоз!N37+минстрой!N37+минтранс!N37+минспорт!N37+Минфин!N37+минюст!N37+'ГС тарифам'!N37+госохотрыб!N37+'ГС занятости'!N37+Гостех!N37+ЦИК!N37+Минэк!N37</f>
        <v>0</v>
      </c>
      <c r="O37" s="48">
        <f>АГ!O37+Госвет!O37+ГЖИ!O37+'ГК ЧС'!O37+ГС!O37+КСП!O37+Минздрав!O37+Минимущ!O37+Мининформ!O37+Минкульт!O37+Минобр!O37+Минприр!O37+Минсельхоз!O37+минстрой!O37+минтранс!O37+минспорт!O37+Минфин!O37+минюст!O37+'ГС тарифам'!O37+госохотрыб!O37+'ГС занятости'!O37+Гостех!O37+ЦИК!O37+Минэк!O37</f>
        <v>0</v>
      </c>
      <c r="P37" s="48">
        <f>АГ!P37+Госвет!P37+ГЖИ!P37+'ГК ЧС'!P37+ГС!P37+КСП!P37+Минздрав!P37+Минимущ!P37+Мининформ!P37+Минкульт!P37+Минобр!P37+Минприр!P37+Минсельхоз!P37+минстрой!P37+минтранс!P37+минспорт!P37+Минфин!P37+минюст!P37+'ГС тарифам'!P37+госохотрыб!P37+'ГС занятости'!P37+Гостех!P37+ЦИК!P37+Минэк!P37</f>
        <v>0</v>
      </c>
    </row>
    <row r="38" spans="1:16" ht="39.6" x14ac:dyDescent="0.25">
      <c r="A38" s="74" t="s">
        <v>73</v>
      </c>
      <c r="B38" s="72">
        <v>125</v>
      </c>
      <c r="C38" s="48">
        <f t="shared" si="0"/>
        <v>0</v>
      </c>
      <c r="D38" s="48">
        <f>АГ!D38+Госвет!D38+ГЖИ!D38+'ГК ЧС'!D38+ГС!D38+КСП!D38+Минздрав!D38+Минимущ!D38+Мининформ!D38+Минкульт!D38+Минобр!D38+Минприр!D38+Минсельхоз!D38+минстрой!D38+минтранс!D38+минспорт!D38+Минфин!D38+минюст!D38+'ГС тарифам'!D38+госохотрыб!D38+'ГС занятости'!D38+Гостех!D38+ЦИК!D38+Минэк!D38</f>
        <v>0</v>
      </c>
      <c r="E38" s="48">
        <f>АГ!E38+Госвет!E38+ГЖИ!E38+'ГК ЧС'!E38+ГС!E38+КСП!E38+Минздрав!E38+Минимущ!E38+Мининформ!E38+Минкульт!E38+Минобр!E38+Минприр!E38+Минсельхоз!E38+минстрой!E38+минтранс!E38+минспорт!E38+Минфин!E38+минюст!E38+'ГС тарифам'!E38+госохотрыб!E38+'ГС занятости'!E38+Гостех!E38+ЦИК!E38+Минэк!E38</f>
        <v>0</v>
      </c>
      <c r="F38" s="48">
        <f>АГ!F38+Госвет!F38+ГЖИ!F38+'ГК ЧС'!F38+ГС!F38+КСП!F38+Минздрав!F38+Минимущ!F38+Мининформ!F38+Минкульт!F38+Минобр!F38+Минприр!F38+Минсельхоз!F38+минстрой!F38+минтранс!F38+минспорт!F38+Минфин!F38+минюст!F38+'ГС тарифам'!F38+госохотрыб!F38+'ГС занятости'!F38+Гостех!F38+ЦИК!F38+Минэк!F38</f>
        <v>0</v>
      </c>
      <c r="G38" s="48">
        <f>АГ!G38+Госвет!G38+ГЖИ!G38+'ГК ЧС'!G38+ГС!G38+КСП!G38+Минздрав!G38+Минимущ!G38+Мининформ!G38+Минкульт!G38+Минобр!G38+Минприр!G38+Минсельхоз!G38+минстрой!G38+минтранс!G38+минспорт!G38+Минфин!G38+минюст!G38+'ГС тарифам'!G38+госохотрыб!G38+'ГС занятости'!G38+Гостех!G38+ЦИК!G38+Минэк!G38</f>
        <v>0</v>
      </c>
      <c r="H38" s="48">
        <f>АГ!H38+Госвет!H38+ГЖИ!H38+'ГК ЧС'!H38+ГС!H38+КСП!H38+Минздрав!H38+Минимущ!H38+Мининформ!H38+Минкульт!H38+Минобр!H38+Минприр!H38+Минсельхоз!H38+минстрой!H38+минтранс!H38+минспорт!H38+Минфин!H38+минюст!H38+'ГС тарифам'!H38+госохотрыб!H38+'ГС занятости'!H38+Гостех!H38+ЦИК!H38+Минэк!H38</f>
        <v>0</v>
      </c>
      <c r="I38" s="48">
        <f>АГ!I38+Госвет!I38+ГЖИ!I38+'ГК ЧС'!I38+ГС!I38+КСП!I38+Минздрав!I38+Минимущ!I38+Мининформ!I38+Минкульт!I38+Минобр!I38+Минприр!I38+Минсельхоз!I38+минстрой!I38+минтранс!I38+минспорт!I38+Минфин!I38+минюст!I38+'ГС тарифам'!I38+госохотрыб!I38+'ГС занятости'!I38+Гостех!I38+ЦИК!I38+Минэк!I38</f>
        <v>0</v>
      </c>
      <c r="J38" s="48">
        <f>АГ!J38+Госвет!J38+ГЖИ!J38+'ГК ЧС'!J38+ГС!J38+КСП!J38+Минздрав!J38+Минимущ!J38+Мининформ!J38+Минкульт!J38+Минобр!J38+Минприр!J38+Минсельхоз!J38+минстрой!J38+минтранс!J38+минспорт!J38+Минфин!J38+минюст!J38+'ГС тарифам'!J38+госохотрыб!J38+'ГС занятости'!J38+Гостех!J38+ЦИК!J38+Минэк!J38</f>
        <v>0</v>
      </c>
      <c r="K38" s="48">
        <f>АГ!K38+Госвет!K38+ГЖИ!K38+'ГК ЧС'!K38+ГС!K38+КСП!K38+Минздрав!K38+Минимущ!K38+Мининформ!K38+Минкульт!K38+Минобр!K38+Минприр!K38+Минсельхоз!K38+минстрой!K38+минтранс!K38+минспорт!K38+Минфин!K38+минюст!K38+'ГС тарифам'!K38+госохотрыб!K38+'ГС занятости'!K38+Гостех!K38+ЦИК!K38+Минэк!K38</f>
        <v>0</v>
      </c>
      <c r="L38" s="48">
        <f>АГ!L38+Госвет!L38+ГЖИ!L38+'ГК ЧС'!L38+ГС!L38+КСП!L38+Минздрав!L38+Минимущ!L38+Мининформ!L38+Минкульт!L38+Минобр!L38+Минприр!L38+Минсельхоз!L38+минстрой!L38+минтранс!L38+минспорт!L38+Минфин!L38+минюст!L38+'ГС тарифам'!L38+госохотрыб!L38+'ГС занятости'!L38+Гостех!L38+ЦИК!L38+Минэк!L38</f>
        <v>0</v>
      </c>
      <c r="M38" s="48">
        <f>АГ!M38+Госвет!M38+ГЖИ!M38+'ГК ЧС'!M38+ГС!M38+КСП!M38+Минздрав!M38+Минимущ!M38+Мининформ!M38+Минкульт!M38+Минобр!M38+Минприр!M38+Минсельхоз!M38+минстрой!M38+минтранс!M38+минспорт!M38+Минфин!M38+минюст!M38+'ГС тарифам'!M38+госохотрыб!M38+'ГС занятости'!M38+Гостех!M38+ЦИК!M38+Минэк!M38</f>
        <v>0</v>
      </c>
      <c r="N38" s="48">
        <f>АГ!N38+Госвет!N38+ГЖИ!N38+'ГК ЧС'!N38+ГС!N38+КСП!N38+Минздрав!N38+Минимущ!N38+Мининформ!N38+Минкульт!N38+Минобр!N38+Минприр!N38+Минсельхоз!N38+минстрой!N38+минтранс!N38+минспорт!N38+Минфин!N38+минюст!N38+'ГС тарифам'!N38+госохотрыб!N38+'ГС занятости'!N38+Гостех!N38+ЦИК!N38+Минэк!N38</f>
        <v>0</v>
      </c>
      <c r="O38" s="48">
        <f>АГ!O38+Госвет!O38+ГЖИ!O38+'ГК ЧС'!O38+ГС!O38+КСП!O38+Минздрав!O38+Минимущ!O38+Мининформ!O38+Минкульт!O38+Минобр!O38+Минприр!O38+Минсельхоз!O38+минстрой!O38+минтранс!O38+минспорт!O38+Минфин!O38+минюст!O38+'ГС тарифам'!O38+госохотрыб!O38+'ГС занятости'!O38+Гостех!O38+ЦИК!O38+Минэк!O38</f>
        <v>0</v>
      </c>
      <c r="P38" s="48">
        <f>АГ!P38+Госвет!P38+ГЖИ!P38+'ГК ЧС'!P38+ГС!P38+КСП!P38+Минздрав!P38+Минимущ!P38+Мининформ!P38+Минкульт!P38+Минобр!P38+Минприр!P38+Минсельхоз!P38+минстрой!P38+минтранс!P38+минспорт!P38+Минфин!P38+минюст!P38+'ГС тарифам'!P38+госохотрыб!P38+'ГС занятости'!P38+Гостех!P38+ЦИК!P38+Минэк!P38</f>
        <v>0</v>
      </c>
    </row>
    <row r="39" spans="1:16" x14ac:dyDescent="0.25">
      <c r="A39" s="49" t="s">
        <v>15</v>
      </c>
      <c r="B39" s="72">
        <v>126</v>
      </c>
      <c r="C39" s="48">
        <f t="shared" si="0"/>
        <v>0</v>
      </c>
      <c r="D39" s="48">
        <f>АГ!D39+Госвет!D39+ГЖИ!D39+'ГК ЧС'!D39+ГС!D39+КСП!D39+Минздрав!D39+Минимущ!D39+Мининформ!D39+Минкульт!D39+Минобр!D39+Минприр!D39+Минсельхоз!D39+минстрой!D39+минтранс!D39+минспорт!D39+Минфин!D39+минюст!D39+'ГС тарифам'!D39+госохотрыб!D39+'ГС занятости'!D39+Гостех!D39+ЦИК!D39+Минэк!D39</f>
        <v>0</v>
      </c>
      <c r="E39" s="48">
        <f>АГ!E39+Госвет!E39+ГЖИ!E39+'ГК ЧС'!E39+ГС!E39+КСП!E39+Минздрав!E39+Минимущ!E39+Мининформ!E39+Минкульт!E39+Минобр!E39+Минприр!E39+Минсельхоз!E39+минстрой!E39+минтранс!E39+минспорт!E39+Минфин!E39+минюст!E39+'ГС тарифам'!E39+госохотрыб!E39+'ГС занятости'!E39+Гостех!E39+ЦИК!E39+Минэк!E39</f>
        <v>0</v>
      </c>
      <c r="F39" s="48">
        <f>АГ!F39+Госвет!F39+ГЖИ!F39+'ГК ЧС'!F39+ГС!F39+КСП!F39+Минздрав!F39+Минимущ!F39+Мининформ!F39+Минкульт!F39+Минобр!F39+Минприр!F39+Минсельхоз!F39+минстрой!F39+минтранс!F39+минспорт!F39+Минфин!F39+минюст!F39+'ГС тарифам'!F39+госохотрыб!F39+'ГС занятости'!F39+Гостех!F39+ЦИК!F39+Минэк!F39</f>
        <v>0</v>
      </c>
      <c r="G39" s="48">
        <f>АГ!G39+Госвет!G39+ГЖИ!G39+'ГК ЧС'!G39+ГС!G39+КСП!G39+Минздрав!G39+Минимущ!G39+Мининформ!G39+Минкульт!G39+Минобр!G39+Минприр!G39+Минсельхоз!G39+минстрой!G39+минтранс!G39+минспорт!G39+Минфин!G39+минюст!G39+'ГС тарифам'!G39+госохотрыб!G39+'ГС занятости'!G39+Гостех!G39+ЦИК!G39+Минэк!G39</f>
        <v>0</v>
      </c>
      <c r="H39" s="48">
        <f>АГ!H39+Госвет!H39+ГЖИ!H39+'ГК ЧС'!H39+ГС!H39+КСП!H39+Минздрав!H39+Минимущ!H39+Мининформ!H39+Минкульт!H39+Минобр!H39+Минприр!H39+Минсельхоз!H39+минстрой!H39+минтранс!H39+минспорт!H39+Минфин!H39+минюст!H39+'ГС тарифам'!H39+госохотрыб!H39+'ГС занятости'!H39+Гостех!H39+ЦИК!H39+Минэк!H39</f>
        <v>0</v>
      </c>
      <c r="I39" s="48">
        <f>АГ!I39+Госвет!I39+ГЖИ!I39+'ГК ЧС'!I39+ГС!I39+КСП!I39+Минздрав!I39+Минимущ!I39+Мининформ!I39+Минкульт!I39+Минобр!I39+Минприр!I39+Минсельхоз!I39+минстрой!I39+минтранс!I39+минспорт!I39+Минфин!I39+минюст!I39+'ГС тарифам'!I39+госохотрыб!I39+'ГС занятости'!I39+Гостех!I39+ЦИК!I39+Минэк!I39</f>
        <v>0</v>
      </c>
      <c r="J39" s="48">
        <f>АГ!J39+Госвет!J39+ГЖИ!J39+'ГК ЧС'!J39+ГС!J39+КСП!J39+Минздрав!J39+Минимущ!J39+Мининформ!J39+Минкульт!J39+Минобр!J39+Минприр!J39+Минсельхоз!J39+минстрой!J39+минтранс!J39+минспорт!J39+Минфин!J39+минюст!J39+'ГС тарифам'!J39+госохотрыб!J39+'ГС занятости'!J39+Гостех!J39+ЦИК!J39+Минэк!J39</f>
        <v>0</v>
      </c>
      <c r="K39" s="48">
        <f>АГ!K39+Госвет!K39+ГЖИ!K39+'ГК ЧС'!K39+ГС!K39+КСП!K39+Минздрав!K39+Минимущ!K39+Мининформ!K39+Минкульт!K39+Минобр!K39+Минприр!K39+Минсельхоз!K39+минстрой!K39+минтранс!K39+минспорт!K39+Минфин!K39+минюст!K39+'ГС тарифам'!K39+госохотрыб!K39+'ГС занятости'!K39+Гостех!K39+ЦИК!K39+Минэк!K39</f>
        <v>0</v>
      </c>
      <c r="L39" s="48">
        <f>АГ!L39+Госвет!L39+ГЖИ!L39+'ГК ЧС'!L39+ГС!L39+КСП!L39+Минздрав!L39+Минимущ!L39+Мининформ!L39+Минкульт!L39+Минобр!L39+Минприр!L39+Минсельхоз!L39+минстрой!L39+минтранс!L39+минспорт!L39+Минфин!L39+минюст!L39+'ГС тарифам'!L39+госохотрыб!L39+'ГС занятости'!L39+Гостех!L39+ЦИК!L39+Минэк!L39</f>
        <v>0</v>
      </c>
      <c r="M39" s="48">
        <f>АГ!M39+Госвет!M39+ГЖИ!M39+'ГК ЧС'!M39+ГС!M39+КСП!M39+Минздрав!M39+Минимущ!M39+Мининформ!M39+Минкульт!M39+Минобр!M39+Минприр!M39+Минсельхоз!M39+минстрой!M39+минтранс!M39+минспорт!M39+Минфин!M39+минюст!M39+'ГС тарифам'!M39+госохотрыб!M39+'ГС занятости'!M39+Гостех!M39+ЦИК!M39+Минэк!M39</f>
        <v>0</v>
      </c>
      <c r="N39" s="48">
        <f>АГ!N39+Госвет!N39+ГЖИ!N39+'ГК ЧС'!N39+ГС!N39+КСП!N39+Минздрав!N39+Минимущ!N39+Мининформ!N39+Минкульт!N39+Минобр!N39+Минприр!N39+Минсельхоз!N39+минстрой!N39+минтранс!N39+минспорт!N39+Минфин!N39+минюст!N39+'ГС тарифам'!N39+госохотрыб!N39+'ГС занятости'!N39+Гостех!N39+ЦИК!N39+Минэк!N39</f>
        <v>0</v>
      </c>
      <c r="O39" s="48"/>
      <c r="P39" s="48"/>
    </row>
    <row r="40" spans="1:16" ht="79.2" x14ac:dyDescent="0.25">
      <c r="A40" s="74" t="s">
        <v>198</v>
      </c>
      <c r="B40" s="72">
        <v>127</v>
      </c>
      <c r="C40" s="48">
        <f t="shared" si="0"/>
        <v>0</v>
      </c>
      <c r="D40" s="48">
        <f>АГ!D40+Госвет!D40+ГЖИ!D40+'ГК ЧС'!D40+ГС!D40+КСП!D40+Минздрав!D40+Минимущ!D40+Мининформ!D40+Минкульт!D40+Минобр!D40+Минприр!D40+Минсельхоз!D40+минстрой!D40+минтранс!D40+минспорт!D40+Минфин!D40+минюст!D40+'ГС тарифам'!D40+госохотрыб!D40+'ГС занятости'!D40+Гостех!D40+ЦИК!D40+Минэк!D40</f>
        <v>0</v>
      </c>
      <c r="E40" s="48">
        <f>АГ!E40+Госвет!E40+ГЖИ!E40+'ГК ЧС'!E40+ГС!E40+КСП!E40+Минздрав!E40+Минимущ!E40+Мининформ!E40+Минкульт!E40+Минобр!E40+Минприр!E40+Минсельхоз!E40+минстрой!E40+минтранс!E40+минспорт!E40+Минфин!E40+минюст!E40+'ГС тарифам'!E40+госохотрыб!E40+'ГС занятости'!E40+Гостех!E40+ЦИК!E40+Минэк!E40</f>
        <v>0</v>
      </c>
      <c r="F40" s="48">
        <f>АГ!F40+Госвет!F40+ГЖИ!F40+'ГК ЧС'!F40+ГС!F40+КСП!F40+Минздрав!F40+Минимущ!F40+Мининформ!F40+Минкульт!F40+Минобр!F40+Минприр!F40+Минсельхоз!F40+минстрой!F40+минтранс!F40+минспорт!F40+Минфин!F40+минюст!F40+'ГС тарифам'!F40+госохотрыб!F40+'ГС занятости'!F40+Гостех!F40+ЦИК!F40+Минэк!F40</f>
        <v>0</v>
      </c>
      <c r="G40" s="48">
        <f>АГ!G40+Госвет!G40+ГЖИ!G40+'ГК ЧС'!G40+ГС!G40+КСП!G40+Минздрав!G40+Минимущ!G40+Мининформ!G40+Минкульт!G40+Минобр!G40+Минприр!G40+Минсельхоз!G40+минстрой!G40+минтранс!G40+минспорт!G40+Минфин!G40+минюст!G40+'ГС тарифам'!G40+госохотрыб!G40+'ГС занятости'!G40+Гостех!G40+ЦИК!G40+Минэк!G40</f>
        <v>0</v>
      </c>
      <c r="H40" s="48">
        <f>АГ!H40+Госвет!H40+ГЖИ!H40+'ГК ЧС'!H40+ГС!H40+КСП!H40+Минздрав!H40+Минимущ!H40+Мининформ!H40+Минкульт!H40+Минобр!H40+Минприр!H40+Минсельхоз!H40+минстрой!H40+минтранс!H40+минспорт!H40+Минфин!H40+минюст!H40+'ГС тарифам'!H40+госохотрыб!H40+'ГС занятости'!H40+Гостех!H40+ЦИК!H40+Минэк!H40</f>
        <v>0</v>
      </c>
      <c r="I40" s="48">
        <f>АГ!I40+Госвет!I40+ГЖИ!I40+'ГК ЧС'!I40+ГС!I40+КСП!I40+Минздрав!I40+Минимущ!I40+Мининформ!I40+Минкульт!I40+Минобр!I40+Минприр!I40+Минсельхоз!I40+минстрой!I40+минтранс!I40+минспорт!I40+Минфин!I40+минюст!I40+'ГС тарифам'!I40+госохотрыб!I40+'ГС занятости'!I40+Гостех!I40+ЦИК!I40+Минэк!I40</f>
        <v>0</v>
      </c>
      <c r="J40" s="48">
        <f>АГ!J40+Госвет!J40+ГЖИ!J40+'ГК ЧС'!J40+ГС!J40+КСП!J40+Минздрав!J40+Минимущ!J40+Мининформ!J40+Минкульт!J40+Минобр!J40+Минприр!J40+Минсельхоз!J40+минстрой!J40+минтранс!J40+минспорт!J40+Минфин!J40+минюст!J40+'ГС тарифам'!J40+госохотрыб!J40+'ГС занятости'!J40+Гостех!J40+ЦИК!J40+Минэк!J40</f>
        <v>0</v>
      </c>
      <c r="K40" s="48">
        <f>АГ!K40+Госвет!K40+ГЖИ!K40+'ГК ЧС'!K40+ГС!K40+КСП!K40+Минздрав!K40+Минимущ!K40+Мининформ!K40+Минкульт!K40+Минобр!K40+Минприр!K40+Минсельхоз!K40+минстрой!K40+минтранс!K40+минспорт!K40+Минфин!K40+минюст!K40+'ГС тарифам'!K40+госохотрыб!K40+'ГС занятости'!K40+Гостех!K40+ЦИК!K40+Минэк!K40</f>
        <v>0</v>
      </c>
      <c r="L40" s="48">
        <f>АГ!L40+Госвет!L40+ГЖИ!L40+'ГК ЧС'!L40+ГС!L40+КСП!L40+Минздрав!L40+Минимущ!L40+Мининформ!L40+Минкульт!L40+Минобр!L40+Минприр!L40+Минсельхоз!L40+минстрой!L40+минтранс!L40+минспорт!L40+Минфин!L40+минюст!L40+'ГС тарифам'!L40+госохотрыб!L40+'ГС занятости'!L40+Гостех!L40+ЦИК!L40+Минэк!L40</f>
        <v>0</v>
      </c>
      <c r="M40" s="48">
        <f>АГ!M40+Госвет!M40+ГЖИ!M40+'ГК ЧС'!M40+ГС!M40+КСП!M40+Минздрав!M40+Минимущ!M40+Мининформ!M40+Минкульт!M40+Минобр!M40+Минприр!M40+Минсельхоз!M40+минстрой!M40+минтранс!M40+минспорт!M40+Минфин!M40+минюст!M40+'ГС тарифам'!M40+госохотрыб!M40+'ГС занятости'!M40+Гостех!M40+ЦИК!M40+Минэк!M40</f>
        <v>0</v>
      </c>
      <c r="N40" s="48">
        <f>АГ!N40+Госвет!N40+ГЖИ!N40+'ГК ЧС'!N40+ГС!N40+КСП!N40+Минздрав!N40+Минимущ!N40+Мининформ!N40+Минкульт!N40+Минобр!N40+Минприр!N40+Минсельхоз!N40+минстрой!N40+минтранс!N40+минспорт!N40+Минфин!N40+минюст!N40+'ГС тарифам'!N40+госохотрыб!N40+'ГС занятости'!N40+Гостех!N40+ЦИК!N40+Минэк!N40</f>
        <v>0</v>
      </c>
      <c r="O40" s="48">
        <f>АГ!O40+Госвет!O40+ГЖИ!O40+'ГК ЧС'!O40+ГС!O40+КСП!O40+Минздрав!O40+Минимущ!O40+Мининформ!O40+Минкульт!O40+Минобр!O40+Минприр!O40+Минсельхоз!O40+минстрой!O40+минтранс!O40+минспорт!O40+Минфин!O40+минюст!O40+'ГС тарифам'!O40+госохотрыб!O40+'ГС занятости'!O40+Гостех!O40+ЦИК!O40+Минэк!O40</f>
        <v>0</v>
      </c>
      <c r="P40" s="48">
        <f>АГ!P40+Госвет!P40+ГЖИ!P40+'ГК ЧС'!P40+ГС!P40+КСП!P40+Минздрав!P40+Минимущ!P40+Мининформ!P40+Минкульт!P40+Минобр!P40+Минприр!P40+Минсельхоз!P40+минстрой!P40+минтранс!P40+минспорт!P40+Минфин!P40+минюст!P40+'ГС тарифам'!P40+госохотрыб!P40+'ГС занятости'!P40+Гостех!P40+ЦИК!P40+Минэк!P40</f>
        <v>0</v>
      </c>
    </row>
    <row r="41" spans="1:16" ht="39.6" x14ac:dyDescent="0.25">
      <c r="A41" s="49" t="s">
        <v>75</v>
      </c>
      <c r="B41" s="72">
        <v>128</v>
      </c>
      <c r="C41" s="48">
        <f t="shared" si="0"/>
        <v>1</v>
      </c>
      <c r="D41" s="48">
        <f>АГ!D41+Госвет!D41+ГЖИ!D41+'ГК ЧС'!D41+ГС!D41+КСП!D41+Минздрав!D41+Минимущ!D41+Мининформ!D41+Минкульт!D41+Минобр!D41+Минприр!D41+Минсельхоз!D41+минстрой!D41+минтранс!D41+минспорт!D41+Минфин!D41+минюст!D41+'ГС тарифам'!D41+госохотрыб!D41+'ГС занятости'!D41+Гостех!D41+ЦИК!D41+Минэк!D41</f>
        <v>0</v>
      </c>
      <c r="E41" s="48">
        <f>АГ!E41+Госвет!E41+ГЖИ!E41+'ГК ЧС'!E41+ГС!E41+КСП!E41+Минздрав!E41+Минимущ!E41+Мининформ!E41+Минкульт!E41+Минобр!E41+Минприр!E41+Минсельхоз!E41+минстрой!E41+минтранс!E41+минспорт!E41+Минфин!E41+минюст!E41+'ГС тарифам'!E41+госохотрыб!E41+'ГС занятости'!E41+Гостех!E41+ЦИК!E41+Минэк!E41</f>
        <v>0</v>
      </c>
      <c r="F41" s="48">
        <f>АГ!F41+Госвет!F41+ГЖИ!F41+'ГК ЧС'!F41+ГС!F41+КСП!F41+Минздрав!F41+Минимущ!F41+Мининформ!F41+Минкульт!F41+Минобр!F41+Минприр!F41+Минсельхоз!F41+минстрой!F41+минтранс!F41+минспорт!F41+Минфин!F41+минюст!F41+'ГС тарифам'!F41+госохотрыб!F41+'ГС занятости'!F41+Гостех!F41+ЦИК!F41+Минэк!F41</f>
        <v>0</v>
      </c>
      <c r="G41" s="48">
        <f>АГ!G41+Госвет!G41+ГЖИ!G41+'ГК ЧС'!G41+ГС!G41+КСП!G41+Минздрав!G41+Минимущ!G41+Мининформ!G41+Минкульт!G41+Минобр!G41+Минприр!G41+Минсельхоз!G41+минстрой!G41+минтранс!G41+минспорт!G41+Минфин!G41+минюст!G41+'ГС тарифам'!G41+госохотрыб!G41+'ГС занятости'!G41+Гостех!G41+ЦИК!G41+Минэк!G41</f>
        <v>0</v>
      </c>
      <c r="H41" s="48">
        <f>АГ!H41+Госвет!H41+ГЖИ!H41+'ГК ЧС'!H41+ГС!H41+КСП!H41+Минздрав!H41+Минимущ!H41+Мининформ!H41+Минкульт!H41+Минобр!H41+Минприр!H41+Минсельхоз!H41+минстрой!H41+минтранс!H41+минспорт!H41+Минфин!H41+минюст!H41+'ГС тарифам'!H41+госохотрыб!H41+'ГС занятости'!H41+Гостех!H41+ЦИК!H41+Минэк!H41</f>
        <v>0</v>
      </c>
      <c r="I41" s="48">
        <f>АГ!I41+Госвет!I41+ГЖИ!I41+'ГК ЧС'!I41+ГС!I41+КСП!I41+Минздрав!I41+Минимущ!I41+Мининформ!I41+Минкульт!I41+Минобр!I41+Минприр!I41+Минсельхоз!I41+минстрой!I41+минтранс!I41+минспорт!I41+Минфин!I41+минюст!I41+'ГС тарифам'!I41+госохотрыб!I41+'ГС занятости'!I41+Гостех!I41+ЦИК!I41+Минэк!I41</f>
        <v>0</v>
      </c>
      <c r="J41" s="48">
        <f>АГ!J41+Госвет!J41+ГЖИ!J41+'ГК ЧС'!J41+ГС!J41+КСП!J41+Минздрав!J41+Минимущ!J41+Мининформ!J41+Минкульт!J41+Минобр!J41+Минприр!J41+Минсельхоз!J41+минстрой!J41+минтранс!J41+минспорт!J41+Минфин!J41+минюст!J41+'ГС тарифам'!J41+госохотрыб!J41+'ГС занятости'!J41+Гостех!J41+ЦИК!J41+Минэк!J41</f>
        <v>0</v>
      </c>
      <c r="K41" s="48">
        <f>АГ!K41+Госвет!K41+ГЖИ!K41+'ГК ЧС'!K41+ГС!K41+КСП!K41+Минздрав!K41+Минимущ!K41+Мининформ!K41+Минкульт!K41+Минобр!K41+Минприр!K41+Минсельхоз!K41+минстрой!K41+минтранс!K41+минспорт!K41+Минфин!K41+минюст!K41+'ГС тарифам'!K41+госохотрыб!K41+'ГС занятости'!K41+Гостех!K41+ЦИК!K41+Минэк!K41</f>
        <v>1</v>
      </c>
      <c r="L41" s="48">
        <f>АГ!L41+Госвет!L41+ГЖИ!L41+'ГК ЧС'!L41+ГС!L41+КСП!L41+Минздрав!L41+Минимущ!L41+Мининформ!L41+Минкульт!L41+Минобр!L41+Минприр!L41+Минсельхоз!L41+минстрой!L41+минтранс!L41+минспорт!L41+Минфин!L41+минюст!L41+'ГС тарифам'!L41+госохотрыб!L41+'ГС занятости'!L41+Гостех!L41+ЦИК!L41+Минэк!L41</f>
        <v>0</v>
      </c>
      <c r="M41" s="48">
        <f>АГ!M41+Госвет!M41+ГЖИ!M41+'ГК ЧС'!M41+ГС!M41+КСП!M41+Минздрав!M41+Минимущ!M41+Мининформ!M41+Минкульт!M41+Минобр!M41+Минприр!M41+Минсельхоз!M41+минстрой!M41+минтранс!M41+минспорт!M41+Минфин!M41+минюст!M41+'ГС тарифам'!M41+госохотрыб!M41+'ГС занятости'!M41+Гостех!M41+ЦИК!M41+Минэк!M41</f>
        <v>0</v>
      </c>
      <c r="N41" s="48">
        <f>АГ!N41+Госвет!N41+ГЖИ!N41+'ГК ЧС'!N41+ГС!N41+КСП!N41+Минздрав!N41+Минимущ!N41+Мининформ!N41+Минкульт!N41+Минобр!N41+Минприр!N41+Минсельхоз!N41+минстрой!N41+минтранс!N41+минспорт!N41+Минфин!N41+минюст!N41+'ГС тарифам'!N41+госохотрыб!N41+'ГС занятости'!N41+Гостех!N41+ЦИК!N41+Минэк!N41</f>
        <v>0</v>
      </c>
      <c r="O41" s="48"/>
      <c r="P41" s="48"/>
    </row>
    <row r="42" spans="1:16" x14ac:dyDescent="0.25">
      <c r="A42" s="428" t="s">
        <v>76</v>
      </c>
      <c r="B42" s="428"/>
      <c r="C42" s="532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</row>
    <row r="43" spans="1:16" x14ac:dyDescent="0.25">
      <c r="A43" s="75" t="s">
        <v>16</v>
      </c>
      <c r="B43" s="72">
        <v>201</v>
      </c>
      <c r="C43" s="38">
        <f t="shared" si="0"/>
        <v>10823</v>
      </c>
      <c r="D43" s="38">
        <f>АГ!D43+Госвет!D43+ГЖИ!D43+'ГК ЧС'!D43+ГС!D43+КСП!D43+Минздрав!D43+Минимущ!D43+Мининформ!D43+Минкульт!D43+Минобр!D43+Минприр!D43+Минсельхоз!D43+минстрой!D43+минтранс!D43+минспорт!D43+Минфин!D43+минюст!D43+'ГС тарифам'!D43+госохотрыб!D43+'ГС занятости'!D43+Гостех!D43+ЦИК!D43+Минэк!D43</f>
        <v>98</v>
      </c>
      <c r="E43" s="38">
        <f>АГ!E43+Госвет!E43+ГЖИ!E43+'ГК ЧС'!E43+ГС!E43+КСП!E43+Минздрав!E43+Минимущ!E43+Мининформ!E43+Минкульт!E43+Минобр!E43+Минприр!E43+Минсельхоз!E43+минстрой!E43+минтранс!E43+минспорт!E43+Минфин!E43+минюст!E43+'ГС тарифам'!E43+госохотрыб!E43+'ГС занятости'!E43+Гостех!E43+ЦИК!E43+Минэк!E43</f>
        <v>0</v>
      </c>
      <c r="F43" s="38">
        <f>АГ!F43+Госвет!F43+ГЖИ!F43+'ГК ЧС'!F43+ГС!F43+КСП!F43+Минздрав!F43+Минимущ!F43+Мининформ!F43+Минкульт!F43+Минобр!F43+Минприр!F43+Минсельхоз!F43+минстрой!F43+минтранс!F43+минспорт!F43+Минфин!F43+минюст!F43+'ГС тарифам'!F43+госохотрыб!F43+'ГС занятости'!F43+Гостех!F43+ЦИК!F43+Минэк!F43</f>
        <v>0</v>
      </c>
      <c r="G43" s="38">
        <f>АГ!G43+Госвет!G43+ГЖИ!G43+'ГК ЧС'!G43+ГС!G43+КСП!G43+Минздрав!G43+Минимущ!G43+Мининформ!G43+Минкульт!G43+Минобр!G43+Минприр!G43+Минсельхоз!G43+минстрой!G43+минтранс!G43+минспорт!G43+Минфин!G43+минюст!G43+'ГС тарифам'!G43+госохотрыб!G43+'ГС занятости'!G43+Гостех!G43+ЦИК!G43+Минэк!G43</f>
        <v>0</v>
      </c>
      <c r="H43" s="38">
        <f>АГ!H43+Госвет!H43+ГЖИ!H43+'ГК ЧС'!H43+ГС!H43+КСП!H43+Минздрав!H43+Минимущ!H43+Мининформ!H43+Минкульт!H43+Минобр!H43+Минприр!H43+Минсельхоз!H43+минстрой!H43+минтранс!H43+минспорт!H43+Минфин!H43+минюст!H43+'ГС тарифам'!H43+госохотрыб!H43+'ГС занятости'!H43+Гостех!H43+ЦИК!H43+Минэк!H43</f>
        <v>0</v>
      </c>
      <c r="I43" s="38">
        <f>АГ!I43+Госвет!I43+ГЖИ!I43+'ГК ЧС'!I43+ГС!I43+КСП!I43+Минздрав!I43+Минимущ!I43+Мининформ!I43+Минкульт!I43+Минобр!I43+Минприр!I43+Минсельхоз!I43+минстрой!I43+минтранс!I43+минспорт!I43+Минфин!I43+минюст!I43+'ГС тарифам'!I43+госохотрыб!I43+'ГС занятости'!I43+Гостех!I43+ЦИК!I43+Минэк!I43</f>
        <v>0</v>
      </c>
      <c r="J43" s="38">
        <f>АГ!J43+Госвет!J43+ГЖИ!J43+'ГК ЧС'!J43+ГС!J43+КСП!J43+Минздрав!J43+Минимущ!J43+Мининформ!J43+Минкульт!J43+Минобр!J43+Минприр!J43+Минсельхоз!J43+минстрой!J43+минтранс!J43+минспорт!J43+Минфин!J43+минюст!J43+'ГС тарифам'!J43+госохотрыб!J43+'ГС занятости'!J43+Гостех!J43+ЦИК!J43+Минэк!J43</f>
        <v>0</v>
      </c>
      <c r="K43" s="38">
        <f>АГ!K43+Госвет!K43+ГЖИ!K43+'ГК ЧС'!K43+ГС!K43+КСП!K43+Минздрав!K43+Минимущ!K43+Мининформ!K43+Минкульт!K43+Минобр!K43+Минприр!K43+Минсельхоз!K43+минстрой!K43+минтранс!K43+минспорт!K43+Минфин!K43+минюст!K43+'ГС тарифам'!K43+госохотрыб!K43+'ГС занятости'!K43+Гостех!K43+ЦИК!K43+Минэк!K43</f>
        <v>7842</v>
      </c>
      <c r="L43" s="38">
        <f>АГ!L43+Госвет!L43+ГЖИ!L43+'ГК ЧС'!L43+ГС!L43+КСП!L43+Минздрав!L43+Минимущ!L43+Мининформ!L43+Минкульт!L43+Минобр!L43+Минприр!L43+Минсельхоз!L43+минстрой!L43+минтранс!L43+минспорт!L43+Минфин!L43+минюст!L43+'ГС тарифам'!L43+госохотрыб!L43+'ГС занятости'!L43+Гостех!L43+ЦИК!L43+Минэк!L43</f>
        <v>0</v>
      </c>
      <c r="M43" s="38">
        <f>АГ!M43+Госвет!M43+ГЖИ!M43+'ГК ЧС'!M43+ГС!M43+КСП!M43+Минздрав!M43+Минимущ!M43+Мининформ!M43+Минкульт!M43+Минобр!M43+Минприр!M43+Минсельхоз!M43+минстрой!M43+минтранс!M43+минспорт!M43+Минфин!M43+минюст!M43+'ГС тарифам'!M43+госохотрыб!M43+'ГС занятости'!M43+Гостех!M43+ЦИК!M43+Минэк!M43</f>
        <v>2831</v>
      </c>
      <c r="N43" s="38">
        <f>АГ!N43+Госвет!N43+ГЖИ!N43+'ГК ЧС'!N43+ГС!N43+КСП!N43+Минздрав!N43+Минимущ!N43+Мининформ!N43+Минкульт!N43+Минобр!N43+Минприр!N43+Минсельхоз!N43+минстрой!N43+минтранс!N43+минспорт!N43+Минфин!N43+минюст!N43+'ГС тарифам'!N43+госохотрыб!N43+'ГС занятости'!N43+Гостех!N43+ЦИК!N43+Минэк!N43</f>
        <v>52</v>
      </c>
      <c r="O43" s="38">
        <f>АГ!O43+Госвет!O43+ГЖИ!O43+'ГК ЧС'!O43+ГС!O43+КСП!O43+Минздрав!O43+Минимущ!O43+Мининформ!O43+Минкульт!O43+Минобр!O43+Минприр!O43+Минсельхоз!O43+минстрой!O43+минтранс!O43+минспорт!O43+Минфин!O43+минюст!O43+'ГС тарифам'!O43+госохотрыб!O43+'ГС занятости'!O43+Гостех!O43+ЦИК!O43+Минэк!O43</f>
        <v>0</v>
      </c>
      <c r="P43" s="38">
        <f>АГ!P43+Госвет!P43+ГЖИ!P43+'ГК ЧС'!P43+ГС!P43+КСП!P43+Минздрав!P43+Минимущ!P43+Мининформ!P43+Минкульт!P43+Минобр!P43+Минприр!P43+Минсельхоз!P43+минстрой!P43+минтранс!P43+минспорт!P43+Минфин!P43+минюст!P43+'ГС тарифам'!P43+госохотрыб!P43+'ГС занятости'!P43+Гостех!P43+ЦИК!P43+Минэк!P43</f>
        <v>0</v>
      </c>
    </row>
    <row r="44" spans="1:16" ht="66" x14ac:dyDescent="0.25">
      <c r="A44" s="76" t="s">
        <v>77</v>
      </c>
      <c r="B44" s="72">
        <v>202</v>
      </c>
      <c r="C44" s="48">
        <f t="shared" si="0"/>
        <v>0</v>
      </c>
      <c r="D44" s="48">
        <f>АГ!D44+Госвет!D44+ГЖИ!D44+'ГК ЧС'!D44+ГС!D44+КСП!D44+Минздрав!D44+Минимущ!D44+Мининформ!D44+Минкульт!D44+Минобр!D44+Минприр!D44+Минсельхоз!D44+минстрой!D44+минтранс!D44+минспорт!D44+Минфин!D44+минюст!D44+'ГС тарифам'!D44+госохотрыб!D44+'ГС занятости'!D44+Гостех!D44+ЦИК!D44+Минэк!D44</f>
        <v>0</v>
      </c>
      <c r="E44" s="48">
        <f>АГ!E44+Госвет!E44+ГЖИ!E44+'ГК ЧС'!E44+ГС!E44+КСП!E44+Минздрав!E44+Минимущ!E44+Мининформ!E44+Минкульт!E44+Минобр!E44+Минприр!E44+Минсельхоз!E44+минстрой!E44+минтранс!E44+минспорт!E44+Минфин!E44+минюст!E44+'ГС тарифам'!E44+госохотрыб!E44+'ГС занятости'!E44+Гостех!E44+ЦИК!E44+Минэк!E44</f>
        <v>0</v>
      </c>
      <c r="F44" s="48">
        <f>АГ!F44+Госвет!F44+ГЖИ!F44+'ГК ЧС'!F44+ГС!F44+КСП!F44+Минздрав!F44+Минимущ!F44+Мининформ!F44+Минкульт!F44+Минобр!F44+Минприр!F44+Минсельхоз!F44+минстрой!F44+минтранс!F44+минспорт!F44+Минфин!F44+минюст!F44+'ГС тарифам'!F44+госохотрыб!F44+'ГС занятости'!F44+Гостех!F44+ЦИК!F44+Минэк!F44</f>
        <v>0</v>
      </c>
      <c r="G44" s="48">
        <f>АГ!G44+Госвет!G44+ГЖИ!G44+'ГК ЧС'!G44+ГС!G44+КСП!G44+Минздрав!G44+Минимущ!G44+Мининформ!G44+Минкульт!G44+Минобр!G44+Минприр!G44+Минсельхоз!G44+минстрой!G44+минтранс!G44+минспорт!G44+Минфин!G44+минюст!G44+'ГС тарифам'!G44+госохотрыб!G44+'ГС занятости'!G44+Гостех!G44+ЦИК!G44+Минэк!G44</f>
        <v>0</v>
      </c>
      <c r="H44" s="48">
        <f>АГ!H44+Госвет!H44+ГЖИ!H44+'ГК ЧС'!H44+ГС!H44+КСП!H44+Минздрав!H44+Минимущ!H44+Мининформ!H44+Минкульт!H44+Минобр!H44+Минприр!H44+Минсельхоз!H44+минстрой!H44+минтранс!H44+минспорт!H44+Минфин!H44+минюст!H44+'ГС тарифам'!H44+госохотрыб!H44+'ГС занятости'!H44+Гостех!H44+ЦИК!H44+Минэк!H44</f>
        <v>0</v>
      </c>
      <c r="I44" s="48">
        <f>АГ!I44+Госвет!I44+ГЖИ!I44+'ГК ЧС'!I44+ГС!I44+КСП!I44+Минздрав!I44+Минимущ!I44+Мининформ!I44+Минкульт!I44+Минобр!I44+Минприр!I44+Минсельхоз!I44+минстрой!I44+минтранс!I44+минспорт!I44+Минфин!I44+минюст!I44+'ГС тарифам'!I44+госохотрыб!I44+'ГС занятости'!I44+Гостех!I44+ЦИК!I44+Минэк!I44</f>
        <v>0</v>
      </c>
      <c r="J44" s="48">
        <f>АГ!J44+Госвет!J44+ГЖИ!J44+'ГК ЧС'!J44+ГС!J44+КСП!J44+Минздрав!J44+Минимущ!J44+Мининформ!J44+Минкульт!J44+Минобр!J44+Минприр!J44+Минсельхоз!J44+минстрой!J44+минтранс!J44+минспорт!J44+Минфин!J44+минюст!J44+'ГС тарифам'!J44+госохотрыб!J44+'ГС занятости'!J44+Гостех!J44+ЦИК!J44+Минэк!J44</f>
        <v>0</v>
      </c>
      <c r="K44" s="48">
        <f>АГ!K44+Госвет!K44+ГЖИ!K44+'ГК ЧС'!K44+ГС!K44+КСП!K44+Минздрав!K44+Минимущ!K44+Мининформ!K44+Минкульт!K44+Минобр!K44+Минприр!K44+Минсельхоз!K44+минстрой!K44+минтранс!K44+минспорт!K44+Минфин!K44+минюст!K44+'ГС тарифам'!K44+госохотрыб!K44+'ГС занятости'!K44+Гостех!K44+ЦИК!K44+Минэк!K44</f>
        <v>0</v>
      </c>
      <c r="L44" s="48">
        <f>АГ!L44+Госвет!L44+ГЖИ!L44+'ГК ЧС'!L44+ГС!L44+КСП!L44+Минздрав!L44+Минимущ!L44+Мининформ!L44+Минкульт!L44+Минобр!L44+Минприр!L44+Минсельхоз!L44+минстрой!L44+минтранс!L44+минспорт!L44+Минфин!L44+минюст!L44+'ГС тарифам'!L44+госохотрыб!L44+'ГС занятости'!L44+Гостех!L44+ЦИК!L44+Минэк!L44</f>
        <v>0</v>
      </c>
      <c r="M44" s="48">
        <f>АГ!M44+Госвет!M44+ГЖИ!M44+'ГК ЧС'!M44+ГС!M44+КСП!M44+Минздрав!M44+Минимущ!M44+Мининформ!M44+Минкульт!M44+Минобр!M44+Минприр!M44+Минсельхоз!M44+минстрой!M44+минтранс!M44+минспорт!M44+Минфин!M44+минюст!M44+'ГС тарифам'!M44+госохотрыб!M44+'ГС занятости'!M44+Гостех!M44+ЦИК!M44+Минэк!M44</f>
        <v>0</v>
      </c>
      <c r="N44" s="48">
        <f>АГ!N44+Госвет!N44+ГЖИ!N44+'ГК ЧС'!N44+ГС!N44+КСП!N44+Минздрав!N44+Минимущ!N44+Мининформ!N44+Минкульт!N44+Минобр!N44+Минприр!N44+Минсельхоз!N44+минстрой!N44+минтранс!N44+минспорт!N44+Минфин!N44+минюст!N44+'ГС тарифам'!N44+госохотрыб!N44+'ГС занятости'!N44+Гостех!N44+ЦИК!N44+Минэк!N44</f>
        <v>0</v>
      </c>
      <c r="O44" s="48">
        <f>АГ!O44+Госвет!O44+ГЖИ!O44+'ГК ЧС'!O44+ГС!O44+КСП!O44+Минздрав!O44+Минимущ!O44+Мининформ!O44+Минкульт!O44+Минобр!O44+Минприр!O44+Минсельхоз!O44+минстрой!O44+минтранс!O44+минспорт!O44+Минфин!O44+минюст!O44+'ГС тарифам'!O44+госохотрыб!O44+'ГС занятости'!O44+Гостех!O44+ЦИК!O44+Минэк!O44</f>
        <v>0</v>
      </c>
      <c r="P44" s="48">
        <f>АГ!P44+Госвет!P44+ГЖИ!P44+'ГК ЧС'!P44+ГС!P44+КСП!P44+Минздрав!P44+Минимущ!P44+Мининформ!P44+Минкульт!P44+Минобр!P44+Минприр!P44+Минсельхоз!P44+минстрой!P44+минтранс!P44+минспорт!P44+Минфин!P44+минюст!P44+'ГС тарифам'!P44+госохотрыб!P44+'ГС занятости'!P44+Гостех!P44+ЦИК!P44+Минэк!P44</f>
        <v>0</v>
      </c>
    </row>
    <row r="45" spans="1:16" ht="52.8" x14ac:dyDescent="0.25">
      <c r="A45" s="76" t="s">
        <v>78</v>
      </c>
      <c r="B45" s="72">
        <v>203</v>
      </c>
      <c r="C45" s="48">
        <f t="shared" si="0"/>
        <v>146</v>
      </c>
      <c r="D45" s="48">
        <f>АГ!D45+Госвет!D45+ГЖИ!D45+'ГК ЧС'!D45+ГС!D45+КСП!D45+Минздрав!D45+Минимущ!D45+Мининформ!D45+Минкульт!D45+Минобр!D45+Минприр!D45+Минсельхоз!D45+минстрой!D45+минтранс!D45+минспорт!D45+Минфин!D45+минюст!D45+'ГС тарифам'!D45+госохотрыб!D45+'ГС занятости'!D45+Гостех!D45+ЦИК!D45+Минэк!D45</f>
        <v>12</v>
      </c>
      <c r="E45" s="48">
        <f>АГ!E45+Госвет!E45+ГЖИ!E45+'ГК ЧС'!E45+ГС!E45+КСП!E45+Минздрав!E45+Минимущ!E45+Мининформ!E45+Минкульт!E45+Минобр!E45+Минприр!E45+Минсельхоз!E45+минстрой!E45+минтранс!E45+минспорт!E45+Минфин!E45+минюст!E45+'ГС тарифам'!E45+госохотрыб!E45+'ГС занятости'!E45+Гостех!E45+ЦИК!E45+Минэк!E45</f>
        <v>0</v>
      </c>
      <c r="F45" s="48">
        <f>АГ!F45+Госвет!F45+ГЖИ!F45+'ГК ЧС'!F45+ГС!F45+КСП!F45+Минздрав!F45+Минимущ!F45+Мининформ!F45+Минкульт!F45+Минобр!F45+Минприр!F45+Минсельхоз!F45+минстрой!F45+минтранс!F45+минспорт!F45+Минфин!F45+минюст!F45+'ГС тарифам'!F45+госохотрыб!F45+'ГС занятости'!F45+Гостех!F45+ЦИК!F45+Минэк!F45</f>
        <v>0</v>
      </c>
      <c r="G45" s="48">
        <f>АГ!G45+Госвет!G45+ГЖИ!G45+'ГК ЧС'!G45+ГС!G45+КСП!G45+Минздрав!G45+Минимущ!G45+Мининформ!G45+Минкульт!G45+Минобр!G45+Минприр!G45+Минсельхоз!G45+минстрой!G45+минтранс!G45+минспорт!G45+Минфин!G45+минюст!G45+'ГС тарифам'!G45+госохотрыб!G45+'ГС занятости'!G45+Гостех!G45+ЦИК!G45+Минэк!G45</f>
        <v>0</v>
      </c>
      <c r="H45" s="48">
        <f>АГ!H45+Госвет!H45+ГЖИ!H45+'ГК ЧС'!H45+ГС!H45+КСП!H45+Минздрав!H45+Минимущ!H45+Мининформ!H45+Минкульт!H45+Минобр!H45+Минприр!H45+Минсельхоз!H45+минстрой!H45+минтранс!H45+минспорт!H45+Минфин!H45+минюст!H45+'ГС тарифам'!H45+госохотрыб!H45+'ГС занятости'!H45+Гостех!H45+ЦИК!H45+Минэк!H45</f>
        <v>0</v>
      </c>
      <c r="I45" s="48">
        <f>АГ!I45+Госвет!I45+ГЖИ!I45+'ГК ЧС'!I45+ГС!I45+КСП!I45+Минздрав!I45+Минимущ!I45+Мининформ!I45+Минкульт!I45+Минобр!I45+Минприр!I45+Минсельхоз!I45+минстрой!I45+минтранс!I45+минспорт!I45+Минфин!I45+минюст!I45+'ГС тарифам'!I45+госохотрыб!I45+'ГС занятости'!I45+Гостех!I45+ЦИК!I45+Минэк!I45</f>
        <v>0</v>
      </c>
      <c r="J45" s="48">
        <f>АГ!J45+Госвет!J45+ГЖИ!J45+'ГК ЧС'!J45+ГС!J45+КСП!J45+Минздрав!J45+Минимущ!J45+Мининформ!J45+Минкульт!J45+Минобр!J45+Минприр!J45+Минсельхоз!J45+минстрой!J45+минтранс!J45+минспорт!J45+Минфин!J45+минюст!J45+'ГС тарифам'!J45+госохотрыб!J45+'ГС занятости'!J45+Гостех!J45+ЦИК!J45+Минэк!J45</f>
        <v>0</v>
      </c>
      <c r="K45" s="48">
        <f>АГ!K45+Госвет!K45+ГЖИ!K45+'ГК ЧС'!K45+ГС!K45+КСП!K45+Минздрав!K45+Минимущ!K45+Мининформ!K45+Минкульт!K45+Минобр!K45+Минприр!K45+Минсельхоз!K45+минстрой!K45+минтранс!K45+минспорт!K45+Минфин!K45+минюст!K45+'ГС тарифам'!K45+госохотрыб!K45+'ГС занятости'!K45+Гостех!K45+ЦИК!K45+Минэк!K45</f>
        <v>111</v>
      </c>
      <c r="L45" s="48">
        <f>АГ!L45+Госвет!L45+ГЖИ!L45+'ГК ЧС'!L45+ГС!L45+КСП!L45+Минздрав!L45+Минимущ!L45+Мининформ!L45+Минкульт!L45+Минобр!L45+Минприр!L45+Минсельхоз!L45+минстрой!L45+минтранс!L45+минспорт!L45+Минфин!L45+минюст!L45+'ГС тарифам'!L45+госохотрыб!L45+'ГС занятости'!L45+Гостех!L45+ЦИК!L45+Минэк!L45</f>
        <v>0</v>
      </c>
      <c r="M45" s="48">
        <f>АГ!M45+Госвет!M45+ГЖИ!M45+'ГК ЧС'!M45+ГС!M45+КСП!M45+Минздрав!M45+Минимущ!M45+Мининформ!M45+Минкульт!M45+Минобр!M45+Минприр!M45+Минсельхоз!M45+минстрой!M45+минтранс!M45+минспорт!M45+Минфин!M45+минюст!M45+'ГС тарифам'!M45+госохотрыб!M45+'ГС занятости'!M45+Гостех!M45+ЦИК!M45+Минэк!M45</f>
        <v>23</v>
      </c>
      <c r="N45" s="48">
        <f>АГ!N45+Госвет!N45+ГЖИ!N45+'ГК ЧС'!N45+ГС!N45+КСП!N45+Минздрав!N45+Минимущ!N45+Мининформ!N45+Минкульт!N45+Минобр!N45+Минприр!N45+Минсельхоз!N45+минстрой!N45+минтранс!N45+минспорт!N45+Минфин!N45+минюст!N45+'ГС тарифам'!N45+госохотрыб!N45+'ГС занятости'!N45+Гостех!N45+ЦИК!N45+Минэк!N45</f>
        <v>0</v>
      </c>
      <c r="O45" s="48">
        <f>АГ!O45+Госвет!O45+ГЖИ!O45+'ГК ЧС'!O45+ГС!O45+КСП!O45+Минздрав!O45+Минимущ!O45+Мининформ!O45+Минкульт!O45+Минобр!O45+Минприр!O45+Минсельхоз!O45+минстрой!O45+минтранс!O45+минспорт!O45+Минфин!O45+минюст!O45+'ГС тарифам'!O45+госохотрыб!O45+'ГС занятости'!O45+Гостех!O45+ЦИК!O45+Минэк!O45</f>
        <v>0</v>
      </c>
      <c r="P45" s="48">
        <f>АГ!P45+Госвет!P45+ГЖИ!P45+'ГК ЧС'!P45+ГС!P45+КСП!P45+Минздрав!P45+Минимущ!P45+Мининформ!P45+Минкульт!P45+Минобр!P45+Минприр!P45+Минсельхоз!P45+минстрой!P45+минтранс!P45+минспорт!P45+Минфин!P45+минюст!P45+'ГС тарифам'!P45+госохотрыб!P45+'ГС занятости'!P45+Гостех!P45+ЦИК!P45+Минэк!P45</f>
        <v>0</v>
      </c>
    </row>
    <row r="46" spans="1:16" ht="39.6" x14ac:dyDescent="0.25">
      <c r="A46" s="76" t="s">
        <v>79</v>
      </c>
      <c r="B46" s="72">
        <v>204</v>
      </c>
      <c r="C46" s="48">
        <f t="shared" si="0"/>
        <v>0</v>
      </c>
      <c r="D46" s="48">
        <f>АГ!D46+Госвет!D46+ГЖИ!D46+'ГК ЧС'!D46+ГС!D46+КСП!D46+Минздрав!D46+Минимущ!D46+Мининформ!D46+Минкульт!D46+Минобр!D46+Минприр!D46+Минсельхоз!D46+минстрой!D46+минтранс!D46+минспорт!D46+Минфин!D46+минюст!D46+'ГС тарифам'!D46+госохотрыб!D46+'ГС занятости'!D46+Гостех!D46+ЦИК!D46+Минэк!D46</f>
        <v>0</v>
      </c>
      <c r="E46" s="48">
        <f>АГ!E46+Госвет!E46+ГЖИ!E46+'ГК ЧС'!E46+ГС!E46+КСП!E46+Минздрав!E46+Минимущ!E46+Мининформ!E46+Минкульт!E46+Минобр!E46+Минприр!E46+Минсельхоз!E46+минстрой!E46+минтранс!E46+минспорт!E46+Минфин!E46+минюст!E46+'ГС тарифам'!E46+госохотрыб!E46+'ГС занятости'!E46+Гостех!E46+ЦИК!E46+Минэк!E46</f>
        <v>0</v>
      </c>
      <c r="F46" s="48">
        <f>АГ!F46+Госвет!F46+ГЖИ!F46+'ГК ЧС'!F46+ГС!F46+КСП!F46+Минздрав!F46+Минимущ!F46+Мининформ!F46+Минкульт!F46+Минобр!F46+Минприр!F46+Минсельхоз!F46+минстрой!F46+минтранс!F46+минспорт!F46+Минфин!F46+минюст!F46+'ГС тарифам'!F46+госохотрыб!F46+'ГС занятости'!F46+Гостех!F46+ЦИК!F46+Минэк!F46</f>
        <v>0</v>
      </c>
      <c r="G46" s="48">
        <f>АГ!G46+Госвет!G46+ГЖИ!G46+'ГК ЧС'!G46+ГС!G46+КСП!G46+Минздрав!G46+Минимущ!G46+Мининформ!G46+Минкульт!G46+Минобр!G46+Минприр!G46+Минсельхоз!G46+минстрой!G46+минтранс!G46+минспорт!G46+Минфин!G46+минюст!G46+'ГС тарифам'!G46+госохотрыб!G46+'ГС занятости'!G46+Гостех!G46+ЦИК!G46+Минэк!G46</f>
        <v>0</v>
      </c>
      <c r="H46" s="48">
        <f>АГ!H46+Госвет!H46+ГЖИ!H46+'ГК ЧС'!H46+ГС!H46+КСП!H46+Минздрав!H46+Минимущ!H46+Мининформ!H46+Минкульт!H46+Минобр!H46+Минприр!H46+Минсельхоз!H46+минстрой!H46+минтранс!H46+минспорт!H46+Минфин!H46+минюст!H46+'ГС тарифам'!H46+госохотрыб!H46+'ГС занятости'!H46+Гостех!H46+ЦИК!H46+Минэк!H46</f>
        <v>0</v>
      </c>
      <c r="I46" s="48">
        <f>АГ!I46+Госвет!I46+ГЖИ!I46+'ГК ЧС'!I46+ГС!I46+КСП!I46+Минздрав!I46+Минимущ!I46+Мининформ!I46+Минкульт!I46+Минобр!I46+Минприр!I46+Минсельхоз!I46+минстрой!I46+минтранс!I46+минспорт!I46+Минфин!I46+минюст!I46+'ГС тарифам'!I46+госохотрыб!I46+'ГС занятости'!I46+Гостех!I46+ЦИК!I46+Минэк!I46</f>
        <v>0</v>
      </c>
      <c r="J46" s="48">
        <f>АГ!J46+Госвет!J46+ГЖИ!J46+'ГК ЧС'!J46+ГС!J46+КСП!J46+Минздрав!J46+Минимущ!J46+Мининформ!J46+Минкульт!J46+Минобр!J46+Минприр!J46+Минсельхоз!J46+минстрой!J46+минтранс!J46+минспорт!J46+Минфин!J46+минюст!J46+'ГС тарифам'!J46+госохотрыб!J46+'ГС занятости'!J46+Гостех!J46+ЦИК!J46+Минэк!J46</f>
        <v>0</v>
      </c>
      <c r="K46" s="48">
        <f>АГ!K46+Госвет!K46+ГЖИ!K46+'ГК ЧС'!K46+ГС!K46+КСП!K46+Минздрав!K46+Минимущ!K46+Мининформ!K46+Минкульт!K46+Минобр!K46+Минприр!K46+Минсельхоз!K46+минстрой!K46+минтранс!K46+минспорт!K46+Минфин!K46+минюст!K46+'ГС тарифам'!K46+госохотрыб!K46+'ГС занятости'!K46+Гостех!K46+ЦИК!K46+Минэк!K46</f>
        <v>0</v>
      </c>
      <c r="L46" s="48">
        <f>АГ!L46+Госвет!L46+ГЖИ!L46+'ГК ЧС'!L46+ГС!L46+КСП!L46+Минздрав!L46+Минимущ!L46+Мининформ!L46+Минкульт!L46+Минобр!L46+Минприр!L46+Минсельхоз!L46+минстрой!L46+минтранс!L46+минспорт!L46+Минфин!L46+минюст!L46+'ГС тарифам'!L46+госохотрыб!L46+'ГС занятости'!L46+Гостех!L46+ЦИК!L46+Минэк!L46</f>
        <v>0</v>
      </c>
      <c r="M46" s="48">
        <f>АГ!M46+Госвет!M46+ГЖИ!M46+'ГК ЧС'!M46+ГС!M46+КСП!M46+Минздрав!M46+Минимущ!M46+Мининформ!M46+Минкульт!M46+Минобр!M46+Минприр!M46+Минсельхоз!M46+минстрой!M46+минтранс!M46+минспорт!M46+Минфин!M46+минюст!M46+'ГС тарифам'!M46+госохотрыб!M46+'ГС занятости'!M46+Гостех!M46+ЦИК!M46+Минэк!M46</f>
        <v>0</v>
      </c>
      <c r="N46" s="48">
        <f>АГ!N46+Госвет!N46+ГЖИ!N46+'ГК ЧС'!N46+ГС!N46+КСП!N46+Минздрав!N46+Минимущ!N46+Мининформ!N46+Минкульт!N46+Минобр!N46+Минприр!N46+Минсельхоз!N46+минстрой!N46+минтранс!N46+минспорт!N46+Минфин!N46+минюст!N46+'ГС тарифам'!N46+госохотрыб!N46+'ГС занятости'!N46+Гостех!N46+ЦИК!N46+Минэк!N46</f>
        <v>0</v>
      </c>
      <c r="O46" s="48">
        <f>АГ!O46+Госвет!O46+ГЖИ!O46+'ГК ЧС'!O46+ГС!O46+КСП!O46+Минздрав!O46+Минимущ!O46+Мининформ!O46+Минкульт!O46+Минобр!O46+Минприр!O46+Минсельхоз!O46+минстрой!O46+минтранс!O46+минспорт!O46+Минфин!O46+минюст!O46+'ГС тарифам'!O46+госохотрыб!O46+'ГС занятости'!O46+Гостех!O46+ЦИК!O46+Минэк!O46</f>
        <v>0</v>
      </c>
      <c r="P46" s="48">
        <f>АГ!P46+Госвет!P46+ГЖИ!P46+'ГК ЧС'!P46+ГС!P46+КСП!P46+Минздрав!P46+Минимущ!P46+Мининформ!P46+Минкульт!P46+Минобр!P46+Минприр!P46+Минсельхоз!P46+минстрой!P46+минтранс!P46+минспорт!P46+Минфин!P46+минюст!P46+'ГС тарифам'!P46+госохотрыб!P46+'ГС занятости'!P46+Гостех!P46+ЦИК!P46+Минэк!P46</f>
        <v>0</v>
      </c>
    </row>
    <row r="47" spans="1:16" ht="52.8" x14ac:dyDescent="0.25">
      <c r="A47" s="76" t="s">
        <v>80</v>
      </c>
      <c r="B47" s="72">
        <v>205</v>
      </c>
      <c r="C47" s="48">
        <f t="shared" si="0"/>
        <v>379</v>
      </c>
      <c r="D47" s="48">
        <f>АГ!D47+Госвет!D47+ГЖИ!D47+'ГК ЧС'!D47+ГС!D47+КСП!D47+Минздрав!D47+Минимущ!D47+Мининформ!D47+Минкульт!D47+Минобр!D47+Минприр!D47+Минсельхоз!D47+минстрой!D47+минтранс!D47+минспорт!D47+Минфин!D47+минюст!D47+'ГС тарифам'!D47+госохотрыб!D47+'ГС занятости'!D47+Гостех!D47+ЦИК!D47+Минэк!D47</f>
        <v>9</v>
      </c>
      <c r="E47" s="48">
        <f>АГ!E47+Госвет!E47+ГЖИ!E47+'ГК ЧС'!E47+ГС!E47+КСП!E47+Минздрав!E47+Минимущ!E47+Мининформ!E47+Минкульт!E47+Минобр!E47+Минприр!E47+Минсельхоз!E47+минстрой!E47+минтранс!E47+минспорт!E47+Минфин!E47+минюст!E47+'ГС тарифам'!E47+госохотрыб!E47+'ГС занятости'!E47+Гостех!E47+ЦИК!E47+Минэк!E47</f>
        <v>0</v>
      </c>
      <c r="F47" s="48">
        <f>АГ!F47+Госвет!F47+ГЖИ!F47+'ГК ЧС'!F47+ГС!F47+КСП!F47+Минздрав!F47+Минимущ!F47+Мининформ!F47+Минкульт!F47+Минобр!F47+Минприр!F47+Минсельхоз!F47+минстрой!F47+минтранс!F47+минспорт!F47+Минфин!F47+минюст!F47+'ГС тарифам'!F47+госохотрыб!F47+'ГС занятости'!F47+Гостех!F47+ЦИК!F47+Минэк!F47</f>
        <v>0</v>
      </c>
      <c r="G47" s="48">
        <f>АГ!G47+Госвет!G47+ГЖИ!G47+'ГК ЧС'!G47+ГС!G47+КСП!G47+Минздрав!G47+Минимущ!G47+Мининформ!G47+Минкульт!G47+Минобр!G47+Минприр!G47+Минсельхоз!G47+минстрой!G47+минтранс!G47+минспорт!G47+Минфин!G47+минюст!G47+'ГС тарифам'!G47+госохотрыб!G47+'ГС занятости'!G47+Гостех!G47+ЦИК!G47+Минэк!G47</f>
        <v>0</v>
      </c>
      <c r="H47" s="48">
        <f>АГ!H47+Госвет!H47+ГЖИ!H47+'ГК ЧС'!H47+ГС!H47+КСП!H47+Минздрав!H47+Минимущ!H47+Мининформ!H47+Минкульт!H47+Минобр!H47+Минприр!H47+Минсельхоз!H47+минстрой!H47+минтранс!H47+минспорт!H47+Минфин!H47+минюст!H47+'ГС тарифам'!H47+госохотрыб!H47+'ГС занятости'!H47+Гостех!H47+ЦИК!H47+Минэк!H47</f>
        <v>0</v>
      </c>
      <c r="I47" s="48">
        <f>АГ!I47+Госвет!I47+ГЖИ!I47+'ГК ЧС'!I47+ГС!I47+КСП!I47+Минздрав!I47+Минимущ!I47+Мининформ!I47+Минкульт!I47+Минобр!I47+Минприр!I47+Минсельхоз!I47+минстрой!I47+минтранс!I47+минспорт!I47+Минфин!I47+минюст!I47+'ГС тарифам'!I47+госохотрыб!I47+'ГС занятости'!I47+Гостех!I47+ЦИК!I47+Минэк!I47</f>
        <v>0</v>
      </c>
      <c r="J47" s="48">
        <f>АГ!J47+Госвет!J47+ГЖИ!J47+'ГК ЧС'!J47+ГС!J47+КСП!J47+Минздрав!J47+Минимущ!J47+Мининформ!J47+Минкульт!J47+Минобр!J47+Минприр!J47+Минсельхоз!J47+минстрой!J47+минтранс!J47+минспорт!J47+Минфин!J47+минюст!J47+'ГС тарифам'!J47+госохотрыб!J47+'ГС занятости'!J47+Гостех!J47+ЦИК!J47+Минэк!J47</f>
        <v>0</v>
      </c>
      <c r="K47" s="48">
        <f>АГ!K47+Госвет!K47+ГЖИ!K47+'ГК ЧС'!K47+ГС!K47+КСП!K47+Минздрав!K47+Минимущ!K47+Мининформ!K47+Минкульт!K47+Минобр!K47+Минприр!K47+Минсельхоз!K47+минстрой!K47+минтранс!K47+минспорт!K47+Минфин!K47+минюст!K47+'ГС тарифам'!K47+госохотрыб!K47+'ГС занятости'!K47+Гостех!K47+ЦИК!K47+Минэк!K47</f>
        <v>370</v>
      </c>
      <c r="L47" s="48">
        <f>АГ!L47+Госвет!L47+ГЖИ!L47+'ГК ЧС'!L47+ГС!L47+КСП!L47+Минздрав!L47+Минимущ!L47+Мининформ!L47+Минкульт!L47+Минобр!L47+Минприр!L47+Минсельхоз!L47+минстрой!L47+минтранс!L47+минспорт!L47+Минфин!L47+минюст!L47+'ГС тарифам'!L47+госохотрыб!L47+'ГС занятости'!L47+Гостех!L47+ЦИК!L47+Минэк!L47</f>
        <v>0</v>
      </c>
      <c r="M47" s="48">
        <f>АГ!M47+Госвет!M47+ГЖИ!M47+'ГК ЧС'!M47+ГС!M47+КСП!M47+Минздрав!M47+Минимущ!M47+Мининформ!M47+Минкульт!M47+Минобр!M47+Минприр!M47+Минсельхоз!M47+минстрой!M47+минтранс!M47+минспорт!M47+Минфин!M47+минюст!M47+'ГС тарифам'!M47+госохотрыб!M47+'ГС занятости'!M47+Гостех!M47+ЦИК!M47+Минэк!M47</f>
        <v>0</v>
      </c>
      <c r="N47" s="48">
        <f>АГ!N47+Госвет!N47+ГЖИ!N47+'ГК ЧС'!N47+ГС!N47+КСП!N47+Минздрав!N47+Минимущ!N47+Мининформ!N47+Минкульт!N47+Минобр!N47+Минприр!N47+Минсельхоз!N47+минстрой!N47+минтранс!N47+минспорт!N47+Минфин!N47+минюст!N47+'ГС тарифам'!N47+госохотрыб!N47+'ГС занятости'!N47+Гостех!N47+ЦИК!N47+Минэк!N47</f>
        <v>0</v>
      </c>
      <c r="O47" s="48">
        <f>АГ!O47+Госвет!O47+ГЖИ!O47+'ГК ЧС'!O47+ГС!O47+КСП!O47+Минздрав!O47+Минимущ!O47+Мининформ!O47+Минкульт!O47+Минобр!O47+Минприр!O47+Минсельхоз!O47+минстрой!O47+минтранс!O47+минспорт!O47+Минфин!O47+минюст!O47+'ГС тарифам'!O47+госохотрыб!O47+'ГС занятости'!O47+Гостех!O47+ЦИК!O47+Минэк!O47</f>
        <v>0</v>
      </c>
      <c r="P47" s="48">
        <f>АГ!P47+Госвет!P47+ГЖИ!P47+'ГК ЧС'!P47+ГС!P47+КСП!P47+Минздрав!P47+Минимущ!P47+Мининформ!P47+Минкульт!P47+Минобр!P47+Минприр!P47+Минсельхоз!P47+минстрой!P47+минтранс!P47+минспорт!P47+Минфин!P47+минюст!P47+'ГС тарифам'!P47+госохотрыб!P47+'ГС занятости'!P47+Гостех!P47+ЦИК!P47+Минэк!P47</f>
        <v>0</v>
      </c>
    </row>
    <row r="48" spans="1:16" ht="39.6" x14ac:dyDescent="0.25">
      <c r="A48" s="76" t="s">
        <v>81</v>
      </c>
      <c r="B48" s="72">
        <v>206</v>
      </c>
      <c r="C48" s="48">
        <f t="shared" si="0"/>
        <v>1811</v>
      </c>
      <c r="D48" s="48">
        <f>АГ!D48+Госвет!D48+ГЖИ!D48+'ГК ЧС'!D48+ГС!D48+КСП!D48+Минздрав!D48+Минимущ!D48+Мининформ!D48+Минкульт!D48+Минобр!D48+Минприр!D48+Минсельхоз!D48+минстрой!D48+минтранс!D48+минспорт!D48+Минфин!D48+минюст!D48+'ГС тарифам'!D48+госохотрыб!D48+'ГС занятости'!D48+Гостех!D48+ЦИК!D48+Минэк!D48</f>
        <v>0</v>
      </c>
      <c r="E48" s="48">
        <f>АГ!E48+Госвет!E48+ГЖИ!E48+'ГК ЧС'!E48+ГС!E48+КСП!E48+Минздрав!E48+Минимущ!E48+Мининформ!E48+Минкульт!E48+Минобр!E48+Минприр!E48+Минсельхоз!E48+минстрой!E48+минтранс!E48+минспорт!E48+Минфин!E48+минюст!E48+'ГС тарифам'!E48+госохотрыб!E48+'ГС занятости'!E48+Гостех!E48+ЦИК!E48+Минэк!E48</f>
        <v>0</v>
      </c>
      <c r="F48" s="48">
        <f>АГ!F48+Госвет!F48+ГЖИ!F48+'ГК ЧС'!F48+ГС!F48+КСП!F48+Минздрав!F48+Минимущ!F48+Мининформ!F48+Минкульт!F48+Минобр!F48+Минприр!F48+Минсельхоз!F48+минстрой!F48+минтранс!F48+минспорт!F48+Минфин!F48+минюст!F48+'ГС тарифам'!F48+госохотрыб!F48+'ГС занятости'!F48+Гостех!F48+ЦИК!F48+Минэк!F48</f>
        <v>0</v>
      </c>
      <c r="G48" s="48">
        <f>АГ!G48+Госвет!G48+ГЖИ!G48+'ГК ЧС'!G48+ГС!G48+КСП!G48+Минздрав!G48+Минимущ!G48+Мининформ!G48+Минкульт!G48+Минобр!G48+Минприр!G48+Минсельхоз!G48+минстрой!G48+минтранс!G48+минспорт!G48+Минфин!G48+минюст!G48+'ГС тарифам'!G48+госохотрыб!G48+'ГС занятости'!G48+Гостех!G48+ЦИК!G48+Минэк!G48</f>
        <v>0</v>
      </c>
      <c r="H48" s="48">
        <f>АГ!H48+Госвет!H48+ГЖИ!H48+'ГК ЧС'!H48+ГС!H48+КСП!H48+Минздрав!H48+Минимущ!H48+Мининформ!H48+Минкульт!H48+Минобр!H48+Минприр!H48+Минсельхоз!H48+минстрой!H48+минтранс!H48+минспорт!H48+Минфин!H48+минюст!H48+'ГС тарифам'!H48+госохотрыб!H48+'ГС занятости'!H48+Гостех!H48+ЦИК!H48+Минэк!H48</f>
        <v>0</v>
      </c>
      <c r="I48" s="48">
        <f>АГ!I48+Госвет!I48+ГЖИ!I48+'ГК ЧС'!I48+ГС!I48+КСП!I48+Минздрав!I48+Минимущ!I48+Мининформ!I48+Минкульт!I48+Минобр!I48+Минприр!I48+Минсельхоз!I48+минстрой!I48+минтранс!I48+минспорт!I48+Минфин!I48+минюст!I48+'ГС тарифам'!I48+госохотрыб!I48+'ГС занятости'!I48+Гостех!I48+ЦИК!I48+Минэк!I48</f>
        <v>0</v>
      </c>
      <c r="J48" s="48">
        <f>АГ!J48+Госвет!J48+ГЖИ!J48+'ГК ЧС'!J48+ГС!J48+КСП!J48+Минздрав!J48+Минимущ!J48+Мининформ!J48+Минкульт!J48+Минобр!J48+Минприр!J48+Минсельхоз!J48+минстрой!J48+минтранс!J48+минспорт!J48+Минфин!J48+минюст!J48+'ГС тарифам'!J48+госохотрыб!J48+'ГС занятости'!J48+Гостех!J48+ЦИК!J48+Минэк!J48</f>
        <v>0</v>
      </c>
      <c r="K48" s="48">
        <f>АГ!K48+Госвет!K48+ГЖИ!K48+'ГК ЧС'!K48+ГС!K48+КСП!K48+Минздрав!K48+Минимущ!K48+Мининформ!K48+Минкульт!K48+Минобр!K48+Минприр!K48+Минсельхоз!K48+минстрой!K48+минтранс!K48+минспорт!K48+Минфин!K48+минюст!K48+'ГС тарифам'!K48+госохотрыб!K48+'ГС занятости'!K48+Гостех!K48+ЦИК!K48+Минэк!K48</f>
        <v>1811</v>
      </c>
      <c r="L48" s="48">
        <f>АГ!L48+Госвет!L48+ГЖИ!L48+'ГК ЧС'!L48+ГС!L48+КСП!L48+Минздрав!L48+Минимущ!L48+Мининформ!L48+Минкульт!L48+Минобр!L48+Минприр!L48+Минсельхоз!L48+минстрой!L48+минтранс!L48+минспорт!L48+Минфин!L48+минюст!L48+'ГС тарифам'!L48+госохотрыб!L48+'ГС занятости'!L48+Гостех!L48+ЦИК!L48+Минэк!L48</f>
        <v>0</v>
      </c>
      <c r="M48" s="48">
        <f>АГ!M48+Госвет!M48+ГЖИ!M48+'ГК ЧС'!M48+ГС!M48+КСП!M48+Минздрав!M48+Минимущ!M48+Мининформ!M48+Минкульт!M48+Минобр!M48+Минприр!M48+Минсельхоз!M48+минстрой!M48+минтранс!M48+минспорт!M48+Минфин!M48+минюст!M48+'ГС тарифам'!M48+госохотрыб!M48+'ГС занятости'!M48+Гостех!M48+ЦИК!M48+Минэк!M48</f>
        <v>0</v>
      </c>
      <c r="N48" s="48">
        <f>АГ!N48+Госвет!N48+ГЖИ!N48+'ГК ЧС'!N48+ГС!N48+КСП!N48+Минздрав!N48+Минимущ!N48+Мининформ!N48+Минкульт!N48+Минобр!N48+Минприр!N48+Минсельхоз!N48+минстрой!N48+минтранс!N48+минспорт!N48+Минфин!N48+минюст!N48+'ГС тарифам'!N48+госохотрыб!N48+'ГС занятости'!N48+Гостех!N48+ЦИК!N48+Минэк!N48</f>
        <v>0</v>
      </c>
      <c r="O48" s="48">
        <f>АГ!O48+Госвет!O48+ГЖИ!O48+'ГК ЧС'!O48+ГС!O48+КСП!O48+Минздрав!O48+Минимущ!O48+Мининформ!O48+Минкульт!O48+Минобр!O48+Минприр!O48+Минсельхоз!O48+минстрой!O48+минтранс!O48+минспорт!O48+Минфин!O48+минюст!O48+'ГС тарифам'!O48+госохотрыб!O48+'ГС занятости'!O48+Гостех!O48+ЦИК!O48+Минэк!O48</f>
        <v>0</v>
      </c>
      <c r="P48" s="48">
        <f>АГ!P48+Госвет!P48+ГЖИ!P48+'ГК ЧС'!P48+ГС!P48+КСП!P48+Минздрав!P48+Минимущ!P48+Мининформ!P48+Минкульт!P48+Минобр!P48+Минприр!P48+Минсельхоз!P48+минстрой!P48+минтранс!P48+минспорт!P48+Минфин!P48+минюст!P48+'ГС тарифам'!P48+госохотрыб!P48+'ГС занятости'!P48+Гостех!P48+ЦИК!P48+Минэк!P48</f>
        <v>0</v>
      </c>
    </row>
    <row r="49" spans="1:16" ht="39.6" x14ac:dyDescent="0.25">
      <c r="A49" s="76" t="s">
        <v>82</v>
      </c>
      <c r="B49" s="72">
        <v>207</v>
      </c>
      <c r="C49" s="48">
        <f t="shared" si="0"/>
        <v>45</v>
      </c>
      <c r="D49" s="48">
        <f>АГ!D49+Госвет!D49+ГЖИ!D49+'ГК ЧС'!D49+ГС!D49+КСП!D49+Минздрав!D49+Минимущ!D49+Мининформ!D49+Минкульт!D49+Минобр!D49+Минприр!D49+Минсельхоз!D49+минстрой!D49+минтранс!D49+минспорт!D49+Минфин!D49+минюст!D49+'ГС тарифам'!D49+госохотрыб!D49+'ГС занятости'!D49+Гостех!D49+ЦИК!D49+Минэк!D49</f>
        <v>0</v>
      </c>
      <c r="E49" s="48">
        <f>АГ!E49+Госвет!E49+ГЖИ!E49+'ГК ЧС'!E49+ГС!E49+КСП!E49+Минздрав!E49+Минимущ!E49+Мининформ!E49+Минкульт!E49+Минобр!E49+Минприр!E49+Минсельхоз!E49+минстрой!E49+минтранс!E49+минспорт!E49+Минфин!E49+минюст!E49+'ГС тарифам'!E49+госохотрыб!E49+'ГС занятости'!E49+Гостех!E49+ЦИК!E49+Минэк!E49</f>
        <v>0</v>
      </c>
      <c r="F49" s="48">
        <f>АГ!F49+Госвет!F49+ГЖИ!F49+'ГК ЧС'!F49+ГС!F49+КСП!F49+Минздрав!F49+Минимущ!F49+Мининформ!F49+Минкульт!F49+Минобр!F49+Минприр!F49+Минсельхоз!F49+минстрой!F49+минтранс!F49+минспорт!F49+Минфин!F49+минюст!F49+'ГС тарифам'!F49+госохотрыб!F49+'ГС занятости'!F49+Гостех!F49+ЦИК!F49+Минэк!F49</f>
        <v>0</v>
      </c>
      <c r="G49" s="48">
        <f>АГ!G49+Госвет!G49+ГЖИ!G49+'ГК ЧС'!G49+ГС!G49+КСП!G49+Минздрав!G49+Минимущ!G49+Мининформ!G49+Минкульт!G49+Минобр!G49+Минприр!G49+Минсельхоз!G49+минстрой!G49+минтранс!G49+минспорт!G49+Минфин!G49+минюст!G49+'ГС тарифам'!G49+госохотрыб!G49+'ГС занятости'!G49+Гостех!G49+ЦИК!G49+Минэк!G49</f>
        <v>0</v>
      </c>
      <c r="H49" s="48">
        <f>АГ!H49+Госвет!H49+ГЖИ!H49+'ГК ЧС'!H49+ГС!H49+КСП!H49+Минздрав!H49+Минимущ!H49+Мининформ!H49+Минкульт!H49+Минобр!H49+Минприр!H49+Минсельхоз!H49+минстрой!H49+минтранс!H49+минспорт!H49+Минфин!H49+минюст!H49+'ГС тарифам'!H49+госохотрыб!H49+'ГС занятости'!H49+Гостех!H49+ЦИК!H49+Минэк!H49</f>
        <v>0</v>
      </c>
      <c r="I49" s="48">
        <f>АГ!I49+Госвет!I49+ГЖИ!I49+'ГК ЧС'!I49+ГС!I49+КСП!I49+Минздрав!I49+Минимущ!I49+Мининформ!I49+Минкульт!I49+Минобр!I49+Минприр!I49+Минсельхоз!I49+минстрой!I49+минтранс!I49+минспорт!I49+Минфин!I49+минюст!I49+'ГС тарифам'!I49+госохотрыб!I49+'ГС занятости'!I49+Гостех!I49+ЦИК!I49+Минэк!I49</f>
        <v>0</v>
      </c>
      <c r="J49" s="48">
        <f>АГ!J49+Госвет!J49+ГЖИ!J49+'ГК ЧС'!J49+ГС!J49+КСП!J49+Минздрав!J49+Минимущ!J49+Мининформ!J49+Минкульт!J49+Минобр!J49+Минприр!J49+Минсельхоз!J49+минстрой!J49+минтранс!J49+минспорт!J49+Минфин!J49+минюст!J49+'ГС тарифам'!J49+госохотрыб!J49+'ГС занятости'!J49+Гостех!J49+ЦИК!J49+Минэк!J49</f>
        <v>0</v>
      </c>
      <c r="K49" s="48">
        <f>АГ!K49+Госвет!K49+ГЖИ!K49+'ГК ЧС'!K49+ГС!K49+КСП!K49+Минздрав!K49+Минимущ!K49+Мининформ!K49+Минкульт!K49+Минобр!K49+Минприр!K49+Минсельхоз!K49+минстрой!K49+минтранс!K49+минспорт!K49+Минфин!K49+минюст!K49+'ГС тарифам'!K49+госохотрыб!K49+'ГС занятости'!K49+Гостех!K49+ЦИК!K49+Минэк!K49</f>
        <v>45</v>
      </c>
      <c r="L49" s="48">
        <f>АГ!L49+Госвет!L49+ГЖИ!L49+'ГК ЧС'!L49+ГС!L49+КСП!L49+Минздрав!L49+Минимущ!L49+Мининформ!L49+Минкульт!L49+Минобр!L49+Минприр!L49+Минсельхоз!L49+минстрой!L49+минтранс!L49+минспорт!L49+Минфин!L49+минюст!L49+'ГС тарифам'!L49+госохотрыб!L49+'ГС занятости'!L49+Гостех!L49+ЦИК!L49+Минэк!L49</f>
        <v>0</v>
      </c>
      <c r="M49" s="48">
        <f>АГ!M49+Госвет!M49+ГЖИ!M49+'ГК ЧС'!M49+ГС!M49+КСП!M49+Минздрав!M49+Минимущ!M49+Мининформ!M49+Минкульт!M49+Минобр!M49+Минприр!M49+Минсельхоз!M49+минстрой!M49+минтранс!M49+минспорт!M49+Минфин!M49+минюст!M49+'ГС тарифам'!M49+госохотрыб!M49+'ГС занятости'!M49+Гостех!M49+ЦИК!M49+Минэк!M49</f>
        <v>0</v>
      </c>
      <c r="N49" s="48">
        <f>АГ!N49+Госвет!N49+ГЖИ!N49+'ГК ЧС'!N49+ГС!N49+КСП!N49+Минздрав!N49+Минимущ!N49+Мининформ!N49+Минкульт!N49+Минобр!N49+Минприр!N49+Минсельхоз!N49+минстрой!N49+минтранс!N49+минспорт!N49+Минфин!N49+минюст!N49+'ГС тарифам'!N49+госохотрыб!N49+'ГС занятости'!N49+Гостех!N49+ЦИК!N49+Минэк!N49</f>
        <v>0</v>
      </c>
      <c r="O49" s="48">
        <f>АГ!O49+Госвет!O49+ГЖИ!O49+'ГК ЧС'!O49+ГС!O49+КСП!O49+Минздрав!O49+Минимущ!O49+Мининформ!O49+Минкульт!O49+Минобр!O49+Минприр!O49+Минсельхоз!O49+минстрой!O49+минтранс!O49+минспорт!O49+Минфин!O49+минюст!O49+'ГС тарифам'!O49+госохотрыб!O49+'ГС занятости'!O49+Гостех!O49+ЦИК!O49+Минэк!O49</f>
        <v>0</v>
      </c>
      <c r="P49" s="48">
        <f>АГ!P49+Госвет!P49+ГЖИ!P49+'ГК ЧС'!P49+ГС!P49+КСП!P49+Минздрав!P49+Минимущ!P49+Мининформ!P49+Минкульт!P49+Минобр!P49+Минприр!P49+Минсельхоз!P49+минстрой!P49+минтранс!P49+минспорт!P49+Минфин!P49+минюст!P49+'ГС тарифам'!P49+госохотрыб!P49+'ГС занятости'!P49+Гостех!P49+ЦИК!P49+Минэк!P49</f>
        <v>0</v>
      </c>
    </row>
    <row r="50" spans="1:16" ht="26.4" x14ac:dyDescent="0.25">
      <c r="A50" s="76" t="s">
        <v>37</v>
      </c>
      <c r="B50" s="72">
        <v>208</v>
      </c>
      <c r="C50" s="38">
        <f t="shared" si="0"/>
        <v>10823</v>
      </c>
      <c r="D50" s="38">
        <f>АГ!D50+Госвет!D50+ГЖИ!D50+'ГК ЧС'!D50+ГС!D50+КСП!D50+Минздрав!D50+Минимущ!D50+Мининформ!D50+Минкульт!D50+Минобр!D50+Минприр!D50+Минсельхоз!D50+минстрой!D50+минтранс!D50+минспорт!D50+Минфин!D50+минюст!D50+'ГС тарифам'!D50+госохотрыб!D50+'ГС занятости'!D50+Гостех!D50+ЦИК!D50+Минэк!D50</f>
        <v>98</v>
      </c>
      <c r="E50" s="38">
        <f>АГ!E50+Госвет!E50+ГЖИ!E50+'ГК ЧС'!E50+ГС!E50+КСП!E50+Минздрав!E50+Минимущ!E50+Мининформ!E50+Минкульт!E50+Минобр!E50+Минприр!E50+Минсельхоз!E50+минстрой!E50+минтранс!E50+минспорт!E50+Минфин!E50+минюст!E50+'ГС тарифам'!E50+госохотрыб!E50+'ГС занятости'!E50+Гостех!E50+ЦИК!E50+Минэк!E50</f>
        <v>0</v>
      </c>
      <c r="F50" s="38">
        <f>АГ!F50+Госвет!F50+ГЖИ!F50+'ГК ЧС'!F50+ГС!F50+КСП!F50+Минздрав!F50+Минимущ!F50+Мининформ!F50+Минкульт!F50+Минобр!F50+Минприр!F50+Минсельхоз!F50+минстрой!F50+минтранс!F50+минспорт!F50+Минфин!F50+минюст!F50+'ГС тарифам'!F50+госохотрыб!F50+'ГС занятости'!F50+Гостех!F50+ЦИК!F50+Минэк!F50</f>
        <v>0</v>
      </c>
      <c r="G50" s="38">
        <f>АГ!G50+Госвет!G50+ГЖИ!G50+'ГК ЧС'!G50+ГС!G50+КСП!G50+Минздрав!G50+Минимущ!G50+Мининформ!G50+Минкульт!G50+Минобр!G50+Минприр!G50+Минсельхоз!G50+минстрой!G50+минтранс!G50+минспорт!G50+Минфин!G50+минюст!G50+'ГС тарифам'!G50+госохотрыб!G50+'ГС занятости'!G50+Гостех!G50+ЦИК!G50+Минэк!G50</f>
        <v>0</v>
      </c>
      <c r="H50" s="38">
        <f>АГ!H50+Госвет!H50+ГЖИ!H50+'ГК ЧС'!H50+ГС!H50+КСП!H50+Минздрав!H50+Минимущ!H50+Мининформ!H50+Минкульт!H50+Минобр!H50+Минприр!H50+Минсельхоз!H50+минстрой!H50+минтранс!H50+минспорт!H50+Минфин!H50+минюст!H50+'ГС тарифам'!H50+госохотрыб!H50+'ГС занятости'!H50+Гостех!H50+ЦИК!H50+Минэк!H50</f>
        <v>0</v>
      </c>
      <c r="I50" s="38">
        <f>АГ!I50+Госвет!I50+ГЖИ!I50+'ГК ЧС'!I50+ГС!I50+КСП!I50+Минздрав!I50+Минимущ!I50+Мининформ!I50+Минкульт!I50+Минобр!I50+Минприр!I50+Минсельхоз!I50+минстрой!I50+минтранс!I50+минспорт!I50+Минфин!I50+минюст!I50+'ГС тарифам'!I50+госохотрыб!I50+'ГС занятости'!I50+Гостех!I50+ЦИК!I50+Минэк!I50</f>
        <v>0</v>
      </c>
      <c r="J50" s="38">
        <f>АГ!J50+Госвет!J50+ГЖИ!J50+'ГК ЧС'!J50+ГС!J50+КСП!J50+Минздрав!J50+Минимущ!J50+Мининформ!J50+Минкульт!J50+Минобр!J50+Минприр!J50+Минсельхоз!J50+минстрой!J50+минтранс!J50+минспорт!J50+Минфин!J50+минюст!J50+'ГС тарифам'!J50+госохотрыб!J50+'ГС занятости'!J50+Гостех!J50+ЦИК!J50+Минэк!J50</f>
        <v>0</v>
      </c>
      <c r="K50" s="38">
        <f>АГ!K50+Госвет!K50+ГЖИ!K50+'ГК ЧС'!K50+ГС!K50+КСП!K50+Минздрав!K50+Минимущ!K50+Мининформ!K50+Минкульт!K50+Минобр!K50+Минприр!K50+Минсельхоз!K50+минстрой!K50+минтранс!K50+минспорт!K50+Минфин!K50+минюст!K50+'ГС тарифам'!K50+госохотрыб!K50+'ГС занятости'!K50+Гостех!K50+ЦИК!K50+Минэк!K50</f>
        <v>7842</v>
      </c>
      <c r="L50" s="38">
        <f>АГ!L50+Госвет!L50+ГЖИ!L50+'ГК ЧС'!L50+ГС!L50+КСП!L50+Минздрав!L50+Минимущ!L50+Мининформ!L50+Минкульт!L50+Минобр!L50+Минприр!L50+Минсельхоз!L50+минстрой!L50+минтранс!L50+минспорт!L50+Минфин!L50+минюст!L50+'ГС тарифам'!L50+госохотрыб!L50+'ГС занятости'!L50+Гостех!L50+ЦИК!L50+Минэк!L50</f>
        <v>0</v>
      </c>
      <c r="M50" s="38">
        <v>2831</v>
      </c>
      <c r="N50" s="38">
        <v>52</v>
      </c>
      <c r="O50" s="38">
        <f>АГ!O50+Госвет!O50+ГЖИ!O50+'ГК ЧС'!O50+ГС!O50+КСП!O50+Минздрав!O50+Минимущ!O50+Мининформ!O50+Минкульт!O50+Минобр!O50+Минприр!O50+Минсельхоз!O50+минстрой!O50+минтранс!O50+минспорт!O50+Минфин!O50+минюст!O50+'ГС тарифам'!O50+госохотрыб!O50+'ГС занятости'!O50+Гостех!O50+ЦИК!O50+Минэк!O50</f>
        <v>0</v>
      </c>
      <c r="P50" s="38">
        <f>АГ!P50+Госвет!P50+ГЖИ!P50+'ГК ЧС'!P50+ГС!P50+КСП!P50+Минздрав!P50+Минимущ!P50+Мининформ!P50+Минкульт!P50+Минобр!P50+Минприр!P50+Минсельхоз!P50+минстрой!P50+минтранс!P50+минспорт!P50+Минфин!P50+минюст!P50+'ГС тарифам'!P50+госохотрыб!P50+'ГС занятости'!P50+Гостех!P50+ЦИК!P50+Минэк!P50</f>
        <v>0</v>
      </c>
    </row>
    <row r="51" spans="1:16" ht="26.4" x14ac:dyDescent="0.25">
      <c r="A51" s="74" t="s">
        <v>17</v>
      </c>
      <c r="B51" s="72">
        <v>209</v>
      </c>
      <c r="C51" s="48">
        <f t="shared" si="0"/>
        <v>0</v>
      </c>
      <c r="D51" s="48">
        <f>АГ!D51+Госвет!D51+ГЖИ!D51+'ГК ЧС'!D51+ГС!D51+КСП!D51+Минздрав!D51+Минимущ!D51+Мининформ!D51+Минкульт!D51+Минобр!D51+Минприр!D51+Минсельхоз!D51+минстрой!D51+минтранс!D51+минспорт!D51+Минфин!D51+минюст!D51+'ГС тарифам'!D51+госохотрыб!D51+'ГС занятости'!D51+Гостех!D51+ЦИК!D51+Минэк!D51</f>
        <v>0</v>
      </c>
      <c r="E51" s="48">
        <f>АГ!E51+Госвет!E51+ГЖИ!E51+'ГК ЧС'!E51+ГС!E51+КСП!E51+Минздрав!E51+Минимущ!E51+Мининформ!E51+Минкульт!E51+Минобр!E51+Минприр!E51+Минсельхоз!E51+минстрой!E51+минтранс!E51+минспорт!E51+Минфин!E51+минюст!E51+'ГС тарифам'!E51+госохотрыб!E51+'ГС занятости'!E51+Гостех!E51+ЦИК!E51+Минэк!E51</f>
        <v>0</v>
      </c>
      <c r="F51" s="48">
        <f>АГ!F51+Госвет!F51+ГЖИ!F51+'ГК ЧС'!F51+ГС!F51+КСП!F51+Минздрав!F51+Минимущ!F51+Мининформ!F51+Минкульт!F51+Минобр!F51+Минприр!F51+Минсельхоз!F51+минстрой!F51+минтранс!F51+минспорт!F51+Минфин!F51+минюст!F51+'ГС тарифам'!F51+госохотрыб!F51+'ГС занятости'!F51+Гостех!F51+ЦИК!F51+Минэк!F51</f>
        <v>0</v>
      </c>
      <c r="G51" s="48">
        <f>АГ!G51+Госвет!G51+ГЖИ!G51+'ГК ЧС'!G51+ГС!G51+КСП!G51+Минздрав!G51+Минимущ!G51+Мининформ!G51+Минкульт!G51+Минобр!G51+Минприр!G51+Минсельхоз!G51+минстрой!G51+минтранс!G51+минспорт!G51+Минфин!G51+минюст!G51+'ГС тарифам'!G51+госохотрыб!G51+'ГС занятости'!G51+Гостех!G51+ЦИК!G51+Минэк!G51</f>
        <v>0</v>
      </c>
      <c r="H51" s="48">
        <f>АГ!H51+Госвет!H51+ГЖИ!H51+'ГК ЧС'!H51+ГС!H51+КСП!H51+Минздрав!H51+Минимущ!H51+Мининформ!H51+Минкульт!H51+Минобр!H51+Минприр!H51+Минсельхоз!H51+минстрой!H51+минтранс!H51+минспорт!H51+Минфин!H51+минюст!H51+'ГС тарифам'!H51+госохотрыб!H51+'ГС занятости'!H51+Гостех!H51+ЦИК!H51+Минэк!H51</f>
        <v>0</v>
      </c>
      <c r="I51" s="48">
        <f>АГ!I51+Госвет!I51+ГЖИ!I51+'ГК ЧС'!I51+ГС!I51+КСП!I51+Минздрав!I51+Минимущ!I51+Мининформ!I51+Минкульт!I51+Минобр!I51+Минприр!I51+Минсельхоз!I51+минстрой!I51+минтранс!I51+минспорт!I51+Минфин!I51+минюст!I51+'ГС тарифам'!I51+госохотрыб!I51+'ГС занятости'!I51+Гостех!I51+ЦИК!I51+Минэк!I51</f>
        <v>0</v>
      </c>
      <c r="J51" s="48">
        <f>АГ!J51+Госвет!J51+ГЖИ!J51+'ГК ЧС'!J51+ГС!J51+КСП!J51+Минздрав!J51+Минимущ!J51+Мининформ!J51+Минкульт!J51+Минобр!J51+Минприр!J51+Минсельхоз!J51+минстрой!J51+минтранс!J51+минспорт!J51+Минфин!J51+минюст!J51+'ГС тарифам'!J51+госохотрыб!J51+'ГС занятости'!J51+Гостех!J51+ЦИК!J51+Минэк!J51</f>
        <v>0</v>
      </c>
      <c r="K51" s="48">
        <f>АГ!K51+Госвет!K51+ГЖИ!K51+'ГК ЧС'!K51+ГС!K51+КСП!K51+Минздрав!K51+Минимущ!K51+Мининформ!K51+Минкульт!K51+Минобр!K51+Минприр!K51+Минсельхоз!K51+минстрой!K51+минтранс!K51+минспорт!K51+Минфин!K51+минюст!K51+'ГС тарифам'!K51+госохотрыб!K51+'ГС занятости'!K51+Гостех!K51+ЦИК!K51+Минэк!K51</f>
        <v>0</v>
      </c>
      <c r="L51" s="48">
        <f>АГ!L51+Госвет!L51+ГЖИ!L51+'ГК ЧС'!L51+ГС!L51+КСП!L51+Минздрав!L51+Минимущ!L51+Мининформ!L51+Минкульт!L51+Минобр!L51+Минприр!L51+Минсельхоз!L51+минстрой!L51+минтранс!L51+минспорт!L51+Минфин!L51+минюст!L51+'ГС тарифам'!L51+госохотрыб!L51+'ГС занятости'!L51+Гостех!L51+ЦИК!L51+Минэк!L51</f>
        <v>0</v>
      </c>
      <c r="M51" s="48">
        <f>АГ!M51+Госвет!M51+ГЖИ!M51+'ГК ЧС'!M51+ГС!M51+КСП!M51+Минздрав!M51+Минимущ!M51+Мининформ!M51+Минкульт!M51+Минобр!M51+Минприр!M51+Минсельхоз!M51+минстрой!M51+минтранс!M51+минспорт!M51+Минфин!M51+минюст!M51+'ГС тарифам'!M51+госохотрыб!M51+'ГС занятости'!M51+Гостех!M51+ЦИК!M51+Минэк!M51</f>
        <v>0</v>
      </c>
      <c r="N51" s="48">
        <f>АГ!N51+Госвет!N51+ГЖИ!N51+'ГК ЧС'!N51+ГС!N51+КСП!N51+Минздрав!N51+Минимущ!N51+Мининформ!N51+Минкульт!N51+Минобр!N51+Минприр!N51+Минсельхоз!N51+минстрой!N51+минтранс!N51+минспорт!N51+Минфин!N51+минюст!N51+'ГС тарифам'!N51+госохотрыб!N51+'ГС занятости'!N51+Гостех!N51+ЦИК!N51+Минэк!N51</f>
        <v>0</v>
      </c>
      <c r="O51" s="48">
        <f>АГ!O51+Госвет!O51+ГЖИ!O51+'ГК ЧС'!O51+ГС!O51+КСП!O51+Минздрав!O51+Минимущ!O51+Мининформ!O51+Минкульт!O51+Минобр!O51+Минприр!O51+Минсельхоз!O51+минстрой!O51+минтранс!O51+минспорт!O51+Минфин!O51+минюст!O51+'ГС тарифам'!O51+госохотрыб!O51+'ГС занятости'!O51+Гостех!O51+ЦИК!O51+Минэк!O51</f>
        <v>0</v>
      </c>
      <c r="P51" s="48">
        <f>АГ!P51+Госвет!P51+ГЖИ!P51+'ГК ЧС'!P51+ГС!P51+КСП!P51+Минздрав!P51+Минимущ!P51+Мининформ!P51+Минкульт!P51+Минобр!P51+Минприр!P51+Минсельхоз!P51+минстрой!P51+минтранс!P51+минспорт!P51+Минфин!P51+минюст!P51+'ГС тарифам'!P51+госохотрыб!P51+'ГС занятости'!P51+Гостех!P51+ЦИК!P51+Минэк!P51</f>
        <v>0</v>
      </c>
    </row>
    <row r="52" spans="1:16" x14ac:dyDescent="0.25">
      <c r="A52" s="49" t="s">
        <v>18</v>
      </c>
      <c r="B52" s="72">
        <v>210</v>
      </c>
      <c r="C52" s="48">
        <f t="shared" si="0"/>
        <v>0</v>
      </c>
      <c r="D52" s="48">
        <f>АГ!D52+Госвет!D52+ГЖИ!D52+'ГК ЧС'!D52+ГС!D52+КСП!D52+Минздрав!D52+Минимущ!D52+Мининформ!D52+Минкульт!D52+Минобр!D52+Минприр!D52+Минсельхоз!D52+минстрой!D52+минтранс!D52+минспорт!D52+Минфин!D52+минюст!D52+'ГС тарифам'!D52+госохотрыб!D52+'ГС занятости'!D52+Гостех!D52+ЦИК!D52+Минэк!D52</f>
        <v>0</v>
      </c>
      <c r="E52" s="48">
        <f>АГ!E52+Госвет!E52+ГЖИ!E52+'ГК ЧС'!E52+ГС!E52+КСП!E52+Минздрав!E52+Минимущ!E52+Мининформ!E52+Минкульт!E52+Минобр!E52+Минприр!E52+Минсельхоз!E52+минстрой!E52+минтранс!E52+минспорт!E52+Минфин!E52+минюст!E52+'ГС тарифам'!E52+госохотрыб!E52+'ГС занятости'!E52+Гостех!E52+ЦИК!E52+Минэк!E52</f>
        <v>0</v>
      </c>
      <c r="F52" s="48">
        <f>АГ!F52+Госвет!F52+ГЖИ!F52+'ГК ЧС'!F52+ГС!F52+КСП!F52+Минздрав!F52+Минимущ!F52+Мининформ!F52+Минкульт!F52+Минобр!F52+Минприр!F52+Минсельхоз!F52+минстрой!F52+минтранс!F52+минспорт!F52+Минфин!F52+минюст!F52+'ГС тарифам'!F52+госохотрыб!F52+'ГС занятости'!F52+Гостех!F52+ЦИК!F52+Минэк!F52</f>
        <v>0</v>
      </c>
      <c r="G52" s="48">
        <f>АГ!G52+Госвет!G52+ГЖИ!G52+'ГК ЧС'!G52+ГС!G52+КСП!G52+Минздрав!G52+Минимущ!G52+Мининформ!G52+Минкульт!G52+Минобр!G52+Минприр!G52+Минсельхоз!G52+минстрой!G52+минтранс!G52+минспорт!G52+Минфин!G52+минюст!G52+'ГС тарифам'!G52+госохотрыб!G52+'ГС занятости'!G52+Гостех!G52+ЦИК!G52+Минэк!G52</f>
        <v>0</v>
      </c>
      <c r="H52" s="48">
        <f>АГ!H52+Госвет!H52+ГЖИ!H52+'ГК ЧС'!H52+ГС!H52+КСП!H52+Минздрав!H52+Минимущ!H52+Мининформ!H52+Минкульт!H52+Минобр!H52+Минприр!H52+Минсельхоз!H52+минстрой!H52+минтранс!H52+минспорт!H52+Минфин!H52+минюст!H52+'ГС тарифам'!H52+госохотрыб!H52+'ГС занятости'!H52+Гостех!H52+ЦИК!H52+Минэк!H52</f>
        <v>0</v>
      </c>
      <c r="I52" s="48">
        <f>АГ!I52+Госвет!I52+ГЖИ!I52+'ГК ЧС'!I52+ГС!I52+КСП!I52+Минздрав!I52+Минимущ!I52+Мининформ!I52+Минкульт!I52+Минобр!I52+Минприр!I52+Минсельхоз!I52+минстрой!I52+минтранс!I52+минспорт!I52+Минфин!I52+минюст!I52+'ГС тарифам'!I52+госохотрыб!I52+'ГС занятости'!I52+Гостех!I52+ЦИК!I52+Минэк!I52</f>
        <v>0</v>
      </c>
      <c r="J52" s="48">
        <f>АГ!J52+Госвет!J52+ГЖИ!J52+'ГК ЧС'!J52+ГС!J52+КСП!J52+Минздрав!J52+Минимущ!J52+Мининформ!J52+Минкульт!J52+Минобр!J52+Минприр!J52+Минсельхоз!J52+минстрой!J52+минтранс!J52+минспорт!J52+Минфин!J52+минюст!J52+'ГС тарифам'!J52+госохотрыб!J52+'ГС занятости'!J52+Гостех!J52+ЦИК!J52+Минэк!J52</f>
        <v>0</v>
      </c>
      <c r="K52" s="48">
        <f>АГ!K52+Госвет!K52+ГЖИ!K52+'ГК ЧС'!K52+ГС!K52+КСП!K52+Минздрав!K52+Минимущ!K52+Мининформ!K52+Минкульт!K52+Минобр!K52+Минприр!K52+Минсельхоз!K52+минстрой!K52+минтранс!K52+минспорт!K52+Минфин!K52+минюст!K52+'ГС тарифам'!K52+госохотрыб!K52+'ГС занятости'!K52+Гостех!K52+ЦИК!K52+Минэк!K52</f>
        <v>0</v>
      </c>
      <c r="L52" s="48">
        <f>АГ!L52+Госвет!L52+ГЖИ!L52+'ГК ЧС'!L52+ГС!L52+КСП!L52+Минздрав!L52+Минимущ!L52+Мининформ!L52+Минкульт!L52+Минобр!L52+Минприр!L52+Минсельхоз!L52+минстрой!L52+минтранс!L52+минспорт!L52+Минфин!L52+минюст!L52+'ГС тарифам'!L52+госохотрыб!L52+'ГС занятости'!L52+Гостех!L52+ЦИК!L52+Минэк!L52</f>
        <v>0</v>
      </c>
      <c r="M52" s="48">
        <f>АГ!M52+Госвет!M52+ГЖИ!M52+'ГК ЧС'!M52+ГС!M52+КСП!M52+Минздрав!M52+Минимущ!M52+Мининформ!M52+Минкульт!M52+Минобр!M52+Минприр!M52+Минсельхоз!M52+минстрой!M52+минтранс!M52+минспорт!M52+Минфин!M52+минюст!M52+'ГС тарифам'!M52+госохотрыб!M52+'ГС занятости'!M52+Гостех!M52+ЦИК!M52+Минэк!M52</f>
        <v>0</v>
      </c>
      <c r="N52" s="48">
        <f>АГ!N52+Госвет!N52+ГЖИ!N52+'ГК ЧС'!N52+ГС!N52+КСП!N52+Минздрав!N52+Минимущ!N52+Мининформ!N52+Минкульт!N52+Минобр!N52+Минприр!N52+Минсельхоз!N52+минстрой!N52+минтранс!N52+минспорт!N52+Минфин!N52+минюст!N52+'ГС тарифам'!N52+госохотрыб!N52+'ГС занятости'!N52+Гостех!N52+ЦИК!N52+Минэк!N52</f>
        <v>0</v>
      </c>
      <c r="O52" s="48">
        <f>АГ!O52+Госвет!O52+ГЖИ!O52+'ГК ЧС'!O52+ГС!O52+КСП!O52+Минздрав!O52+Минимущ!O52+Мининформ!O52+Минкульт!O52+Минобр!O52+Минприр!O52+Минсельхоз!O52+минстрой!O52+минтранс!O52+минспорт!O52+Минфин!O52+минюст!O52+'ГС тарифам'!O52+госохотрыб!O52+'ГС занятости'!O52+Гостех!O52+ЦИК!O52+Минэк!O52</f>
        <v>0</v>
      </c>
      <c r="P52" s="48">
        <f>АГ!P52+Госвет!P52+ГЖИ!P52+'ГК ЧС'!P52+ГС!P52+КСП!P52+Минздрав!P52+Минимущ!P52+Мининформ!P52+Минкульт!P52+Минобр!P52+Минприр!P52+Минсельхоз!P52+минстрой!P52+минтранс!P52+минспорт!P52+Минфин!P52+минюст!P52+'ГС тарифам'!P52+госохотрыб!P52+'ГС занятости'!P52+Гостех!P52+ЦИК!P52+Минэк!P52</f>
        <v>0</v>
      </c>
    </row>
    <row r="53" spans="1:16" ht="39.6" x14ac:dyDescent="0.25">
      <c r="A53" s="49" t="s">
        <v>181</v>
      </c>
      <c r="B53" s="72">
        <v>211</v>
      </c>
      <c r="C53" s="38">
        <f t="shared" si="0"/>
        <v>546</v>
      </c>
      <c r="D53" s="38">
        <f>АГ!D53+Госвет!D53+ГЖИ!D53+'ГК ЧС'!D53+ГС!D53+КСП!D53+Минздрав!D53+Минимущ!D53+Мининформ!D53+Минкульт!D53+Минобр!D53+Минприр!D53+Минсельхоз!D53+минстрой!D53+минтранс!D53+минспорт!D53+Минфин!D53+минюст!D53+'ГС тарифам'!D53+госохотрыб!D53+'ГС занятости'!D53+Гостех!D53+ЦИК!D53+Минэк!D53</f>
        <v>9</v>
      </c>
      <c r="E53" s="38">
        <f>АГ!E53+Госвет!E53+ГЖИ!E53+'ГК ЧС'!E53+ГС!E53+КСП!E53+Минздрав!E53+Минимущ!E53+Мининформ!E53+Минкульт!E53+Минобр!E53+Минприр!E53+Минсельхоз!E53+минстрой!E53+минтранс!E53+минспорт!E53+Минфин!E53+минюст!E53+'ГС тарифам'!E53+госохотрыб!E53+'ГС занятости'!E53+Гостех!E53+ЦИК!E53+Минэк!E53</f>
        <v>0</v>
      </c>
      <c r="F53" s="38">
        <f>АГ!F53+Госвет!F53+ГЖИ!F53+'ГК ЧС'!F53+ГС!F53+КСП!F53+Минздрав!F53+Минимущ!F53+Мининформ!F53+Минкульт!F53+Минобр!F53+Минприр!F53+Минсельхоз!F53+минстрой!F53+минтранс!F53+минспорт!F53+Минфин!F53+минюст!F53+'ГС тарифам'!F53+госохотрыб!F53+'ГС занятости'!F53+Гостех!F53+ЦИК!F53+Минэк!F53</f>
        <v>0</v>
      </c>
      <c r="G53" s="38">
        <f>АГ!G53+Госвет!G53+ГЖИ!G53+'ГК ЧС'!G53+ГС!G53+КСП!G53+Минздрав!G53+Минимущ!G53+Мининформ!G53+Минкульт!G53+Минобр!G53+Минприр!G53+Минсельхоз!G53+минстрой!G53+минтранс!G53+минспорт!G53+Минфин!G53+минюст!G53+'ГС тарифам'!G53+госохотрыб!G53+'ГС занятости'!G53+Гостех!G53+ЦИК!G53+Минэк!G53</f>
        <v>0</v>
      </c>
      <c r="H53" s="38">
        <f>АГ!H53+Госвет!H53+ГЖИ!H53+'ГК ЧС'!H53+ГС!H53+КСП!H53+Минздрав!H53+Минимущ!H53+Мининформ!H53+Минкульт!H53+Минобр!H53+Минприр!H53+Минсельхоз!H53+минстрой!H53+минтранс!H53+минспорт!H53+Минфин!H53+минюст!H53+'ГС тарифам'!H53+госохотрыб!H53+'ГС занятости'!H53+Гостех!H53+ЦИК!H53+Минэк!H53</f>
        <v>0</v>
      </c>
      <c r="I53" s="38">
        <f>АГ!I53+Госвет!I53+ГЖИ!I53+'ГК ЧС'!I53+ГС!I53+КСП!I53+Минздрав!I53+Минимущ!I53+Мининформ!I53+Минкульт!I53+Минобр!I53+Минприр!I53+Минсельхоз!I53+минстрой!I53+минтранс!I53+минспорт!I53+Минфин!I53+минюст!I53+'ГС тарифам'!I53+госохотрыб!I53+'ГС занятости'!I53+Гостех!I53+ЦИК!I53+Минэк!I53</f>
        <v>0</v>
      </c>
      <c r="J53" s="38">
        <f>АГ!J53+Госвет!J53+ГЖИ!J53+'ГК ЧС'!J53+ГС!J53+КСП!J53+Минздрав!J53+Минимущ!J53+Мининформ!J53+Минкульт!J53+Минобр!J53+Минприр!J53+Минсельхоз!J53+минстрой!J53+минтранс!J53+минспорт!J53+Минфин!J53+минюст!J53+'ГС тарифам'!J53+госохотрыб!J53+'ГС занятости'!J53+Гостех!J53+ЦИК!J53+Минэк!J53</f>
        <v>0</v>
      </c>
      <c r="K53" s="38">
        <f>АГ!K53+Госвет!K53+ГЖИ!K53+'ГК ЧС'!K53+ГС!K53+КСП!K53+Минздрав!K53+Минимущ!K53+Мининформ!K53+Минкульт!K53+Минобр!K53+Минприр!K53+Минсельхоз!K53+минстрой!K53+минтранс!K53+минспорт!K53+Минфин!K53+минюст!K53+'ГС тарифам'!K53+госохотрыб!K53+'ГС занятости'!K53+Гостех!K53+ЦИК!K53+Минэк!K53</f>
        <v>435</v>
      </c>
      <c r="L53" s="38">
        <f>АГ!L53+Госвет!L53+ГЖИ!L53+'ГК ЧС'!L53+ГС!L53+КСП!L53+Минздрав!L53+Минимущ!L53+Мининформ!L53+Минкульт!L53+Минобр!L53+Минприр!L53+Минсельхоз!L53+минстрой!L53+минтранс!L53+минспорт!L53+Минфин!L53+минюст!L53+'ГС тарифам'!L53+госохотрыб!L53+'ГС занятости'!L53+Гостех!L53+ЦИК!L53+Минэк!L53</f>
        <v>0</v>
      </c>
      <c r="M53" s="38">
        <f>АГ!M53+Госвет!M53+ГЖИ!M53+'ГК ЧС'!M53+ГС!M53+КСП!M53+Минздрав!M53+Минимущ!M53+Мининформ!M53+Минкульт!M53+Минобр!M53+Минприр!M53+Минсельхоз!M53+минстрой!M53+минтранс!M53+минспорт!M53+Минфин!M53+минюст!M53+'ГС тарифам'!M53+госохотрыб!M53+'ГС занятости'!M53+Гостех!M53+ЦИК!M53+Минэк!M53</f>
        <v>102</v>
      </c>
      <c r="N53" s="38">
        <f>АГ!N53+Госвет!N53+ГЖИ!N53+'ГК ЧС'!N53+ГС!N53+КСП!N53+Минздрав!N53+Минимущ!N53+Мининформ!N53+Минкульт!N53+Минобр!N53+Минприр!N53+Минсельхоз!N53+минстрой!N53+минтранс!N53+минспорт!N53+Минфин!N53+минюст!N53+'ГС тарифам'!N53+госохотрыб!N53+'ГС занятости'!N53+Гостех!N53+ЦИК!N53+Минэк!N53</f>
        <v>0</v>
      </c>
      <c r="O53" s="38">
        <f>АГ!O53+Госвет!O53+ГЖИ!O53+'ГК ЧС'!O53+ГС!O53+КСП!O53+Минздрав!O53+Минимущ!O53+Мининформ!O53+Минкульт!O53+Минобр!O53+Минприр!O53+Минсельхоз!O53+минстрой!O53+минтранс!O53+минспорт!O53+Минфин!O53+минюст!O53+'ГС тарифам'!O53+госохотрыб!O53+'ГС занятости'!O53+Гостех!O53+ЦИК!O53+Минэк!O53</f>
        <v>0</v>
      </c>
      <c r="P53" s="38">
        <f>АГ!P53+Госвет!P53+ГЖИ!P53+'ГК ЧС'!P53+ГС!P53+КСП!P53+Минздрав!P53+Минимущ!P53+Мининформ!P53+Минкульт!P53+Минобр!P53+Минприр!P53+Минсельхоз!P53+минстрой!P53+минтранс!P53+минспорт!P53+Минфин!P53+минюст!P53+'ГС тарифам'!P53+госохотрыб!P53+'ГС занятости'!P53+Гостех!P53+ЦИК!P53+Минэк!P53</f>
        <v>0</v>
      </c>
    </row>
    <row r="54" spans="1:16" ht="39.6" x14ac:dyDescent="0.25">
      <c r="A54" s="77" t="s">
        <v>83</v>
      </c>
      <c r="B54" s="72">
        <v>212</v>
      </c>
      <c r="C54" s="38">
        <f t="shared" si="0"/>
        <v>146</v>
      </c>
      <c r="D54" s="38">
        <f>АГ!D54+Госвет!D54+ГЖИ!D54+'ГК ЧС'!D54+ГС!D54+КСП!D54+Минздрав!D54+Минимущ!D54+Мининформ!D54+Минкульт!D54+Минобр!D54+Минприр!D54+Минсельхоз!D54+минстрой!D54+минтранс!D54+минспорт!D54+Минфин!D54+минюст!D54+'ГС тарифам'!D54+госохотрыб!D54+'ГС занятости'!D54+Гостех!D54+ЦИК!D54+Минэк!D54</f>
        <v>0</v>
      </c>
      <c r="E54" s="38">
        <f>АГ!E54+Госвет!E54+ГЖИ!E54+'ГК ЧС'!E54+ГС!E54+КСП!E54+Минздрав!E54+Минимущ!E54+Мининформ!E54+Минкульт!E54+Минобр!E54+Минприр!E54+Минсельхоз!E54+минстрой!E54+минтранс!E54+минспорт!E54+Минфин!E54+минюст!E54+'ГС тарифам'!E54+госохотрыб!E54+'ГС занятости'!E54+Гостех!E54+ЦИК!E54+Минэк!E54</f>
        <v>0</v>
      </c>
      <c r="F54" s="38">
        <f>АГ!F54+Госвет!F54+ГЖИ!F54+'ГК ЧС'!F54+ГС!F54+КСП!F54+Минздрав!F54+Минимущ!F54+Мининформ!F54+Минкульт!F54+Минобр!F54+Минприр!F54+Минсельхоз!F54+минстрой!F54+минтранс!F54+минспорт!F54+Минфин!F54+минюст!F54+'ГС тарифам'!F54+госохотрыб!F54+'ГС занятости'!F54+Гостех!F54+ЦИК!F54+Минэк!F54</f>
        <v>0</v>
      </c>
      <c r="G54" s="38">
        <f>АГ!G54+Госвет!G54+ГЖИ!G54+'ГК ЧС'!G54+ГС!G54+КСП!G54+Минздрав!G54+Минимущ!G54+Мининформ!G54+Минкульт!G54+Минобр!G54+Минприр!G54+Минсельхоз!G54+минстрой!G54+минтранс!G54+минспорт!G54+Минфин!G54+минюст!G54+'ГС тарифам'!G54+госохотрыб!G54+'ГС занятости'!G54+Гостех!G54+ЦИК!G54+Минэк!G54</f>
        <v>0</v>
      </c>
      <c r="H54" s="38">
        <f>АГ!H54+Госвет!H54+ГЖИ!H54+'ГК ЧС'!H54+ГС!H54+КСП!H54+Минздрав!H54+Минимущ!H54+Мининформ!H54+Минкульт!H54+Минобр!H54+Минприр!H54+Минсельхоз!H54+минстрой!H54+минтранс!H54+минспорт!H54+Минфин!H54+минюст!H54+'ГС тарифам'!H54+госохотрыб!H54+'ГС занятости'!H54+Гостех!H54+ЦИК!H54+Минэк!H54</f>
        <v>0</v>
      </c>
      <c r="I54" s="38">
        <f>АГ!I54+Госвет!I54+ГЖИ!I54+'ГК ЧС'!I54+ГС!I54+КСП!I54+Минздрав!I54+Минимущ!I54+Мининформ!I54+Минкульт!I54+Минобр!I54+Минприр!I54+Минсельхоз!I54+минстрой!I54+минтранс!I54+минспорт!I54+Минфин!I54+минюст!I54+'ГС тарифам'!I54+госохотрыб!I54+'ГС занятости'!I54+Гостех!I54+ЦИК!I54+Минэк!I54</f>
        <v>0</v>
      </c>
      <c r="J54" s="38">
        <f>АГ!J54+Госвет!J54+ГЖИ!J54+'ГК ЧС'!J54+ГС!J54+КСП!J54+Минздрав!J54+Минимущ!J54+Мининформ!J54+Минкульт!J54+Минобр!J54+Минприр!J54+Минсельхоз!J54+минстрой!J54+минтранс!J54+минспорт!J54+Минфин!J54+минюст!J54+'ГС тарифам'!J54+госохотрыб!J54+'ГС занятости'!J54+Гостех!J54+ЦИК!J54+Минэк!J54</f>
        <v>0</v>
      </c>
      <c r="K54" s="38">
        <f>АГ!K54+Госвет!K54+ГЖИ!K54+'ГК ЧС'!K54+ГС!K54+КСП!K54+Минздрав!K54+Минимущ!K54+Мининформ!K54+Минкульт!K54+Минобр!K54+Минприр!K54+Минсельхоз!K54+минстрой!K54+минтранс!K54+минспорт!K54+Минфин!K54+минюст!K54+'ГС тарифам'!K54+госохотрыб!K54+'ГС занятости'!K54+Гостех!K54+ЦИК!K54+Минэк!K54</f>
        <v>118</v>
      </c>
      <c r="L54" s="38">
        <f>АГ!L54+Госвет!L54+ГЖИ!L54+'ГК ЧС'!L54+ГС!L54+КСП!L54+Минздрав!L54+Минимущ!L54+Мининформ!L54+Минкульт!L54+Минобр!L54+Минприр!L54+Минсельхоз!L54+минстрой!L54+минтранс!L54+минспорт!L54+Минфин!L54+минюст!L54+'ГС тарифам'!L54+госохотрыб!L54+'ГС занятости'!L54+Гостех!L54+ЦИК!L54+Минэк!L54</f>
        <v>0</v>
      </c>
      <c r="M54" s="38">
        <f>АГ!M54+Госвет!M54+ГЖИ!M54+'ГК ЧС'!M54+ГС!M54+КСП!M54+Минздрав!M54+Минимущ!M54+Мининформ!M54+Минкульт!M54+Минобр!M54+Минприр!M54+Минсельхоз!M54+минстрой!M54+минтранс!M54+минспорт!M54+Минфин!M54+минюст!M54+'ГС тарифам'!M54+госохотрыб!M54+'ГС занятости'!M54+Гостех!M54+ЦИК!M54+Минэк!M54</f>
        <v>28</v>
      </c>
      <c r="N54" s="38">
        <f>АГ!N54+Госвет!N54+ГЖИ!N54+'ГК ЧС'!N54+ГС!N54+КСП!N54+Минздрав!N54+Минимущ!N54+Мининформ!N54+Минкульт!N54+Минобр!N54+Минприр!N54+Минсельхоз!N54+минстрой!N54+минтранс!N54+минспорт!N54+Минфин!N54+минюст!N54+'ГС тарифам'!N54+госохотрыб!N54+'ГС занятости'!N54+Гостех!N54+ЦИК!N54+Минэк!N54</f>
        <v>0</v>
      </c>
      <c r="O54" s="38">
        <f>АГ!O54+Госвет!O54+ГЖИ!O54+'ГК ЧС'!O54+ГС!O54+КСП!O54+Минздрав!O54+Минимущ!O54+Мининформ!O54+Минкульт!O54+Минобр!O54+Минприр!O54+Минсельхоз!O54+минстрой!O54+минтранс!O54+минспорт!O54+Минфин!O54+минюст!O54+'ГС тарифам'!O54+госохотрыб!O54+'ГС занятости'!O54+Гостех!O54+ЦИК!O54+Минэк!O54</f>
        <v>0</v>
      </c>
      <c r="P54" s="38">
        <f>АГ!P54+Госвет!P54+ГЖИ!P54+'ГК ЧС'!P54+ГС!P54+КСП!P54+Минздрав!P54+Минимущ!P54+Мининформ!P54+Минкульт!P54+Минобр!P54+Минприр!P54+Минсельхоз!P54+минстрой!P54+минтранс!P54+минспорт!P54+Минфин!P54+минюст!P54+'ГС тарифам'!P54+госохотрыб!P54+'ГС занятости'!P54+Гостех!P54+ЦИК!P54+Минэк!P54</f>
        <v>0</v>
      </c>
    </row>
    <row r="55" spans="1:16" ht="26.4" x14ac:dyDescent="0.25">
      <c r="A55" s="78" t="s">
        <v>84</v>
      </c>
      <c r="B55" s="72">
        <v>213</v>
      </c>
      <c r="C55" s="38">
        <f t="shared" si="0"/>
        <v>2</v>
      </c>
      <c r="D55" s="38">
        <f>АГ!D55+Госвет!D55+ГЖИ!D55+'ГК ЧС'!D55+ГС!D55+КСП!D55+Минздрав!D55+Минимущ!D55+Мининформ!D55+Минкульт!D55+Минобр!D55+Минприр!D55+Минсельхоз!D55+минстрой!D55+минтранс!D55+минспорт!D55+Минфин!D55+минюст!D55+'ГС тарифам'!D55+госохотрыб!D55+'ГС занятости'!D55+Гостех!D55+ЦИК!D55+Минэк!D55</f>
        <v>2</v>
      </c>
      <c r="E55" s="38">
        <f>АГ!E55+Госвет!E55+ГЖИ!E55+'ГК ЧС'!E55+ГС!E55+КСП!E55+Минздрав!E55+Минимущ!E55+Мининформ!E55+Минкульт!E55+Минобр!E55+Минприр!E55+Минсельхоз!E55+минстрой!E55+минтранс!E55+минспорт!E55+Минфин!E55+минюст!E55+'ГС тарифам'!E55+госохотрыб!E55+'ГС занятости'!E55+Гостех!E55+ЦИК!E55+Минэк!E55</f>
        <v>0</v>
      </c>
      <c r="F55" s="38">
        <f>АГ!F55+Госвет!F55+ГЖИ!F55+'ГК ЧС'!F55+ГС!F55+КСП!F55+Минздрав!F55+Минимущ!F55+Мининформ!F55+Минкульт!F55+Минобр!F55+Минприр!F55+Минсельхоз!F55+минстрой!F55+минтранс!F55+минспорт!F55+Минфин!F55+минюст!F55+'ГС тарифам'!F55+госохотрыб!F55+'ГС занятости'!F55+Гостех!F55+ЦИК!F55+Минэк!F55</f>
        <v>0</v>
      </c>
      <c r="G55" s="38">
        <f>АГ!G55+Госвет!G55+ГЖИ!G55+'ГК ЧС'!G55+ГС!G55+КСП!G55+Минздрав!G55+Минимущ!G55+Мининформ!G55+Минкульт!G55+Минобр!G55+Минприр!G55+Минсельхоз!G55+минстрой!G55+минтранс!G55+минспорт!G55+Минфин!G55+минюст!G55+'ГС тарифам'!G55+госохотрыб!G55+'ГС занятости'!G55+Гостех!G55+ЦИК!G55+Минэк!G55</f>
        <v>0</v>
      </c>
      <c r="H55" s="38">
        <f>АГ!H55+Госвет!H55+ГЖИ!H55+'ГК ЧС'!H55+ГС!H55+КСП!H55+Минздрав!H55+Минимущ!H55+Мининформ!H55+Минкульт!H55+Минобр!H55+Минприр!H55+Минсельхоз!H55+минстрой!H55+минтранс!H55+минспорт!H55+Минфин!H55+минюст!H55+'ГС тарифам'!H55+госохотрыб!H55+'ГС занятости'!H55+Гостех!H55+ЦИК!H55+Минэк!H55</f>
        <v>0</v>
      </c>
      <c r="I55" s="38">
        <f>АГ!I55+Госвет!I55+ГЖИ!I55+'ГК ЧС'!I55+ГС!I55+КСП!I55+Минздрав!I55+Минимущ!I55+Мининформ!I55+Минкульт!I55+Минобр!I55+Минприр!I55+Минсельхоз!I55+минстрой!I55+минтранс!I55+минспорт!I55+Минфин!I55+минюст!I55+'ГС тарифам'!I55+госохотрыб!I55+'ГС занятости'!I55+Гостех!I55+ЦИК!I55+Минэк!I55</f>
        <v>0</v>
      </c>
      <c r="J55" s="38">
        <f>АГ!J55+Госвет!J55+ГЖИ!J55+'ГК ЧС'!J55+ГС!J55+КСП!J55+Минздрав!J55+Минимущ!J55+Мининформ!J55+Минкульт!J55+Минобр!J55+Минприр!J55+Минсельхоз!J55+минстрой!J55+минтранс!J55+минспорт!J55+Минфин!J55+минюст!J55+'ГС тарифам'!J55+госохотрыб!J55+'ГС занятости'!J55+Гостех!J55+ЦИК!J55+Минэк!J55</f>
        <v>0</v>
      </c>
      <c r="K55" s="38">
        <f>АГ!K55+Госвет!K55+ГЖИ!K55+'ГК ЧС'!K55+ГС!K55+КСП!K55+Минздрав!K55+Минимущ!K55+Мининформ!K55+Минкульт!K55+Минобр!K55+Минприр!K55+Минсельхоз!K55+минстрой!K55+минтранс!K55+минспорт!K55+Минфин!K55+минюст!K55+'ГС тарифам'!K55+госохотрыб!K55+'ГС занятости'!K55+Гостех!K55+ЦИК!K55+Минэк!K55</f>
        <v>0</v>
      </c>
      <c r="L55" s="38">
        <f>АГ!L55+Госвет!L55+ГЖИ!L55+'ГК ЧС'!L55+ГС!L55+КСП!L55+Минздрав!L55+Минимущ!L55+Мининформ!L55+Минкульт!L55+Минобр!L55+Минприр!L55+Минсельхоз!L55+минстрой!L55+минтранс!L55+минспорт!L55+Минфин!L55+минюст!L55+'ГС тарифам'!L55+госохотрыб!L55+'ГС занятости'!L55+Гостех!L55+ЦИК!L55+Минэк!L55</f>
        <v>0</v>
      </c>
      <c r="M55" s="38">
        <f>АГ!M55+Госвет!M55+ГЖИ!M55+'ГК ЧС'!M55+ГС!M55+КСП!M55+Минздрав!M55+Минимущ!M55+Мининформ!M55+Минкульт!M55+Минобр!M55+Минприр!M55+Минсельхоз!M55+минстрой!M55+минтранс!M55+минспорт!M55+Минфин!M55+минюст!M55+'ГС тарифам'!M55+госохотрыб!M55+'ГС занятости'!M55+Гостех!M55+ЦИК!M55+Минэк!M55</f>
        <v>0</v>
      </c>
      <c r="N55" s="38">
        <f>АГ!N55+Госвет!N55+ГЖИ!N55+'ГК ЧС'!N55+ГС!N55+КСП!N55+Минздрав!N55+Минимущ!N55+Мининформ!N55+Минкульт!N55+Минобр!N55+Минприр!N55+Минсельхоз!N55+минстрой!N55+минтранс!N55+минспорт!N55+Минфин!N55+минюст!N55+'ГС тарифам'!N55+госохотрыб!N55+'ГС занятости'!N55+Гостех!N55+ЦИК!N55+Минэк!N55</f>
        <v>0</v>
      </c>
      <c r="O55" s="38">
        <f>АГ!O55+Госвет!O55+ГЖИ!O55+'ГК ЧС'!O55+ГС!O55+КСП!O55+Минздрав!O55+Минимущ!O55+Мининформ!O55+Минкульт!O55+Минобр!O55+Минприр!O55+Минсельхоз!O55+минстрой!O55+минтранс!O55+минспорт!O55+Минфин!O55+минюст!O55+'ГС тарифам'!O55+госохотрыб!O55+'ГС занятости'!O55+Гостех!O55+ЦИК!O55+Минэк!O55</f>
        <v>0</v>
      </c>
      <c r="P55" s="38">
        <f>АГ!P55+Госвет!P55+ГЖИ!P55+'ГК ЧС'!P55+ГС!P55+КСП!P55+Минздрав!P55+Минимущ!P55+Мининформ!P55+Минкульт!P55+Минобр!P55+Минприр!P55+Минсельхоз!P55+минстрой!P55+минтранс!P55+минспорт!P55+Минфин!P55+минюст!P55+'ГС тарифам'!P55+госохотрыб!P55+'ГС занятости'!P55+Гостех!P55+ЦИК!P55+Минэк!P55</f>
        <v>0</v>
      </c>
    </row>
    <row r="56" spans="1:16" ht="26.4" x14ac:dyDescent="0.25">
      <c r="A56" s="79" t="s">
        <v>85</v>
      </c>
      <c r="B56" s="72">
        <v>214</v>
      </c>
      <c r="C56" s="38">
        <f t="shared" si="0"/>
        <v>398</v>
      </c>
      <c r="D56" s="38">
        <f>АГ!D56+Госвет!D56+ГЖИ!D56+'ГК ЧС'!D56+ГС!D56+КСП!D56+Минздрав!D56+Минимущ!D56+Мининформ!D56+Минкульт!D56+Минобр!D56+Минприр!D56+Минсельхоз!D56+минстрой!D56+минтранс!D56+минспорт!D56+Минфин!D56+минюст!D56+'ГС тарифам'!D56+госохотрыб!D56+'ГС занятости'!D56+Гостех!D56+ЦИК!D56+Минэк!D56</f>
        <v>7</v>
      </c>
      <c r="E56" s="38">
        <f>АГ!E56+Госвет!E56+ГЖИ!E56+'ГК ЧС'!E56+ГС!E56+КСП!E56+Минздрав!E56+Минимущ!E56+Мининформ!E56+Минкульт!E56+Минобр!E56+Минприр!E56+Минсельхоз!E56+минстрой!E56+минтранс!E56+минспорт!E56+Минфин!E56+минюст!E56+'ГС тарифам'!E56+госохотрыб!E56+'ГС занятости'!E56+Гостех!E56+ЦИК!E56+Минэк!E56</f>
        <v>0</v>
      </c>
      <c r="F56" s="38">
        <f>АГ!F56+Госвет!F56+ГЖИ!F56+'ГК ЧС'!F56+ГС!F56+КСП!F56+Минздрав!F56+Минимущ!F56+Мининформ!F56+Минкульт!F56+Минобр!F56+Минприр!F56+Минсельхоз!F56+минстрой!F56+минтранс!F56+минспорт!F56+Минфин!F56+минюст!F56+'ГС тарифам'!F56+госохотрыб!F56+'ГС занятости'!F56+Гостех!F56+ЦИК!F56+Минэк!F56</f>
        <v>0</v>
      </c>
      <c r="G56" s="38">
        <f>АГ!G56+Госвет!G56+ГЖИ!G56+'ГК ЧС'!G56+ГС!G56+КСП!G56+Минздрав!G56+Минимущ!G56+Мининформ!G56+Минкульт!G56+Минобр!G56+Минприр!G56+Минсельхоз!G56+минстрой!G56+минтранс!G56+минспорт!G56+Минфин!G56+минюст!G56+'ГС тарифам'!G56+госохотрыб!G56+'ГС занятости'!G56+Гостех!G56+ЦИК!G56+Минэк!G56</f>
        <v>0</v>
      </c>
      <c r="H56" s="38">
        <f>АГ!H56+Госвет!H56+ГЖИ!H56+'ГК ЧС'!H56+ГС!H56+КСП!H56+Минздрав!H56+Минимущ!H56+Мининформ!H56+Минкульт!H56+Минобр!H56+Минприр!H56+Минсельхоз!H56+минстрой!H56+минтранс!H56+минспорт!H56+Минфин!H56+минюст!H56+'ГС тарифам'!H56+госохотрыб!H56+'ГС занятости'!H56+Гостех!H56+ЦИК!H56+Минэк!H56</f>
        <v>0</v>
      </c>
      <c r="I56" s="38">
        <f>АГ!I56+Госвет!I56+ГЖИ!I56+'ГК ЧС'!I56+ГС!I56+КСП!I56+Минздрав!I56+Минимущ!I56+Мининформ!I56+Минкульт!I56+Минобр!I56+Минприр!I56+Минсельхоз!I56+минстрой!I56+минтранс!I56+минспорт!I56+Минфин!I56+минюст!I56+'ГС тарифам'!I56+госохотрыб!I56+'ГС занятости'!I56+Гостех!I56+ЦИК!I56+Минэк!I56</f>
        <v>0</v>
      </c>
      <c r="J56" s="38">
        <f>АГ!J56+Госвет!J56+ГЖИ!J56+'ГК ЧС'!J56+ГС!J56+КСП!J56+Минздрав!J56+Минимущ!J56+Мининформ!J56+Минкульт!J56+Минобр!J56+Минприр!J56+Минсельхоз!J56+минстрой!J56+минтранс!J56+минспорт!J56+Минфин!J56+минюст!J56+'ГС тарифам'!J56+госохотрыб!J56+'ГС занятости'!J56+Гостех!J56+ЦИК!J56+Минэк!J56</f>
        <v>0</v>
      </c>
      <c r="K56" s="38">
        <f>АГ!K56+Госвет!K56+ГЖИ!K56+'ГК ЧС'!K56+ГС!K56+КСП!K56+Минздрав!K56+Минимущ!K56+Мининформ!K56+Минкульт!K56+Минобр!K56+Минприр!K56+Минсельхоз!K56+минстрой!K56+минтранс!K56+минспорт!K56+Минфин!K56+минюст!K56+'ГС тарифам'!K56+госохотрыб!K56+'ГС занятости'!K56+Гостех!K56+ЦИК!K56+Минэк!K56</f>
        <v>317</v>
      </c>
      <c r="L56" s="38">
        <f>АГ!L56+Госвет!L56+ГЖИ!L56+'ГК ЧС'!L56+ГС!L56+КСП!L56+Минздрав!L56+Минимущ!L56+Мининформ!L56+Минкульт!L56+Минобр!L56+Минприр!L56+Минсельхоз!L56+минстрой!L56+минтранс!L56+минспорт!L56+Минфин!L56+минюст!L56+'ГС тарифам'!L56+госохотрыб!L56+'ГС занятости'!L56+Гостех!L56+ЦИК!L56+Минэк!L56</f>
        <v>0</v>
      </c>
      <c r="M56" s="38">
        <f>АГ!M56+Госвет!M56+ГЖИ!M56+'ГК ЧС'!M56+ГС!M56+КСП!M56+Минздрав!M56+Минимущ!M56+Мининформ!M56+Минкульт!M56+Минобр!M56+Минприр!M56+Минсельхоз!M56+минстрой!M56+минтранс!M56+минспорт!M56+Минфин!M56+минюст!M56+'ГС тарифам'!M56+госохотрыб!M56+'ГС занятости'!M56+Гостех!M56+ЦИК!M56+Минэк!M56</f>
        <v>74</v>
      </c>
      <c r="N56" s="38">
        <f>АГ!N56+Госвет!N56+ГЖИ!N56+'ГК ЧС'!N56+ГС!N56+КСП!N56+Минздрав!N56+Минимущ!N56+Мининформ!N56+Минкульт!N56+Минобр!N56+Минприр!N56+Минсельхоз!N56+минстрой!N56+минтранс!N56+минспорт!N56+Минфин!N56+минюст!N56+'ГС тарифам'!N56+госохотрыб!N56+'ГС занятости'!N56+Гостех!N56+ЦИК!N56+Минэк!N56</f>
        <v>0</v>
      </c>
      <c r="O56" s="38">
        <f>АГ!O56+Госвет!O56+ГЖИ!O56+'ГК ЧС'!O56+ГС!O56+КСП!O56+Минздрав!O56+Минимущ!O56+Мининформ!O56+Минкульт!O56+Минобр!O56+Минприр!O56+Минсельхоз!O56+минстрой!O56+минтранс!O56+минспорт!O56+Минфин!O56+минюст!O56+'ГС тарифам'!O56+госохотрыб!O56+'ГС занятости'!O56+Гостех!O56+ЦИК!O56+Минэк!O56</f>
        <v>0</v>
      </c>
      <c r="P56" s="38">
        <f>АГ!P56+Госвет!P56+ГЖИ!P56+'ГК ЧС'!P56+ГС!P56+КСП!P56+Минздрав!P56+Минимущ!P56+Мининформ!P56+Минкульт!P56+Минобр!P56+Минприр!P56+Минсельхоз!P56+минстрой!P56+минтранс!P56+минспорт!P56+Минфин!P56+минюст!P56+'ГС тарифам'!P56+госохотрыб!P56+'ГС занятости'!P56+Гостех!P56+ЦИК!P56+Минэк!P56</f>
        <v>0</v>
      </c>
    </row>
    <row r="57" spans="1:16" ht="26.4" x14ac:dyDescent="0.25">
      <c r="A57" s="49" t="s">
        <v>86</v>
      </c>
      <c r="B57" s="51">
        <v>215</v>
      </c>
      <c r="C57" s="48">
        <f t="shared" si="0"/>
        <v>25</v>
      </c>
      <c r="D57" s="48">
        <f>АГ!D57+Госвет!D57+ГЖИ!D57+'ГК ЧС'!D57+ГС!D57+КСП!D57+Минздрав!D57+Минимущ!D57+Мининформ!D57+Минкульт!D57+Минобр!D57+Минприр!D57+Минсельхоз!D57+минстрой!D57+минтранс!D57+минспорт!D57+Минфин!D57+минюст!D57+'ГС тарифам'!D57+госохотрыб!D57+'ГС занятости'!D57+Гостех!D57+ЦИК!D57+Минэк!D57</f>
        <v>0</v>
      </c>
      <c r="E57" s="48">
        <f>АГ!E57+Госвет!E57+ГЖИ!E57+'ГК ЧС'!E57+ГС!E57+КСП!E57+Минздрав!E57+Минимущ!E57+Мининформ!E57+Минкульт!E57+Минобр!E57+Минприр!E57+Минсельхоз!E57+минстрой!E57+минтранс!E57+минспорт!E57+Минфин!E57+минюст!E57+'ГС тарифам'!E57+госохотрыб!E57+'ГС занятости'!E57+Гостех!E57+ЦИК!E57+Минэк!E57</f>
        <v>0</v>
      </c>
      <c r="F57" s="48">
        <f>АГ!F57+Госвет!F57+ГЖИ!F57+'ГК ЧС'!F57+ГС!F57+КСП!F57+Минздрав!F57+Минимущ!F57+Мининформ!F57+Минкульт!F57+Минобр!F57+Минприр!F57+Минсельхоз!F57+минстрой!F57+минтранс!F57+минспорт!F57+Минфин!F57+минюст!F57+'ГС тарифам'!F57+госохотрыб!F57+'ГС занятости'!F57+Гостех!F57+ЦИК!F57+Минэк!F57</f>
        <v>0</v>
      </c>
      <c r="G57" s="48">
        <f>АГ!G57+Госвет!G57+ГЖИ!G57+'ГК ЧС'!G57+ГС!G57+КСП!G57+Минздрав!G57+Минимущ!G57+Мининформ!G57+Минкульт!G57+Минобр!G57+Минприр!G57+Минсельхоз!G57+минстрой!G57+минтранс!G57+минспорт!G57+Минфин!G57+минюст!G57+'ГС тарифам'!G57+госохотрыб!G57+'ГС занятости'!G57+Гостех!G57+ЦИК!G57+Минэк!G57</f>
        <v>0</v>
      </c>
      <c r="H57" s="48">
        <f>АГ!H57+Госвет!H57+ГЖИ!H57+'ГК ЧС'!H57+ГС!H57+КСП!H57+Минздрав!H57+Минимущ!H57+Мининформ!H57+Минкульт!H57+Минобр!H57+Минприр!H57+Минсельхоз!H57+минстрой!H57+минтранс!H57+минспорт!H57+Минфин!H57+минюст!H57+'ГС тарифам'!H57+госохотрыб!H57+'ГС занятости'!H57+Гостех!H57+ЦИК!H57+Минэк!H57</f>
        <v>0</v>
      </c>
      <c r="I57" s="48">
        <f>АГ!I57+Госвет!I57+ГЖИ!I57+'ГК ЧС'!I57+ГС!I57+КСП!I57+Минздрав!I57+Минимущ!I57+Мининформ!I57+Минкульт!I57+Минобр!I57+Минприр!I57+Минсельхоз!I57+минстрой!I57+минтранс!I57+минспорт!I57+Минфин!I57+минюст!I57+'ГС тарифам'!I57+госохотрыб!I57+'ГС занятости'!I57+Гостех!I57+ЦИК!I57+Минэк!I57</f>
        <v>0</v>
      </c>
      <c r="J57" s="48">
        <f>АГ!J57+Госвет!J57+ГЖИ!J57+'ГК ЧС'!J57+ГС!J57+КСП!J57+Минздрав!J57+Минимущ!J57+Мининформ!J57+Минкульт!J57+Минобр!J57+Минприр!J57+Минсельхоз!J57+минстрой!J57+минтранс!J57+минспорт!J57+Минфин!J57+минюст!J57+'ГС тарифам'!J57+госохотрыб!J57+'ГС занятости'!J57+Гостех!J57+ЦИК!J57+Минэк!J57</f>
        <v>0</v>
      </c>
      <c r="K57" s="48">
        <f>АГ!K57+Госвет!K57+ГЖИ!K57+'ГК ЧС'!K57+ГС!K57+КСП!K57+Минздрав!K57+Минимущ!K57+Мининформ!K57+Минкульт!K57+Минобр!K57+Минприр!K57+Минсельхоз!K57+минстрой!K57+минтранс!K57+минспорт!K57+Минфин!K57+минюст!K57+'ГС тарифам'!K57+госохотрыб!K57+'ГС занятости'!K57+Гостех!K57+ЦИК!K57+Минэк!K57</f>
        <v>25</v>
      </c>
      <c r="L57" s="48">
        <f>АГ!L57+Госвет!L57+ГЖИ!L57+'ГК ЧС'!L57+ГС!L57+КСП!L57+Минздрав!L57+Минимущ!L57+Мининформ!L57+Минкульт!L57+Минобр!L57+Минприр!L57+Минсельхоз!L57+минстрой!L57+минтранс!L57+минспорт!L57+Минфин!L57+минюст!L57+'ГС тарифам'!L57+госохотрыб!L57+'ГС занятости'!L57+Гостех!L57+ЦИК!L57+Минэк!L57</f>
        <v>0</v>
      </c>
      <c r="M57" s="48">
        <f>АГ!M57+Госвет!M57+ГЖИ!M57+'ГК ЧС'!M57+ГС!M57+КСП!M57+Минздрав!M57+Минимущ!M57+Мининформ!M57+Минкульт!M57+Минобр!M57+Минприр!M57+Минсельхоз!M57+минстрой!M57+минтранс!M57+минспорт!M57+Минфин!M57+минюст!M57+'ГС тарифам'!M57+госохотрыб!M57+'ГС занятости'!M57+Гостех!M57+ЦИК!M57+Минэк!M57</f>
        <v>0</v>
      </c>
      <c r="N57" s="48">
        <f>АГ!N57+Госвет!N57+ГЖИ!N57+'ГК ЧС'!N57+ГС!N57+КСП!N57+Минздрав!N57+Минимущ!N57+Мининформ!N57+Минкульт!N57+Минобр!N57+Минприр!N57+Минсельхоз!N57+минстрой!N57+минтранс!N57+минспорт!N57+Минфин!N57+минюст!N57+'ГС тарифам'!N57+госохотрыб!N57+'ГС занятости'!N57+Гостех!N57+ЦИК!N57+Минэк!N57</f>
        <v>0</v>
      </c>
      <c r="O57" s="48">
        <f>АГ!O57+Госвет!O57+ГЖИ!O57+'ГК ЧС'!O57+ГС!O57+КСП!O57+Минздрав!O57+Минимущ!O57+Мининформ!O57+Минкульт!O57+Минобр!O57+Минприр!O57+Минсельхоз!O57+минстрой!O57+минтранс!O57+минспорт!O57+Минфин!O57+минюст!O57+'ГС тарифам'!O57+госохотрыб!O57+'ГС занятости'!O57+Гостех!O57+ЦИК!O57+Минэк!O57</f>
        <v>0</v>
      </c>
      <c r="P57" s="48">
        <f>АГ!P57+Госвет!P57+ГЖИ!P57+'ГК ЧС'!P57+ГС!P57+КСП!P57+Минздрав!P57+Минимущ!P57+Мининформ!P57+Минкульт!P57+Минобр!P57+Минприр!P57+Минсельхоз!P57+минстрой!P57+минтранс!P57+минспорт!P57+Минфин!P57+минюст!P57+'ГС тарифам'!P57+госохотрыб!P57+'ГС занятости'!P57+Гостех!P57+ЦИК!P57+Минэк!P57</f>
        <v>0</v>
      </c>
    </row>
    <row r="58" spans="1:16" s="81" customFormat="1" ht="52.8" x14ac:dyDescent="0.25">
      <c r="A58" s="80" t="s">
        <v>185</v>
      </c>
      <c r="B58" s="51" t="s">
        <v>186</v>
      </c>
      <c r="C58" s="38">
        <f t="shared" si="0"/>
        <v>3848</v>
      </c>
      <c r="D58" s="38">
        <f>АГ!D58+Госвет!D58+ГЖИ!D58+'ГК ЧС'!D58+ГС!D58+КСП!D58+Минздрав!D58+Минимущ!D58+Мининформ!D58+Минкульт!D58+Минобр!D58+Минприр!D58+Минсельхоз!D58+минстрой!D58+минтранс!D58+минспорт!D58+Минфин!D58+минюст!D58+'ГС тарифам'!D58+госохотрыб!D58+'ГС занятости'!D58+Гостех!D58+ЦИК!D58+Минэк!D58</f>
        <v>33</v>
      </c>
      <c r="E58" s="38">
        <f>АГ!E58+Госвет!E58+ГЖИ!E58+'ГК ЧС'!E58+ГС!E58+КСП!E58+Минздрав!E58+Минимущ!E58+Мининформ!E58+Минкульт!E58+Минобр!E58+Минприр!E58+Минсельхоз!E58+минстрой!E58+минтранс!E58+минспорт!E58+Минфин!E58+минюст!E58+'ГС тарифам'!E58+госохотрыб!E58+'ГС занятости'!E58+Гостех!E58+ЦИК!E58+Минэк!E58</f>
        <v>0</v>
      </c>
      <c r="F58" s="38">
        <f>АГ!F58+Госвет!F58+ГЖИ!F58+'ГК ЧС'!F58+ГС!F58+КСП!F58+Минздрав!F58+Минимущ!F58+Мининформ!F58+Минкульт!F58+Минобр!F58+Минприр!F58+Минсельхоз!F58+минстрой!F58+минтранс!F58+минспорт!F58+Минфин!F58+минюст!F58+'ГС тарифам'!F58+госохотрыб!F58+'ГС занятости'!F58+Гостех!F58+ЦИК!F58+Минэк!F58</f>
        <v>0</v>
      </c>
      <c r="G58" s="38">
        <f>АГ!G58+Госвет!G58+ГЖИ!G58+'ГК ЧС'!G58+ГС!G58+КСП!G58+Минздрав!G58+Минимущ!G58+Мининформ!G58+Минкульт!G58+Минобр!G58+Минприр!G58+Минсельхоз!G58+минстрой!G58+минтранс!G58+минспорт!G58+Минфин!G58+минюст!G58+'ГС тарифам'!G58+госохотрыб!G58+'ГС занятости'!G58+Гостех!G58+ЦИК!G58+Минэк!G58</f>
        <v>0</v>
      </c>
      <c r="H58" s="38">
        <f>АГ!H58+Госвет!H58+ГЖИ!H58+'ГК ЧС'!H58+ГС!H58+КСП!H58+Минздрав!H58+Минимущ!H58+Мининформ!H58+Минкульт!H58+Минобр!H58+Минприр!H58+Минсельхоз!H58+минстрой!H58+минтранс!H58+минспорт!H58+Минфин!H58+минюст!H58+'ГС тарифам'!H58+госохотрыб!H58+'ГС занятости'!H58+Гостех!H58+ЦИК!H58+Минэк!H58</f>
        <v>0</v>
      </c>
      <c r="I58" s="38">
        <f>АГ!I58+Госвет!I58+ГЖИ!I58+'ГК ЧС'!I58+ГС!I58+КСП!I58+Минздрав!I58+Минимущ!I58+Мининформ!I58+Минкульт!I58+Минобр!I58+Минприр!I58+Минсельхоз!I58+минстрой!I58+минтранс!I58+минспорт!I58+Минфин!I58+минюст!I58+'ГС тарифам'!I58+госохотрыб!I58+'ГС занятости'!I58+Гостех!I58+ЦИК!I58+Минэк!I58</f>
        <v>0</v>
      </c>
      <c r="J58" s="38">
        <f>АГ!J58+Госвет!J58+ГЖИ!J58+'ГК ЧС'!J58+ГС!J58+КСП!J58+Минздрав!J58+Минимущ!J58+Мининформ!J58+Минкульт!J58+Минобр!J58+Минприр!J58+Минсельхоз!J58+минстрой!J58+минтранс!J58+минспорт!J58+Минфин!J58+минюст!J58+'ГС тарифам'!J58+госохотрыб!J58+'ГС занятости'!J58+Гостех!J58+ЦИК!J58+Минэк!J58</f>
        <v>0</v>
      </c>
      <c r="K58" s="38">
        <f>АГ!K58+Госвет!K58+ГЖИ!K58+'ГК ЧС'!K58+ГС!K58+КСП!K58+Минздрав!K58+Минимущ!K58+Мининформ!K58+Минкульт!K58+Минобр!K58+Минприр!K58+Минсельхоз!K58+минстрой!K58+минтранс!K58+минспорт!K58+Минфин!K58+минюст!K58+'ГС тарифам'!K58+госохотрыб!K58+'ГС занятости'!K58+Гостех!K58+ЦИК!K58+Минэк!K58</f>
        <v>2822</v>
      </c>
      <c r="L58" s="38">
        <f>АГ!L58+Госвет!L58+ГЖИ!L58+'ГК ЧС'!L58+ГС!L58+КСП!L58+Минздрав!L58+Минимущ!L58+Мининформ!L58+Минкульт!L58+Минобр!L58+Минприр!L58+Минсельхоз!L58+минстрой!L58+минтранс!L58+минспорт!L58+Минфин!L58+минюст!L58+'ГС тарифам'!L58+госохотрыб!L58+'ГС занятости'!L58+Гостех!L58+ЦИК!L58+Минэк!L58</f>
        <v>0</v>
      </c>
      <c r="M58" s="38">
        <f>АГ!M58+Госвет!M58+ГЖИ!M58+'ГК ЧС'!M58+ГС!M58+КСП!M58+Минздрав!M58+Минимущ!M58+Мининформ!M58+Минкульт!M58+Минобр!M58+Минприр!M58+Минсельхоз!M58+минстрой!M58+минтранс!M58+минспорт!M58+Минфин!M58+минюст!M58+'ГС тарифам'!M58+госохотрыб!M58+'ГС занятости'!M58+Гостех!M58+ЦИК!M58+Минэк!M58</f>
        <v>976</v>
      </c>
      <c r="N58" s="38">
        <f>АГ!N58+Госвет!N58+ГЖИ!N58+'ГК ЧС'!N58+ГС!N58+КСП!N58+Минздрав!N58+Минимущ!N58+Мининформ!N58+Минкульт!N58+Минобр!N58+Минприр!N58+Минсельхоз!N58+минстрой!N58+минтранс!N58+минспорт!N58+Минфин!N58+минюст!N58+'ГС тарифам'!N58+госохотрыб!N58+'ГС занятости'!N58+Гостех!N58+ЦИК!N58+Минэк!N58</f>
        <v>17</v>
      </c>
      <c r="O58" s="38">
        <f>АГ!O58+Госвет!O58+ГЖИ!O58+'ГК ЧС'!O58+ГС!O58+КСП!O58+Минздрав!O58+Минимущ!O58+Мининформ!O58+Минкульт!O58+Минобр!O58+Минприр!O58+Минсельхоз!O58+минстрой!O58+минтранс!O58+минспорт!O58+Минфин!O58+минюст!O58+'ГС тарифам'!O58+госохотрыб!O58+'ГС занятости'!O58+Гостех!O58+ЦИК!O58+Минэк!O58</f>
        <v>0</v>
      </c>
      <c r="P58" s="38">
        <f>АГ!P58+Госвет!P58+ГЖИ!P58+'ГК ЧС'!P58+ГС!P58+КСП!P58+Минздрав!P58+Минимущ!P58+Мининформ!P58+Минкульт!P58+Минобр!P58+Минприр!P58+Минсельхоз!P58+минстрой!P58+минтранс!P58+минспорт!P58+Минфин!P58+минюст!P58+'ГС тарифам'!P58+госохотрыб!P58+'ГС занятости'!P58+Гостех!P58+ЦИК!P58+Минэк!P58</f>
        <v>0</v>
      </c>
    </row>
    <row r="59" spans="1:16" s="81" customFormat="1" ht="79.2" x14ac:dyDescent="0.25">
      <c r="A59" s="80" t="s">
        <v>187</v>
      </c>
      <c r="B59" s="51">
        <v>217</v>
      </c>
      <c r="C59" s="48">
        <f t="shared" si="0"/>
        <v>215</v>
      </c>
      <c r="D59" s="48">
        <f>АГ!D59+Госвет!D59+ГЖИ!D59+'ГК ЧС'!D59+ГС!D59+КСП!D59+Минздрав!D59+Минимущ!D59+Мининформ!D59+Минкульт!D59+Минобр!D59+Минприр!D59+Минсельхоз!D59+минстрой!D59+минтранс!D59+минспорт!D59+Минфин!D59+минюст!D59+'ГС тарифам'!D59+госохотрыб!D59+'ГС занятости'!D59+Гостех!D59+ЦИК!D59+Минэк!D59</f>
        <v>5</v>
      </c>
      <c r="E59" s="48">
        <f>АГ!E59+Госвет!E59+ГЖИ!E59+'ГК ЧС'!E59+ГС!E59+КСП!E59+Минздрав!E59+Минимущ!E59+Мининформ!E59+Минкульт!E59+Минобр!E59+Минприр!E59+Минсельхоз!E59+минстрой!E59+минтранс!E59+минспорт!E59+Минфин!E59+минюст!E59+'ГС тарифам'!E59+госохотрыб!E59+'ГС занятости'!E59+Гостех!E59+ЦИК!E59+Минэк!E59</f>
        <v>0</v>
      </c>
      <c r="F59" s="48">
        <f>АГ!F59+Госвет!F59+ГЖИ!F59+'ГК ЧС'!F59+ГС!F59+КСП!F59+Минздрав!F59+Минимущ!F59+Мининформ!F59+Минкульт!F59+Минобр!F59+Минприр!F59+Минсельхоз!F59+минстрой!F59+минтранс!F59+минспорт!F59+Минфин!F59+минюст!F59+'ГС тарифам'!F59+госохотрыб!F59+'ГС занятости'!F59+Гостех!F59+ЦИК!F59+Минэк!F59</f>
        <v>0</v>
      </c>
      <c r="G59" s="48">
        <f>АГ!G59+Госвет!G59+ГЖИ!G59+'ГК ЧС'!G59+ГС!G59+КСП!G59+Минздрав!G59+Минимущ!G59+Мининформ!G59+Минкульт!G59+Минобр!G59+Минприр!G59+Минсельхоз!G59+минстрой!G59+минтранс!G59+минспорт!G59+Минфин!G59+минюст!G59+'ГС тарифам'!G59+госохотрыб!G59+'ГС занятости'!G59+Гостех!G59+ЦИК!G59+Минэк!G59</f>
        <v>0</v>
      </c>
      <c r="H59" s="48">
        <f>АГ!H59+Госвет!H59+ГЖИ!H59+'ГК ЧС'!H59+ГС!H59+КСП!H59+Минздрав!H59+Минимущ!H59+Мининформ!H59+Минкульт!H59+Минобр!H59+Минприр!H59+Минсельхоз!H59+минстрой!H59+минтранс!H59+минспорт!H59+Минфин!H59+минюст!H59+'ГС тарифам'!H59+госохотрыб!H59+'ГС занятости'!H59+Гостех!H59+ЦИК!H59+Минэк!H59</f>
        <v>0</v>
      </c>
      <c r="I59" s="48">
        <f>АГ!I59+Госвет!I59+ГЖИ!I59+'ГК ЧС'!I59+ГС!I59+КСП!I59+Минздрав!I59+Минимущ!I59+Мининформ!I59+Минкульт!I59+Минобр!I59+Минприр!I59+Минсельхоз!I59+минстрой!I59+минтранс!I59+минспорт!I59+Минфин!I59+минюст!I59+'ГС тарифам'!I59+госохотрыб!I59+'ГС занятости'!I59+Гостех!I59+ЦИК!I59+Минэк!I59</f>
        <v>0</v>
      </c>
      <c r="J59" s="48">
        <f>АГ!J59+Госвет!J59+ГЖИ!J59+'ГК ЧС'!J59+ГС!J59+КСП!J59+Минздрав!J59+Минимущ!J59+Мининформ!J59+Минкульт!J59+Минобр!J59+Минприр!J59+Минсельхоз!J59+минстрой!J59+минтранс!J59+минспорт!J59+Минфин!J59+минюст!J59+'ГС тарифам'!J59+госохотрыб!J59+'ГС занятости'!J59+Гостех!J59+ЦИК!J59+Минэк!J59</f>
        <v>0</v>
      </c>
      <c r="K59" s="48">
        <f>АГ!K59+Госвет!K59+ГЖИ!K59+'ГК ЧС'!K59+ГС!K59+КСП!K59+Минздрав!K59+Минимущ!K59+Мининформ!K59+Минкульт!K59+Минобр!K59+Минприр!K59+Минсельхоз!K59+минстрой!K59+минтранс!K59+минспорт!K59+Минфин!K59+минюст!K59+'ГС тарифам'!K59+госохотрыб!K59+'ГС занятости'!K59+Гостех!K59+ЦИК!K59+Минэк!K59</f>
        <v>199</v>
      </c>
      <c r="L59" s="48">
        <f>АГ!L59+Госвет!L59+ГЖИ!L59+'ГК ЧС'!L59+ГС!L59+КСП!L59+Минздрав!L59+Минимущ!L59+Мининформ!L59+Минкульт!L59+Минобр!L59+Минприр!L59+Минсельхоз!L59+минстрой!L59+минтранс!L59+минспорт!L59+Минфин!L59+минюст!L59+'ГС тарифам'!L59+госохотрыб!L59+'ГС занятости'!L59+Гостех!L59+ЦИК!L59+Минэк!L59</f>
        <v>0</v>
      </c>
      <c r="M59" s="48">
        <f>АГ!M59+Госвет!M59+ГЖИ!M59+'ГК ЧС'!M59+ГС!M59+КСП!M59+Минздрав!M59+Минимущ!M59+Мининформ!M59+Минкульт!M59+Минобр!M59+Минприр!M59+Минсельхоз!M59+минстрой!M59+минтранс!M59+минспорт!M59+Минфин!M59+минюст!M59+'ГС тарифам'!M59+госохотрыб!M59+'ГС занятости'!M59+Гостех!M59+ЦИК!M59+Минэк!M59</f>
        <v>11</v>
      </c>
      <c r="N59" s="48">
        <f>АГ!N59+Госвет!N59+ГЖИ!N59+'ГК ЧС'!N59+ГС!N59+КСП!N59+Минздрав!N59+Минимущ!N59+Мининформ!N59+Минкульт!N59+Минобр!N59+Минприр!N59+Минсельхоз!N59+минстрой!N59+минтранс!N59+минспорт!N59+Минфин!N59+минюст!N59+'ГС тарифам'!N59+госохотрыб!N59+'ГС занятости'!N59+Гостех!N59+ЦИК!N59+Минэк!N59</f>
        <v>0</v>
      </c>
      <c r="O59" s="48">
        <f>АГ!O59+Госвет!O59+ГЖИ!O59+'ГК ЧС'!O59+ГС!O59+КСП!O59+Минздрав!O59+Минимущ!O59+Мининформ!O59+Минкульт!O59+Минобр!O59+Минприр!O59+Минсельхоз!O59+минстрой!O59+минтранс!O59+минспорт!O59+Минфин!O59+минюст!O59+'ГС тарифам'!O59+госохотрыб!O59+'ГС занятости'!O59+Гостех!O59+ЦИК!O59+Минэк!O59</f>
        <v>0</v>
      </c>
      <c r="P59" s="48">
        <f>АГ!P59+Госвет!P59+ГЖИ!P59+'ГК ЧС'!P59+ГС!P59+КСП!P59+Минздрав!P59+Минимущ!P59+Мининформ!P59+Минкульт!P59+Минобр!P59+Минприр!P59+Минсельхоз!P59+минстрой!P59+минтранс!P59+минспорт!P59+Минфин!P59+минюст!P59+'ГС тарифам'!P59+госохотрыб!P59+'ГС занятости'!P59+Гостех!P59+ЦИК!P59+Минэк!P59</f>
        <v>0</v>
      </c>
    </row>
    <row r="60" spans="1:16" s="81" customFormat="1" ht="66" x14ac:dyDescent="0.25">
      <c r="A60" s="80" t="s">
        <v>189</v>
      </c>
      <c r="B60" s="51">
        <v>218</v>
      </c>
      <c r="C60" s="48">
        <f t="shared" si="0"/>
        <v>0</v>
      </c>
      <c r="D60" s="48">
        <f>АГ!D60+Госвет!D60+ГЖИ!D60+'ГК ЧС'!D60+ГС!D60+КСП!D60+Минздрав!D60+Минимущ!D60+Мининформ!D60+Минкульт!D60+Минобр!D60+Минприр!D60+Минсельхоз!D60+минстрой!D60+минтранс!D60+минспорт!D60+Минфин!D60+минюст!D60+'ГС тарифам'!D60+госохотрыб!D60+'ГС занятости'!D60+Гостех!D60+ЦИК!D60+Минэк!D60</f>
        <v>0</v>
      </c>
      <c r="E60" s="48">
        <f>АГ!E60+Госвет!E60+ГЖИ!E60+'ГК ЧС'!E60+ГС!E60+КСП!E60+Минздрав!E60+Минимущ!E60+Мининформ!E60+Минкульт!E60+Минобр!E60+Минприр!E60+Минсельхоз!E60+минстрой!E60+минтранс!E60+минспорт!E60+Минфин!E60+минюст!E60+'ГС тарифам'!E60+госохотрыб!E60+'ГС занятости'!E60+Гостех!E60+ЦИК!E60+Минэк!E60</f>
        <v>0</v>
      </c>
      <c r="F60" s="48">
        <f>АГ!F60+Госвет!F60+ГЖИ!F60+'ГК ЧС'!F60+ГС!F60+КСП!F60+Минздрав!F60+Минимущ!F60+Мининформ!F60+Минкульт!F60+Минобр!F60+Минприр!F60+Минсельхоз!F60+минстрой!F60+минтранс!F60+минспорт!F60+Минфин!F60+минюст!F60+'ГС тарифам'!F60+госохотрыб!F60+'ГС занятости'!F60+Гостех!F60+ЦИК!F60+Минэк!F60</f>
        <v>0</v>
      </c>
      <c r="G60" s="48">
        <f>АГ!G60+Госвет!G60+ГЖИ!G60+'ГК ЧС'!G60+ГС!G60+КСП!G60+Минздрав!G60+Минимущ!G60+Мининформ!G60+Минкульт!G60+Минобр!G60+Минприр!G60+Минсельхоз!G60+минстрой!G60+минтранс!G60+минспорт!G60+Минфин!G60+минюст!G60+'ГС тарифам'!G60+госохотрыб!G60+'ГС занятости'!G60+Гостех!G60+ЦИК!G60+Минэк!G60</f>
        <v>0</v>
      </c>
      <c r="H60" s="48">
        <f>АГ!H60+Госвет!H60+ГЖИ!H60+'ГК ЧС'!H60+ГС!H60+КСП!H60+Минздрав!H60+Минимущ!H60+Мининформ!H60+Минкульт!H60+Минобр!H60+Минприр!H60+Минсельхоз!H60+минстрой!H60+минтранс!H60+минспорт!H60+Минфин!H60+минюст!H60+'ГС тарифам'!H60+госохотрыб!H60+'ГС занятости'!H60+Гостех!H60+ЦИК!H60+Минэк!H60</f>
        <v>0</v>
      </c>
      <c r="I60" s="48">
        <f>АГ!I60+Госвет!I60+ГЖИ!I60+'ГК ЧС'!I60+ГС!I60+КСП!I60+Минздрав!I60+Минимущ!I60+Мининформ!I60+Минкульт!I60+Минобр!I60+Минприр!I60+Минсельхоз!I60+минстрой!I60+минтранс!I60+минспорт!I60+Минфин!I60+минюст!I60+'ГС тарифам'!I60+госохотрыб!I60+'ГС занятости'!I60+Гостех!I60+ЦИК!I60+Минэк!I60</f>
        <v>0</v>
      </c>
      <c r="J60" s="48">
        <f>АГ!J60+Госвет!J60+ГЖИ!J60+'ГК ЧС'!J60+ГС!J60+КСП!J60+Минздрав!J60+Минимущ!J60+Мининформ!J60+Минкульт!J60+Минобр!J60+Минприр!J60+Минсельхоз!J60+минстрой!J60+минтранс!J60+минспорт!J60+Минфин!J60+минюст!J60+'ГС тарифам'!J60+госохотрыб!J60+'ГС занятости'!J60+Гостех!J60+ЦИК!J60+Минэк!J60</f>
        <v>0</v>
      </c>
      <c r="K60" s="48">
        <f>АГ!K60+Госвет!K60+ГЖИ!K60+'ГК ЧС'!K60+ГС!K60+КСП!K60+Минздрав!K60+Минимущ!K60+Мининформ!K60+Минкульт!K60+Минобр!K60+Минприр!K60+Минсельхоз!K60+минстрой!K60+минтранс!K60+минспорт!K60+Минфин!K60+минюст!K60+'ГС тарифам'!K60+госохотрыб!K60+'ГС занятости'!K60+Гостех!K60+ЦИК!K60+Минэк!K60</f>
        <v>0</v>
      </c>
      <c r="L60" s="48">
        <f>АГ!L60+Госвет!L60+ГЖИ!L60+'ГК ЧС'!L60+ГС!L60+КСП!L60+Минздрав!L60+Минимущ!L60+Мининформ!L60+Минкульт!L60+Минобр!L60+Минприр!L60+Минсельхоз!L60+минстрой!L60+минтранс!L60+минспорт!L60+Минфин!L60+минюст!L60+'ГС тарифам'!L60+госохотрыб!L60+'ГС занятости'!L60+Гостех!L60+ЦИК!L60+Минэк!L60</f>
        <v>0</v>
      </c>
      <c r="M60" s="48">
        <f>АГ!M60+Госвет!M60+ГЖИ!M60+'ГК ЧС'!M60+ГС!M60+КСП!M60+Минздрав!M60+Минимущ!M60+Мининформ!M60+Минкульт!M60+Минобр!M60+Минприр!M60+Минсельхоз!M60+минстрой!M60+минтранс!M60+минспорт!M60+Минфин!M60+минюст!M60+'ГС тарифам'!M60+госохотрыб!M60+'ГС занятости'!M60+Гостех!M60+ЦИК!M60+Минэк!M60</f>
        <v>0</v>
      </c>
      <c r="N60" s="48">
        <f>АГ!N60+Госвет!N60+ГЖИ!N60+'ГК ЧС'!N60+ГС!N60+КСП!N60+Минздрав!N60+Минимущ!N60+Мининформ!N60+Минкульт!N60+Минобр!N60+Минприр!N60+Минсельхоз!N60+минстрой!N60+минтранс!N60+минспорт!N60+Минфин!N60+минюст!N60+'ГС тарифам'!N60+госохотрыб!N60+'ГС занятости'!N60+Гостех!N60+ЦИК!N60+Минэк!N60</f>
        <v>0</v>
      </c>
      <c r="O60" s="48">
        <f>АГ!O60+Госвет!O60+ГЖИ!O60+'ГК ЧС'!O60+ГС!O60+КСП!O60+Минздрав!O60+Минимущ!O60+Мининформ!O60+Минкульт!O60+Минобр!O60+Минприр!O60+Минсельхоз!O60+минстрой!O60+минтранс!O60+минспорт!O60+Минфин!O60+минюст!O60+'ГС тарифам'!O60+госохотрыб!O60+'ГС занятости'!O60+Гостех!O60+ЦИК!O60+Минэк!O60</f>
        <v>0</v>
      </c>
      <c r="P60" s="48">
        <f>АГ!P60+Госвет!P60+ГЖИ!P60+'ГК ЧС'!P60+ГС!P60+КСП!P60+Минздрав!P60+Минимущ!P60+Мининформ!P60+Минкульт!P60+Минобр!P60+Минприр!P60+Минсельхоз!P60+минстрой!P60+минтранс!P60+минспорт!P60+Минфин!P60+минюст!P60+'ГС тарифам'!P60+госохотрыб!P60+'ГС занятости'!P60+Гостех!P60+ЦИК!P60+Минэк!P60</f>
        <v>0</v>
      </c>
    </row>
    <row r="61" spans="1:16" ht="26.4" x14ac:dyDescent="0.25">
      <c r="A61" s="82" t="s">
        <v>190</v>
      </c>
      <c r="B61" s="71">
        <v>219</v>
      </c>
      <c r="C61" s="38">
        <f>SUM(D61:P61)</f>
        <v>3848</v>
      </c>
      <c r="D61" s="38">
        <v>33</v>
      </c>
      <c r="E61" s="38">
        <f>АГ!E61+Госвет!E61+ГЖИ!E61+'ГК ЧС'!E61+ГС!E61+КСП!E61+Минздрав!E61+Минимущ!E61+Мининформ!E61+Минкульт!E61+Минобр!E61+Минприр!E61+Минсельхоз!E61+минстрой!E61+минтранс!E61+минспорт!E61+Минфин!E61+минюст!E61+'ГС тарифам'!E61+госохотрыб!E61+'ГС занятости'!E61+Гостех!E61+ЦИК!E61+Минэк!E61</f>
        <v>0</v>
      </c>
      <c r="F61" s="38">
        <f>АГ!F61+Госвет!F61+ГЖИ!F61+'ГК ЧС'!F61+ГС!F61+КСП!F61+Минздрав!F61+Минимущ!F61+Мининформ!F61+Минкульт!F61+Минобр!F61+Минприр!F61+Минсельхоз!F61+минстрой!F61+минтранс!F61+минспорт!F61+Минфин!F61+минюст!F61+'ГС тарифам'!F61+госохотрыб!F61+'ГС занятости'!F61+Гостех!F61+ЦИК!F61+Минэк!F61</f>
        <v>0</v>
      </c>
      <c r="G61" s="38">
        <f>АГ!G61+Госвет!G61+ГЖИ!G61+'ГК ЧС'!G61+ГС!G61+КСП!G61+Минздрав!G61+Минимущ!G61+Мининформ!G61+Минкульт!G61+Минобр!G61+Минприр!G61+Минсельхоз!G61+минстрой!G61+минтранс!G61+минспорт!G61+Минфин!G61+минюст!G61+'ГС тарифам'!G61+госохотрыб!G61+'ГС занятости'!G61+Гостех!G61+ЦИК!G61+Минэк!G61</f>
        <v>0</v>
      </c>
      <c r="H61" s="38">
        <f>АГ!H61+Госвет!H61+ГЖИ!H61+'ГК ЧС'!H61+ГС!H61+КСП!H61+Минздрав!H61+Минимущ!H61+Мининформ!H61+Минкульт!H61+Минобр!H61+Минприр!H61+Минсельхоз!H61+минстрой!H61+минтранс!H61+минспорт!H61+Минфин!H61+минюст!H61+'ГС тарифам'!H61+госохотрыб!H61+'ГС занятости'!H61+Гостех!H61+ЦИК!H61+Минэк!H61</f>
        <v>0</v>
      </c>
      <c r="I61" s="38">
        <f>АГ!I61+Госвет!I61+ГЖИ!I61+'ГК ЧС'!I61+ГС!I61+КСП!I61+Минздрав!I61+Минимущ!I61+Мининформ!I61+Минкульт!I61+Минобр!I61+Минприр!I61+Минсельхоз!I61+минстрой!I61+минтранс!I61+минспорт!I61+Минфин!I61+минюст!I61+'ГС тарифам'!I61+госохотрыб!I61+'ГС занятости'!I61+Гостех!I61+ЦИК!I61+Минэк!I61</f>
        <v>0</v>
      </c>
      <c r="J61" s="38">
        <f>АГ!J61+Госвет!J61+ГЖИ!J61+'ГК ЧС'!J61+ГС!J61+КСП!J61+Минздрав!J61+Минимущ!J61+Мининформ!J61+Минкульт!J61+Минобр!J61+Минприр!J61+Минсельхоз!J61+минстрой!J61+минтранс!J61+минспорт!J61+Минфин!J61+минюст!J61+'ГС тарифам'!J61+госохотрыб!J61+'ГС занятости'!J61+Гостех!J61+ЦИК!J61+Минэк!J61</f>
        <v>0</v>
      </c>
      <c r="K61" s="38">
        <f>АГ!K61+Госвет!K61+ГЖИ!K61+'ГК ЧС'!K61+ГС!K61+КСП!K61+Минздрав!K61+Минимущ!K61+Мининформ!K61+Минкульт!K61+Минобр!K61+Минприр!K61+Минсельхоз!K61+минстрой!K61+минтранс!K61+минспорт!K61+Минфин!K61+минюст!K61+'ГС тарифам'!K61+госохотрыб!K61+'ГС занятости'!K61+Гостех!K61+ЦИК!K61+Минэк!K61</f>
        <v>2822</v>
      </c>
      <c r="L61" s="38">
        <f>АГ!L61+Госвет!L61+ГЖИ!L61+'ГК ЧС'!L61+ГС!L61+КСП!L61+Минздрав!L61+Минимущ!L61+Мининформ!L61+Минкульт!L61+Минобр!L61+Минприр!L61+Минсельхоз!L61+минстрой!L61+минтранс!L61+минспорт!L61+Минфин!L61+минюст!L61+'ГС тарифам'!L61+госохотрыб!L61+'ГС занятости'!L61+Гостех!L61+ЦИК!L61+Минэк!L61</f>
        <v>0</v>
      </c>
      <c r="M61" s="38">
        <f>АГ!M61+Госвет!M61+ГЖИ!M61+'ГК ЧС'!M61+ГС!M61+КСП!M61+Минздрав!M61+Минимущ!M61+Мининформ!M61+Минкульт!M61+Минобр!M61+Минприр!M61+Минсельхоз!M61+минстрой!M61+минтранс!M61+минспорт!M61+Минфин!M61+минюст!M61+'ГС тарифам'!M61+госохотрыб!M61+'ГС занятости'!M61+Гостех!M61+ЦИК!M61+Минэк!M61</f>
        <v>976</v>
      </c>
      <c r="N61" s="38">
        <f>АГ!N61+Госвет!N61+ГЖИ!N61+'ГК ЧС'!N61+ГС!N61+КСП!N61+Минздрав!N61+Минимущ!N61+Мининформ!N61+Минкульт!N61+Минобр!N61+Минприр!N61+Минсельхоз!N61+минстрой!N61+минтранс!N61+минспорт!N61+Минфин!N61+минюст!N61+'ГС тарифам'!N61+госохотрыб!N61+'ГС занятости'!N61+Гостех!N61+ЦИК!N61+Минэк!N61</f>
        <v>17</v>
      </c>
      <c r="O61" s="38">
        <f>АГ!O61+Госвет!O61+ГЖИ!O61+'ГК ЧС'!O61+ГС!O61+КСП!O61+Минздрав!O61+Минимущ!O61+Мининформ!O61+Минкульт!O61+Минобр!O61+Минприр!O61+Минсельхоз!O61+минстрой!O61+минтранс!O61+минспорт!O61+Минфин!O61+минюст!O61+'ГС тарифам'!O61+госохотрыб!O61+'ГС занятости'!O61+Гостех!O61+ЦИК!O61+Минэк!O61</f>
        <v>0</v>
      </c>
      <c r="P61" s="38">
        <f>АГ!P61+Госвет!P61+ГЖИ!P61+'ГК ЧС'!P61+ГС!P61+КСП!P61+Минздрав!P61+Минимущ!P61+Мининформ!P61+Минкульт!P61+Минобр!P61+Минприр!P61+Минсельхоз!P61+минстрой!P61+минтранс!P61+минспорт!P61+Минфин!P61+минюст!P61+'ГС тарифам'!P61+госохотрыб!P61+'ГС занятости'!P61+Гостех!P61+ЦИК!P61+Минэк!P61</f>
        <v>0</v>
      </c>
    </row>
    <row r="62" spans="1:16" ht="26.4" x14ac:dyDescent="0.25">
      <c r="A62" s="80" t="s">
        <v>191</v>
      </c>
      <c r="B62" s="51">
        <v>220</v>
      </c>
      <c r="C62" s="48">
        <f t="shared" si="0"/>
        <v>0</v>
      </c>
      <c r="D62" s="48">
        <f>АГ!D62+Госвет!D62+ГЖИ!D62+'ГК ЧС'!D62+ГС!D62+КСП!D62+Минздрав!D62+Минимущ!D62+Мининформ!D62+Минкульт!D62+Минобр!D62+Минприр!D62+Минсельхоз!D62+минстрой!D62+минтранс!D62+минспорт!D62+Минфин!D62+минюст!D62+'ГС тарифам'!D62+госохотрыб!D62+'ГС занятости'!D62+Гостех!D62+ЦИК!D62+Минэк!D62</f>
        <v>0</v>
      </c>
      <c r="E62" s="48">
        <f>АГ!E62+Госвет!E62+ГЖИ!E62+'ГК ЧС'!E62+ГС!E62+КСП!E62+Минздрав!E62+Минимущ!E62+Мининформ!E62+Минкульт!E62+Минобр!E62+Минприр!E62+Минсельхоз!E62+минстрой!E62+минтранс!E62+минспорт!E62+Минфин!E62+минюст!E62+'ГС тарифам'!E62+госохотрыб!E62+'ГС занятости'!E62+Гостех!E62+ЦИК!E62+Минэк!E62</f>
        <v>0</v>
      </c>
      <c r="F62" s="48">
        <f>АГ!F62+Госвет!F62+ГЖИ!F62+'ГК ЧС'!F62+ГС!F62+КСП!F62+Минздрав!F62+Минимущ!F62+Мининформ!F62+Минкульт!F62+Минобр!F62+Минприр!F62+Минсельхоз!F62+минстрой!F62+минтранс!F62+минспорт!F62+Минфин!F62+минюст!F62+'ГС тарифам'!F62+госохотрыб!F62+'ГС занятости'!F62+Гостех!F62+ЦИК!F62+Минэк!F62</f>
        <v>0</v>
      </c>
      <c r="G62" s="48">
        <f>АГ!G62+Госвет!G62+ГЖИ!G62+'ГК ЧС'!G62+ГС!G62+КСП!G62+Минздрав!G62+Минимущ!G62+Мининформ!G62+Минкульт!G62+Минобр!G62+Минприр!G62+Минсельхоз!G62+минстрой!G62+минтранс!G62+минспорт!G62+Минфин!G62+минюст!G62+'ГС тарифам'!G62+госохотрыб!G62+'ГС занятости'!G62+Гостех!G62+ЦИК!G62+Минэк!G62</f>
        <v>0</v>
      </c>
      <c r="H62" s="48">
        <f>АГ!H62+Госвет!H62+ГЖИ!H62+'ГК ЧС'!H62+ГС!H62+КСП!H62+Минздрав!H62+Минимущ!H62+Мининформ!H62+Минкульт!H62+Минобр!H62+Минприр!H62+Минсельхоз!H62+минстрой!H62+минтранс!H62+минспорт!H62+Минфин!H62+минюст!H62+'ГС тарифам'!H62+госохотрыб!H62+'ГС занятости'!H62+Гостех!H62+ЦИК!H62+Минэк!H62</f>
        <v>0</v>
      </c>
      <c r="I62" s="48">
        <f>АГ!I62+Госвет!I62+ГЖИ!I62+'ГК ЧС'!I62+ГС!I62+КСП!I62+Минздрав!I62+Минимущ!I62+Мининформ!I62+Минкульт!I62+Минобр!I62+Минприр!I62+Минсельхоз!I62+минстрой!I62+минтранс!I62+минспорт!I62+Минфин!I62+минюст!I62+'ГС тарифам'!I62+госохотрыб!I62+'ГС занятости'!I62+Гостех!I62+ЦИК!I62+Минэк!I62</f>
        <v>0</v>
      </c>
      <c r="J62" s="48">
        <f>АГ!J62+Госвет!J62+ГЖИ!J62+'ГК ЧС'!J62+ГС!J62+КСП!J62+Минздрав!J62+Минимущ!J62+Мининформ!J62+Минкульт!J62+Минобр!J62+Минприр!J62+Минсельхоз!J62+минстрой!J62+минтранс!J62+минспорт!J62+Минфин!J62+минюст!J62+'ГС тарифам'!J62+госохотрыб!J62+'ГС занятости'!J62+Гостех!J62+ЦИК!J62+Минэк!J62</f>
        <v>0</v>
      </c>
      <c r="K62" s="48">
        <f>АГ!K62+Госвет!K62+ГЖИ!K62+'ГК ЧС'!K62+ГС!K62+КСП!K62+Минздрав!K62+Минимущ!K62+Мининформ!K62+Минкульт!K62+Минобр!K62+Минприр!K62+Минсельхоз!K62+минстрой!K62+минтранс!K62+минспорт!K62+Минфин!K62+минюст!K62+'ГС тарифам'!K62+госохотрыб!K62+'ГС занятости'!K62+Гостех!K62+ЦИК!K62+Минэк!K62</f>
        <v>0</v>
      </c>
      <c r="L62" s="48">
        <f>АГ!L62+Госвет!L62+ГЖИ!L62+'ГК ЧС'!L62+ГС!L62+КСП!L62+Минздрав!L62+Минимущ!L62+Мининформ!L62+Минкульт!L62+Минобр!L62+Минприр!L62+Минсельхоз!L62+минстрой!L62+минтранс!L62+минспорт!L62+Минфин!L62+минюст!L62+'ГС тарифам'!L62+госохотрыб!L62+'ГС занятости'!L62+Гостех!L62+ЦИК!L62+Минэк!L62</f>
        <v>0</v>
      </c>
      <c r="M62" s="48">
        <f>АГ!M62+Госвет!M62+ГЖИ!M62+'ГК ЧС'!M62+ГС!M62+КСП!M62+Минздрав!M62+Минимущ!M62+Мининформ!M62+Минкульт!M62+Минобр!M62+Минприр!M62+Минсельхоз!M62+минстрой!M62+минтранс!M62+минспорт!M62+Минфин!M62+минюст!M62+'ГС тарифам'!M62+госохотрыб!M62+'ГС занятости'!M62+Гостех!M62+ЦИК!M62+Минэк!M62</f>
        <v>0</v>
      </c>
      <c r="N62" s="48">
        <f>АГ!N62+Госвет!N62+ГЖИ!N62+'ГК ЧС'!N62+ГС!N62+КСП!N62+Минздрав!N62+Минимущ!N62+Мининформ!N62+Минкульт!N62+Минобр!N62+Минприр!N62+Минсельхоз!N62+минстрой!N62+минтранс!N62+минспорт!N62+Минфин!N62+минюст!N62+'ГС тарифам'!N62+госохотрыб!N62+'ГС занятости'!N62+Гостех!N62+ЦИК!N62+Минэк!N62</f>
        <v>0</v>
      </c>
      <c r="O62" s="48">
        <f>АГ!O62+Госвет!O62+ГЖИ!O62+'ГК ЧС'!O62+ГС!O62+КСП!O62+Минздрав!O62+Минимущ!O62+Мининформ!O62+Минкульт!O62+Минобр!O62+Минприр!O62+Минсельхоз!O62+минстрой!O62+минтранс!O62+минспорт!O62+Минфин!O62+минюст!O62+'ГС тарифам'!O62+госохотрыб!O62+'ГС занятости'!O62+Гостех!O62+ЦИК!O62+Минэк!O62</f>
        <v>0</v>
      </c>
      <c r="P62" s="48">
        <f>АГ!P62+Госвет!P62+ГЖИ!P62+'ГК ЧС'!P62+ГС!P62+КСП!P62+Минздрав!P62+Минимущ!P62+Мининформ!P62+Минкульт!P62+Минобр!P62+Минприр!P62+Минсельхоз!P62+минстрой!P62+минтранс!P62+минспорт!P62+Минфин!P62+минюст!P62+'ГС тарифам'!P62+госохотрыб!P62+'ГС занятости'!P62+Гостех!P62+ЦИК!P62+Минэк!P62</f>
        <v>0</v>
      </c>
    </row>
    <row r="63" spans="1:16" x14ac:dyDescent="0.25">
      <c r="A63" s="80" t="s">
        <v>192</v>
      </c>
      <c r="B63" s="51">
        <v>221</v>
      </c>
      <c r="C63" s="48">
        <f t="shared" si="0"/>
        <v>0</v>
      </c>
      <c r="D63" s="48">
        <f>АГ!D63+Госвет!D63+ГЖИ!D63+'ГК ЧС'!D63+ГС!D63+КСП!D63+Минздрав!D63+Минимущ!D63+Мининформ!D63+Минкульт!D63+Минобр!D63+Минприр!D63+Минсельхоз!D63+минстрой!D63+минтранс!D63+минспорт!D63+Минфин!D63+минюст!D63+'ГС тарифам'!D63+госохотрыб!D63+'ГС занятости'!D63+Гостех!D63+ЦИК!D63+Минэк!D63</f>
        <v>0</v>
      </c>
      <c r="E63" s="48">
        <f>АГ!E63+Госвет!E63+ГЖИ!E63+'ГК ЧС'!E63+ГС!E63+КСП!E63+Минздрав!E63+Минимущ!E63+Мининформ!E63+Минкульт!E63+Минобр!E63+Минприр!E63+Минсельхоз!E63+минстрой!E63+минтранс!E63+минспорт!E63+Минфин!E63+минюст!E63+'ГС тарифам'!E63+госохотрыб!E63+'ГС занятости'!E63+Гостех!E63+ЦИК!E63+Минэк!E63</f>
        <v>0</v>
      </c>
      <c r="F63" s="48">
        <f>АГ!F63+Госвет!F63+ГЖИ!F63+'ГК ЧС'!F63+ГС!F63+КСП!F63+Минздрав!F63+Минимущ!F63+Мининформ!F63+Минкульт!F63+Минобр!F63+Минприр!F63+Минсельхоз!F63+минстрой!F63+минтранс!F63+минспорт!F63+Минфин!F63+минюст!F63+'ГС тарифам'!F63+госохотрыб!F63+'ГС занятости'!F63+Гостех!F63+ЦИК!F63+Минэк!F63</f>
        <v>0</v>
      </c>
      <c r="G63" s="48">
        <f>АГ!G63+Госвет!G63+ГЖИ!G63+'ГК ЧС'!G63+ГС!G63+КСП!G63+Минздрав!G63+Минимущ!G63+Мининформ!G63+Минкульт!G63+Минобр!G63+Минприр!G63+Минсельхоз!G63+минстрой!G63+минтранс!G63+минспорт!G63+Минфин!G63+минюст!G63+'ГС тарифам'!G63+госохотрыб!G63+'ГС занятости'!G63+Гостех!G63+ЦИК!G63+Минэк!G63</f>
        <v>0</v>
      </c>
      <c r="H63" s="48">
        <f>АГ!H63+Госвет!H63+ГЖИ!H63+'ГК ЧС'!H63+ГС!H63+КСП!H63+Минздрав!H63+Минимущ!H63+Мининформ!H63+Минкульт!H63+Минобр!H63+Минприр!H63+Минсельхоз!H63+минстрой!H63+минтранс!H63+минспорт!H63+Минфин!H63+минюст!H63+'ГС тарифам'!H63+госохотрыб!H63+'ГС занятости'!H63+Гостех!H63+ЦИК!H63+Минэк!H63</f>
        <v>0</v>
      </c>
      <c r="I63" s="48">
        <f>АГ!I63+Госвет!I63+ГЖИ!I63+'ГК ЧС'!I63+ГС!I63+КСП!I63+Минздрав!I63+Минимущ!I63+Мининформ!I63+Минкульт!I63+Минобр!I63+Минприр!I63+Минсельхоз!I63+минстрой!I63+минтранс!I63+минспорт!I63+Минфин!I63+минюст!I63+'ГС тарифам'!I63+госохотрыб!I63+'ГС занятости'!I63+Гостех!I63+ЦИК!I63+Минэк!I63</f>
        <v>0</v>
      </c>
      <c r="J63" s="48">
        <f>АГ!J63+Госвет!J63+ГЖИ!J63+'ГК ЧС'!J63+ГС!J63+КСП!J63+Минздрав!J63+Минимущ!J63+Мининформ!J63+Минкульт!J63+Минобр!J63+Минприр!J63+Минсельхоз!J63+минстрой!J63+минтранс!J63+минспорт!J63+Минфин!J63+минюст!J63+'ГС тарифам'!J63+госохотрыб!J63+'ГС занятости'!J63+Гостех!J63+ЦИК!J63+Минэк!J63</f>
        <v>0</v>
      </c>
      <c r="K63" s="48">
        <f>АГ!K63+Госвет!K63+ГЖИ!K63+'ГК ЧС'!K63+ГС!K63+КСП!K63+Минздрав!K63+Минимущ!K63+Мининформ!K63+Минкульт!K63+Минобр!K63+Минприр!K63+Минсельхоз!K63+минстрой!K63+минтранс!K63+минспорт!K63+Минфин!K63+минюст!K63+'ГС тарифам'!K63+госохотрыб!K63+'ГС занятости'!K63+Гостех!K63+ЦИК!K63+Минэк!K63</f>
        <v>0</v>
      </c>
      <c r="L63" s="48">
        <f>АГ!L63+Госвет!L63+ГЖИ!L63+'ГК ЧС'!L63+ГС!L63+КСП!L63+Минздрав!L63+Минимущ!L63+Мининформ!L63+Минкульт!L63+Минобр!L63+Минприр!L63+Минсельхоз!L63+минстрой!L63+минтранс!L63+минспорт!L63+Минфин!L63+минюст!L63+'ГС тарифам'!L63+госохотрыб!L63+'ГС занятости'!L63+Гостех!L63+ЦИК!L63+Минэк!L63</f>
        <v>0</v>
      </c>
      <c r="M63" s="48">
        <f>АГ!M63+Госвет!M63+ГЖИ!M63+'ГК ЧС'!M63+ГС!M63+КСП!M63+Минздрав!M63+Минимущ!M63+Мининформ!M63+Минкульт!M63+Минобр!M63+Минприр!M63+Минсельхоз!M63+минстрой!M63+минтранс!M63+минспорт!M63+Минфин!M63+минюст!M63+'ГС тарифам'!M63+госохотрыб!M63+'ГС занятости'!M63+Гостех!M63+ЦИК!M63+Минэк!M63</f>
        <v>0</v>
      </c>
      <c r="N63" s="48">
        <f>АГ!N63+Госвет!N63+ГЖИ!N63+'ГК ЧС'!N63+ГС!N63+КСП!N63+Минздрав!N63+Минимущ!N63+Мининформ!N63+Минкульт!N63+Минобр!N63+Минприр!N63+Минсельхоз!N63+минстрой!N63+минтранс!N63+минспорт!N63+Минфин!N63+минюст!N63+'ГС тарифам'!N63+госохотрыб!N63+'ГС занятости'!N63+Гостех!N63+ЦИК!N63+Минэк!N63</f>
        <v>0</v>
      </c>
      <c r="O63" s="48">
        <f>АГ!O63+Госвет!O63+ГЖИ!O63+'ГК ЧС'!O63+ГС!O63+КСП!O63+Минздрав!O63+Минимущ!O63+Мининформ!O63+Минкульт!O63+Минобр!O63+Минприр!O63+Минсельхоз!O63+минстрой!O63+минтранс!O63+минспорт!O63+Минфин!O63+минюст!O63+'ГС тарифам'!O63+госохотрыб!O63+'ГС занятости'!O63+Гостех!O63+ЦИК!O63+Минэк!O63</f>
        <v>0</v>
      </c>
      <c r="P63" s="48">
        <f>АГ!P63+Госвет!P63+ГЖИ!P63+'ГК ЧС'!P63+ГС!P63+КСП!P63+Минздрав!P63+Минимущ!P63+Мининформ!P63+Минкульт!P63+Минобр!P63+Минприр!P63+Минсельхоз!P63+минстрой!P63+минтранс!P63+минспорт!P63+Минфин!P63+минюст!P63+'ГС тарифам'!P63+госохотрыб!P63+'ГС занятости'!P63+Гостех!P63+ЦИК!P63+Минэк!P63</f>
        <v>0</v>
      </c>
    </row>
    <row r="64" spans="1:16" ht="26.4" x14ac:dyDescent="0.25">
      <c r="A64" s="49" t="s">
        <v>93</v>
      </c>
      <c r="B64" s="72">
        <v>222</v>
      </c>
      <c r="C64" s="48">
        <f>SUM(D64:P64)</f>
        <v>3</v>
      </c>
      <c r="D64" s="48">
        <f>АГ!D64+Госвет!D64+ГЖИ!D64+'ГК ЧС'!D64+ГС!D64+КСП!D64+Минздрав!D64+Минимущ!D64+Мининформ!D64+Минкульт!D64+Минобр!D64+Минприр!D64+Минсельхоз!D64+минстрой!D64+минтранс!D64+минспорт!D64+Минфин!D64+минюст!D64+'ГС тарифам'!D64+госохотрыб!D64+'ГС занятости'!D64+Гостех!D64+ЦИК!D64+Минэк!D64</f>
        <v>1</v>
      </c>
      <c r="E64" s="48">
        <f>АГ!E64+Госвет!E64+ГЖИ!E64+'ГК ЧС'!E64+ГС!E64+КСП!E64+Минздрав!E64+Минимущ!E64+Мининформ!E64+Минкульт!E64+Минобр!E64+Минприр!E64+Минсельхоз!E64+минстрой!E64+минтранс!E64+минспорт!E64+Минфин!E64+минюст!E64+'ГС тарифам'!E64+госохотрыб!E64+'ГС занятости'!E64+Гостех!E64+ЦИК!E64+Минэк!E64</f>
        <v>0</v>
      </c>
      <c r="F64" s="48">
        <f>АГ!F64+Госвет!F64+ГЖИ!F64+'ГК ЧС'!F64+ГС!F64+КСП!F64+Минздрав!F64+Минимущ!F64+Мининформ!F64+Минкульт!F64+Минобр!F64+Минприр!F64+Минсельхоз!F64+минстрой!F64+минтранс!F64+минспорт!F64+Минфин!F64+минюст!F64+'ГС тарифам'!F64+госохотрыб!F64+'ГС занятости'!F64+Гостех!F64+ЦИК!F64+Минэк!F64</f>
        <v>0</v>
      </c>
      <c r="G64" s="48">
        <f>АГ!G64+Госвет!G64+ГЖИ!G64+'ГК ЧС'!G64+ГС!G64+КСП!G64+Минздрав!G64+Минимущ!G64+Мининформ!G64+Минкульт!G64+Минобр!G64+Минприр!G64+Минсельхоз!G64+минстрой!G64+минтранс!G64+минспорт!G64+Минфин!G64+минюст!G64+'ГС тарифам'!G64+госохотрыб!G64+'ГС занятости'!G64+Гостех!G64+ЦИК!G64+Минэк!G64</f>
        <v>0</v>
      </c>
      <c r="H64" s="48">
        <f>АГ!H64+Госвет!H64+ГЖИ!H64+'ГК ЧС'!H64+ГС!H64+КСП!H64+Минздрав!H64+Минимущ!H64+Мининформ!H64+Минкульт!H64+Минобр!H64+Минприр!H64+Минсельхоз!H64+минстрой!H64+минтранс!H64+минспорт!H64+Минфин!H64+минюст!H64+'ГС тарифам'!H64+госохотрыб!H64+'ГС занятости'!H64+Гостех!H64+ЦИК!H64+Минэк!H64</f>
        <v>0</v>
      </c>
      <c r="I64" s="48">
        <f>АГ!I64+Госвет!I64+ГЖИ!I64+'ГК ЧС'!I64+ГС!I64+КСП!I64+Минздрав!I64+Минимущ!I64+Мининформ!I64+Минкульт!I64+Минобр!I64+Минприр!I64+Минсельхоз!I64+минстрой!I64+минтранс!I64+минспорт!I64+Минфин!I64+минюст!I64+'ГС тарифам'!I64+госохотрыб!I64+'ГС занятости'!I64+Гостех!I64+ЦИК!I64+Минэк!I64</f>
        <v>0</v>
      </c>
      <c r="J64" s="48">
        <f>АГ!J64+Госвет!J64+ГЖИ!J64+'ГК ЧС'!J64+ГС!J64+КСП!J64+Минздрав!J64+Минимущ!J64+Мининформ!J64+Минкульт!J64+Минобр!J64+Минприр!J64+Минсельхоз!J64+минстрой!J64+минтранс!J64+минспорт!J64+Минфин!J64+минюст!J64+'ГС тарифам'!J64+госохотрыб!J64+'ГС занятости'!J64+Гостех!J64+ЦИК!J64+Минэк!J64</f>
        <v>0</v>
      </c>
      <c r="K64" s="48">
        <f>АГ!K64+Госвет!K64+ГЖИ!K64+'ГК ЧС'!K64+ГС!K64+КСП!K64+Минздрав!K64+Минимущ!K64+Мининформ!K64+Минкульт!K64+Минобр!K64+Минприр!K64+Минсельхоз!K64+минстрой!K64+минтранс!K64+минспорт!K64+Минфин!K64+минюст!K64+'ГС тарифам'!K64+госохотрыб!K64+'ГС занятости'!K64+Гостех!K64+ЦИК!K64+Минэк!K64</f>
        <v>2</v>
      </c>
      <c r="L64" s="48">
        <f>АГ!L64+Госвет!L64+ГЖИ!L64+'ГК ЧС'!L64+ГС!L64+КСП!L64+Минздрав!L64+Минимущ!L64+Мининформ!L64+Минкульт!L64+Минобр!L64+Минприр!L64+Минсельхоз!L64+минстрой!L64+минтранс!L64+минспорт!L64+Минфин!L64+минюст!L64+'ГС тарифам'!L64+госохотрыб!L64+'ГС занятости'!L64+Гостех!L64+ЦИК!L64+Минэк!L64</f>
        <v>0</v>
      </c>
      <c r="M64" s="48">
        <f>АГ!M64+Госвет!M64+ГЖИ!M64+'ГК ЧС'!M64+ГС!M64+КСП!M64+Минздрав!M64+Минимущ!M64+Мининформ!M64+Минкульт!M64+Минобр!M64+Минприр!M64+Минсельхоз!M64+минстрой!M64+минтранс!M64+минспорт!M64+Минфин!M64+минюст!M64+'ГС тарифам'!M64+госохотрыб!M64+'ГС занятости'!M64+Гостех!M64+ЦИК!M64+Минэк!M64</f>
        <v>0</v>
      </c>
      <c r="N64" s="48">
        <f>АГ!N64+Госвет!N64+ГЖИ!N64+'ГК ЧС'!N64+ГС!N64+КСП!N64+Минздрав!N64+Минимущ!N64+Мининформ!N64+Минкульт!N64+Минобр!N64+Минприр!N64+Минсельхоз!N64+минстрой!N64+минтранс!N64+минспорт!N64+Минфин!N64+минюст!N64+'ГС тарифам'!N64+госохотрыб!N64+'ГС занятости'!N64+Гостех!N64+ЦИК!N64+Минэк!N64</f>
        <v>0</v>
      </c>
      <c r="O64" s="48">
        <f>АГ!O64+Госвет!O64+ГЖИ!O64+'ГК ЧС'!O64+ГС!O64+КСП!O64+Минздрав!O64+Минимущ!O64+Мининформ!O64+Минкульт!O64+Минобр!O64+Минприр!O64+Минсельхоз!O64+минстрой!O64+минтранс!O64+минспорт!O64+Минфин!O64+минюст!O64+'ГС тарифам'!O64+госохотрыб!O64+'ГС занятости'!O64+Гостех!O64+ЦИК!O64+Минэк!O64</f>
        <v>0</v>
      </c>
      <c r="P64" s="48">
        <f>АГ!P64+Госвет!P64+ГЖИ!P64+'ГК ЧС'!P64+ГС!P64+КСП!P64+Минздрав!P64+Минимущ!P64+Мининформ!P64+Минкульт!P64+Минобр!P64+Минприр!P64+Минсельхоз!P64+минстрой!P64+минтранс!P64+минспорт!P64+Минфин!P64+минюст!P64+'ГС тарифам'!P64+госохотрыб!P64+'ГС занятости'!P64+Гостех!P64+ЦИК!P64+Минэк!P64</f>
        <v>0</v>
      </c>
    </row>
    <row r="65" spans="1:22" x14ac:dyDescent="0.25">
      <c r="A65" s="428" t="s">
        <v>199</v>
      </c>
      <c r="B65" s="428"/>
      <c r="C65" s="532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</row>
    <row r="66" spans="1:22" ht="26.4" x14ac:dyDescent="0.25">
      <c r="A66" s="75" t="s">
        <v>94</v>
      </c>
      <c r="B66" s="72">
        <v>301</v>
      </c>
      <c r="C66" s="38">
        <f>SUM(D66:P66)</f>
        <v>5000517.3771900004</v>
      </c>
      <c r="D66" s="409">
        <f>АГ!D66+Госвет!D66+ГЖИ!D66+'ГК ЧС'!D66+ГС!D66+КСП!D66+Минздрав!D66+Минимущ!D66+Мининформ!D66+Минкульт!D66+Минобр!D66+Минприр!D66+Минсельхоз!D66+минстрой!D66+минтранс!D66+минспорт!D66+Минфин!D66+минюст!D66+'ГС тарифам'!D66+госохотрыб!D66+'ГС занятости'!D66+Гостех!D66+ЦИК!D66+Минэк!D66</f>
        <v>949854.04</v>
      </c>
      <c r="E66" s="409">
        <f>АГ!E66+Госвет!E66+ГЖИ!E66+'ГК ЧС'!E66+ГС!E66+КСП!E66+Минздрав!E66+Минимущ!E66+Мининформ!E66+Минкульт!E66+Минобр!E66+Минприр!E66+Минсельхоз!E66+минстрой!E66+минтранс!E66+минспорт!E66+Минфин!E66+минюст!E66+'ГС тарифам'!E66+госохотрыб!E66+'ГС занятости'!E66+Гостех!E66+ЦИК!E66+Минэк!E66</f>
        <v>0</v>
      </c>
      <c r="F66" s="409">
        <f>АГ!F66+Госвет!F66+ГЖИ!F66+'ГК ЧС'!F66+ГС!F66+КСП!F66+Минздрав!F66+Минимущ!F66+Мининформ!F66+Минкульт!F66+Минобр!F66+Минприр!F66+Минсельхоз!F66+минстрой!F66+минтранс!F66+минспорт!F66+Минфин!F66+минюст!F66+'ГС тарифам'!F66+госохотрыб!F66+'ГС занятости'!F66+Гостех!F66+ЦИК!F66+Минэк!F66</f>
        <v>0</v>
      </c>
      <c r="G66" s="409">
        <f>АГ!G66+Госвет!G66+ГЖИ!G66+'ГК ЧС'!G66+ГС!G66+КСП!G66+Минздрав!G66+Минимущ!G66+Мининформ!G66+Минкульт!G66+Минобр!G66+Минприр!G66+Минсельхоз!G66+минстрой!G66+минтранс!G66+минспорт!G66+Минфин!G66+минюст!G66+'ГС тарифам'!G66+госохотрыб!G66+'ГС занятости'!G66+Гостех!G66+ЦИК!G66+Минэк!G66</f>
        <v>0</v>
      </c>
      <c r="H66" s="409">
        <f>АГ!H66+Госвет!H66+ГЖИ!H66+'ГК ЧС'!H66+ГС!H66+КСП!H66+Минздрав!H66+Минимущ!H66+Мининформ!H66+Минкульт!H66+Минобр!H66+Минприр!H66+Минсельхоз!H66+минстрой!H66+минтранс!H66+минспорт!H66+Минфин!H66+минюст!H66+'ГС тарифам'!H66+госохотрыб!H66+'ГС занятости'!H66+Гостех!H66+ЦИК!H66+Минэк!H66</f>
        <v>0</v>
      </c>
      <c r="I66" s="409">
        <f>АГ!I66+Госвет!I66+ГЖИ!I66+'ГК ЧС'!I66+ГС!I66+КСП!I66+Минздрав!I66+Минимущ!I66+Мининформ!I66+Минкульт!I66+Минобр!I66+Минприр!I66+Минсельхоз!I66+минстрой!I66+минтранс!I66+минспорт!I66+Минфин!I66+минюст!I66+'ГС тарифам'!I66+госохотрыб!I66+'ГС занятости'!I66+Гостех!I66+ЦИК!I66+Минэк!I66</f>
        <v>0</v>
      </c>
      <c r="J66" s="409">
        <f>АГ!J66+Госвет!J66+ГЖИ!J66+'ГК ЧС'!J66+ГС!J66+КСП!J66+Минздрав!J66+Минимущ!J66+Мининформ!J66+Минкульт!J66+Минобр!J66+Минприр!J66+Минсельхоз!J66+минстрой!J66+минтранс!J66+минспорт!J66+Минфин!J66+минюст!J66+'ГС тарифам'!J66+госохотрыб!J66+'ГС занятости'!J66+Гостех!J66+ЦИК!J66+Минэк!J66</f>
        <v>0</v>
      </c>
      <c r="K66" s="409">
        <f>АГ!K66+Госвет!K66+ГЖИ!K66+'ГК ЧС'!K66+ГС!K66+КСП!K66+Минздрав!K66+Минимущ!K66+Мининформ!K66+Минкульт!K66+Минобр!K66+Минприр!K66+Минсельхоз!K66+минстрой!K66+минтранс!K66+минспорт!K66+Минфин!K66+минюст!K66+'ГС тарифам'!K66+госохотрыб!K66+'ГС занятости'!K66+Гостех!K66+ЦИК!K66+Минэк!K66</f>
        <v>3486980.4265200007</v>
      </c>
      <c r="L66" s="409">
        <f>АГ!L66+Госвет!L66+ГЖИ!L66+'ГК ЧС'!L66+ГС!L66+КСП!L66+Минздрав!L66+Минимущ!L66+Мининформ!L66+Минкульт!L66+Минобр!L66+Минприр!L66+Минсельхоз!L66+минстрой!L66+минтранс!L66+минспорт!L66+Минфин!L66+минюст!L66+'ГС тарифам'!L66+госохотрыб!L66+'ГС занятости'!L66+Гостех!L66+ЦИК!L66+Минэк!L66</f>
        <v>0</v>
      </c>
      <c r="M66" s="409">
        <f>АГ!M66+Госвет!M66+ГЖИ!M66+'ГК ЧС'!M66+ГС!M66+КСП!M66+Минздрав!M66+Минимущ!M66+Мининформ!M66+Минкульт!M66+Минобр!M66+Минприр!M66+Минсельхоз!M66+минстрой!M66+минтранс!M66+минспорт!M66+Минфин!M66+минюст!M66+'ГС тарифам'!M66+госохотрыб!M66+'ГС занятости'!M66+Гостех!M66+ЦИК!M66+Минэк!M66</f>
        <v>155893.80299999999</v>
      </c>
      <c r="N66" s="409">
        <f>АГ!N66+Госвет!N66+ГЖИ!N66+'ГК ЧС'!N66+ГС!N66+КСП!N66+Минздрав!N66+Минимущ!N66+Мининформ!N66+Минкульт!N66+Минобр!N66+Минприр!N66+Минсельхоз!N66+минстрой!N66+минтранс!N66+минспорт!N66+Минфин!N66+минюст!N66+'ГС тарифам'!N66+госохотрыб!N66+'ГС занятости'!N66+Гостех!N66+ЦИК!N66+Минэк!N66</f>
        <v>8352.0030000000006</v>
      </c>
      <c r="O66" s="409">
        <v>287653.54599999997</v>
      </c>
      <c r="P66" s="409">
        <v>111783.55867</v>
      </c>
    </row>
    <row r="67" spans="1:22" ht="52.8" x14ac:dyDescent="0.25">
      <c r="A67" s="73" t="s">
        <v>95</v>
      </c>
      <c r="B67" s="72">
        <v>302</v>
      </c>
      <c r="C67" s="48">
        <f t="shared" ref="C67:C92" si="1">SUM(D67:P67)</f>
        <v>0</v>
      </c>
      <c r="D67" s="60">
        <f>АГ!D67+Госвет!D67+ГЖИ!D67+'ГК ЧС'!D67+ГС!D67+КСП!D67+Минздрав!D67+Минимущ!D67+Мининформ!D67+Минкульт!D67+Минобр!D67+Минприр!D67+Минсельхоз!D67+минстрой!D67+минтранс!D67+минспорт!D67+Минфин!D67+минюст!D67+'ГС тарифам'!D67+госохотрыб!D67+'ГС занятости'!D67+Гостех!D67+ЦИК!D67+Минэк!D67</f>
        <v>0</v>
      </c>
      <c r="E67" s="60">
        <f>АГ!E67+Госвет!E67+ГЖИ!E67+'ГК ЧС'!E67+ГС!E67+КСП!E67+Минздрав!E67+Минимущ!E67+Мининформ!E67+Минкульт!E67+Минобр!E67+Минприр!E67+Минсельхоз!E67+минстрой!E67+минтранс!E67+минспорт!E67+Минфин!E67+минюст!E67+'ГС тарифам'!E67+госохотрыб!E67+'ГС занятости'!E67+Гостех!E67+ЦИК!E67+Минэк!E67</f>
        <v>0</v>
      </c>
      <c r="F67" s="60">
        <f>АГ!F67+Госвет!F67+ГЖИ!F67+'ГК ЧС'!F67+ГС!F67+КСП!F67+Минздрав!F67+Минимущ!F67+Мининформ!F67+Минкульт!F67+Минобр!F67+Минприр!F67+Минсельхоз!F67+минстрой!F67+минтранс!F67+минспорт!F67+Минфин!F67+минюст!F67+'ГС тарифам'!F67+госохотрыб!F67+'ГС занятости'!F67+Гостех!F67+ЦИК!F67+Минэк!F67</f>
        <v>0</v>
      </c>
      <c r="G67" s="60">
        <f>АГ!G67+Госвет!G67+ГЖИ!G67+'ГК ЧС'!G67+ГС!G67+КСП!G67+Минздрав!G67+Минимущ!G67+Мининформ!G67+Минкульт!G67+Минобр!G67+Минприр!G67+Минсельхоз!G67+минстрой!G67+минтранс!G67+минспорт!G67+Минфин!G67+минюст!G67+'ГС тарифам'!G67+госохотрыб!G67+'ГС занятости'!G67+Гостех!G67+ЦИК!G67+Минэк!G67</f>
        <v>0</v>
      </c>
      <c r="H67" s="60">
        <f>АГ!H67+Госвет!H67+ГЖИ!H67+'ГК ЧС'!H67+ГС!H67+КСП!H67+Минздрав!H67+Минимущ!H67+Мининформ!H67+Минкульт!H67+Минобр!H67+Минприр!H67+Минсельхоз!H67+минстрой!H67+минтранс!H67+минспорт!H67+Минфин!H67+минюст!H67+'ГС тарифам'!H67+госохотрыб!H67+'ГС занятости'!H67+Гостех!H67+ЦИК!H67+Минэк!H67</f>
        <v>0</v>
      </c>
      <c r="I67" s="60">
        <f>АГ!I67+Госвет!I67+ГЖИ!I67+'ГК ЧС'!I67+ГС!I67+КСП!I67+Минздрав!I67+Минимущ!I67+Мининформ!I67+Минкульт!I67+Минобр!I67+Минприр!I67+Минсельхоз!I67+минстрой!I67+минтранс!I67+минспорт!I67+Минфин!I67+минюст!I67+'ГС тарифам'!I67+госохотрыб!I67+'ГС занятости'!I67+Гостех!I67+ЦИК!I67+Минэк!I67</f>
        <v>0</v>
      </c>
      <c r="J67" s="60">
        <f>АГ!J67+Госвет!J67+ГЖИ!J67+'ГК ЧС'!J67+ГС!J67+КСП!J67+Минздрав!J67+Минимущ!J67+Мининформ!J67+Минкульт!J67+Минобр!J67+Минприр!J67+Минсельхоз!J67+минстрой!J67+минтранс!J67+минспорт!J67+Минфин!J67+минюст!J67+'ГС тарифам'!J67+госохотрыб!J67+'ГС занятости'!J67+Гостех!J67+ЦИК!J67+Минэк!J67</f>
        <v>0</v>
      </c>
      <c r="K67" s="60">
        <f>АГ!K67+Госвет!K67+ГЖИ!K67+'ГК ЧС'!K67+ГС!K67+КСП!K67+Минздрав!K67+Минимущ!K67+Мининформ!K67+Минкульт!K67+Минобр!K67+Минприр!K67+Минсельхоз!K67+минстрой!K67+минтранс!K67+минспорт!K67+Минфин!K67+минюст!K67+'ГС тарифам'!K67+госохотрыб!K67+'ГС занятости'!K67+Гостех!K67+ЦИК!K67+Минэк!K67</f>
        <v>0</v>
      </c>
      <c r="L67" s="60">
        <f>АГ!L67+Госвет!L67+ГЖИ!L67+'ГК ЧС'!L67+ГС!L67+КСП!L67+Минздрав!L67+Минимущ!L67+Мининформ!L67+Минкульт!L67+Минобр!L67+Минприр!L67+Минсельхоз!L67+минстрой!L67+минтранс!L67+минспорт!L67+Минфин!L67+минюст!L67+'ГС тарифам'!L67+госохотрыб!L67+'ГС занятости'!L67+Гостех!L67+ЦИК!L67+Минэк!L67</f>
        <v>0</v>
      </c>
      <c r="M67" s="60">
        <f>АГ!M67+Госвет!M67+ГЖИ!M67+'ГК ЧС'!M67+ГС!M67+КСП!M67+Минздрав!M67+Минимущ!M67+Мининформ!M67+Минкульт!M67+Минобр!M67+Минприр!M67+Минсельхоз!M67+минстрой!M67+минтранс!M67+минспорт!M67+Минфин!M67+минюст!M67+'ГС тарифам'!M67+госохотрыб!M67+'ГС занятости'!M67+Гостех!M67+ЦИК!M67+Минэк!M67</f>
        <v>0</v>
      </c>
      <c r="N67" s="60">
        <f>АГ!N67+Госвет!N67+ГЖИ!N67+'ГК ЧС'!N67+ГС!N67+КСП!N67+Минздрав!N67+Минимущ!N67+Мининформ!N67+Минкульт!N67+Минобр!N67+Минприр!N67+Минсельхоз!N67+минстрой!N67+минтранс!N67+минспорт!N67+Минфин!N67+минюст!N67+'ГС тарифам'!N67+госохотрыб!N67+'ГС занятости'!N67+Гостех!N67+ЦИК!N67+Минэк!N67</f>
        <v>0</v>
      </c>
      <c r="O67" s="60">
        <f>АГ!O67+Госвет!O67+ГЖИ!O67+'ГК ЧС'!O67+ГС!O67+КСП!O67+Минздрав!O67+Минимущ!O67+Мининформ!O67+Минкульт!O67+Минобр!O67+Минприр!O67+Минсельхоз!O67+минстрой!O67+минтранс!O67+минспорт!O67+Минфин!O67+минюст!O67+'ГС тарифам'!O67+госохотрыб!O67+'ГС занятости'!O67+Гостех!O67+ЦИК!O67+Минэк!O67</f>
        <v>0</v>
      </c>
      <c r="P67" s="60">
        <f>АГ!P67+Госвет!P67+ГЖИ!P67+'ГК ЧС'!P67+ГС!P67+КСП!P67+Минздрав!P67+Минимущ!P67+Мининформ!P67+Минкульт!P67+Минобр!P67+Минприр!P67+Минсельхоз!P67+минстрой!P67+минтранс!P67+минспорт!P67+Минфин!P67+минюст!P67+'ГС тарифам'!P67+госохотрыб!P67+'ГС занятости'!P67+Гостех!P67+ЦИК!P67+Минэк!P67</f>
        <v>0</v>
      </c>
    </row>
    <row r="68" spans="1:22" ht="52.8" x14ac:dyDescent="0.25">
      <c r="A68" s="73" t="s">
        <v>96</v>
      </c>
      <c r="B68" s="72">
        <v>303</v>
      </c>
      <c r="C68" s="48">
        <f t="shared" si="1"/>
        <v>1114535.6299999999</v>
      </c>
      <c r="D68" s="60">
        <f>АГ!D68+Госвет!D68+ГЖИ!D68+'ГК ЧС'!D68+ГС!D68+КСП!D68+Минздрав!D68+Минимущ!D68+Мининформ!D68+Минкульт!D68+Минобр!D68+Минприр!D68+Минсельхоз!D68+минстрой!D68+минтранс!D68+минспорт!D68+Минфин!D68+минюст!D68+'ГС тарифам'!D68+госохотрыб!D68+'ГС занятости'!D68+Гостех!D68+ЦИК!D68+Минэк!D68</f>
        <v>4029.11</v>
      </c>
      <c r="E68" s="60">
        <f>АГ!E68+Госвет!E68+ГЖИ!E68+'ГК ЧС'!E68+ГС!E68+КСП!E68+Минздрав!E68+Минимущ!E68+Мининформ!E68+Минкульт!E68+Минобр!E68+Минприр!E68+Минсельхоз!E68+минстрой!E68+минтранс!E68+минспорт!E68+Минфин!E68+минюст!E68+'ГС тарифам'!E68+госохотрыб!E68+'ГС занятости'!E68+Гостех!E68+ЦИК!E68+Минэк!E68</f>
        <v>0</v>
      </c>
      <c r="F68" s="60">
        <f>АГ!F68+Госвет!F68+ГЖИ!F68+'ГК ЧС'!F68+ГС!F68+КСП!F68+Минздрав!F68+Минимущ!F68+Мининформ!F68+Минкульт!F68+Минобр!F68+Минприр!F68+Минсельхоз!F68+минстрой!F68+минтранс!F68+минспорт!F68+Минфин!F68+минюст!F68+'ГС тарифам'!F68+госохотрыб!F68+'ГС занятости'!F68+Гостех!F68+ЦИК!F68+Минэк!F68</f>
        <v>0</v>
      </c>
      <c r="G68" s="60">
        <f>АГ!G68+Госвет!G68+ГЖИ!G68+'ГК ЧС'!G68+ГС!G68+КСП!G68+Минздрав!G68+Минимущ!G68+Мининформ!G68+Минкульт!G68+Минобр!G68+Минприр!G68+Минсельхоз!G68+минстрой!G68+минтранс!G68+минспорт!G68+Минфин!G68+минюст!G68+'ГС тарифам'!G68+госохотрыб!G68+'ГС занятости'!G68+Гостех!G68+ЦИК!G68+Минэк!G68</f>
        <v>0</v>
      </c>
      <c r="H68" s="60">
        <f>АГ!H68+Госвет!H68+ГЖИ!H68+'ГК ЧС'!H68+ГС!H68+КСП!H68+Минздрав!H68+Минимущ!H68+Мининформ!H68+Минкульт!H68+Минобр!H68+Минприр!H68+Минсельхоз!H68+минстрой!H68+минтранс!H68+минспорт!H68+Минфин!H68+минюст!H68+'ГС тарифам'!H68+госохотрыб!H68+'ГС занятости'!H68+Гостех!H68+ЦИК!H68+Минэк!H68</f>
        <v>0</v>
      </c>
      <c r="I68" s="60">
        <f>АГ!I68+Госвет!I68+ГЖИ!I68+'ГК ЧС'!I68+ГС!I68+КСП!I68+Минздрав!I68+Минимущ!I68+Мининформ!I68+Минкульт!I68+Минобр!I68+Минприр!I68+Минсельхоз!I68+минстрой!I68+минтранс!I68+минспорт!I68+Минфин!I68+минюст!I68+'ГС тарифам'!I68+госохотрыб!I68+'ГС занятости'!I68+Гостех!I68+ЦИК!I68+Минэк!I68</f>
        <v>0</v>
      </c>
      <c r="J68" s="60">
        <f>АГ!J68+Госвет!J68+ГЖИ!J68+'ГК ЧС'!J68+ГС!J68+КСП!J68+Минздрав!J68+Минимущ!J68+Мининформ!J68+Минкульт!J68+Минобр!J68+Минприр!J68+Минсельхоз!J68+минстрой!J68+минтранс!J68+минспорт!J68+Минфин!J68+минюст!J68+'ГС тарифам'!J68+госохотрыб!J68+'ГС занятости'!J68+Гостех!J68+ЦИК!J68+Минэк!J68</f>
        <v>0</v>
      </c>
      <c r="K68" s="60">
        <f>АГ!K68+Госвет!K68+ГЖИ!K68+'ГК ЧС'!K68+ГС!K68+КСП!K68+Минздрав!K68+Минимущ!K68+Мининформ!K68+Минкульт!K68+Минобр!K68+Минприр!K68+Минсельхоз!K68+минстрой!K68+минтранс!K68+минспорт!K68+Минфин!K68+минюст!K68+'ГС тарифам'!K68+госохотрыб!K68+'ГС занятости'!K68+Гостех!K68+ЦИК!K68+Минэк!K68</f>
        <v>1106542.9899999998</v>
      </c>
      <c r="L68" s="60">
        <f>АГ!L68+Госвет!L68+ГЖИ!L68+'ГК ЧС'!L68+ГС!L68+КСП!L68+Минздрав!L68+Минимущ!L68+Мининформ!L68+Минкульт!L68+Минобр!L68+Минприр!L68+Минсельхоз!L68+минстрой!L68+минтранс!L68+минспорт!L68+Минфин!L68+минюст!L68+'ГС тарифам'!L68+госохотрыб!L68+'ГС занятости'!L68+Гостех!L68+ЦИК!L68+Минэк!L68</f>
        <v>0</v>
      </c>
      <c r="M68" s="60">
        <f>АГ!M68+Госвет!M68+ГЖИ!M68+'ГК ЧС'!M68+ГС!M68+КСП!M68+Минздрав!M68+Минимущ!M68+Мининформ!M68+Минкульт!M68+Минобр!M68+Минприр!M68+Минсельхоз!M68+минстрой!M68+минтранс!M68+минспорт!M68+Минфин!M68+минюст!M68+'ГС тарифам'!M68+госохотрыб!M68+'ГС занятости'!M68+Гостех!M68+ЦИК!M68+Минэк!M68</f>
        <v>3963.5299999999997</v>
      </c>
      <c r="N68" s="60">
        <f>АГ!N68+Госвет!N68+ГЖИ!N68+'ГК ЧС'!N68+ГС!N68+КСП!N68+Минздрав!N68+Минимущ!N68+Мининформ!N68+Минкульт!N68+Минобр!N68+Минприр!N68+Минсельхоз!N68+минстрой!N68+минтранс!N68+минспорт!N68+Минфин!N68+минюст!N68+'ГС тарифам'!N68+госохотрыб!N68+'ГС занятости'!N68+Гостех!N68+ЦИК!N68+Минэк!N68</f>
        <v>0</v>
      </c>
      <c r="O68" s="60">
        <f>АГ!O68+Госвет!O68+ГЖИ!O68+'ГК ЧС'!O68+ГС!O68+КСП!O68+Минздрав!O68+Минимущ!O68+Мининформ!O68+Минкульт!O68+Минобр!O68+Минприр!O68+Минсельхоз!O68+минстрой!O68+минтранс!O68+минспорт!O68+Минфин!O68+минюст!O68+'ГС тарифам'!O68+госохотрыб!O68+'ГС занятости'!O68+Гостех!O68+ЦИК!O68+Минэк!O68</f>
        <v>0</v>
      </c>
      <c r="P68" s="60">
        <f>АГ!P68+Госвет!P68+ГЖИ!P68+'ГК ЧС'!P68+ГС!P68+КСП!P68+Минздрав!P68+Минимущ!P68+Мининформ!P68+Минкульт!P68+Минобр!P68+Минприр!P68+Минсельхоз!P68+минстрой!P68+минтранс!P68+минспорт!P68+Минфин!P68+минюст!P68+'ГС тарифам'!P68+госохотрыб!P68+'ГС занятости'!P68+Гостех!P68+ЦИК!P68+Минэк!P68</f>
        <v>0</v>
      </c>
    </row>
    <row r="69" spans="1:22" ht="66" x14ac:dyDescent="0.25">
      <c r="A69" s="73" t="s">
        <v>97</v>
      </c>
      <c r="B69" s="72">
        <v>304</v>
      </c>
      <c r="C69" s="38">
        <f t="shared" si="1"/>
        <v>109038.86000000002</v>
      </c>
      <c r="D69" s="409">
        <f>АГ!D69+Госвет!D69+ГЖИ!D69+'ГК ЧС'!D69+ГС!D69+КСП!D69+Минздрав!D69+Минимущ!D69+Мининформ!D69+Минкульт!D69+Минобр!D69+Минприр!D69+Минсельхоз!D69+минстрой!D69+минтранс!D69+минспорт!D69+Минфин!D69+минюст!D69+'ГС тарифам'!D69+госохотрыб!D69+'ГС занятости'!D69+Гостех!D69+ЦИК!D69+Минэк!D69</f>
        <v>3803.3100000000004</v>
      </c>
      <c r="E69" s="409">
        <f>АГ!E69+Госвет!E69+ГЖИ!E69+'ГК ЧС'!E69+ГС!E69+КСП!E69+Минздрав!E69+Минимущ!E69+Мининформ!E69+Минкульт!E69+Минобр!E69+Минприр!E69+Минсельхоз!E69+минстрой!E69+минтранс!E69+минспорт!E69+Минфин!E69+минюст!E69+'ГС тарифам'!E69+госохотрыб!E69+'ГС занятости'!E69+Гостех!E69+ЦИК!E69+Минэк!E69</f>
        <v>0</v>
      </c>
      <c r="F69" s="409">
        <f>АГ!F69+Госвет!F69+ГЖИ!F69+'ГК ЧС'!F69+ГС!F69+КСП!F69+Минздрав!F69+Минимущ!F69+Мининформ!F69+Минкульт!F69+Минобр!F69+Минприр!F69+Минсельхоз!F69+минстрой!F69+минтранс!F69+минспорт!F69+Минфин!F69+минюст!F69+'ГС тарифам'!F69+госохотрыб!F69+'ГС занятости'!F69+Гостех!F69+ЦИК!F69+Минэк!F69</f>
        <v>0</v>
      </c>
      <c r="G69" s="409">
        <f>АГ!G69+Госвет!G69+ГЖИ!G69+'ГК ЧС'!G69+ГС!G69+КСП!G69+Минздрав!G69+Минимущ!G69+Мининформ!G69+Минкульт!G69+Минобр!G69+Минприр!G69+Минсельхоз!G69+минстрой!G69+минтранс!G69+минспорт!G69+Минфин!G69+минюст!G69+'ГС тарифам'!G69+госохотрыб!G69+'ГС занятости'!G69+Гостех!G69+ЦИК!G69+Минэк!G69</f>
        <v>0</v>
      </c>
      <c r="H69" s="409">
        <f>АГ!H69+Госвет!H69+ГЖИ!H69+'ГК ЧС'!H69+ГС!H69+КСП!H69+Минздрав!H69+Минимущ!H69+Мининформ!H69+Минкульт!H69+Минобр!H69+Минприр!H69+Минсельхоз!H69+минстрой!H69+минтранс!H69+минспорт!H69+Минфин!H69+минюст!H69+'ГС тарифам'!H69+госохотрыб!H69+'ГС занятости'!H69+Гостех!H69+ЦИК!H69+Минэк!H69</f>
        <v>0</v>
      </c>
      <c r="I69" s="409">
        <f>АГ!I69+Госвет!I69+ГЖИ!I69+'ГК ЧС'!I69+ГС!I69+КСП!I69+Минздрав!I69+Минимущ!I69+Мининформ!I69+Минкульт!I69+Минобр!I69+Минприр!I69+Минсельхоз!I69+минстрой!I69+минтранс!I69+минспорт!I69+Минфин!I69+минюст!I69+'ГС тарифам'!I69+госохотрыб!I69+'ГС занятости'!I69+Гостех!I69+ЦИК!I69+Минэк!I69</f>
        <v>0</v>
      </c>
      <c r="J69" s="409">
        <f>АГ!J69+Госвет!J69+ГЖИ!J69+'ГК ЧС'!J69+ГС!J69+КСП!J69+Минздрав!J69+Минимущ!J69+Мининформ!J69+Минкульт!J69+Минобр!J69+Минприр!J69+Минсельхоз!J69+минстрой!J69+минтранс!J69+минспорт!J69+Минфин!J69+минюст!J69+'ГС тарифам'!J69+госохотрыб!J69+'ГС занятости'!J69+Гостех!J69+ЦИК!J69+Минэк!J69</f>
        <v>0</v>
      </c>
      <c r="K69" s="409">
        <f>АГ!K69+Госвет!K69+ГЖИ!K69+'ГК ЧС'!K69+ГС!K69+КСП!K69+Минздрав!K69+Минимущ!K69+Мининформ!K69+Минкульт!K69+Минобр!K69+Минприр!K69+Минсельхоз!K69+минстрой!K69+минтранс!K69+минспорт!K69+Минфин!K69+минюст!K69+'ГС тарифам'!K69+госохотрыб!K69+'ГС занятости'!K69+Гостех!K69+ЦИК!K69+Минэк!K69</f>
        <v>104872.25000000001</v>
      </c>
      <c r="L69" s="409">
        <f>АГ!L69+Госвет!L69+ГЖИ!L69+'ГК ЧС'!L69+ГС!L69+КСП!L69+Минздрав!L69+Минимущ!L69+Мининформ!L69+Минкульт!L69+Минобр!L69+Минприр!L69+Минсельхоз!L69+минстрой!L69+минтранс!L69+минспорт!L69+Минфин!L69+минюст!L69+'ГС тарифам'!L69+госохотрыб!L69+'ГС занятости'!L69+Гостех!L69+ЦИК!L69+Минэк!L69</f>
        <v>0</v>
      </c>
      <c r="M69" s="409">
        <f>АГ!M69+Госвет!M69+ГЖИ!M69+'ГК ЧС'!M69+ГС!M69+КСП!M69+Минздрав!M69+Минимущ!M69+Мининформ!M69+Минкульт!M69+Минобр!M69+Минприр!M69+Минсельхоз!M69+минстрой!M69+минтранс!M69+минспорт!M69+Минфин!M69+минюст!M69+'ГС тарифам'!M69+госохотрыб!M69+'ГС занятости'!M69+Гостех!M69+ЦИК!M69+Минэк!M69</f>
        <v>363.3</v>
      </c>
      <c r="N69" s="409">
        <f>АГ!N69+Госвет!N69+ГЖИ!N69+'ГК ЧС'!N69+ГС!N69+КСП!N69+Минздрав!N69+Минимущ!N69+Мининформ!N69+Минкульт!N69+Минобр!N69+Минприр!N69+Минсельхоз!N69+минстрой!N69+минтранс!N69+минспорт!N69+Минфин!N69+минюст!N69+'ГС тарифам'!N69+госохотрыб!N69+'ГС занятости'!N69+Гостех!N69+ЦИК!N69+Минэк!N69</f>
        <v>0</v>
      </c>
      <c r="O69" s="409">
        <f>АГ!O69+Госвет!O69+ГЖИ!O69+'ГК ЧС'!O69+ГС!O69+КСП!O69+Минздрав!O69+Минимущ!O69+Мининформ!O69+Минкульт!O69+Минобр!O69+Минприр!O69+Минсельхоз!O69+минстрой!O69+минтранс!O69+минспорт!O69+Минфин!O69+минюст!O69+'ГС тарифам'!O69+госохотрыб!O69+'ГС занятости'!O69+Гостех!O69+ЦИК!O69+Минэк!O69</f>
        <v>0</v>
      </c>
      <c r="P69" s="409">
        <f>АГ!P69+Госвет!P69+ГЖИ!P69+'ГК ЧС'!P69+ГС!P69+КСП!P69+Минздрав!P69+Минимущ!P69+Мининформ!P69+Минкульт!P69+Минобр!P69+Минприр!P69+Минсельхоз!P69+минстрой!P69+минтранс!P69+минспорт!P69+Минфин!P69+минюст!P69+'ГС тарифам'!P69+госохотрыб!P69+'ГС занятости'!P69+Гостех!P69+ЦИК!P69+Минэк!P69</f>
        <v>0</v>
      </c>
    </row>
    <row r="70" spans="1:22" ht="52.8" x14ac:dyDescent="0.25">
      <c r="A70" s="50" t="s">
        <v>98</v>
      </c>
      <c r="B70" s="72">
        <v>305</v>
      </c>
      <c r="C70" s="48">
        <f t="shared" si="1"/>
        <v>0</v>
      </c>
      <c r="D70" s="60">
        <f>АГ!D70+Госвет!D70+ГЖИ!D70+'ГК ЧС'!D70+ГС!D70+КСП!D70+Минздрав!D70+Минимущ!D70+Мининформ!D70+Минкульт!D70+Минобр!D70+Минприр!D70+Минсельхоз!D70+минстрой!D70+минтранс!D70+минспорт!D70+Минфин!D70+минюст!D70+'ГС тарифам'!D70+госохотрыб!D70+'ГС занятости'!D70+Гостех!D70+ЦИК!D70+Минэк!D70</f>
        <v>0</v>
      </c>
      <c r="E70" s="60">
        <f>АГ!E70+Госвет!E70+ГЖИ!E70+'ГК ЧС'!E70+ГС!E70+КСП!E70+Минздрав!E70+Минимущ!E70+Мининформ!E70+Минкульт!E70+Минобр!E70+Минприр!E70+Минсельхоз!E70+минстрой!E70+минтранс!E70+минспорт!E70+Минфин!E70+минюст!E70+'ГС тарифам'!E70+госохотрыб!E70+'ГС занятости'!E70+Гостех!E70+ЦИК!E70+Минэк!E70</f>
        <v>0</v>
      </c>
      <c r="F70" s="60">
        <f>АГ!F70+Госвет!F70+ГЖИ!F70+'ГК ЧС'!F70+ГС!F70+КСП!F70+Минздрав!F70+Минимущ!F70+Мининформ!F70+Минкульт!F70+Минобр!F70+Минприр!F70+Минсельхоз!F70+минстрой!F70+минтранс!F70+минспорт!F70+Минфин!F70+минюст!F70+'ГС тарифам'!F70+госохотрыб!F70+'ГС занятости'!F70+Гостех!F70+ЦИК!F70+Минэк!F70</f>
        <v>0</v>
      </c>
      <c r="G70" s="60">
        <f>АГ!G70+Госвет!G70+ГЖИ!G70+'ГК ЧС'!G70+ГС!G70+КСП!G70+Минздрав!G70+Минимущ!G70+Мининформ!G70+Минкульт!G70+Минобр!G70+Минприр!G70+Минсельхоз!G70+минстрой!G70+минтранс!G70+минспорт!G70+Минфин!G70+минюст!G70+'ГС тарифам'!G70+госохотрыб!G70+'ГС занятости'!G70+Гостех!G70+ЦИК!G70+Минэк!G70</f>
        <v>0</v>
      </c>
      <c r="H70" s="60">
        <f>АГ!H70+Госвет!H70+ГЖИ!H70+'ГК ЧС'!H70+ГС!H70+КСП!H70+Минздрав!H70+Минимущ!H70+Мининформ!H70+Минкульт!H70+Минобр!H70+Минприр!H70+Минсельхоз!H70+минстрой!H70+минтранс!H70+минспорт!H70+Минфин!H70+минюст!H70+'ГС тарифам'!H70+госохотрыб!H70+'ГС занятости'!H70+Гостех!H70+ЦИК!H70+Минэк!H70</f>
        <v>0</v>
      </c>
      <c r="I70" s="60">
        <f>АГ!I70+Госвет!I70+ГЖИ!I70+'ГК ЧС'!I70+ГС!I70+КСП!I70+Минздрав!I70+Минимущ!I70+Мининформ!I70+Минкульт!I70+Минобр!I70+Минприр!I70+Минсельхоз!I70+минстрой!I70+минтранс!I70+минспорт!I70+Минфин!I70+минюст!I70+'ГС тарифам'!I70+госохотрыб!I70+'ГС занятости'!I70+Гостех!I70+ЦИК!I70+Минэк!I70</f>
        <v>0</v>
      </c>
      <c r="J70" s="60">
        <f>АГ!J70+Госвет!J70+ГЖИ!J70+'ГК ЧС'!J70+ГС!J70+КСП!J70+Минздрав!J70+Минимущ!J70+Мининформ!J70+Минкульт!J70+Минобр!J70+Минприр!J70+Минсельхоз!J70+минстрой!J70+минтранс!J70+минспорт!J70+Минфин!J70+минюст!J70+'ГС тарифам'!J70+госохотрыб!J70+'ГС занятости'!J70+Гостех!J70+ЦИК!J70+Минэк!J70</f>
        <v>0</v>
      </c>
      <c r="K70" s="60">
        <f>АГ!K70+Госвет!K70+ГЖИ!K70+'ГК ЧС'!K70+ГС!K70+КСП!K70+Минздрав!K70+Минимущ!K70+Мининформ!K70+Минкульт!K70+Минобр!K70+Минприр!K70+Минсельхоз!K70+минстрой!K70+минтранс!K70+минспорт!K70+Минфин!K70+минюст!K70+'ГС тарифам'!K70+госохотрыб!K70+'ГС занятости'!K70+Гостех!K70+ЦИК!K70+Минэк!K70</f>
        <v>0</v>
      </c>
      <c r="L70" s="60">
        <f>АГ!L70+Госвет!L70+ГЖИ!L70+'ГК ЧС'!L70+ГС!L70+КСП!L70+Минздрав!L70+Минимущ!L70+Мининформ!L70+Минкульт!L70+Минобр!L70+Минприр!L70+Минсельхоз!L70+минстрой!L70+минтранс!L70+минспорт!L70+Минфин!L70+минюст!L70+'ГС тарифам'!L70+госохотрыб!L70+'ГС занятости'!L70+Гостех!L70+ЦИК!L70+Минэк!L70</f>
        <v>0</v>
      </c>
      <c r="M70" s="60">
        <f>АГ!M70+Госвет!M70+ГЖИ!M70+'ГК ЧС'!M70+ГС!M70+КСП!M70+Минздрав!M70+Минимущ!M70+Мининформ!M70+Минкульт!M70+Минобр!M70+Минприр!M70+Минсельхоз!M70+минстрой!M70+минтранс!M70+минспорт!M70+Минфин!M70+минюст!M70+'ГС тарифам'!M70+госохотрыб!M70+'ГС занятости'!M70+Гостех!M70+ЦИК!M70+Минэк!M70</f>
        <v>0</v>
      </c>
      <c r="N70" s="60">
        <f>АГ!N70+Госвет!N70+ГЖИ!N70+'ГК ЧС'!N70+ГС!N70+КСП!N70+Минздрав!N70+Минимущ!N70+Мининформ!N70+Минкульт!N70+Минобр!N70+Минприр!N70+Минсельхоз!N70+минстрой!N70+минтранс!N70+минспорт!N70+Минфин!N70+минюст!N70+'ГС тарифам'!N70+госохотрыб!N70+'ГС занятости'!N70+Гостех!N70+ЦИК!N70+Минэк!N70</f>
        <v>0</v>
      </c>
      <c r="O70" s="60">
        <f>АГ!O70+Госвет!O70+ГЖИ!O70+'ГК ЧС'!O70+ГС!O70+КСП!O70+Минздрав!O70+Минимущ!O70+Мининформ!O70+Минкульт!O70+Минобр!O70+Минприр!O70+Минсельхоз!O70+минстрой!O70+минтранс!O70+минспорт!O70+Минфин!O70+минюст!O70+'ГС тарифам'!O70+госохотрыб!O70+'ГС занятости'!O70+Гостех!O70+ЦИК!O70+Минэк!O70</f>
        <v>0</v>
      </c>
      <c r="P70" s="60">
        <f>АГ!P70+Госвет!P70+ГЖИ!P70+'ГК ЧС'!P70+ГС!P70+КСП!P70+Минздрав!P70+Минимущ!P70+Мининформ!P70+Минкульт!P70+Минобр!P70+Минприр!P70+Минсельхоз!P70+минстрой!P70+минтранс!P70+минспорт!P70+Минфин!P70+минюст!P70+'ГС тарифам'!P70+госохотрыб!P70+'ГС занятости'!P70+Гостех!P70+ЦИК!P70+Минэк!P70</f>
        <v>0</v>
      </c>
    </row>
    <row r="71" spans="1:22" ht="52.8" x14ac:dyDescent="0.25">
      <c r="A71" s="50" t="s">
        <v>99</v>
      </c>
      <c r="B71" s="72">
        <v>306</v>
      </c>
      <c r="C71" s="48">
        <f t="shared" si="1"/>
        <v>0</v>
      </c>
      <c r="D71" s="60">
        <f>АГ!D71+Госвет!D71+ГЖИ!D71+'ГК ЧС'!D71+ГС!D71+КСП!D71+Минздрав!D71+Минимущ!D71+Мининформ!D71+Минкульт!D71+Минобр!D71+Минприр!D71+Минсельхоз!D71+минстрой!D71+минтранс!D71+минспорт!D71+Минфин!D71+минюст!D71+'ГС тарифам'!D71+госохотрыб!D71+'ГС занятости'!D71+Гостех!D71+ЦИК!D71+Минэк!D71</f>
        <v>0</v>
      </c>
      <c r="E71" s="60">
        <f>АГ!E71+Госвет!E71+ГЖИ!E71+'ГК ЧС'!E71+ГС!E71+КСП!E71+Минздрав!E71+Минимущ!E71+Мининформ!E71+Минкульт!E71+Минобр!E71+Минприр!E71+Минсельхоз!E71+минстрой!E71+минтранс!E71+минспорт!E71+Минфин!E71+минюст!E71+'ГС тарифам'!E71+госохотрыб!E71+'ГС занятости'!E71+Гостех!E71+ЦИК!E71+Минэк!E71</f>
        <v>0</v>
      </c>
      <c r="F71" s="60">
        <f>АГ!F71+Госвет!F71+ГЖИ!F71+'ГК ЧС'!F71+ГС!F71+КСП!F71+Минздрав!F71+Минимущ!F71+Мининформ!F71+Минкульт!F71+Минобр!F71+Минприр!F71+Минсельхоз!F71+минстрой!F71+минтранс!F71+минспорт!F71+Минфин!F71+минюст!F71+'ГС тарифам'!F71+госохотрыб!F71+'ГС занятости'!F71+Гостех!F71+ЦИК!F71+Минэк!F71</f>
        <v>0</v>
      </c>
      <c r="G71" s="60">
        <f>АГ!G71+Госвет!G71+ГЖИ!G71+'ГК ЧС'!G71+ГС!G71+КСП!G71+Минздрав!G71+Минимущ!G71+Мининформ!G71+Минкульт!G71+Минобр!G71+Минприр!G71+Минсельхоз!G71+минстрой!G71+минтранс!G71+минспорт!G71+Минфин!G71+минюст!G71+'ГС тарифам'!G71+госохотрыб!G71+'ГС занятости'!G71+Гостех!G71+ЦИК!G71+Минэк!G71</f>
        <v>0</v>
      </c>
      <c r="H71" s="60">
        <f>АГ!H71+Госвет!H71+ГЖИ!H71+'ГК ЧС'!H71+ГС!H71+КСП!H71+Минздрав!H71+Минимущ!H71+Мининформ!H71+Минкульт!H71+Минобр!H71+Минприр!H71+Минсельхоз!H71+минстрой!H71+минтранс!H71+минспорт!H71+Минфин!H71+минюст!H71+'ГС тарифам'!H71+госохотрыб!H71+'ГС занятости'!H71+Гостех!H71+ЦИК!H71+Минэк!H71</f>
        <v>0</v>
      </c>
      <c r="I71" s="60">
        <f>АГ!I71+Госвет!I71+ГЖИ!I71+'ГК ЧС'!I71+ГС!I71+КСП!I71+Минздрав!I71+Минимущ!I71+Мининформ!I71+Минкульт!I71+Минобр!I71+Минприр!I71+Минсельхоз!I71+минстрой!I71+минтранс!I71+минспорт!I71+Минфин!I71+минюст!I71+'ГС тарифам'!I71+госохотрыб!I71+'ГС занятости'!I71+Гостех!I71+ЦИК!I71+Минэк!I71</f>
        <v>0</v>
      </c>
      <c r="J71" s="60">
        <f>АГ!J71+Госвет!J71+ГЖИ!J71+'ГК ЧС'!J71+ГС!J71+КСП!J71+Минздрав!J71+Минимущ!J71+Мининформ!J71+Минкульт!J71+Минобр!J71+Минприр!J71+Минсельхоз!J71+минстрой!J71+минтранс!J71+минспорт!J71+Минфин!J71+минюст!J71+'ГС тарифам'!J71+госохотрыб!J71+'ГС занятости'!J71+Гостех!J71+ЦИК!J71+Минэк!J71</f>
        <v>0</v>
      </c>
      <c r="K71" s="60">
        <f>АГ!K71+Госвет!K71+ГЖИ!K71+'ГК ЧС'!K71+ГС!K71+КСП!K71+Минздрав!K71+Минимущ!K71+Мининформ!K71+Минкульт!K71+Минобр!K71+Минприр!K71+Минсельхоз!K71+минстрой!K71+минтранс!K71+минспорт!K71+Минфин!K71+минюст!K71+'ГС тарифам'!K71+госохотрыб!K71+'ГС занятости'!K71+Гостех!K71+ЦИК!K71+Минэк!K71</f>
        <v>0</v>
      </c>
      <c r="L71" s="60">
        <f>АГ!L71+Госвет!L71+ГЖИ!L71+'ГК ЧС'!L71+ГС!L71+КСП!L71+Минздрав!L71+Минимущ!L71+Мининформ!L71+Минкульт!L71+Минобр!L71+Минприр!L71+Минсельхоз!L71+минстрой!L71+минтранс!L71+минспорт!L71+Минфин!L71+минюст!L71+'ГС тарифам'!L71+госохотрыб!L71+'ГС занятости'!L71+Гостех!L71+ЦИК!L71+Минэк!L71</f>
        <v>0</v>
      </c>
      <c r="M71" s="60">
        <f>АГ!M71+Госвет!M71+ГЖИ!M71+'ГК ЧС'!M71+ГС!M71+КСП!M71+Минздрав!M71+Минимущ!M71+Мининформ!M71+Минкульт!M71+Минобр!M71+Минприр!M71+Минсельхоз!M71+минстрой!M71+минтранс!M71+минспорт!M71+Минфин!M71+минюст!M71+'ГС тарифам'!M71+госохотрыб!M71+'ГС занятости'!M71+Гостех!M71+ЦИК!M71+Минэк!M71</f>
        <v>0</v>
      </c>
      <c r="N71" s="60">
        <f>АГ!N71+Госвет!N71+ГЖИ!N71+'ГК ЧС'!N71+ГС!N71+КСП!N71+Минздрав!N71+Минимущ!N71+Мининформ!N71+Минкульт!N71+Минобр!N71+Минприр!N71+Минсельхоз!N71+минстрой!N71+минтранс!N71+минспорт!N71+Минфин!N71+минюст!N71+'ГС тарифам'!N71+госохотрыб!N71+'ГС занятости'!N71+Гостех!N71+ЦИК!N71+Минэк!N71</f>
        <v>0</v>
      </c>
      <c r="O71" s="60">
        <f>АГ!O71+Госвет!O71+ГЖИ!O71+'ГК ЧС'!O71+ГС!O71+КСП!O71+Минздрав!O71+Минимущ!O71+Мининформ!O71+Минкульт!O71+Минобр!O71+Минприр!O71+Минсельхоз!O71+минстрой!O71+минтранс!O71+минспорт!O71+Минфин!O71+минюст!O71+'ГС тарифам'!O71+госохотрыб!O71+'ГС занятости'!O71+Гостех!O71+ЦИК!O71+Минэк!O71</f>
        <v>0</v>
      </c>
      <c r="P71" s="60">
        <f>АГ!P71+Госвет!P71+ГЖИ!P71+'ГК ЧС'!P71+ГС!P71+КСП!P71+Минздрав!P71+Минимущ!P71+Мининформ!P71+Минкульт!P71+Минобр!P71+Минприр!P71+Минсельхоз!P71+минстрой!P71+минтранс!P71+минспорт!P71+Минфин!P71+минюст!P71+'ГС тарифам'!P71+госохотрыб!P71+'ГС занятости'!P71+Гостех!P71+ЦИК!P71+Минэк!P71</f>
        <v>0</v>
      </c>
    </row>
    <row r="72" spans="1:22" ht="39.6" x14ac:dyDescent="0.25">
      <c r="A72" s="50" t="s">
        <v>200</v>
      </c>
      <c r="B72" s="72">
        <v>307</v>
      </c>
      <c r="C72" s="577">
        <f t="shared" si="1"/>
        <v>265560.63500000001</v>
      </c>
      <c r="D72" s="576">
        <f>АГ!D72+Госвет!D72+ГЖИ!D72+'ГК ЧС'!D72+ГС!D72+КСП!D72+Минздрав!D72+Минимущ!D72+Мининформ!D72+Минкульт!D72+Минобр!D72+Минприр!D72+Минсельхоз!D72+минстрой!D72+минтранс!D72+минспорт!D72+Минфин!D72+минюст!D72+'ГС тарифам'!D72+госохотрыб!D72+'ГС занятости'!D72+Гостех!D72+ЦИК!D72+Минэк!D72</f>
        <v>9163.39</v>
      </c>
      <c r="E72" s="576">
        <f>АГ!E72+Госвет!E72+ГЖИ!E72+'ГК ЧС'!E72+ГС!E72+КСП!E72+Минздрав!E72+Минимущ!E72+Мининформ!E72+Минкульт!E72+Минобр!E72+Минприр!E72+Минсельхоз!E72+минстрой!E72+минтранс!E72+минспорт!E72+Минфин!E72+минюст!E72+'ГС тарифам'!E72+госохотрыб!E72+'ГС занятости'!E72+Гостех!E72+ЦИК!E72+Минэк!E72</f>
        <v>0</v>
      </c>
      <c r="F72" s="576">
        <f>АГ!F72+Госвет!F72+ГЖИ!F72+'ГК ЧС'!F72+ГС!F72+КСП!F72+Минздрав!F72+Минимущ!F72+Мининформ!F72+Минкульт!F72+Минобр!F72+Минприр!F72+Минсельхоз!F72+минстрой!F72+минтранс!F72+минспорт!F72+Минфин!F72+минюст!F72+'ГС тарифам'!F72+госохотрыб!F72+'ГС занятости'!F72+Гостех!F72+ЦИК!F72+Минэк!F72</f>
        <v>0</v>
      </c>
      <c r="G72" s="576">
        <f>АГ!G72+Госвет!G72+ГЖИ!G72+'ГК ЧС'!G72+ГС!G72+КСП!G72+Минздрав!G72+Минимущ!G72+Мининформ!G72+Минкульт!G72+Минобр!G72+Минприр!G72+Минсельхоз!G72+минстрой!G72+минтранс!G72+минспорт!G72+Минфин!G72+минюст!G72+'ГС тарифам'!G72+госохотрыб!G72+'ГС занятости'!G72+Гостех!G72+ЦИК!G72+Минэк!G72</f>
        <v>0</v>
      </c>
      <c r="H72" s="576">
        <f>АГ!H72+Госвет!H72+ГЖИ!H72+'ГК ЧС'!H72+ГС!H72+КСП!H72+Минздрав!H72+Минимущ!H72+Мининформ!H72+Минкульт!H72+Минобр!H72+Минприр!H72+Минсельхоз!H72+минстрой!H72+минтранс!H72+минспорт!H72+Минфин!H72+минюст!H72+'ГС тарифам'!H72+госохотрыб!H72+'ГС занятости'!H72+Гостех!H72+ЦИК!H72+Минэк!H72</f>
        <v>0</v>
      </c>
      <c r="I72" s="576">
        <f>АГ!I72+Госвет!I72+ГЖИ!I72+'ГК ЧС'!I72+ГС!I72+КСП!I72+Минздрав!I72+Минимущ!I72+Мининформ!I72+Минкульт!I72+Минобр!I72+Минприр!I72+Минсельхоз!I72+минстрой!I72+минтранс!I72+минспорт!I72+Минфин!I72+минюст!I72+'ГС тарифам'!I72+госохотрыб!I72+'ГС занятости'!I72+Гостех!I72+ЦИК!I72+Минэк!I72</f>
        <v>0</v>
      </c>
      <c r="J72" s="576">
        <f>АГ!J72+Госвет!J72+ГЖИ!J72+'ГК ЧС'!J72+ГС!J72+КСП!J72+Минздрав!J72+Минимущ!J72+Мининформ!J72+Минкульт!J72+Минобр!J72+Минприр!J72+Минсельхоз!J72+минстрой!J72+минтранс!J72+минспорт!J72+Минфин!J72+минюст!J72+'ГС тарифам'!J72+госохотрыб!J72+'ГС занятости'!J72+Гостех!J72+ЦИК!J72+Минэк!J72</f>
        <v>0</v>
      </c>
      <c r="K72" s="576">
        <f>АГ!K72+Госвет!K72+ГЖИ!K72+'ГК ЧС'!K72+ГС!K72+КСП!K72+Минздрав!K72+Минимущ!K72+Мининформ!K72+Минкульт!K72+Минобр!K72+Минприр!K72+Минсельхоз!K72+минстрой!K72+минтранс!K72+минспорт!K72+Минфин!K72+минюст!K72+'ГС тарифам'!K72+госохотрыб!K72+'ГС занятости'!K72+Гостех!K72+ЦИК!K72+Минэк!K72</f>
        <v>256397.245</v>
      </c>
      <c r="L72" s="576">
        <f>АГ!L72+Госвет!L72+ГЖИ!L72+'ГК ЧС'!L72+ГС!L72+КСП!L72+Минздрав!L72+Минимущ!L72+Мининформ!L72+Минкульт!L72+Минобр!L72+Минприр!L72+Минсельхоз!L72+минстрой!L72+минтранс!L72+минспорт!L72+Минфин!L72+минюст!L72+'ГС тарифам'!L72+госохотрыб!L72+'ГС занятости'!L72+Гостех!L72+ЦИК!L72+Минэк!L72</f>
        <v>0</v>
      </c>
      <c r="M72" s="576">
        <f>АГ!M72+Госвет!M72+ГЖИ!M72+'ГК ЧС'!M72+ГС!M72+КСП!M72+Минздрав!M72+Минимущ!M72+Мининформ!M72+Минкульт!M72+Минобр!M72+Минприр!M72+Минсельхоз!M72+минстрой!M72+минтранс!M72+минспорт!M72+Минфин!M72+минюст!M72+'ГС тарифам'!M72+госохотрыб!M72+'ГС занятости'!M72+Гостех!M72+ЦИК!M72+Минэк!M72</f>
        <v>0</v>
      </c>
      <c r="N72" s="576">
        <f>АГ!N72+Госвет!N72+ГЖИ!N72+'ГК ЧС'!N72+ГС!N72+КСП!N72+Минздрав!N72+Минимущ!N72+Мининформ!N72+Минкульт!N72+Минобр!N72+Минприр!N72+Минсельхоз!N72+минстрой!N72+минтранс!N72+минспорт!N72+Минфин!N72+минюст!N72+'ГС тарифам'!N72+госохотрыб!N72+'ГС занятости'!N72+Гостех!N72+ЦИК!N72+Минэк!N72</f>
        <v>0</v>
      </c>
      <c r="O72" s="576">
        <f>АГ!O72+Госвет!O72+ГЖИ!O72+'ГК ЧС'!O72+ГС!O72+КСП!O72+Минздрав!O72+Минимущ!O72+Мининформ!O72+Минкульт!O72+Минобр!O72+Минприр!O72+Минсельхоз!O72+минстрой!O72+минтранс!O72+минспорт!O72+Минфин!O72+минюст!O72+'ГС тарифам'!O72+госохотрыб!O72+'ГС занятости'!O72+Гостех!O72+ЦИК!O72+Минэк!O72</f>
        <v>0</v>
      </c>
      <c r="P72" s="576">
        <f>АГ!P72+Госвет!P72+ГЖИ!P72+'ГК ЧС'!P72+ГС!P72+КСП!P72+Минздрав!P72+Минимущ!P72+Мининформ!P72+Минкульт!P72+Минобр!P72+Минприр!P72+Минсельхоз!P72+минстрой!P72+минтранс!P72+минспорт!P72+Минфин!P72+минюст!P72+'ГС тарифам'!P72+госохотрыб!P72+'ГС занятости'!P72+Гостех!P72+ЦИК!P72+Минэк!P72</f>
        <v>0</v>
      </c>
      <c r="R72" s="27">
        <f>Q72/C72*100</f>
        <v>0</v>
      </c>
    </row>
    <row r="73" spans="1:22" ht="52.8" x14ac:dyDescent="0.25">
      <c r="A73" s="50" t="s">
        <v>201</v>
      </c>
      <c r="B73" s="72">
        <v>308</v>
      </c>
      <c r="C73" s="48">
        <f t="shared" si="1"/>
        <v>87181.64</v>
      </c>
      <c r="D73" s="60">
        <f>АГ!D73+Госвет!D73+ГЖИ!D73+'ГК ЧС'!D73+ГС!D73+КСП!D73+Минздрав!D73+Минимущ!D73+Мининформ!D73+Минкульт!D73+Минобр!D73+Минприр!D73+Минсельхоз!D73+минстрой!D73+минтранс!D73+минспорт!D73+Минфин!D73+минюст!D73+'ГС тарифам'!D73+госохотрыб!D73+'ГС занятости'!D73+Гостех!D73+ЦИК!D73+Минэк!D73</f>
        <v>0</v>
      </c>
      <c r="E73" s="60">
        <f>АГ!E73+Госвет!E73+ГЖИ!E73+'ГК ЧС'!E73+ГС!E73+КСП!E73+Минздрав!E73+Минимущ!E73+Мининформ!E73+Минкульт!E73+Минобр!E73+Минприр!E73+Минсельхоз!E73+минстрой!E73+минтранс!E73+минспорт!E73+Минфин!E73+минюст!E73+'ГС тарифам'!E73+госохотрыб!E73+'ГС занятости'!E73+Гостех!E73+ЦИК!E73+Минэк!E73</f>
        <v>0</v>
      </c>
      <c r="F73" s="60">
        <f>АГ!F73+Госвет!F73+ГЖИ!F73+'ГК ЧС'!F73+ГС!F73+КСП!F73+Минздрав!F73+Минимущ!F73+Мининформ!F73+Минкульт!F73+Минобр!F73+Минприр!F73+Минсельхоз!F73+минстрой!F73+минтранс!F73+минспорт!F73+Минфин!F73+минюст!F73+'ГС тарифам'!F73+госохотрыб!F73+'ГС занятости'!F73+Гостех!F73+ЦИК!F73+Минэк!F73</f>
        <v>0</v>
      </c>
      <c r="G73" s="60">
        <f>АГ!G73+Госвет!G73+ГЖИ!G73+'ГК ЧС'!G73+ГС!G73+КСП!G73+Минздрав!G73+Минимущ!G73+Мининформ!G73+Минкульт!G73+Минобр!G73+Минприр!G73+Минсельхоз!G73+минстрой!G73+минтранс!G73+минспорт!G73+Минфин!G73+минюст!G73+'ГС тарифам'!G73+госохотрыб!G73+'ГС занятости'!G73+Гостех!G73+ЦИК!G73+Минэк!G73</f>
        <v>0</v>
      </c>
      <c r="H73" s="60">
        <f>АГ!H73+Госвет!H73+ГЖИ!H73+'ГК ЧС'!H73+ГС!H73+КСП!H73+Минздрав!H73+Минимущ!H73+Мининформ!H73+Минкульт!H73+Минобр!H73+Минприр!H73+Минсельхоз!H73+минстрой!H73+минтранс!H73+минспорт!H73+Минфин!H73+минюст!H73+'ГС тарифам'!H73+госохотрыб!H73+'ГС занятости'!H73+Гостех!H73+ЦИК!H73+Минэк!H73</f>
        <v>0</v>
      </c>
      <c r="I73" s="60">
        <f>АГ!I73+Госвет!I73+ГЖИ!I73+'ГК ЧС'!I73+ГС!I73+КСП!I73+Минздрав!I73+Минимущ!I73+Мининформ!I73+Минкульт!I73+Минобр!I73+Минприр!I73+Минсельхоз!I73+минстрой!I73+минтранс!I73+минспорт!I73+Минфин!I73+минюст!I73+'ГС тарифам'!I73+госохотрыб!I73+'ГС занятости'!I73+Гостех!I73+ЦИК!I73+Минэк!I73</f>
        <v>0</v>
      </c>
      <c r="J73" s="60">
        <f>АГ!J73+Госвет!J73+ГЖИ!J73+'ГК ЧС'!J73+ГС!J73+КСП!J73+Минздрав!J73+Минимущ!J73+Мининформ!J73+Минкульт!J73+Минобр!J73+Минприр!J73+Минсельхоз!J73+минстрой!J73+минтранс!J73+минспорт!J73+Минфин!J73+минюст!J73+'ГС тарифам'!J73+госохотрыб!J73+'ГС занятости'!J73+Гостех!J73+ЦИК!J73+Минэк!J73</f>
        <v>0</v>
      </c>
      <c r="K73" s="60">
        <f>АГ!K73+Госвет!K73+ГЖИ!K73+'ГК ЧС'!K73+ГС!K73+КСП!K73+Минздрав!K73+Минимущ!K73+Мининформ!K73+Минкульт!K73+Минобр!K73+Минприр!K73+Минсельхоз!K73+минстрой!K73+минтранс!K73+минспорт!K73+Минфин!K73+минюст!K73+'ГС тарифам'!K73+госохотрыб!K73+'ГС занятости'!K73+Гостех!K73+ЦИК!K73+Минэк!K73</f>
        <v>87181.64</v>
      </c>
      <c r="L73" s="60">
        <f>АГ!L73+Госвет!L73+ГЖИ!L73+'ГК ЧС'!L73+ГС!L73+КСП!L73+Минздрав!L73+Минимущ!L73+Мининформ!L73+Минкульт!L73+Минобр!L73+Минприр!L73+Минсельхоз!L73+минстрой!L73+минтранс!L73+минспорт!L73+Минфин!L73+минюст!L73+'ГС тарифам'!L73+госохотрыб!L73+'ГС занятости'!L73+Гостех!L73+ЦИК!L73+Минэк!L73</f>
        <v>0</v>
      </c>
      <c r="M73" s="60">
        <f>АГ!M73+Госвет!M73+ГЖИ!M73+'ГК ЧС'!M73+ГС!M73+КСП!M73+Минздрав!M73+Минимущ!M73+Мининформ!M73+Минкульт!M73+Минобр!M73+Минприр!M73+Минсельхоз!M73+минстрой!M73+минтранс!M73+минспорт!M73+Минфин!M73+минюст!M73+'ГС тарифам'!M73+госохотрыб!M73+'ГС занятости'!M73+Гостех!M73+ЦИК!M73+Минэк!M73</f>
        <v>0</v>
      </c>
      <c r="N73" s="60">
        <f>АГ!N73+Госвет!N73+ГЖИ!N73+'ГК ЧС'!N73+ГС!N73+КСП!N73+Минздрав!N73+Минимущ!N73+Мининформ!N73+Минкульт!N73+Минобр!N73+Минприр!N73+Минсельхоз!N73+минстрой!N73+минтранс!N73+минспорт!N73+Минфин!N73+минюст!N73+'ГС тарифам'!N73+госохотрыб!N73+'ГС занятости'!N73+Гостех!N73+ЦИК!N73+Минэк!N73</f>
        <v>0</v>
      </c>
      <c r="O73" s="60">
        <f>АГ!O73+Госвет!O73+ГЖИ!O73+'ГК ЧС'!O73+ГС!O73+КСП!O73+Минздрав!O73+Минимущ!O73+Мининформ!O73+Минкульт!O73+Минобр!O73+Минприр!O73+Минсельхоз!O73+минстрой!O73+минтранс!O73+минспорт!O73+Минфин!O73+минюст!O73+'ГС тарифам'!O73+госохотрыб!O73+'ГС занятости'!O73+Гостех!O73+ЦИК!O73+Минэк!O73</f>
        <v>0</v>
      </c>
      <c r="P73" s="60">
        <f>АГ!P73+Госвет!P73+ГЖИ!P73+'ГК ЧС'!P73+ГС!P73+КСП!P73+Минздрав!P73+Минимущ!P73+Мининформ!P73+Минкульт!P73+Минобр!P73+Минприр!P73+Минсельхоз!P73+минстрой!P73+минтранс!P73+минспорт!P73+Минфин!P73+минюст!P73+'ГС тарифам'!P73+госохотрыб!P73+'ГС занятости'!P73+Гостех!P73+ЦИК!P73+Минэк!P73</f>
        <v>0</v>
      </c>
      <c r="Q73" s="421"/>
    </row>
    <row r="74" spans="1:22" ht="26.4" x14ac:dyDescent="0.25">
      <c r="A74" s="49" t="s">
        <v>102</v>
      </c>
      <c r="B74" s="72">
        <v>309</v>
      </c>
      <c r="C74" s="38">
        <f t="shared" si="1"/>
        <v>4294958.3256699992</v>
      </c>
      <c r="D74" s="409">
        <f>АГ!D74+Госвет!D74+ГЖИ!D74+'ГК ЧС'!D74+ГС!D74+КСП!D74+Минздрав!D74+Минимущ!D74+Мининформ!D74+Минкульт!D74+Минобр!D74+Минприр!D74+Минсельхоз!D74+минстрой!D74+минтранс!D74+минспорт!D74+Минфин!D74+минюст!D74+'ГС тарифам'!D74+госохотрыб!D74+'ГС занятости'!D74+Гостех!D74+ЦИК!D74+Минэк!D74</f>
        <v>579141.14999999991</v>
      </c>
      <c r="E74" s="409">
        <f>АГ!E74+Госвет!E74+ГЖИ!E74+'ГК ЧС'!E74+ГС!E74+КСП!E74+Минздрав!E74+Минимущ!E74+Мининформ!E74+Минкульт!E74+Минобр!E74+Минприр!E74+Минсельхоз!E74+минстрой!E74+минтранс!E74+минспорт!E74+Минфин!E74+минюст!E74+'ГС тарифам'!E74+госохотрыб!E74+'ГС занятости'!E74+Гостех!E74+ЦИК!E74+Минэк!E74</f>
        <v>0</v>
      </c>
      <c r="F74" s="409">
        <f>АГ!F74+Госвет!F74+ГЖИ!F74+'ГК ЧС'!F74+ГС!F74+КСП!F74+Минздрав!F74+Минимущ!F74+Мининформ!F74+Минкульт!F74+Минобр!F74+Минприр!F74+Минсельхоз!F74+минстрой!F74+минтранс!F74+минспорт!F74+Минфин!F74+минюст!F74+'ГС тарифам'!F74+госохотрыб!F74+'ГС занятости'!F74+Гостех!F74+ЦИК!F74+Минэк!F74</f>
        <v>0</v>
      </c>
      <c r="G74" s="409">
        <f>АГ!G74+Госвет!G74+ГЖИ!G74+'ГК ЧС'!G74+ГС!G74+КСП!G74+Минздрав!G74+Минимущ!G74+Мининформ!G74+Минкульт!G74+Минобр!G74+Минприр!G74+Минсельхоз!G74+минстрой!G74+минтранс!G74+минспорт!G74+Минфин!G74+минюст!G74+'ГС тарифам'!G74+госохотрыб!G74+'ГС занятости'!G74+Гостех!G74+ЦИК!G74+Минэк!G74</f>
        <v>0</v>
      </c>
      <c r="H74" s="409">
        <f>АГ!H74+Госвет!H74+ГЖИ!H74+'ГК ЧС'!H74+ГС!H74+КСП!H74+Минздрав!H74+Минимущ!H74+Мининформ!H74+Минкульт!H74+Минобр!H74+Минприр!H74+Минсельхоз!H74+минстрой!H74+минтранс!H74+минспорт!H74+Минфин!H74+минюст!H74+'ГС тарифам'!H74+госохотрыб!H74+'ГС занятости'!H74+Гостех!H74+ЦИК!H74+Минэк!H74</f>
        <v>0</v>
      </c>
      <c r="I74" s="409">
        <f>АГ!I74+Госвет!I74+ГЖИ!I74+'ГК ЧС'!I74+ГС!I74+КСП!I74+Минздрав!I74+Минимущ!I74+Мининформ!I74+Минкульт!I74+Минобр!I74+Минприр!I74+Минсельхоз!I74+минстрой!I74+минтранс!I74+минспорт!I74+Минфин!I74+минюст!I74+'ГС тарифам'!I74+госохотрыб!I74+'ГС занятости'!I74+Гостех!I74+ЦИК!I74+Минэк!I74</f>
        <v>0</v>
      </c>
      <c r="J74" s="409">
        <f>АГ!J74+Госвет!J74+ГЖИ!J74+'ГК ЧС'!J74+ГС!J74+КСП!J74+Минздрав!J74+Минимущ!J74+Мининформ!J74+Минкульт!J74+Минобр!J74+Минприр!J74+Минсельхоз!J74+минстрой!J74+минтранс!J74+минспорт!J74+Минфин!J74+минюст!J74+'ГС тарифам'!J74+госохотрыб!J74+'ГС занятости'!J74+Гостех!J74+ЦИК!J74+Минэк!J74</f>
        <v>0</v>
      </c>
      <c r="K74" s="409">
        <f>АГ!K74+Госвет!K74+ГЖИ!K74+'ГК ЧС'!K74+ГС!K74+КСП!K74+Минздрав!K74+Минимущ!K74+Мининформ!K74+Минкульт!K74+Минобр!K74+Минприр!K74+Минсельхоз!K74+минстрой!K74+минтранс!K74+минспорт!K74+Минфин!K74+минюст!K74+'ГС тарифам'!K74+госохотрыб!K74+'ГС занятости'!K74+Гостех!K74+ЦИК!K74+Минэк!K74</f>
        <v>3177035.675999999</v>
      </c>
      <c r="L74" s="409">
        <f>АГ!L74+Госвет!L74+ГЖИ!L74+'ГК ЧС'!L74+ГС!L74+КСП!L74+Минздрав!L74+Минимущ!L74+Мининформ!L74+Минкульт!L74+Минобр!L74+Минприр!L74+Минсельхоз!L74+минстрой!L74+минтранс!L74+минспорт!L74+Минфин!L74+минюст!L74+'ГС тарифам'!L74+госохотрыб!L74+'ГС занятости'!L74+Гостех!L74+ЦИК!L74+Минэк!L74</f>
        <v>0</v>
      </c>
      <c r="M74" s="409">
        <f>АГ!M74+Госвет!M74+ГЖИ!M74+'ГК ЧС'!M74+ГС!M74+КСП!M74+Минздрав!M74+Минимущ!M74+Мининформ!M74+Минкульт!M74+Минобр!M74+Минприр!M74+Минсельхоз!M74+минстрой!M74+минтранс!M74+минспорт!M74+Минфин!M74+минюст!M74+'ГС тарифам'!M74+госохотрыб!M74+'ГС занятости'!M74+Гостех!M74+ЦИК!M74+Минэк!M74</f>
        <v>130993.394</v>
      </c>
      <c r="N74" s="409">
        <f>АГ!N74+Госвет!N74+ГЖИ!N74+'ГК ЧС'!N74+ГС!N74+КСП!N74+Минздрав!N74+Минимущ!N74+Мининформ!N74+Минкульт!N74+Минобр!N74+Минприр!N74+Минсельхоз!N74+минстрой!N74+минтранс!N74+минспорт!N74+Минфин!N74+минюст!N74+'ГС тарифам'!N74+госохотрыб!N74+'ГС занятости'!N74+Гостех!N74+ЦИК!N74+Минэк!N74</f>
        <v>8351.0010000000002</v>
      </c>
      <c r="O74" s="409">
        <f>АГ!O74+Госвет!O74+ГЖИ!O74+'ГК ЧС'!O74+ГС!O74+КСП!O74+Минздрав!O74+Минимущ!O74+Мининформ!O74+Минкульт!O74+Минобр!O74+Минприр!O74+Минсельхоз!O74+минстрой!O74+минтранс!O74+минспорт!O74+Минфин!O74+минюст!O74+'ГС тарифам'!O74+госохотрыб!O74+'ГС занятости'!O74+Гостех!O74+ЦИК!O74+Минэк!O74</f>
        <v>287653.54599999997</v>
      </c>
      <c r="P74" s="409">
        <f>АГ!P74+Госвет!P74+ГЖИ!P74+'ГК ЧС'!P74+ГС!P74+КСП!P74+Минздрав!P74+Минимущ!P74+Мининформ!P74+Минкульт!P74+Минобр!P74+Минприр!P74+Минсельхоз!P74+минстрой!P74+минтранс!P74+минспорт!P74+Минфин!P74+минюст!P74+'ГС тарифам'!P74+госохотрыб!P74+'ГС занятости'!P74+Гостех!P74+ЦИК!P74+Минэк!P74</f>
        <v>111783.55867</v>
      </c>
      <c r="Q74" s="83"/>
      <c r="R74" s="32"/>
      <c r="S74" s="32"/>
    </row>
    <row r="75" spans="1:22" ht="66" x14ac:dyDescent="0.25">
      <c r="A75" s="49" t="s">
        <v>202</v>
      </c>
      <c r="B75" s="72">
        <v>310</v>
      </c>
      <c r="C75" s="48">
        <f t="shared" si="1"/>
        <v>1449695.8810000001</v>
      </c>
      <c r="D75" s="60">
        <f>АГ!D75+Госвет!D75+ГЖИ!D75+'ГК ЧС'!D75+ГС!D75+КСП!D75+Минздрав!D75+Минимущ!D75+Мининформ!D75+Минкульт!D75+Минобр!D75+Минприр!D75+Минсельхоз!D75+минстрой!D75+минтранс!D75+минспорт!D75+Минфин!D75+минюст!D75+'ГС тарифам'!D75+госохотрыб!D75+'ГС занятости'!D75+Гостех!D75+ЦИК!D75+Минэк!D75</f>
        <v>538648.55999999994</v>
      </c>
      <c r="E75" s="60">
        <f>АГ!E75+Госвет!E75+ГЖИ!E75+'ГК ЧС'!E75+ГС!E75+КСП!E75+Минздрав!E75+Минимущ!E75+Мининформ!E75+Минкульт!E75+Минобр!E75+Минприр!E75+Минсельхоз!E75+минстрой!E75+минтранс!E75+минспорт!E75+Минфин!E75+минюст!E75+'ГС тарифам'!E75+госохотрыб!E75+'ГС занятости'!E75+Гостех!E75+ЦИК!E75+Минэк!E75</f>
        <v>0</v>
      </c>
      <c r="F75" s="60">
        <f>АГ!F75+Госвет!F75+ГЖИ!F75+'ГК ЧС'!F75+ГС!F75+КСП!F75+Минздрав!F75+Минимущ!F75+Мининформ!F75+Минкульт!F75+Минобр!F75+Минприр!F75+Минсельхоз!F75+минстрой!F75+минтранс!F75+минспорт!F75+Минфин!F75+минюст!F75+'ГС тарифам'!F75+госохотрыб!F75+'ГС занятости'!F75+Гостех!F75+ЦИК!F75+Минэк!F75</f>
        <v>0</v>
      </c>
      <c r="G75" s="60">
        <f>АГ!G75+Госвет!G75+ГЖИ!G75+'ГК ЧС'!G75+ГС!G75+КСП!G75+Минздрав!G75+Минимущ!G75+Мининформ!G75+Минкульт!G75+Минобр!G75+Минприр!G75+Минсельхоз!G75+минстрой!G75+минтранс!G75+минспорт!G75+Минфин!G75+минюст!G75+'ГС тарифам'!G75+госохотрыб!G75+'ГС занятости'!G75+Гостех!G75+ЦИК!G75+Минэк!G75</f>
        <v>0</v>
      </c>
      <c r="H75" s="60">
        <f>АГ!H75+Госвет!H75+ГЖИ!H75+'ГК ЧС'!H75+ГС!H75+КСП!H75+Минздрав!H75+Минимущ!H75+Мининформ!H75+Минкульт!H75+Минобр!H75+Минприр!H75+Минсельхоз!H75+минстрой!H75+минтранс!H75+минспорт!H75+Минфин!H75+минюст!H75+'ГС тарифам'!H75+госохотрыб!H75+'ГС занятости'!H75+Гостех!H75+ЦИК!H75+Минэк!H75</f>
        <v>0</v>
      </c>
      <c r="I75" s="60">
        <f>АГ!I75+Госвет!I75+ГЖИ!I75+'ГК ЧС'!I75+ГС!I75+КСП!I75+Минздрав!I75+Минимущ!I75+Мининформ!I75+Минкульт!I75+Минобр!I75+Минприр!I75+Минсельхоз!I75+минстрой!I75+минтранс!I75+минспорт!I75+Минфин!I75+минюст!I75+'ГС тарифам'!I75+госохотрыб!I75+'ГС занятости'!I75+Гостех!I75+ЦИК!I75+Минэк!I75</f>
        <v>0</v>
      </c>
      <c r="J75" s="60">
        <f>АГ!J75+Госвет!J75+ГЖИ!J75+'ГК ЧС'!J75+ГС!J75+КСП!J75+Минздрав!J75+Минимущ!J75+Мининформ!J75+Минкульт!J75+Минобр!J75+Минприр!J75+Минсельхоз!J75+минстрой!J75+минтранс!J75+минспорт!J75+Минфин!J75+минюст!J75+'ГС тарифам'!J75+госохотрыб!J75+'ГС занятости'!J75+Гостех!J75+ЦИК!J75+Минэк!J75</f>
        <v>0</v>
      </c>
      <c r="K75" s="60">
        <f>АГ!K75+Госвет!K75+ГЖИ!K75+'ГК ЧС'!K75+ГС!K75+КСП!K75+Минздрав!K75+Минимущ!K75+Мининформ!K75+Минкульт!K75+Минобр!K75+Минприр!K75+Минсельхоз!K75+минстрой!K75+минтранс!K75+минспорт!K75+Минфин!K75+минюст!K75+'ГС тарифам'!K75+госохотрыб!K75+'ГС занятости'!K75+Гостех!K75+ЦИК!K75+Минэк!K75</f>
        <v>907735.26100000006</v>
      </c>
      <c r="L75" s="60">
        <f>АГ!L75+Госвет!L75+ГЖИ!L75+'ГК ЧС'!L75+ГС!L75+КСП!L75+Минздрав!L75+Минимущ!L75+Мининформ!L75+Минкульт!L75+Минобр!L75+Минприр!L75+Минсельхоз!L75+минстрой!L75+минтранс!L75+минспорт!L75+Минфин!L75+минюст!L75+'ГС тарифам'!L75+госохотрыб!L75+'ГС занятости'!L75+Гостех!L75+ЦИК!L75+Минэк!L75</f>
        <v>0</v>
      </c>
      <c r="M75" s="60">
        <f>АГ!M75+Госвет!M75+ГЖИ!M75+'ГК ЧС'!M75+ГС!M75+КСП!M75+Минздрав!M75+Минимущ!M75+Мининформ!M75+Минкульт!M75+Минобр!M75+Минприр!M75+Минсельхоз!M75+минстрой!M75+минтранс!M75+минспорт!M75+Минфин!M75+минюст!M75+'ГС тарифам'!M75+госохотрыб!M75+'ГС занятости'!M75+Гостех!M75+ЦИК!M75+Минэк!M75</f>
        <v>3312.0600000000004</v>
      </c>
      <c r="N75" s="60">
        <f>АГ!N75+Госвет!N75+ГЖИ!N75+'ГК ЧС'!N75+ГС!N75+КСП!N75+Минздрав!N75+Минимущ!N75+Мининформ!N75+Минкульт!N75+Минобр!N75+Минприр!N75+Минсельхоз!N75+минстрой!N75+минтранс!N75+минспорт!N75+Минфин!N75+минюст!N75+'ГС тарифам'!N75+госохотрыб!N75+'ГС занятости'!N75+Гостех!N75+ЦИК!N75+Минэк!N75</f>
        <v>0</v>
      </c>
      <c r="O75" s="60"/>
      <c r="P75" s="60"/>
      <c r="Q75" s="83"/>
      <c r="R75" s="32"/>
    </row>
    <row r="76" spans="1:22" ht="26.4" x14ac:dyDescent="0.25">
      <c r="A76" s="73" t="s">
        <v>104</v>
      </c>
      <c r="B76" s="72">
        <v>311</v>
      </c>
      <c r="C76" s="48">
        <f t="shared" si="1"/>
        <v>0</v>
      </c>
      <c r="D76" s="60">
        <f>АГ!D76+Госвет!D76+ГЖИ!D76+'ГК ЧС'!D76+ГС!D76+КСП!D76+Минздрав!D76+Минимущ!D76+Мининформ!D76+Минкульт!D76+Минобр!D76+Минприр!D76+Минсельхоз!D76+минстрой!D76+минтранс!D76+минспорт!D76+Минфин!D76+минюст!D76+'ГС тарифам'!D76+госохотрыб!D76+'ГС занятости'!D76+Гостех!D76+ЦИК!D76+Минэк!D76</f>
        <v>0</v>
      </c>
      <c r="E76" s="60">
        <f>АГ!E76+Госвет!E76+ГЖИ!E76+'ГК ЧС'!E76+ГС!E76+КСП!E76+Минздрав!E76+Минимущ!E76+Мининформ!E76+Минкульт!E76+Минобр!E76+Минприр!E76+Минсельхоз!E76+минстрой!E76+минтранс!E76+минспорт!E76+Минфин!E76+минюст!E76+'ГС тарифам'!E76+госохотрыб!E76+'ГС занятости'!E76+Гостех!E76+ЦИК!E76+Минэк!E76</f>
        <v>0</v>
      </c>
      <c r="F76" s="60">
        <f>АГ!F76+Госвет!F76+ГЖИ!F76+'ГК ЧС'!F76+ГС!F76+КСП!F76+Минздрав!F76+Минимущ!F76+Мининформ!F76+Минкульт!F76+Минобр!F76+Минприр!F76+Минсельхоз!F76+минстрой!F76+минтранс!F76+минспорт!F76+Минфин!F76+минюст!F76+'ГС тарифам'!F76+госохотрыб!F76+'ГС занятости'!F76+Гостех!F76+ЦИК!F76+Минэк!F76</f>
        <v>0</v>
      </c>
      <c r="G76" s="60">
        <f>АГ!G76+Госвет!G76+ГЖИ!G76+'ГК ЧС'!G76+ГС!G76+КСП!G76+Минздрав!G76+Минимущ!G76+Мининформ!G76+Минкульт!G76+Минобр!G76+Минприр!G76+Минсельхоз!G76+минстрой!G76+минтранс!G76+минспорт!G76+Минфин!G76+минюст!G76+'ГС тарифам'!G76+госохотрыб!G76+'ГС занятости'!G76+Гостех!G76+ЦИК!G76+Минэк!G76</f>
        <v>0</v>
      </c>
      <c r="H76" s="60">
        <f>АГ!H76+Госвет!H76+ГЖИ!H76+'ГК ЧС'!H76+ГС!H76+КСП!H76+Минздрав!H76+Минимущ!H76+Мининформ!H76+Минкульт!H76+Минобр!H76+Минприр!H76+Минсельхоз!H76+минстрой!H76+минтранс!H76+минспорт!H76+Минфин!H76+минюст!H76+'ГС тарифам'!H76+госохотрыб!H76+'ГС занятости'!H76+Гостех!H76+ЦИК!H76+Минэк!H76</f>
        <v>0</v>
      </c>
      <c r="I76" s="60">
        <f>АГ!I76+Госвет!I76+ГЖИ!I76+'ГК ЧС'!I76+ГС!I76+КСП!I76+Минздрав!I76+Минимущ!I76+Мининформ!I76+Минкульт!I76+Минобр!I76+Минприр!I76+Минсельхоз!I76+минстрой!I76+минтранс!I76+минспорт!I76+Минфин!I76+минюст!I76+'ГС тарифам'!I76+госохотрыб!I76+'ГС занятости'!I76+Гостех!I76+ЦИК!I76+Минэк!I76</f>
        <v>0</v>
      </c>
      <c r="J76" s="60">
        <f>АГ!J76+Госвет!J76+ГЖИ!J76+'ГК ЧС'!J76+ГС!J76+КСП!J76+Минздрав!J76+Минимущ!J76+Мининформ!J76+Минкульт!J76+Минобр!J76+Минприр!J76+Минсельхоз!J76+минстрой!J76+минтранс!J76+минспорт!J76+Минфин!J76+минюст!J76+'ГС тарифам'!J76+госохотрыб!J76+'ГС занятости'!J76+Гостех!J76+ЦИК!J76+Минэк!J76</f>
        <v>0</v>
      </c>
      <c r="K76" s="60">
        <f>АГ!K76+Госвет!K76+ГЖИ!K76+'ГК ЧС'!K76+ГС!K76+КСП!K76+Минздрав!K76+Минимущ!K76+Мининформ!K76+Минкульт!K76+Минобр!K76+Минприр!K76+Минсельхоз!K76+минстрой!K76+минтранс!K76+минспорт!K76+Минфин!K76+минюст!K76+'ГС тарифам'!K76+госохотрыб!K76+'ГС занятости'!K76+Гостех!K76+ЦИК!K76+Минэк!K76</f>
        <v>0</v>
      </c>
      <c r="L76" s="60">
        <f>АГ!L76+Госвет!L76+ГЖИ!L76+'ГК ЧС'!L76+ГС!L76+КСП!L76+Минздрав!L76+Минимущ!L76+Мининформ!L76+Минкульт!L76+Минобр!L76+Минприр!L76+Минсельхоз!L76+минстрой!L76+минтранс!L76+минспорт!L76+Минфин!L76+минюст!L76+'ГС тарифам'!L76+госохотрыб!L76+'ГС занятости'!L76+Гостех!L76+ЦИК!L76+Минэк!L76</f>
        <v>0</v>
      </c>
      <c r="M76" s="60">
        <f>АГ!M76+Госвет!M76+ГЖИ!M76+'ГК ЧС'!M76+ГС!M76+КСП!M76+Минздрав!M76+Минимущ!M76+Мининформ!M76+Минкульт!M76+Минобр!M76+Минприр!M76+Минсельхоз!M76+минстрой!M76+минтранс!M76+минспорт!M76+Минфин!M76+минюст!M76+'ГС тарифам'!M76+госохотрыб!M76+'ГС занятости'!M76+Гостех!M76+ЦИК!M76+Минэк!M76</f>
        <v>0</v>
      </c>
      <c r="N76" s="60">
        <f>АГ!N76+Госвет!N76+ГЖИ!N76+'ГК ЧС'!N76+ГС!N76+КСП!N76+Минздрав!N76+Минимущ!N76+Мининформ!N76+Минкульт!N76+Минобр!N76+Минприр!N76+Минсельхоз!N76+минстрой!N76+минтранс!N76+минспорт!N76+Минфин!N76+минюст!N76+'ГС тарифам'!N76+госохотрыб!N76+'ГС занятости'!N76+Гостех!N76+ЦИК!N76+Минэк!N76</f>
        <v>0</v>
      </c>
      <c r="O76" s="60">
        <f>АГ!O76+Госвет!O76+ГЖИ!O76+'ГК ЧС'!O76+ГС!O76+КСП!O76+Минздрав!O76+Минимущ!O76+Мининформ!O76+Минкульт!O76+Минобр!O76+Минприр!O76+Минсельхоз!O76+минстрой!O76+минтранс!O76+минспорт!O76+Минфин!O76+минюст!O76+'ГС тарифам'!O76+госохотрыб!O76+'ГС занятости'!O76+Гостех!O76+ЦИК!O76+Минэк!O76</f>
        <v>0</v>
      </c>
      <c r="P76" s="60">
        <f>АГ!P76+Госвет!P76+ГЖИ!P76+'ГК ЧС'!P76+ГС!P76+КСП!P76+Минздрав!P76+Минимущ!P76+Мининформ!P76+Минкульт!P76+Минобр!P76+Минприр!P76+Минсельхоз!P76+минстрой!P76+минтранс!P76+минспорт!P76+Минфин!P76+минюст!P76+'ГС тарифам'!P76+госохотрыб!P76+'ГС занятости'!P76+Гостех!P76+ЦИК!P76+Минэк!P76</f>
        <v>0</v>
      </c>
      <c r="Q76" s="32"/>
      <c r="R76" s="32"/>
      <c r="S76" s="32"/>
      <c r="T76" s="32"/>
      <c r="U76" s="32"/>
      <c r="V76" s="32"/>
    </row>
    <row r="77" spans="1:22" ht="39.6" x14ac:dyDescent="0.25">
      <c r="A77" s="73" t="s">
        <v>105</v>
      </c>
      <c r="B77" s="72">
        <v>312</v>
      </c>
      <c r="C77" s="48">
        <f t="shared" si="1"/>
        <v>0</v>
      </c>
      <c r="D77" s="60">
        <f>АГ!D77+Госвет!D77+ГЖИ!D77+'ГК ЧС'!D77+ГС!D77+КСП!D77+Минздрав!D77+Минимущ!D77+Мининформ!D77+Минкульт!D77+Минобр!D77+Минприр!D77+Минсельхоз!D77+минстрой!D77+минтранс!D77+минспорт!D77+Минфин!D77+минюст!D77+'ГС тарифам'!D77+госохотрыб!D77+'ГС занятости'!D77+Гостех!D77+ЦИК!D77+Минэк!D77</f>
        <v>0</v>
      </c>
      <c r="E77" s="60">
        <f>АГ!E77+Госвет!E77+ГЖИ!E77+'ГК ЧС'!E77+ГС!E77+КСП!E77+Минздрав!E77+Минимущ!E77+Мининформ!E77+Минкульт!E77+Минобр!E77+Минприр!E77+Минсельхоз!E77+минстрой!E77+минтранс!E77+минспорт!E77+Минфин!E77+минюст!E77+'ГС тарифам'!E77+госохотрыб!E77+'ГС занятости'!E77+Гостех!E77+ЦИК!E77+Минэк!E77</f>
        <v>0</v>
      </c>
      <c r="F77" s="60">
        <f>АГ!F77+Госвет!F77+ГЖИ!F77+'ГК ЧС'!F77+ГС!F77+КСП!F77+Минздрав!F77+Минимущ!F77+Мининформ!F77+Минкульт!F77+Минобр!F77+Минприр!F77+Минсельхоз!F77+минстрой!F77+минтранс!F77+минспорт!F77+Минфин!F77+минюст!F77+'ГС тарифам'!F77+госохотрыб!F77+'ГС занятости'!F77+Гостех!F77+ЦИК!F77+Минэк!F77</f>
        <v>0</v>
      </c>
      <c r="G77" s="60">
        <f>АГ!G77+Госвет!G77+ГЖИ!G77+'ГК ЧС'!G77+ГС!G77+КСП!G77+Минздрав!G77+Минимущ!G77+Мининформ!G77+Минкульт!G77+Минобр!G77+Минприр!G77+Минсельхоз!G77+минстрой!G77+минтранс!G77+минспорт!G77+Минфин!G77+минюст!G77+'ГС тарифам'!G77+госохотрыб!G77+'ГС занятости'!G77+Гостех!G77+ЦИК!G77+Минэк!G77</f>
        <v>0</v>
      </c>
      <c r="H77" s="60">
        <f>АГ!H77+Госвет!H77+ГЖИ!H77+'ГК ЧС'!H77+ГС!H77+КСП!H77+Минздрав!H77+Минимущ!H77+Мининформ!H77+Минкульт!H77+Минобр!H77+Минприр!H77+Минсельхоз!H77+минстрой!H77+минтранс!H77+минспорт!H77+Минфин!H77+минюст!H77+'ГС тарифам'!H77+госохотрыб!H77+'ГС занятости'!H77+Гостех!H77+ЦИК!H77+Минэк!H77</f>
        <v>0</v>
      </c>
      <c r="I77" s="60">
        <f>АГ!I77+Госвет!I77+ГЖИ!I77+'ГК ЧС'!I77+ГС!I77+КСП!I77+Минздрав!I77+Минимущ!I77+Мининформ!I77+Минкульт!I77+Минобр!I77+Минприр!I77+Минсельхоз!I77+минстрой!I77+минтранс!I77+минспорт!I77+Минфин!I77+минюст!I77+'ГС тарифам'!I77+госохотрыб!I77+'ГС занятости'!I77+Гостех!I77+ЦИК!I77+Минэк!I77</f>
        <v>0</v>
      </c>
      <c r="J77" s="60">
        <f>АГ!J77+Госвет!J77+ГЖИ!J77+'ГК ЧС'!J77+ГС!J77+КСП!J77+Минздрав!J77+Минимущ!J77+Мининформ!J77+Минкульт!J77+Минобр!J77+Минприр!J77+Минсельхоз!J77+минстрой!J77+минтранс!J77+минспорт!J77+Минфин!J77+минюст!J77+'ГС тарифам'!J77+госохотрыб!J77+'ГС занятости'!J77+Гостех!J77+ЦИК!J77+Минэк!J77</f>
        <v>0</v>
      </c>
      <c r="K77" s="60">
        <f>АГ!K77+Госвет!K77+ГЖИ!K77+'ГК ЧС'!K77+ГС!K77+КСП!K77+Минздрав!K77+Минимущ!K77+Мининформ!K77+Минкульт!K77+Минобр!K77+Минприр!K77+Минсельхоз!K77+минстрой!K77+минтранс!K77+минспорт!K77+Минфин!K77+минюст!K77+'ГС тарифам'!K77+госохотрыб!K77+'ГС занятости'!K77+Гостех!K77+ЦИК!K77+Минэк!K77</f>
        <v>0</v>
      </c>
      <c r="L77" s="60">
        <f>АГ!L77+Госвет!L77+ГЖИ!L77+'ГК ЧС'!L77+ГС!L77+КСП!L77+Минздрав!L77+Минимущ!L77+Мининформ!L77+Минкульт!L77+Минобр!L77+Минприр!L77+Минсельхоз!L77+минстрой!L77+минтранс!L77+минспорт!L77+Минфин!L77+минюст!L77+'ГС тарифам'!L77+госохотрыб!L77+'ГС занятости'!L77+Гостех!L77+ЦИК!L77+Минэк!L77</f>
        <v>0</v>
      </c>
      <c r="M77" s="60">
        <f>АГ!M77+Госвет!M77+ГЖИ!M77+'ГК ЧС'!M77+ГС!M77+КСП!M77+Минздрав!M77+Минимущ!M77+Мининформ!M77+Минкульт!M77+Минобр!M77+Минприр!M77+Минсельхоз!M77+минстрой!M77+минтранс!M77+минспорт!M77+Минфин!M77+минюст!M77+'ГС тарифам'!M77+госохотрыб!M77+'ГС занятости'!M77+Гостех!M77+ЦИК!M77+Минэк!M77</f>
        <v>0</v>
      </c>
      <c r="N77" s="60">
        <f>АГ!N77+Госвет!N77+ГЖИ!N77+'ГК ЧС'!N77+ГС!N77+КСП!N77+Минздрав!N77+Минимущ!N77+Мининформ!N77+Минкульт!N77+Минобр!N77+Минприр!N77+Минсельхоз!N77+минстрой!N77+минтранс!N77+минспорт!N77+Минфин!N77+минюст!N77+'ГС тарифам'!N77+госохотрыб!N77+'ГС занятости'!N77+Гостех!N77+ЦИК!N77+Минэк!N77</f>
        <v>0</v>
      </c>
      <c r="O77" s="60">
        <f>АГ!O77+Госвет!O77+ГЖИ!O77+'ГК ЧС'!O77+ГС!O77+КСП!O77+Минздрав!O77+Минимущ!O77+Мининформ!O77+Минкульт!O77+Минобр!O77+Минприр!O77+Минсельхоз!O77+минстрой!O77+минтранс!O77+минспорт!O77+Минфин!O77+минюст!O77+'ГС тарифам'!O77+госохотрыб!O77+'ГС занятости'!O77+Гостех!O77+ЦИК!O77+Минэк!O77</f>
        <v>0</v>
      </c>
      <c r="P77" s="60">
        <f>АГ!P77+Госвет!P77+ГЖИ!P77+'ГК ЧС'!P77+ГС!P77+КСП!P77+Минздрав!P77+Минимущ!P77+Мининформ!P77+Минкульт!P77+Минобр!P77+Минприр!P77+Минсельхоз!P77+минстрой!P77+минтранс!P77+минспорт!P77+Минфин!P77+минюст!P77+'ГС тарифам'!P77+госохотрыб!P77+'ГС занятости'!P77+Гостех!P77+ЦИК!P77+Минэк!P77</f>
        <v>0</v>
      </c>
    </row>
    <row r="78" spans="1:22" ht="39.6" x14ac:dyDescent="0.25">
      <c r="A78" s="73" t="s">
        <v>106</v>
      </c>
      <c r="B78" s="72">
        <v>313</v>
      </c>
      <c r="C78" s="577">
        <f t="shared" si="1"/>
        <v>240357.14053</v>
      </c>
      <c r="D78" s="576">
        <f>АГ!D78+Госвет!D78+ГЖИ!D78+'ГК ЧС'!D78+ГС!D78+КСП!D78+Минздрав!D78+Минимущ!D78+Мининформ!D78+Минкульт!D78+Минобр!D78+Минприр!D78+Минсельхоз!D78+минстрой!D78+минтранс!D78+минспорт!D78+Минфин!D78+минюст!D78+'ГС тарифам'!D78+госохотрыб!D78+'ГС занятости'!D78+Гостех!D78+ЦИК!D78+Минэк!D78</f>
        <v>8920.0290000000005</v>
      </c>
      <c r="E78" s="576">
        <f>АГ!E78+Госвет!E78+ГЖИ!E78+'ГК ЧС'!E78+ГС!E78+КСП!E78+Минздрав!E78+Минимущ!E78+Мининформ!E78+Минкульт!E78+Минобр!E78+Минприр!E78+Минсельхоз!E78+минстрой!E78+минтранс!E78+минспорт!E78+Минфин!E78+минюст!E78+'ГС тарифам'!E78+госохотрыб!E78+'ГС занятости'!E78+Гостех!E78+ЦИК!E78+Минэк!E78</f>
        <v>0</v>
      </c>
      <c r="F78" s="576">
        <f>АГ!F78+Госвет!F78+ГЖИ!F78+'ГК ЧС'!F78+ГС!F78+КСП!F78+Минздрав!F78+Минимущ!F78+Мининформ!F78+Минкульт!F78+Минобр!F78+Минприр!F78+Минсельхоз!F78+минстрой!F78+минтранс!F78+минспорт!F78+Минфин!F78+минюст!F78+'ГС тарифам'!F78+госохотрыб!F78+'ГС занятости'!F78+Гостех!F78+ЦИК!F78+Минэк!F78</f>
        <v>0</v>
      </c>
      <c r="G78" s="576">
        <f>АГ!G78+Госвет!G78+ГЖИ!G78+'ГК ЧС'!G78+ГС!G78+КСП!G78+Минздрав!G78+Минимущ!G78+Мининформ!G78+Минкульт!G78+Минобр!G78+Минприр!G78+Минсельхоз!G78+минстрой!G78+минтранс!G78+минспорт!G78+Минфин!G78+минюст!G78+'ГС тарифам'!G78+госохотрыб!G78+'ГС занятости'!G78+Гостех!G78+ЦИК!G78+Минэк!G78</f>
        <v>0</v>
      </c>
      <c r="H78" s="576">
        <f>АГ!H78+Госвет!H78+ГЖИ!H78+'ГК ЧС'!H78+ГС!H78+КСП!H78+Минздрав!H78+Минимущ!H78+Мининформ!H78+Минкульт!H78+Минобр!H78+Минприр!H78+Минсельхоз!H78+минстрой!H78+минтранс!H78+минспорт!H78+Минфин!H78+минюст!H78+'ГС тарифам'!H78+госохотрыб!H78+'ГС занятости'!H78+Гостех!H78+ЦИК!H78+Минэк!H78</f>
        <v>0</v>
      </c>
      <c r="I78" s="576">
        <f>АГ!I78+Госвет!I78+ГЖИ!I78+'ГК ЧС'!I78+ГС!I78+КСП!I78+Минздрав!I78+Минимущ!I78+Мининформ!I78+Минкульт!I78+Минобр!I78+Минприр!I78+Минсельхоз!I78+минстрой!I78+минтранс!I78+минспорт!I78+Минфин!I78+минюст!I78+'ГС тарифам'!I78+госохотрыб!I78+'ГС занятости'!I78+Гостех!I78+ЦИК!I78+Минэк!I78</f>
        <v>0</v>
      </c>
      <c r="J78" s="576">
        <f>АГ!J78+Госвет!J78+ГЖИ!J78+'ГК ЧС'!J78+ГС!J78+КСП!J78+Минздрав!J78+Минимущ!J78+Мининформ!J78+Минкульт!J78+Минобр!J78+Минприр!J78+Минсельхоз!J78+минстрой!J78+минтранс!J78+минспорт!J78+Минфин!J78+минюст!J78+'ГС тарифам'!J78+госохотрыб!J78+'ГС занятости'!J78+Гостех!J78+ЦИК!J78+Минэк!J78</f>
        <v>0</v>
      </c>
      <c r="K78" s="576">
        <f>АГ!K78+Госвет!K78+ГЖИ!K78+'ГК ЧС'!K78+ГС!K78+КСП!K78+Минздрав!K78+Минимущ!K78+Мининформ!K78+Минкульт!K78+Минобр!K78+Минприр!K78+Минсельхоз!K78+минстрой!K78+минтранс!K78+минспорт!K78+Минфин!K78+минюст!K78+'ГС тарифам'!K78+госохотрыб!K78+'ГС занятости'!K78+Гостех!K78+ЦИК!K78+Минэк!K78</f>
        <v>231437.11152999999</v>
      </c>
      <c r="L78" s="576">
        <f>АГ!L78+Госвет!L78+ГЖИ!L78+'ГК ЧС'!L78+ГС!L78+КСП!L78+Минздрав!L78+Минимущ!L78+Мининформ!L78+Минкульт!L78+Минобр!L78+Минприр!L78+Минсельхоз!L78+минстрой!L78+минтранс!L78+минспорт!L78+Минфин!L78+минюст!L78+'ГС тарифам'!L78+госохотрыб!L78+'ГС занятости'!L78+Гостех!L78+ЦИК!L78+Минэк!L78</f>
        <v>0</v>
      </c>
      <c r="M78" s="576">
        <f>АГ!M78+Госвет!M78+ГЖИ!M78+'ГК ЧС'!M78+ГС!M78+КСП!M78+Минздрав!M78+Минимущ!M78+Мининформ!M78+Минкульт!M78+Минобр!M78+Минприр!M78+Минсельхоз!M78+минстрой!M78+минтранс!M78+минспорт!M78+Минфин!M78+минюст!M78+'ГС тарифам'!M78+госохотрыб!M78+'ГС занятости'!M78+Гостех!M78+ЦИК!M78+Минэк!M78</f>
        <v>0</v>
      </c>
      <c r="N78" s="576">
        <f>АГ!N78+Госвет!N78+ГЖИ!N78+'ГК ЧС'!N78+ГС!N78+КСП!N78+Минздрав!N78+Минимущ!N78+Мининформ!N78+Минкульт!N78+Минобр!N78+Минприр!N78+Минсельхоз!N78+минстрой!N78+минтранс!N78+минспорт!N78+Минфин!N78+минюст!N78+'ГС тарифам'!N78+госохотрыб!N78+'ГС занятости'!N78+Гостех!N78+ЦИК!N78+Минэк!N78</f>
        <v>0</v>
      </c>
      <c r="O78" s="576">
        <f>АГ!O78+Госвет!O78+ГЖИ!O78+'ГК ЧС'!O78+ГС!O78+КСП!O78+Минздрав!O78+Минимущ!O78+Мининформ!O78+Минкульт!O78+Минобр!O78+Минприр!O78+Минсельхоз!O78+минстрой!O78+минтранс!O78+минспорт!O78+Минфин!O78+минюст!O78+'ГС тарифам'!O78+госохотрыб!O78+'ГС занятости'!O78+Гостех!O78+ЦИК!O78+Минэк!O78</f>
        <v>0</v>
      </c>
      <c r="P78" s="576">
        <f>АГ!P78+Госвет!P78+ГЖИ!P78+'ГК ЧС'!P78+ГС!P78+КСП!P78+Минздрав!P78+Минимущ!P78+Мининформ!P78+Минкульт!P78+Минобр!P78+Минприр!P78+Минсельхоз!P78+минстрой!P78+минтранс!P78+минспорт!P78+Минфин!P78+минюст!P78+'ГС тарифам'!P78+госохотрыб!P78+'ГС занятости'!P78+Гостех!P78+ЦИК!P78+Минэк!P78</f>
        <v>0</v>
      </c>
      <c r="Q78" s="32"/>
      <c r="R78" s="32"/>
      <c r="S78" s="32"/>
      <c r="T78" s="32"/>
      <c r="U78" s="32"/>
      <c r="V78" s="32"/>
    </row>
    <row r="79" spans="1:22" ht="39.6" x14ac:dyDescent="0.25">
      <c r="A79" s="73" t="s">
        <v>107</v>
      </c>
      <c r="B79" s="72">
        <v>314</v>
      </c>
      <c r="C79" s="48">
        <f t="shared" si="1"/>
        <v>1684</v>
      </c>
      <c r="D79" s="60">
        <f>АГ!D79+Госвет!D79+ГЖИ!D79+'ГК ЧС'!D79+ГС!D79+КСП!D79+Минздрав!D79+Минимущ!D79+Мининформ!D79+Минкульт!D79+Минобр!D79+Минприр!D79+Минсельхоз!D79+минстрой!D79+минтранс!D79+минспорт!D79+Минфин!D79+минюст!D79+'ГС тарифам'!D79+госохотрыб!D79+'ГС занятости'!D79+Гостех!D79+ЦИК!D79+Минэк!D79</f>
        <v>0</v>
      </c>
      <c r="E79" s="60">
        <f>АГ!E79+Госвет!E79+ГЖИ!E79+'ГК ЧС'!E79+ГС!E79+КСП!E79+Минздрав!E79+Минимущ!E79+Мининформ!E79+Минкульт!E79+Минобр!E79+Минприр!E79+Минсельхоз!E79+минстрой!E79+минтранс!E79+минспорт!E79+Минфин!E79+минюст!E79+'ГС тарифам'!E79+госохотрыб!E79+'ГС занятости'!E79+Гостех!E79+ЦИК!E79+Минэк!E79</f>
        <v>0</v>
      </c>
      <c r="F79" s="60">
        <f>АГ!F79+Госвет!F79+ГЖИ!F79+'ГК ЧС'!F79+ГС!F79+КСП!F79+Минздрав!F79+Минимущ!F79+Мининформ!F79+Минкульт!F79+Минобр!F79+Минприр!F79+Минсельхоз!F79+минстрой!F79+минтранс!F79+минспорт!F79+Минфин!F79+минюст!F79+'ГС тарифам'!F79+госохотрыб!F79+'ГС занятости'!F79+Гостех!F79+ЦИК!F79+Минэк!F79</f>
        <v>0</v>
      </c>
      <c r="G79" s="60">
        <f>АГ!G79+Госвет!G79+ГЖИ!G79+'ГК ЧС'!G79+ГС!G79+КСП!G79+Минздрав!G79+Минимущ!G79+Мининформ!G79+Минкульт!G79+Минобр!G79+Минприр!G79+Минсельхоз!G79+минстрой!G79+минтранс!G79+минспорт!G79+Минфин!G79+минюст!G79+'ГС тарифам'!G79+госохотрыб!G79+'ГС занятости'!G79+Гостех!G79+ЦИК!G79+Минэк!G79</f>
        <v>0</v>
      </c>
      <c r="H79" s="60">
        <f>АГ!H79+Госвет!H79+ГЖИ!H79+'ГК ЧС'!H79+ГС!H79+КСП!H79+Минздрав!H79+Минимущ!H79+Мининформ!H79+Минкульт!H79+Минобр!H79+Минприр!H79+Минсельхоз!H79+минстрой!H79+минтранс!H79+минспорт!H79+Минфин!H79+минюст!H79+'ГС тарифам'!H79+госохотрыб!H79+'ГС занятости'!H79+Гостех!H79+ЦИК!H79+Минэк!H79</f>
        <v>0</v>
      </c>
      <c r="I79" s="60">
        <f>АГ!I79+Госвет!I79+ГЖИ!I79+'ГК ЧС'!I79+ГС!I79+КСП!I79+Минздрав!I79+Минимущ!I79+Мининформ!I79+Минкульт!I79+Минобр!I79+Минприр!I79+Минсельхоз!I79+минстрой!I79+минтранс!I79+минспорт!I79+Минфин!I79+минюст!I79+'ГС тарифам'!I79+госохотрыб!I79+'ГС занятости'!I79+Гостех!I79+ЦИК!I79+Минэк!I79</f>
        <v>0</v>
      </c>
      <c r="J79" s="60">
        <f>АГ!J79+Госвет!J79+ГЖИ!J79+'ГК ЧС'!J79+ГС!J79+КСП!J79+Минздрав!J79+Минимущ!J79+Мининформ!J79+Минкульт!J79+Минобр!J79+Минприр!J79+Минсельхоз!J79+минстрой!J79+минтранс!J79+минспорт!J79+Минфин!J79+минюст!J79+'ГС тарифам'!J79+госохотрыб!J79+'ГС занятости'!J79+Гостех!J79+ЦИК!J79+Минэк!J79</f>
        <v>0</v>
      </c>
      <c r="K79" s="60">
        <f>АГ!K79+Госвет!K79+ГЖИ!K79+'ГК ЧС'!K79+ГС!K79+КСП!K79+Минздрав!K79+Минимущ!K79+Мининформ!K79+Минкульт!K79+Минобр!K79+Минприр!K79+Минсельхоз!K79+минстрой!K79+минтранс!K79+минспорт!K79+Минфин!K79+минюст!K79+'ГС тарифам'!K79+госохотрыб!K79+'ГС занятости'!K79+Гостех!K79+ЦИК!K79+Минэк!K79</f>
        <v>1684</v>
      </c>
      <c r="L79" s="60">
        <f>АГ!L79+Госвет!L79+ГЖИ!L79+'ГК ЧС'!L79+ГС!L79+КСП!L79+Минздрав!L79+Минимущ!L79+Мининформ!L79+Минкульт!L79+Минобр!L79+Минприр!L79+Минсельхоз!L79+минстрой!L79+минтранс!L79+минспорт!L79+Минфин!L79+минюст!L79+'ГС тарифам'!L79+госохотрыб!L79+'ГС занятости'!L79+Гостех!L79+ЦИК!L79+Минэк!L79</f>
        <v>0</v>
      </c>
      <c r="M79" s="60">
        <f>АГ!M79+Госвет!M79+ГЖИ!M79+'ГК ЧС'!M79+ГС!M79+КСП!M79+Минздрав!M79+Минимущ!M79+Мининформ!M79+Минкульт!M79+Минобр!M79+Минприр!M79+Минсельхоз!M79+минстрой!M79+минтранс!M79+минспорт!M79+Минфин!M79+минюст!M79+'ГС тарифам'!M79+госохотрыб!M79+'ГС занятости'!M79+Гостех!M79+ЦИК!M79+Минэк!M79</f>
        <v>0</v>
      </c>
      <c r="N79" s="60">
        <f>АГ!N79+Госвет!N79+ГЖИ!N79+'ГК ЧС'!N79+ГС!N79+КСП!N79+Минздрав!N79+Минимущ!N79+Мининформ!N79+Минкульт!N79+Минобр!N79+Минприр!N79+Минсельхоз!N79+минстрой!N79+минтранс!N79+минспорт!N79+Минфин!N79+минюст!N79+'ГС тарифам'!N79+госохотрыб!N79+'ГС занятости'!N79+Гостех!N79+ЦИК!N79+Минэк!N79</f>
        <v>0</v>
      </c>
      <c r="O79" s="60">
        <f>АГ!O79+Госвет!O79+ГЖИ!O79+'ГК ЧС'!O79+ГС!O79+КСП!O79+Минздрав!O79+Минимущ!O79+Мининформ!O79+Минкульт!O79+Минобр!O79+Минприр!O79+Минсельхоз!O79+минстрой!O79+минтранс!O79+минспорт!O79+Минфин!O79+минюст!O79+'ГС тарифам'!O79+госохотрыб!O79+'ГС занятости'!O79+Гостех!O79+ЦИК!O79+Минэк!O79</f>
        <v>0</v>
      </c>
      <c r="P79" s="60">
        <f>АГ!P79+Госвет!P79+ГЖИ!P79+'ГК ЧС'!P79+ГС!P79+КСП!P79+Минздрав!P79+Минимущ!P79+Мининформ!P79+Минкульт!P79+Минобр!P79+Минприр!P79+Минсельхоз!P79+минстрой!P79+минтранс!P79+минспорт!P79+Минфин!P79+минюст!P79+'ГС тарифам'!P79+госохотрыб!P79+'ГС занятости'!P79+Гостех!P79+ЦИК!P79+Минэк!P79</f>
        <v>0</v>
      </c>
      <c r="Q79" s="32"/>
      <c r="R79" s="32"/>
      <c r="S79" s="32"/>
      <c r="T79" s="32"/>
      <c r="U79" s="32"/>
      <c r="V79" s="32"/>
    </row>
    <row r="80" spans="1:22" ht="39.6" x14ac:dyDescent="0.25">
      <c r="A80" s="84" t="s">
        <v>182</v>
      </c>
      <c r="B80" s="72">
        <v>315</v>
      </c>
      <c r="C80" s="48">
        <f t="shared" si="1"/>
        <v>0</v>
      </c>
      <c r="D80" s="60">
        <f>АГ!D80+Госвет!D80+ГЖИ!D80+'ГК ЧС'!D80+ГС!D80+КСП!D80+Минздрав!D80+Минимущ!D80+Мининформ!D80+Минкульт!D80+Минобр!D80+Минприр!D80+Минсельхоз!D80+минстрой!D80+минтранс!D80+минспорт!D80+Минфин!D80+минюст!D80+'ГС тарифам'!D80+госохотрыб!D80+'ГС занятости'!D80+Гостех!D80+ЦИК!D80+Минэк!D80</f>
        <v>0</v>
      </c>
      <c r="E80" s="60">
        <f>АГ!E80+Госвет!E80+ГЖИ!E80+'ГК ЧС'!E80+ГС!E80+КСП!E80+Минздрав!E80+Минимущ!E80+Мининформ!E80+Минкульт!E80+Минобр!E80+Минприр!E80+Минсельхоз!E80+минстрой!E80+минтранс!E80+минспорт!E80+Минфин!E80+минюст!E80+'ГС тарифам'!E80+госохотрыб!E80+'ГС занятости'!E80+Гостех!E80+ЦИК!E80+Минэк!E80</f>
        <v>0</v>
      </c>
      <c r="F80" s="60">
        <f>АГ!F80+Госвет!F80+ГЖИ!F80+'ГК ЧС'!F80+ГС!F80+КСП!F80+Минздрав!F80+Минимущ!F80+Мининформ!F80+Минкульт!F80+Минобр!F80+Минприр!F80+Минсельхоз!F80+минстрой!F80+минтранс!F80+минспорт!F80+Минфин!F80+минюст!F80+'ГС тарифам'!F80+госохотрыб!F80+'ГС занятости'!F80+Гостех!F80+ЦИК!F80+Минэк!F80</f>
        <v>0</v>
      </c>
      <c r="G80" s="60">
        <f>АГ!G80+Госвет!G80+ГЖИ!G80+'ГК ЧС'!G80+ГС!G80+КСП!G80+Минздрав!G80+Минимущ!G80+Мининформ!G80+Минкульт!G80+Минобр!G80+Минприр!G80+Минсельхоз!G80+минстрой!G80+минтранс!G80+минспорт!G80+Минфин!G80+минюст!G80+'ГС тарифам'!G80+госохотрыб!G80+'ГС занятости'!G80+Гостех!G80+ЦИК!G80+Минэк!G80</f>
        <v>0</v>
      </c>
      <c r="H80" s="60">
        <f>АГ!H80+Госвет!H80+ГЖИ!H80+'ГК ЧС'!H80+ГС!H80+КСП!H80+Минздрав!H80+Минимущ!H80+Мининформ!H80+Минкульт!H80+Минобр!H80+Минприр!H80+Минсельхоз!H80+минстрой!H80+минтранс!H80+минспорт!H80+Минфин!H80+минюст!H80+'ГС тарифам'!H80+госохотрыб!H80+'ГС занятости'!H80+Гостех!H80+ЦИК!H80+Минэк!H80</f>
        <v>0</v>
      </c>
      <c r="I80" s="60">
        <f>АГ!I80+Госвет!I80+ГЖИ!I80+'ГК ЧС'!I80+ГС!I80+КСП!I80+Минздрав!I80+Минимущ!I80+Мининформ!I80+Минкульт!I80+Минобр!I80+Минприр!I80+Минсельхоз!I80+минстрой!I80+минтранс!I80+минспорт!I80+Минфин!I80+минюст!I80+'ГС тарифам'!I80+госохотрыб!I80+'ГС занятости'!I80+Гостех!I80+ЦИК!I80+Минэк!I80</f>
        <v>0</v>
      </c>
      <c r="J80" s="60">
        <f>АГ!J80+Госвет!J80+ГЖИ!J80+'ГК ЧС'!J80+ГС!J80+КСП!J80+Минздрав!J80+Минимущ!J80+Мининформ!J80+Минкульт!J80+Минобр!J80+Минприр!J80+Минсельхоз!J80+минстрой!J80+минтранс!J80+минспорт!J80+Минфин!J80+минюст!J80+'ГС тарифам'!J80+госохотрыб!J80+'ГС занятости'!J80+Гостех!J80+ЦИК!J80+Минэк!J80</f>
        <v>0</v>
      </c>
      <c r="K80" s="60">
        <f>АГ!K80+Госвет!K80+ГЖИ!K80+'ГК ЧС'!K80+ГС!K80+КСП!K80+Минздрав!K80+Минимущ!K80+Мининформ!K80+Минкульт!K80+Минобр!K80+Минприр!K80+Минсельхоз!K80+минстрой!K80+минтранс!K80+минспорт!K80+Минфин!K80+минюст!K80+'ГС тарифам'!K80+госохотрыб!K80+'ГС занятости'!K80+Гостех!K80+ЦИК!K80+Минэк!K80</f>
        <v>0</v>
      </c>
      <c r="L80" s="60">
        <f>АГ!L80+Госвет!L80+ГЖИ!L80+'ГК ЧС'!L80+ГС!L80+КСП!L80+Минздрав!L80+Минимущ!L80+Мининформ!L80+Минкульт!L80+Минобр!L80+Минприр!L80+Минсельхоз!L80+минстрой!L80+минтранс!L80+минспорт!L80+Минфин!L80+минюст!L80+'ГС тарифам'!L80+госохотрыб!L80+'ГС занятости'!L80+Гостех!L80+ЦИК!L80+Минэк!L80</f>
        <v>0</v>
      </c>
      <c r="M80" s="60">
        <f>АГ!M80+Госвет!M80+ГЖИ!M80+'ГК ЧС'!M80+ГС!M80+КСП!M80+Минздрав!M80+Минимущ!M80+Мининформ!M80+Минкульт!M80+Минобр!M80+Минприр!M80+Минсельхоз!M80+минстрой!M80+минтранс!M80+минспорт!M80+Минфин!M80+минюст!M80+'ГС тарифам'!M80+госохотрыб!M80+'ГС занятости'!M80+Гостех!M80+ЦИК!M80+Минэк!M80</f>
        <v>0</v>
      </c>
      <c r="N80" s="60">
        <f>АГ!N80+Госвет!N80+ГЖИ!N80+'ГК ЧС'!N80+ГС!N80+КСП!N80+Минздрав!N80+Минимущ!N80+Мининформ!N80+Минкульт!N80+Минобр!N80+Минприр!N80+Минсельхоз!N80+минстрой!N80+минтранс!N80+минспорт!N80+Минфин!N80+минюст!N80+'ГС тарифам'!N80+госохотрыб!N80+'ГС занятости'!N80+Гостех!N80+ЦИК!N80+Минэк!N80</f>
        <v>0</v>
      </c>
      <c r="O80" s="60">
        <f>АГ!O80+Госвет!O80+ГЖИ!O80+'ГК ЧС'!O80+ГС!O80+КСП!O80+Минздрав!O80+Минимущ!O80+Мининформ!O80+Минкульт!O80+Минобр!O80+Минприр!O80+Минсельхоз!O80+минстрой!O80+минтранс!O80+минспорт!O80+Минфин!O80+минюст!O80+'ГС тарифам'!O80+госохотрыб!O80+'ГС занятости'!O80+Гостех!O80+ЦИК!O80+Минэк!O80</f>
        <v>0</v>
      </c>
      <c r="P80" s="60">
        <f>АГ!P80+Госвет!P80+ГЖИ!P80+'ГК ЧС'!P80+ГС!P80+КСП!P80+Минздрав!P80+Минимущ!P80+Мининформ!P80+Минкульт!P80+Минобр!P80+Минприр!P80+Минсельхоз!P80+минстрой!P80+минтранс!P80+минспорт!P80+Минфин!P80+минюст!P80+'ГС тарифам'!P80+госохотрыб!P80+'ГС занятости'!P80+Гостех!P80+ЦИК!P80+Минэк!P80</f>
        <v>0</v>
      </c>
    </row>
    <row r="81" spans="1:16" ht="39.6" x14ac:dyDescent="0.25">
      <c r="A81" s="84" t="s">
        <v>108</v>
      </c>
      <c r="B81" s="72">
        <v>316</v>
      </c>
      <c r="C81" s="38">
        <f t="shared" si="1"/>
        <v>4294958.3256699992</v>
      </c>
      <c r="D81" s="409">
        <v>579141.14999999991</v>
      </c>
      <c r="E81" s="409">
        <v>0</v>
      </c>
      <c r="F81" s="409">
        <v>0</v>
      </c>
      <c r="G81" s="409">
        <v>0</v>
      </c>
      <c r="H81" s="409">
        <v>0</v>
      </c>
      <c r="I81" s="409">
        <v>0</v>
      </c>
      <c r="J81" s="409">
        <v>0</v>
      </c>
      <c r="K81" s="409">
        <v>3177035.675999999</v>
      </c>
      <c r="L81" s="409">
        <v>0</v>
      </c>
      <c r="M81" s="409">
        <v>130993.394</v>
      </c>
      <c r="N81" s="409">
        <v>8351.0010000000002</v>
      </c>
      <c r="O81" s="409">
        <v>287653.54599999997</v>
      </c>
      <c r="P81" s="409">
        <v>111783.55867</v>
      </c>
    </row>
    <row r="82" spans="1:16" ht="26.4" x14ac:dyDescent="0.25">
      <c r="A82" s="74" t="s">
        <v>21</v>
      </c>
      <c r="B82" s="72">
        <v>317</v>
      </c>
      <c r="C82" s="48">
        <f t="shared" si="1"/>
        <v>0</v>
      </c>
      <c r="D82" s="48">
        <f>АГ!D82+Госвет!D82+ГЖИ!D82+'ГК ЧС'!D82+ГС!D82+КСП!D82+Минздрав!D82+Минимущ!D82+Мининформ!D82+Минкульт!D82+Минобр!D82+Минприр!D82+Минсельхоз!D82+минстрой!D82+минтранс!D82+минспорт!D82+Минфин!D82+минюст!D82+'ГС тарифам'!D82+госохотрыб!D82+'ГС занятости'!D82+Гостех!D82+ЦИК!D82+Минэк!D82</f>
        <v>0</v>
      </c>
      <c r="E82" s="48">
        <f>АГ!E82+Госвет!E82+ГЖИ!E82+'ГК ЧС'!E82+ГС!E82+КСП!E82+Минздрав!E82+Минимущ!E82+Мининформ!E82+Минкульт!E82+Минобр!E82+Минприр!E82+Минсельхоз!E82+минстрой!E82+минтранс!E82+минспорт!E82+Минфин!E82+минюст!E82+'ГС тарифам'!E82+госохотрыб!E82+'ГС занятости'!E82+Гостех!E82+ЦИК!E82+Минэк!E82</f>
        <v>0</v>
      </c>
      <c r="F82" s="48">
        <f>АГ!F82+Госвет!F82+ГЖИ!F82+'ГК ЧС'!F82+ГС!F82+КСП!F82+Минздрав!F82+Минимущ!F82+Мининформ!F82+Минкульт!F82+Минобр!F82+Минприр!F82+Минсельхоз!F82+минстрой!F82+минтранс!F82+минспорт!F82+Минфин!F82+минюст!F82+'ГС тарифам'!F82+госохотрыб!F82+'ГС занятости'!F82+Гостех!F82+ЦИК!F82+Минэк!F82</f>
        <v>0</v>
      </c>
      <c r="G82" s="48">
        <f>АГ!G82+Госвет!G82+ГЖИ!G82+'ГК ЧС'!G82+ГС!G82+КСП!G82+Минздрав!G82+Минимущ!G82+Мининформ!G82+Минкульт!G82+Минобр!G82+Минприр!G82+Минсельхоз!G82+минстрой!G82+минтранс!G82+минспорт!G82+Минфин!G82+минюст!G82+'ГС тарифам'!G82+госохотрыб!G82+'ГС занятости'!G82+Гостех!G82+ЦИК!G82+Минэк!G82</f>
        <v>0</v>
      </c>
      <c r="H82" s="48">
        <f>АГ!H82+Госвет!H82+ГЖИ!H82+'ГК ЧС'!H82+ГС!H82+КСП!H82+Минздрав!H82+Минимущ!H82+Мининформ!H82+Минкульт!H82+Минобр!H82+Минприр!H82+Минсельхоз!H82+минстрой!H82+минтранс!H82+минспорт!H82+Минфин!H82+минюст!H82+'ГС тарифам'!H82+госохотрыб!H82+'ГС занятости'!H82+Гостех!H82+ЦИК!H82+Минэк!H82</f>
        <v>0</v>
      </c>
      <c r="I82" s="48">
        <f>АГ!I82+Госвет!I82+ГЖИ!I82+'ГК ЧС'!I82+ГС!I82+КСП!I82+Минздрав!I82+Минимущ!I82+Мининформ!I82+Минкульт!I82+Минобр!I82+Минприр!I82+Минсельхоз!I82+минстрой!I82+минтранс!I82+минспорт!I82+Минфин!I82+минюст!I82+'ГС тарифам'!I82+госохотрыб!I82+'ГС занятости'!I82+Гостех!I82+ЦИК!I82+Минэк!I82</f>
        <v>0</v>
      </c>
      <c r="J82" s="48">
        <f>АГ!J82+Госвет!J82+ГЖИ!J82+'ГК ЧС'!J82+ГС!J82+КСП!J82+Минздрав!J82+Минимущ!J82+Мининформ!J82+Минкульт!J82+Минобр!J82+Минприр!J82+Минсельхоз!J82+минстрой!J82+минтранс!J82+минспорт!J82+Минфин!J82+минюст!J82+'ГС тарифам'!J82+госохотрыб!J82+'ГС занятости'!J82+Гостех!J82+ЦИК!J82+Минэк!J82</f>
        <v>0</v>
      </c>
      <c r="K82" s="48">
        <f>АГ!K82+Госвет!K82+ГЖИ!K82+'ГК ЧС'!K82+ГС!K82+КСП!K82+Минздрав!K82+Минимущ!K82+Мининформ!K82+Минкульт!K82+Минобр!K82+Минприр!K82+Минсельхоз!K82+минстрой!K82+минтранс!K82+минспорт!K82+Минфин!K82+минюст!K82+'ГС тарифам'!K82+госохотрыб!K82+'ГС занятости'!K82+Гостех!K82+ЦИК!K82+Минэк!K82</f>
        <v>0</v>
      </c>
      <c r="L82" s="48">
        <f>АГ!L82+Госвет!L82+ГЖИ!L82+'ГК ЧС'!L82+ГС!L82+КСП!L82+Минздрав!L82+Минимущ!L82+Мининформ!L82+Минкульт!L82+Минобр!L82+Минприр!L82+Минсельхоз!L82+минстрой!L82+минтранс!L82+минспорт!L82+Минфин!L82+минюст!L82+'ГС тарифам'!L82+госохотрыб!L82+'ГС занятости'!L82+Гостех!L82+ЦИК!L82+Минэк!L82</f>
        <v>0</v>
      </c>
      <c r="M82" s="48">
        <f>АГ!M82+Госвет!M82+ГЖИ!M82+'ГК ЧС'!M82+ГС!M82+КСП!M82+Минздрав!M82+Минимущ!M82+Мининформ!M82+Минкульт!M82+Минобр!M82+Минприр!M82+Минсельхоз!M82+минстрой!M82+минтранс!M82+минспорт!M82+Минфин!M82+минюст!M82+'ГС тарифам'!M82+госохотрыб!M82+'ГС занятости'!M82+Гостех!M82+ЦИК!M82+Минэк!M82</f>
        <v>0</v>
      </c>
      <c r="N82" s="48">
        <f>АГ!N82+Госвет!N82+ГЖИ!N82+'ГК ЧС'!N82+ГС!N82+КСП!N82+Минздрав!N82+Минимущ!N82+Мининформ!N82+Минкульт!N82+Минобр!N82+Минприр!N82+Минсельхоз!N82+минстрой!N82+минтранс!N82+минспорт!N82+Минфин!N82+минюст!N82+'ГС тарифам'!N82+госохотрыб!N82+'ГС занятости'!N82+Гостех!N82+ЦИК!N82+Минэк!N82</f>
        <v>0</v>
      </c>
      <c r="O82" s="48">
        <f>АГ!O82+Госвет!O82+ГЖИ!O82+'ГК ЧС'!O82+ГС!O82+КСП!O82+Минздрав!O82+Минимущ!O82+Мининформ!O82+Минкульт!O82+Минобр!O82+Минприр!O82+Минсельхоз!O82+минстрой!O82+минтранс!O82+минспорт!O82+Минфин!O82+минюст!O82+'ГС тарифам'!O82+госохотрыб!O82+'ГС занятости'!O82+Гостех!O82+ЦИК!O82+Минэк!O82</f>
        <v>0</v>
      </c>
      <c r="P82" s="48">
        <f>АГ!P82+Госвет!P82+ГЖИ!P82+'ГК ЧС'!P82+ГС!P82+КСП!P82+Минздрав!P82+Минимущ!P82+Мининформ!P82+Минкульт!P82+Минобр!P82+Минприр!P82+Минсельхоз!P82+минстрой!P82+минтранс!P82+минспорт!P82+Минфин!P82+минюст!P82+'ГС тарифам'!P82+госохотрыб!P82+'ГС занятости'!P82+Гостех!P82+ЦИК!P82+Минэк!P82</f>
        <v>0</v>
      </c>
    </row>
    <row r="83" spans="1:16" x14ac:dyDescent="0.25">
      <c r="A83" s="49" t="s">
        <v>22</v>
      </c>
      <c r="B83" s="72">
        <v>318</v>
      </c>
      <c r="C83" s="48">
        <f t="shared" si="1"/>
        <v>0</v>
      </c>
      <c r="D83" s="48">
        <f>АГ!D83+Госвет!D83+ГЖИ!D83+'ГК ЧС'!D83+ГС!D83+КСП!D83+Минздрав!D83+Минимущ!D83+Мининформ!D83+Минкульт!D83+Минобр!D83+Минприр!D83+Минсельхоз!D83+минстрой!D83+минтранс!D83+минспорт!D83+Минфин!D83+минюст!D83+'ГС тарифам'!D83+госохотрыб!D83+'ГС занятости'!D83+Гостех!D83+ЦИК!D83+Минэк!D83</f>
        <v>0</v>
      </c>
      <c r="E83" s="48">
        <f>АГ!E83+Госвет!E83+ГЖИ!E83+'ГК ЧС'!E83+ГС!E83+КСП!E83+Минздрав!E83+Минимущ!E83+Мининформ!E83+Минкульт!E83+Минобр!E83+Минприр!E83+Минсельхоз!E83+минстрой!E83+минтранс!E83+минспорт!E83+Минфин!E83+минюст!E83+'ГС тарифам'!E83+госохотрыб!E83+'ГС занятости'!E83+Гостех!E83+ЦИК!E83+Минэк!E83</f>
        <v>0</v>
      </c>
      <c r="F83" s="48">
        <f>АГ!F83+Госвет!F83+ГЖИ!F83+'ГК ЧС'!F83+ГС!F83+КСП!F83+Минздрав!F83+Минимущ!F83+Мининформ!F83+Минкульт!F83+Минобр!F83+Минприр!F83+Минсельхоз!F83+минстрой!F83+минтранс!F83+минспорт!F83+Минфин!F83+минюст!F83+'ГС тарифам'!F83+госохотрыб!F83+'ГС занятости'!F83+Гостех!F83+ЦИК!F83+Минэк!F83</f>
        <v>0</v>
      </c>
      <c r="G83" s="48">
        <f>АГ!G83+Госвет!G83+ГЖИ!G83+'ГК ЧС'!G83+ГС!G83+КСП!G83+Минздрав!G83+Минимущ!G83+Мининформ!G83+Минкульт!G83+Минобр!G83+Минприр!G83+Минсельхоз!G83+минстрой!G83+минтранс!G83+минспорт!G83+Минфин!G83+минюст!G83+'ГС тарифам'!G83+госохотрыб!G83+'ГС занятости'!G83+Гостех!G83+ЦИК!G83+Минэк!G83</f>
        <v>0</v>
      </c>
      <c r="H83" s="48">
        <f>АГ!H83+Госвет!H83+ГЖИ!H83+'ГК ЧС'!H83+ГС!H83+КСП!H83+Минздрав!H83+Минимущ!H83+Мининформ!H83+Минкульт!H83+Минобр!H83+Минприр!H83+Минсельхоз!H83+минстрой!H83+минтранс!H83+минспорт!H83+Минфин!H83+минюст!H83+'ГС тарифам'!H83+госохотрыб!H83+'ГС занятости'!H83+Гостех!H83+ЦИК!H83+Минэк!H83</f>
        <v>0</v>
      </c>
      <c r="I83" s="48">
        <f>АГ!I83+Госвет!I83+ГЖИ!I83+'ГК ЧС'!I83+ГС!I83+КСП!I83+Минздрав!I83+Минимущ!I83+Мининформ!I83+Минкульт!I83+Минобр!I83+Минприр!I83+Минсельхоз!I83+минстрой!I83+минтранс!I83+минспорт!I83+Минфин!I83+минюст!I83+'ГС тарифам'!I83+госохотрыб!I83+'ГС занятости'!I83+Гостех!I83+ЦИК!I83+Минэк!I83</f>
        <v>0</v>
      </c>
      <c r="J83" s="48">
        <f>АГ!J83+Госвет!J83+ГЖИ!J83+'ГК ЧС'!J83+ГС!J83+КСП!J83+Минздрав!J83+Минимущ!J83+Мининформ!J83+Минкульт!J83+Минобр!J83+Минприр!J83+Минсельхоз!J83+минстрой!J83+минтранс!J83+минспорт!J83+Минфин!J83+минюст!J83+'ГС тарифам'!J83+госохотрыб!J83+'ГС занятости'!J83+Гостех!J83+ЦИК!J83+Минэк!J83</f>
        <v>0</v>
      </c>
      <c r="K83" s="48">
        <f>АГ!K83+Госвет!K83+ГЖИ!K83+'ГК ЧС'!K83+ГС!K83+КСП!K83+Минздрав!K83+Минимущ!K83+Мининформ!K83+Минкульт!K83+Минобр!K83+Минприр!K83+Минсельхоз!K83+минстрой!K83+минтранс!K83+минспорт!K83+Минфин!K83+минюст!K83+'ГС тарифам'!K83+госохотрыб!K83+'ГС занятости'!K83+Гостех!K83+ЦИК!K83+Минэк!K83</f>
        <v>0</v>
      </c>
      <c r="L83" s="48">
        <f>АГ!L83+Госвет!L83+ГЖИ!L83+'ГК ЧС'!L83+ГС!L83+КСП!L83+Минздрав!L83+Минимущ!L83+Мининформ!L83+Минкульт!L83+Минобр!L83+Минприр!L83+Минсельхоз!L83+минстрой!L83+минтранс!L83+минспорт!L83+Минфин!L83+минюст!L83+'ГС тарифам'!L83+госохотрыб!L83+'ГС занятости'!L83+Гостех!L83+ЦИК!L83+Минэк!L83</f>
        <v>0</v>
      </c>
      <c r="M83" s="48">
        <f>АГ!M83+Госвет!M83+ГЖИ!M83+'ГК ЧС'!M83+ГС!M83+КСП!M83+Минздрав!M83+Минимущ!M83+Мининформ!M83+Минкульт!M83+Минобр!M83+Минприр!M83+Минсельхоз!M83+минстрой!M83+минтранс!M83+минспорт!M83+Минфин!M83+минюст!M83+'ГС тарифам'!M83+госохотрыб!M83+'ГС занятости'!M83+Гостех!M83+ЦИК!M83+Минэк!M83</f>
        <v>0</v>
      </c>
      <c r="N83" s="48">
        <f>АГ!N83+Госвет!N83+ГЖИ!N83+'ГК ЧС'!N83+ГС!N83+КСП!N83+Минздрав!N83+Минимущ!N83+Мининформ!N83+Минкульт!N83+Минобр!N83+Минприр!N83+Минсельхоз!N83+минстрой!N83+минтранс!N83+минспорт!N83+Минфин!N83+минюст!N83+'ГС тарифам'!N83+госохотрыб!N83+'ГС занятости'!N83+Гостех!N83+ЦИК!N83+Минэк!N83</f>
        <v>0</v>
      </c>
      <c r="O83" s="48">
        <f>АГ!O83+Госвет!O83+ГЖИ!O83+'ГК ЧС'!O83+ГС!O83+КСП!O83+Минздрав!O83+Минимущ!O83+Мининформ!O83+Минкульт!O83+Минобр!O83+Минприр!O83+Минсельхоз!O83+минстрой!O83+минтранс!O83+минспорт!O83+Минфин!O83+минюст!O83+'ГС тарифам'!O83+госохотрыб!O83+'ГС занятости'!O83+Гостех!O83+ЦИК!O83+Минэк!O83</f>
        <v>0</v>
      </c>
      <c r="P83" s="48">
        <f>АГ!P83+Госвет!P83+ГЖИ!P83+'ГК ЧС'!P83+ГС!P83+КСП!P83+Минздрав!P83+Минимущ!P83+Мининформ!P83+Минкульт!P83+Минобр!P83+Минприр!P83+Минсельхоз!P83+минстрой!P83+минтранс!P83+минспорт!P83+Минфин!P83+минюст!P83+'ГС тарифам'!P83+госохотрыб!P83+'ГС занятости'!P83+Гостех!P83+ЦИК!P83+Минэк!P83</f>
        <v>0</v>
      </c>
    </row>
    <row r="84" spans="1:16" ht="39.6" x14ac:dyDescent="0.25">
      <c r="A84" s="49" t="s">
        <v>193</v>
      </c>
      <c r="B84" s="72">
        <v>319</v>
      </c>
      <c r="C84" s="48">
        <f t="shared" si="1"/>
        <v>0</v>
      </c>
      <c r="D84" s="48">
        <f>АГ!D84+Госвет!D84+ГЖИ!D84+'ГК ЧС'!D84+ГС!D84+КСП!D84+Минздрав!D84+Минимущ!D84+Мининформ!D84+Минкульт!D84+Минобр!D84+Минприр!D84+Минсельхоз!D84+минстрой!D84+минтранс!D84+минспорт!D84+Минфин!D84+минюст!D84+'ГС тарифам'!D84+госохотрыб!D84+'ГС занятости'!D84+Гостех!D84+ЦИК!D84+Минэк!D84</f>
        <v>0</v>
      </c>
      <c r="E84" s="48">
        <f>АГ!E84+Госвет!E84+ГЖИ!E84+'ГК ЧС'!E84+ГС!E84+КСП!E84+Минздрав!E84+Минимущ!E84+Мининформ!E84+Минкульт!E84+Минобр!E84+Минприр!E84+Минсельхоз!E84+минстрой!E84+минтранс!E84+минспорт!E84+Минфин!E84+минюст!E84+'ГС тарифам'!E84+госохотрыб!E84+'ГС занятости'!E84+Гостех!E84+ЦИК!E84+Минэк!E84</f>
        <v>0</v>
      </c>
      <c r="F84" s="48">
        <f>АГ!F84+Госвет!F84+ГЖИ!F84+'ГК ЧС'!F84+ГС!F84+КСП!F84+Минздрав!F84+Минимущ!F84+Мининформ!F84+Минкульт!F84+Минобр!F84+Минприр!F84+Минсельхоз!F84+минстрой!F84+минтранс!F84+минспорт!F84+Минфин!F84+минюст!F84+'ГС тарифам'!F84+госохотрыб!F84+'ГС занятости'!F84+Гостех!F84+ЦИК!F84+Минэк!F84</f>
        <v>0</v>
      </c>
      <c r="G84" s="48">
        <f>АГ!G84+Госвет!G84+ГЖИ!G84+'ГК ЧС'!G84+ГС!G84+КСП!G84+Минздрав!G84+Минимущ!G84+Мининформ!G84+Минкульт!G84+Минобр!G84+Минприр!G84+Минсельхоз!G84+минстрой!G84+минтранс!G84+минспорт!G84+Минфин!G84+минюст!G84+'ГС тарифам'!G84+госохотрыб!G84+'ГС занятости'!G84+Гостех!G84+ЦИК!G84+Минэк!G84</f>
        <v>0</v>
      </c>
      <c r="H84" s="48">
        <f>АГ!H84+Госвет!H84+ГЖИ!H84+'ГК ЧС'!H84+ГС!H84+КСП!H84+Минздрав!H84+Минимущ!H84+Мининформ!H84+Минкульт!H84+Минобр!H84+Минприр!H84+Минсельхоз!H84+минстрой!H84+минтранс!H84+минспорт!H84+Минфин!H84+минюст!H84+'ГС тарифам'!H84+госохотрыб!H84+'ГС занятости'!H84+Гостех!H84+ЦИК!H84+Минэк!H84</f>
        <v>0</v>
      </c>
      <c r="I84" s="48">
        <f>АГ!I84+Госвет!I84+ГЖИ!I84+'ГК ЧС'!I84+ГС!I84+КСП!I84+Минздрав!I84+Минимущ!I84+Мининформ!I84+Минкульт!I84+Минобр!I84+Минприр!I84+Минсельхоз!I84+минстрой!I84+минтранс!I84+минспорт!I84+Минфин!I84+минюст!I84+'ГС тарифам'!I84+госохотрыб!I84+'ГС занятости'!I84+Гостех!I84+ЦИК!I84+Минэк!I84</f>
        <v>0</v>
      </c>
      <c r="J84" s="48">
        <f>АГ!J84+Госвет!J84+ГЖИ!J84+'ГК ЧС'!J84+ГС!J84+КСП!J84+Минздрав!J84+Минимущ!J84+Мининформ!J84+Минкульт!J84+Минобр!J84+Минприр!J84+Минсельхоз!J84+минстрой!J84+минтранс!J84+минспорт!J84+Минфин!J84+минюст!J84+'ГС тарифам'!J84+госохотрыб!J84+'ГС занятости'!J84+Гостех!J84+ЦИК!J84+Минэк!J84</f>
        <v>0</v>
      </c>
      <c r="K84" s="48">
        <f>АГ!K84+Госвет!K84+ГЖИ!K84+'ГК ЧС'!K84+ГС!K84+КСП!K84+Минздрав!K84+Минимущ!K84+Мининформ!K84+Минкульт!K84+Минобр!K84+Минприр!K84+Минсельхоз!K84+минстрой!K84+минтранс!K84+минспорт!K84+Минфин!K84+минюст!K84+'ГС тарифам'!K84+госохотрыб!K84+'ГС занятости'!K84+Гостех!K84+ЦИК!K84+Минэк!K84</f>
        <v>0</v>
      </c>
      <c r="L84" s="48">
        <f>АГ!L84+Госвет!L84+ГЖИ!L84+'ГК ЧС'!L84+ГС!L84+КСП!L84+Минздрав!L84+Минимущ!L84+Мининформ!L84+Минкульт!L84+Минобр!L84+Минприр!L84+Минсельхоз!L84+минстрой!L84+минтранс!L84+минспорт!L84+Минфин!L84+минюст!L84+'ГС тарифам'!L84+госохотрыб!L84+'ГС занятости'!L84+Гостех!L84+ЦИК!L84+Минэк!L84</f>
        <v>0</v>
      </c>
      <c r="M84" s="48">
        <f>АГ!M84+Госвет!M84+ГЖИ!M84+'ГК ЧС'!M84+ГС!M84+КСП!M84+Минздрав!M84+Минимущ!M84+Мининформ!M84+Минкульт!M84+Минобр!M84+Минприр!M84+Минсельхоз!M84+минстрой!M84+минтранс!M84+минспорт!M84+Минфин!M84+минюст!M84+'ГС тарифам'!M84+госохотрыб!M84+'ГС занятости'!M84+Гостех!M84+ЦИК!M84+Минэк!M84</f>
        <v>0</v>
      </c>
      <c r="N84" s="48">
        <f>АГ!N84+Госвет!N84+ГЖИ!N84+'ГК ЧС'!N84+ГС!N84+КСП!N84+Минздрав!N84+Минимущ!N84+Мининформ!N84+Минкульт!N84+Минобр!N84+Минприр!N84+Минсельхоз!N84+минстрой!N84+минтранс!N84+минспорт!N84+Минфин!N84+минюст!N84+'ГС тарифам'!N84+госохотрыб!N84+'ГС занятости'!N84+Гостех!N84+ЦИК!N84+Минэк!N84</f>
        <v>0</v>
      </c>
      <c r="O84" s="48">
        <f>АГ!O84+Госвет!O84+ГЖИ!O84+'ГК ЧС'!O84+ГС!O84+КСП!O84+Минздрав!O84+Минимущ!O84+Мининформ!O84+Минкульт!O84+Минобр!O84+Минприр!O84+Минсельхоз!O84+минстрой!O84+минтранс!O84+минспорт!O84+Минфин!O84+минюст!O84+'ГС тарифам'!O84+госохотрыб!O84+'ГС занятости'!O84+Гостех!O84+ЦИК!O84+Минэк!O84</f>
        <v>0</v>
      </c>
      <c r="P84" s="48">
        <f>АГ!P84+Госвет!P84+ГЖИ!P84+'ГК ЧС'!P84+ГС!P84+КСП!P84+Минздрав!P84+Минимущ!P84+Мининформ!P84+Минкульт!P84+Минобр!P84+Минприр!P84+Минсельхоз!P84+минстрой!P84+минтранс!P84+минспорт!P84+Минфин!P84+минюст!P84+'ГС тарифам'!P84+госохотрыб!P84+'ГС занятости'!P84+Гостех!P84+ЦИК!P84+Минэк!P84</f>
        <v>0</v>
      </c>
    </row>
    <row r="85" spans="1:16" ht="39.6" x14ac:dyDescent="0.25">
      <c r="A85" s="49" t="s">
        <v>194</v>
      </c>
      <c r="B85" s="72">
        <v>320</v>
      </c>
      <c r="C85" s="48">
        <f t="shared" si="1"/>
        <v>0</v>
      </c>
      <c r="D85" s="48">
        <f>АГ!D85+Госвет!D85+ГЖИ!D85+'ГК ЧС'!D85+ГС!D85+КСП!D85+Минздрав!D85+Минимущ!D85+Мининформ!D85+Минкульт!D85+Минобр!D85+Минприр!D85+Минсельхоз!D85+минстрой!D85+минтранс!D85+минспорт!D85+Минфин!D85+минюст!D85+'ГС тарифам'!D85+госохотрыб!D85+'ГС занятости'!D85+Гостех!D85+ЦИК!D85+Минэк!D85</f>
        <v>0</v>
      </c>
      <c r="E85" s="48">
        <f>АГ!E85+Госвет!E85+ГЖИ!E85+'ГК ЧС'!E85+ГС!E85+КСП!E85+Минздрав!E85+Минимущ!E85+Мининформ!E85+Минкульт!E85+Минобр!E85+Минприр!E85+Минсельхоз!E85+минстрой!E85+минтранс!E85+минспорт!E85+Минфин!E85+минюст!E85+'ГС тарифам'!E85+госохотрыб!E85+'ГС занятости'!E85+Гостех!E85+ЦИК!E85+Минэк!E85</f>
        <v>0</v>
      </c>
      <c r="F85" s="48">
        <f>АГ!F85+Госвет!F85+ГЖИ!F85+'ГК ЧС'!F85+ГС!F85+КСП!F85+Минздрав!F85+Минимущ!F85+Мининформ!F85+Минкульт!F85+Минобр!F85+Минприр!F85+Минсельхоз!F85+минстрой!F85+минтранс!F85+минспорт!F85+Минфин!F85+минюст!F85+'ГС тарифам'!F85+госохотрыб!F85+'ГС занятости'!F85+Гостех!F85+ЦИК!F85+Минэк!F85</f>
        <v>0</v>
      </c>
      <c r="G85" s="48">
        <f>АГ!G85+Госвет!G85+ГЖИ!G85+'ГК ЧС'!G85+ГС!G85+КСП!G85+Минздрав!G85+Минимущ!G85+Мининформ!G85+Минкульт!G85+Минобр!G85+Минприр!G85+Минсельхоз!G85+минстрой!G85+минтранс!G85+минспорт!G85+Минфин!G85+минюст!G85+'ГС тарифам'!G85+госохотрыб!G85+'ГС занятости'!G85+Гостех!G85+ЦИК!G85+Минэк!G85</f>
        <v>0</v>
      </c>
      <c r="H85" s="48">
        <f>АГ!H85+Госвет!H85+ГЖИ!H85+'ГК ЧС'!H85+ГС!H85+КСП!H85+Минздрав!H85+Минимущ!H85+Мининформ!H85+Минкульт!H85+Минобр!H85+Минприр!H85+Минсельхоз!H85+минстрой!H85+минтранс!H85+минспорт!H85+Минфин!H85+минюст!H85+'ГС тарифам'!H85+госохотрыб!H85+'ГС занятости'!H85+Гостех!H85+ЦИК!H85+Минэк!H85</f>
        <v>0</v>
      </c>
      <c r="I85" s="48">
        <f>АГ!I85+Госвет!I85+ГЖИ!I85+'ГК ЧС'!I85+ГС!I85+КСП!I85+Минздрав!I85+Минимущ!I85+Мининформ!I85+Минкульт!I85+Минобр!I85+Минприр!I85+Минсельхоз!I85+минстрой!I85+минтранс!I85+минспорт!I85+Минфин!I85+минюст!I85+'ГС тарифам'!I85+госохотрыб!I85+'ГС занятости'!I85+Гостех!I85+ЦИК!I85+Минэк!I85</f>
        <v>0</v>
      </c>
      <c r="J85" s="48">
        <f>АГ!J85+Госвет!J85+ГЖИ!J85+'ГК ЧС'!J85+ГС!J85+КСП!J85+Минздрав!J85+Минимущ!J85+Мининформ!J85+Минкульт!J85+Минобр!J85+Минприр!J85+Минсельхоз!J85+минстрой!J85+минтранс!J85+минспорт!J85+Минфин!J85+минюст!J85+'ГС тарифам'!J85+госохотрыб!J85+'ГС занятости'!J85+Гостех!J85+ЦИК!J85+Минэк!J85</f>
        <v>0</v>
      </c>
      <c r="K85" s="48">
        <f>АГ!K85+Госвет!K85+ГЖИ!K85+'ГК ЧС'!K85+ГС!K85+КСП!K85+Минздрав!K85+Минимущ!K85+Мининформ!K85+Минкульт!K85+Минобр!K85+Минприр!K85+Минсельхоз!K85+минстрой!K85+минтранс!K85+минспорт!K85+Минфин!K85+минюст!K85+'ГС тарифам'!K85+госохотрыб!K85+'ГС занятости'!K85+Гостех!K85+ЦИК!K85+Минэк!K85</f>
        <v>0</v>
      </c>
      <c r="L85" s="48">
        <f>АГ!L85+Госвет!L85+ГЖИ!L85+'ГК ЧС'!L85+ГС!L85+КСП!L85+Минздрав!L85+Минимущ!L85+Мининформ!L85+Минкульт!L85+Минобр!L85+Минприр!L85+Минсельхоз!L85+минстрой!L85+минтранс!L85+минспорт!L85+Минфин!L85+минюст!L85+'ГС тарифам'!L85+госохотрыб!L85+'ГС занятости'!L85+Гостех!L85+ЦИК!L85+Минэк!L85</f>
        <v>0</v>
      </c>
      <c r="M85" s="48">
        <f>АГ!M85+Госвет!M85+ГЖИ!M85+'ГК ЧС'!M85+ГС!M85+КСП!M85+Минздрав!M85+Минимущ!M85+Мининформ!M85+Минкульт!M85+Минобр!M85+Минприр!M85+Минсельхоз!M85+минстрой!M85+минтранс!M85+минспорт!M85+Минфин!M85+минюст!M85+'ГС тарифам'!M85+госохотрыб!M85+'ГС занятости'!M85+Гостех!M85+ЦИК!M85+Минэк!M85</f>
        <v>0</v>
      </c>
      <c r="N85" s="48">
        <f>АГ!N85+Госвет!N85+ГЖИ!N85+'ГК ЧС'!N85+ГС!N85+КСП!N85+Минздрав!N85+Минимущ!N85+Мининформ!N85+Минкульт!N85+Минобр!N85+Минприр!N85+Минсельхоз!N85+минстрой!N85+минтранс!N85+минспорт!N85+Минфин!N85+минюст!N85+'ГС тарифам'!N85+госохотрыб!N85+'ГС занятости'!N85+Гостех!N85+ЦИК!N85+Минэк!N85</f>
        <v>0</v>
      </c>
      <c r="O85" s="48">
        <f>АГ!O85+Госвет!O85+ГЖИ!O85+'ГК ЧС'!O85+ГС!O85+КСП!O85+Минздрав!O85+Минимущ!O85+Мининформ!O85+Минкульт!O85+Минобр!O85+Минприр!O85+Минсельхоз!O85+минстрой!O85+минтранс!O85+минспорт!O85+Минфин!O85+минюст!O85+'ГС тарифам'!O85+госохотрыб!O85+'ГС занятости'!O85+Гостех!O85+ЦИК!O85+Минэк!O85</f>
        <v>0</v>
      </c>
      <c r="P85" s="48">
        <f>АГ!P85+Госвет!P85+ГЖИ!P85+'ГК ЧС'!P85+ГС!P85+КСП!P85+Минздрав!P85+Минимущ!P85+Мининформ!P85+Минкульт!P85+Минобр!P85+Минприр!P85+Минсельхоз!P85+минстрой!P85+минтранс!P85+минспорт!P85+Минфин!P85+минюст!P85+'ГС тарифам'!P85+госохотрыб!P85+'ГС занятости'!P85+Гостех!P85+ЦИК!P85+Минэк!P85</f>
        <v>0</v>
      </c>
    </row>
    <row r="86" spans="1:16" ht="26.4" x14ac:dyDescent="0.25">
      <c r="A86" s="49" t="s">
        <v>109</v>
      </c>
      <c r="B86" s="72">
        <v>321</v>
      </c>
      <c r="C86" s="48">
        <f t="shared" si="1"/>
        <v>325054.97879999998</v>
      </c>
      <c r="D86" s="48">
        <f>АГ!D86+Госвет!D86+ГЖИ!D86+'ГК ЧС'!D86+ГС!D86+КСП!D86+Минздрав!D86+Минимущ!D86+Мининформ!D86+Минкульт!D86+Минобр!D86+Минприр!D86+Минсельхоз!D86+минстрой!D86+минтранс!D86+минспорт!D86+Минфин!D86+минюст!D86+'ГС тарифам'!D86+госохотрыб!D86+'ГС занятости'!D86+Гостех!D86+ЦИК!D86+Минэк!D86</f>
        <v>329408.53999999998</v>
      </c>
      <c r="E86" s="48">
        <f>АГ!E86+Госвет!E86+ГЖИ!E86+'ГК ЧС'!E86+ГС!E86+КСП!E86+Минздрав!E86+Минимущ!E86+Мининформ!E86+Минкульт!E86+Минобр!E86+Минприр!E86+Минсельхоз!E86+минстрой!E86+минтранс!E86+минспорт!E86+Минфин!E86+минюст!E86+'ГС тарифам'!E86+госохотрыб!E86+'ГС занятости'!E86+Гостех!E86+ЦИК!E86+Минэк!E86</f>
        <v>0</v>
      </c>
      <c r="F86" s="48">
        <f>АГ!F86+Госвет!F86+ГЖИ!F86+'ГК ЧС'!F86+ГС!F86+КСП!F86+Минздрав!F86+Минимущ!F86+Мининформ!F86+Минкульт!F86+Минобр!F86+Минприр!F86+Минсельхоз!F86+минстрой!F86+минтранс!F86+минспорт!F86+Минфин!F86+минюст!F86+'ГС тарифам'!F86+госохотрыб!F86+'ГС занятости'!F86+Гостех!F86+ЦИК!F86+Минэк!F86</f>
        <v>0</v>
      </c>
      <c r="G86" s="48">
        <f>АГ!G86+Госвет!G86+ГЖИ!G86+'ГК ЧС'!G86+ГС!G86+КСП!G86+Минздрав!G86+Минимущ!G86+Мининформ!G86+Минкульт!G86+Минобр!G86+Минприр!G86+Минсельхоз!G86+минстрой!G86+минтранс!G86+минспорт!G86+Минфин!G86+минюст!G86+'ГС тарифам'!G86+госохотрыб!G86+'ГС занятости'!G86+Гостех!G86+ЦИК!G86+Минэк!G86</f>
        <v>0</v>
      </c>
      <c r="H86" s="48">
        <f>АГ!H86+Госвет!H86+ГЖИ!H86+'ГК ЧС'!H86+ГС!H86+КСП!H86+Минздрав!H86+Минимущ!H86+Мининформ!H86+Минкульт!H86+Минобр!H86+Минприр!H86+Минсельхоз!H86+минстрой!H86+минтранс!H86+минспорт!H86+Минфин!H86+минюст!H86+'ГС тарифам'!H86+госохотрыб!H86+'ГС занятости'!H86+Гостех!H86+ЦИК!H86+Минэк!H86</f>
        <v>0</v>
      </c>
      <c r="I86" s="48">
        <f>АГ!I86+Госвет!I86+ГЖИ!I86+'ГК ЧС'!I86+ГС!I86+КСП!I86+Минздрав!I86+Минимущ!I86+Мининформ!I86+Минкульт!I86+Минобр!I86+Минприр!I86+Минсельхоз!I86+минстрой!I86+минтранс!I86+минспорт!I86+Минфин!I86+минюст!I86+'ГС тарифам'!I86+госохотрыб!I86+'ГС занятости'!I86+Гостех!I86+ЦИК!I86+Минэк!I86</f>
        <v>0</v>
      </c>
      <c r="J86" s="48">
        <f>АГ!J86+Госвет!J86+ГЖИ!J86+'ГК ЧС'!J86+ГС!J86+КСП!J86+Минздрав!J86+Минимущ!J86+Мининформ!J86+Минкульт!J86+Минобр!J86+Минприр!J86+Минсельхоз!J86+минстрой!J86+минтранс!J86+минспорт!J86+Минфин!J86+минюст!J86+'ГС тарифам'!J86+госохотрыб!J86+'ГС занятости'!J86+Гостех!J86+ЦИК!J86+Минэк!J86</f>
        <v>0</v>
      </c>
      <c r="K86" s="48">
        <f>АГ!K86+Госвет!K86+ГЖИ!K86+'ГК ЧС'!K86+ГС!K86+КСП!K86+Минздрав!K86+Минимущ!K86+Мининформ!K86+Минкульт!K86+Минобр!K86+Минприр!K86+Минсельхоз!K86+минстрой!K86+минтранс!K86+минспорт!K86+Минфин!K86+минюст!K86+'ГС тарифам'!K86+госохотрыб!K86+'ГС занятости'!K86+Гостех!K86+ЦИК!K86+Минэк!K86</f>
        <v>-3047.81</v>
      </c>
      <c r="L86" s="48">
        <f>АГ!L86+Госвет!L86+ГЖИ!L86+'ГК ЧС'!L86+ГС!L86+КСП!L86+Минздрав!L86+Минимущ!L86+Мининформ!L86+Минкульт!L86+Минобр!L86+Минприр!L86+Минсельхоз!L86+минстрой!L86+минтранс!L86+минспорт!L86+Минфин!L86+минюст!L86+'ГС тарифам'!L86+госохотрыб!L86+'ГС занятости'!L86+Гостех!L86+ЦИК!L86+Минэк!L86</f>
        <v>0</v>
      </c>
      <c r="M86" s="48">
        <f>АГ!M86+Госвет!M86+ГЖИ!M86+'ГК ЧС'!M86+ГС!M86+КСП!M86+Минздрав!M86+Минимущ!M86+Мининформ!M86+Минкульт!M86+Минобр!M86+Минприр!M86+Минсельхоз!M86+минстрой!M86+минтранс!M86+минспорт!M86+Минфин!M86+минюст!M86+'ГС тарифам'!M86+госохотрыб!M86+'ГС занятости'!M86+Гостех!M86+ЦИК!M86+Минэк!M86</f>
        <v>-267.38119999999998</v>
      </c>
      <c r="N86" s="48">
        <f>АГ!N86+Госвет!N86+ГЖИ!N86+'ГК ЧС'!N86+ГС!N86+КСП!N86+Минздрав!N86+Минимущ!N86+Мининформ!N86+Минкульт!N86+Минобр!N86+Минприр!N86+Минсельхоз!N86+минстрой!N86+минтранс!N86+минспорт!N86+Минфин!N86+минюст!N86+'ГС тарифам'!N86+госохотрыб!N86+'ГС занятости'!N86+Гостех!N86+ЦИК!N86+Минэк!N86</f>
        <v>0</v>
      </c>
      <c r="O86" s="48">
        <f>АГ!O86+Госвет!O86+ГЖИ!O86+'ГК ЧС'!O86+ГС!O86+КСП!O86+Минздрав!O86+Минимущ!O86+Мининформ!O86+Минкульт!O86+Минобр!O86+Минприр!O86+Минсельхоз!O86+минстрой!O86+минтранс!O86+минспорт!O86+Минфин!O86+минюст!O86+'ГС тарифам'!O86+госохотрыб!O86+'ГС занятости'!O86+Гостех!O86+ЦИК!O86+Минэк!O86</f>
        <v>-962.37</v>
      </c>
      <c r="P86" s="48">
        <f>АГ!P86+Госвет!P86+ГЖИ!P86+'ГК ЧС'!P86+ГС!P86+КСП!P86+Минздрав!P86+Минимущ!P86+Мининформ!P86+Минкульт!P86+Минобр!P86+Минприр!P86+Минсельхоз!P86+минстрой!P86+минтранс!P86+минспорт!P86+Минфин!P86+минюст!P86+'ГС тарифам'!P86+госохотрыб!P86+'ГС занятости'!P86+Гостех!P86+ЦИК!P86+Минэк!P86</f>
        <v>-76</v>
      </c>
    </row>
    <row r="87" spans="1:16" ht="26.4" x14ac:dyDescent="0.25">
      <c r="A87" s="49" t="s">
        <v>110</v>
      </c>
      <c r="B87" s="72">
        <v>322</v>
      </c>
      <c r="C87" s="38">
        <f t="shared" si="1"/>
        <v>66010.210000000006</v>
      </c>
      <c r="D87" s="38">
        <f>АГ!D87+Госвет!D87+ГЖИ!D87+'ГК ЧС'!D87+ГС!D87+КСП!D87+Минздрав!D87+Минимущ!D87+Мининформ!D87+Минкульт!D87+Минобр!D87+Минприр!D87+Минсельхоз!D87+минстрой!D87+минтранс!D87+минспорт!D87+Минфин!D87+минюст!D87+'ГС тарифам'!D87+госохотрыб!D87+'ГС занятости'!D87+Гостех!D87+ЦИК!D87+Минэк!D87</f>
        <v>48</v>
      </c>
      <c r="E87" s="38">
        <f>АГ!E87+Госвет!E87+ГЖИ!E87+'ГК ЧС'!E87+ГС!E87+КСП!E87+Минздрав!E87+Минимущ!E87+Мининформ!E87+Минкульт!E87+Минобр!E87+Минприр!E87+Минсельхоз!E87+минстрой!E87+минтранс!E87+минспорт!E87+Минфин!E87+минюст!E87+'ГС тарифам'!E87+госохотрыб!E87+'ГС занятости'!E87+Гостех!E87+ЦИК!E87+Минэк!E87</f>
        <v>0</v>
      </c>
      <c r="F87" s="38">
        <f>АГ!F87+Госвет!F87+ГЖИ!F87+'ГК ЧС'!F87+ГС!F87+КСП!F87+Минздрав!F87+Минимущ!F87+Мининформ!F87+Минкульт!F87+Минобр!F87+Минприр!F87+Минсельхоз!F87+минстрой!F87+минтранс!F87+минспорт!F87+Минфин!F87+минюст!F87+'ГС тарифам'!F87+госохотрыб!F87+'ГС занятости'!F87+Гостех!F87+ЦИК!F87+Минэк!F87</f>
        <v>0</v>
      </c>
      <c r="G87" s="38">
        <f>АГ!G87+Госвет!G87+ГЖИ!G87+'ГК ЧС'!G87+ГС!G87+КСП!G87+Минздрав!G87+Минимущ!G87+Мининформ!G87+Минкульт!G87+Минобр!G87+Минприр!G87+Минсельхоз!G87+минстрой!G87+минтранс!G87+минспорт!G87+Минфин!G87+минюст!G87+'ГС тарифам'!G87+госохотрыб!G87+'ГС занятости'!G87+Гостех!G87+ЦИК!G87+Минэк!G87</f>
        <v>0</v>
      </c>
      <c r="H87" s="38">
        <f>АГ!H87+Госвет!H87+ГЖИ!H87+'ГК ЧС'!H87+ГС!H87+КСП!H87+Минздрав!H87+Минимущ!H87+Мининформ!H87+Минкульт!H87+Минобр!H87+Минприр!H87+Минсельхоз!H87+минстрой!H87+минтранс!H87+минспорт!H87+Минфин!H87+минюст!H87+'ГС тарифам'!H87+госохотрыб!H87+'ГС занятости'!H87+Гостех!H87+ЦИК!H87+Минэк!H87</f>
        <v>0</v>
      </c>
      <c r="I87" s="38">
        <f>АГ!I87+Госвет!I87+ГЖИ!I87+'ГК ЧС'!I87+ГС!I87+КСП!I87+Минздрав!I87+Минимущ!I87+Мининформ!I87+Минкульт!I87+Минобр!I87+Минприр!I87+Минсельхоз!I87+минстрой!I87+минтранс!I87+минспорт!I87+Минфин!I87+минюст!I87+'ГС тарифам'!I87+госохотрыб!I87+'ГС занятости'!I87+Гостех!I87+ЦИК!I87+Минэк!I87</f>
        <v>0</v>
      </c>
      <c r="J87" s="38">
        <f>АГ!J87+Госвет!J87+ГЖИ!J87+'ГК ЧС'!J87+ГС!J87+КСП!J87+Минздрав!J87+Минимущ!J87+Мининформ!J87+Минкульт!J87+Минобр!J87+Минприр!J87+Минсельхоз!J87+минстрой!J87+минтранс!J87+минспорт!J87+Минфин!J87+минюст!J87+'ГС тарифам'!J87+госохотрыб!J87+'ГС занятости'!J87+Гостех!J87+ЦИК!J87+Минэк!J87</f>
        <v>0</v>
      </c>
      <c r="K87" s="38">
        <f>АГ!K87+Госвет!K87+ГЖИ!K87+'ГК ЧС'!K87+ГС!K87+КСП!K87+Минздрав!K87+Минимущ!K87+Мининформ!K87+Минкульт!K87+Минобр!K87+Минприр!K87+Минсельхоз!K87+минстрой!K87+минтранс!K87+минспорт!K87+Минфин!K87+минюст!K87+'ГС тарифам'!K87+госохотрыб!K87+'ГС занятости'!K87+Гостех!K87+ЦИК!K87+Минэк!K87</f>
        <v>65806.080000000002</v>
      </c>
      <c r="L87" s="38">
        <f>АГ!L87+Госвет!L87+ГЖИ!L87+'ГК ЧС'!L87+ГС!L87+КСП!L87+Минздрав!L87+Минимущ!L87+Мининформ!L87+Минкульт!L87+Минобр!L87+Минприр!L87+Минсельхоз!L87+минстрой!L87+минтранс!L87+минспорт!L87+Минфин!L87+минюст!L87+'ГС тарифам'!L87+госохотрыб!L87+'ГС занятости'!L87+Гостех!L87+ЦИК!L87+Минэк!L87</f>
        <v>0</v>
      </c>
      <c r="M87" s="38">
        <f>АГ!M87+Госвет!M87+ГЖИ!M87+'ГК ЧС'!M87+ГС!M87+КСП!M87+Минздрав!M87+Минимущ!M87+Мининформ!M87+Минкульт!M87+Минобр!M87+Минприр!M87+Минсельхоз!M87+минстрой!M87+минтранс!M87+минспорт!M87+Минфин!M87+минюст!M87+'ГС тарифам'!M87+госохотрыб!M87+'ГС занятости'!M87+Гостех!M87+ЦИК!M87+Минэк!M87</f>
        <v>0</v>
      </c>
      <c r="N87" s="38">
        <f>АГ!N87+Госвет!N87+ГЖИ!N87+'ГК ЧС'!N87+ГС!N87+КСП!N87+Минздрав!N87+Минимущ!N87+Мининформ!N87+Минкульт!N87+Минобр!N87+Минприр!N87+Минсельхоз!N87+минстрой!N87+минтранс!N87+минспорт!N87+Минфин!N87+минюст!N87+'ГС тарифам'!N87+госохотрыб!N87+'ГС занятости'!N87+Гостех!N87+ЦИК!N87+Минэк!N87</f>
        <v>0</v>
      </c>
      <c r="O87" s="38">
        <f>АГ!O87+Госвет!O87+ГЖИ!O87+'ГК ЧС'!O87+ГС!O87+КСП!O87+Минздрав!O87+Минимущ!O87+Мининформ!O87+Минкульт!O87+Минобр!O87+Минприр!O87+Минсельхоз!O87+минстрой!O87+минтранс!O87+минспорт!O87+Минфин!O87+минюст!O87+'ГС тарифам'!O87+госохотрыб!O87+'ГС занятости'!O87+Гостех!O87+ЦИК!O87+Минэк!O87</f>
        <v>0</v>
      </c>
      <c r="P87" s="38">
        <f>АГ!P87+Госвет!P87+ГЖИ!P87+'ГК ЧС'!P87+ГС!P87+КСП!P87+Минздрав!P87+Минимущ!P87+Мининформ!P87+Минкульт!P87+Минобр!P87+Минприр!P87+Минсельхоз!P87+минстрой!P87+минтранс!P87+минспорт!P87+Минфин!P87+минюст!P87+'ГС тарифам'!P87+госохотрыб!P87+'ГС занятости'!P87+Гостех!P87+ЦИК!P87+Минэк!P87</f>
        <v>156.13</v>
      </c>
    </row>
    <row r="88" spans="1:16" ht="26.4" x14ac:dyDescent="0.25">
      <c r="A88" s="74" t="s">
        <v>14</v>
      </c>
      <c r="B88" s="72">
        <v>323</v>
      </c>
      <c r="C88" s="38">
        <f t="shared" si="1"/>
        <v>66010.210000000006</v>
      </c>
      <c r="D88" s="38">
        <f>АГ!D88+Госвет!D88+ГЖИ!D88+'ГК ЧС'!D88+ГС!D88+КСП!D88+Минздрав!D88+Минимущ!D88+Мининформ!D88+Минкульт!D88+Минобр!D88+Минприр!D88+Минсельхоз!D88+минстрой!D88+минтранс!D88+минспорт!D88+Минфин!D88+минюст!D88+'ГС тарифам'!D88+госохотрыб!D88+'ГС занятости'!D88+Гостех!D88+ЦИК!D88+Минэк!D88</f>
        <v>48</v>
      </c>
      <c r="E88" s="38">
        <f>АГ!E88+Госвет!E88+ГЖИ!E88+'ГК ЧС'!E88+ГС!E88+КСП!E88+Минздрав!E88+Минимущ!E88+Мининформ!E88+Минкульт!E88+Минобр!E88+Минприр!E88+Минсельхоз!E88+минстрой!E88+минтранс!E88+минспорт!E88+Минфин!E88+минюст!E88+'ГС тарифам'!E88+госохотрыб!E88+'ГС занятости'!E88+Гостех!E88+ЦИК!E88+Минэк!E88</f>
        <v>0</v>
      </c>
      <c r="F88" s="38">
        <f>АГ!F88+Госвет!F88+ГЖИ!F88+'ГК ЧС'!F88+ГС!F88+КСП!F88+Минздрав!F88+Минимущ!F88+Мининформ!F88+Минкульт!F88+Минобр!F88+Минприр!F88+Минсельхоз!F88+минстрой!F88+минтранс!F88+минспорт!F88+Минфин!F88+минюст!F88+'ГС тарифам'!F88+госохотрыб!F88+'ГС занятости'!F88+Гостех!F88+ЦИК!F88+Минэк!F88</f>
        <v>0</v>
      </c>
      <c r="G88" s="38">
        <f>АГ!G88+Госвет!G88+ГЖИ!G88+'ГК ЧС'!G88+ГС!G88+КСП!G88+Минздрав!G88+Минимущ!G88+Мининформ!G88+Минкульт!G88+Минобр!G88+Минприр!G88+Минсельхоз!G88+минстрой!G88+минтранс!G88+минспорт!G88+Минфин!G88+минюст!G88+'ГС тарифам'!G88+госохотрыб!G88+'ГС занятости'!G88+Гостех!G88+ЦИК!G88+Минэк!G88</f>
        <v>0</v>
      </c>
      <c r="H88" s="38">
        <f>АГ!H88+Госвет!H88+ГЖИ!H88+'ГК ЧС'!H88+ГС!H88+КСП!H88+Минздрав!H88+Минимущ!H88+Мининформ!H88+Минкульт!H88+Минобр!H88+Минприр!H88+Минсельхоз!H88+минстрой!H88+минтранс!H88+минспорт!H88+Минфин!H88+минюст!H88+'ГС тарифам'!H88+госохотрыб!H88+'ГС занятости'!H88+Гостех!H88+ЦИК!H88+Минэк!H88</f>
        <v>0</v>
      </c>
      <c r="I88" s="38">
        <f>АГ!I88+Госвет!I88+ГЖИ!I88+'ГК ЧС'!I88+ГС!I88+КСП!I88+Минздрав!I88+Минимущ!I88+Мининформ!I88+Минкульт!I88+Минобр!I88+Минприр!I88+Минсельхоз!I88+минстрой!I88+минтранс!I88+минспорт!I88+Минфин!I88+минюст!I88+'ГС тарифам'!I88+госохотрыб!I88+'ГС занятости'!I88+Гостех!I88+ЦИК!I88+Минэк!I88</f>
        <v>0</v>
      </c>
      <c r="J88" s="38">
        <f>АГ!J88+Госвет!J88+ГЖИ!J88+'ГК ЧС'!J88+ГС!J88+КСП!J88+Минздрав!J88+Минимущ!J88+Мининформ!J88+Минкульт!J88+Минобр!J88+Минприр!J88+Минсельхоз!J88+минстрой!J88+минтранс!J88+минспорт!J88+Минфин!J88+минюст!J88+'ГС тарифам'!J88+госохотрыб!J88+'ГС занятости'!J88+Гостех!J88+ЦИК!J88+Минэк!J88</f>
        <v>0</v>
      </c>
      <c r="K88" s="38">
        <f>АГ!K88+Госвет!K88+ГЖИ!K88+'ГК ЧС'!K88+ГС!K88+КСП!K88+Минздрав!K88+Минимущ!K88+Мининформ!K88+Минкульт!K88+Минобр!K88+Минприр!K88+Минсельхоз!K88+минстрой!K88+минтранс!K88+минспорт!K88+Минфин!K88+минюст!K88+'ГС тарифам'!K88+госохотрыб!K88+'ГС занятости'!K88+Гостех!K88+ЦИК!K88+Минэк!K88</f>
        <v>65806.080000000002</v>
      </c>
      <c r="L88" s="38">
        <f>АГ!L88+Госвет!L88+ГЖИ!L88+'ГК ЧС'!L88+ГС!L88+КСП!L88+Минздрав!L88+Минимущ!L88+Мининформ!L88+Минкульт!L88+Минобр!L88+Минприр!L88+Минсельхоз!L88+минстрой!L88+минтранс!L88+минспорт!L88+Минфин!L88+минюст!L88+'ГС тарифам'!L88+госохотрыб!L88+'ГС занятости'!L88+Гостех!L88+ЦИК!L88+Минэк!L88</f>
        <v>0</v>
      </c>
      <c r="M88" s="38">
        <f>АГ!M88+Госвет!M88+ГЖИ!M88+'ГК ЧС'!M88+ГС!M88+КСП!M88+Минздрав!M88+Минимущ!M88+Мининформ!M88+Минкульт!M88+Минобр!M88+Минприр!M88+Минсельхоз!M88+минстрой!M88+минтранс!M88+минспорт!M88+Минфин!M88+минюст!M88+'ГС тарифам'!M88+госохотрыб!M88+'ГС занятости'!M88+Гостех!M88+ЦИК!M88+Минэк!M88</f>
        <v>0</v>
      </c>
      <c r="N88" s="38">
        <f>АГ!N88+Госвет!N88+ГЖИ!N88+'ГК ЧС'!N88+ГС!N88+КСП!N88+Минздрав!N88+Минимущ!N88+Мининформ!N88+Минкульт!N88+Минобр!N88+Минприр!N88+Минсельхоз!N88+минстрой!N88+минтранс!N88+минспорт!N88+Минфин!N88+минюст!N88+'ГС тарифам'!N88+госохотрыб!N88+'ГС занятости'!N88+Гостех!N88+ЦИК!N88+Минэк!N88</f>
        <v>0</v>
      </c>
      <c r="O88" s="38">
        <f>АГ!O88+Госвет!O88+ГЖИ!O88+'ГК ЧС'!O88+ГС!O88+КСП!O88+Минздрав!O88+Минимущ!O88+Мининформ!O88+Минкульт!O88+Минобр!O88+Минприр!O88+Минсельхоз!O88+минстрой!O88+минтранс!O88+минспорт!O88+Минфин!O88+минюст!O88+'ГС тарифам'!O88+госохотрыб!O88+'ГС занятости'!O88+Гостех!O88+ЦИК!O88+Минэк!O88</f>
        <v>0</v>
      </c>
      <c r="P88" s="38">
        <f>АГ!P88+Госвет!P88+ГЖИ!P88+'ГК ЧС'!P88+ГС!P88+КСП!P88+Минздрав!P88+Минимущ!P88+Мининформ!P88+Минкульт!P88+Минобр!P88+Минприр!P88+Минсельхоз!P88+минстрой!P88+минтранс!P88+минспорт!P88+Минфин!P88+минюст!P88+'ГС тарифам'!P88+госохотрыб!P88+'ГС занятости'!P88+Гостех!P88+ЦИК!P88+Минэк!P88</f>
        <v>156.13</v>
      </c>
    </row>
    <row r="89" spans="1:16" ht="26.4" x14ac:dyDescent="0.25">
      <c r="A89" s="74" t="s">
        <v>72</v>
      </c>
      <c r="B89" s="72">
        <v>324</v>
      </c>
      <c r="C89" s="38">
        <f t="shared" si="1"/>
        <v>0</v>
      </c>
      <c r="D89" s="38">
        <f>АГ!D89+Госвет!D89+ГЖИ!D89+'ГК ЧС'!D89+ГС!D89+КСП!D89+Минздрав!D89+Минимущ!D89+Мининформ!D89+Минкульт!D89+Минобр!D89+Минприр!D89+Минсельхоз!D89+минстрой!D89+минтранс!D89+минспорт!D89+Минфин!D89+минюст!D89+'ГС тарифам'!D89+госохотрыб!D89+'ГС занятости'!D89+Гостех!D89+ЦИК!D89+Минэк!D89</f>
        <v>0</v>
      </c>
      <c r="E89" s="38">
        <f>АГ!E89+Госвет!E89+ГЖИ!E89+'ГК ЧС'!E89+ГС!E89+КСП!E89+Минздрав!E89+Минимущ!E89+Мининформ!E89+Минкульт!E89+Минобр!E89+Минприр!E89+Минсельхоз!E89+минстрой!E89+минтранс!E89+минспорт!E89+Минфин!E89+минюст!E89+'ГС тарифам'!E89+госохотрыб!E89+'ГС занятости'!E89+Гостех!E89+ЦИК!E89+Минэк!E89</f>
        <v>0</v>
      </c>
      <c r="F89" s="38">
        <f>АГ!F89+Госвет!F89+ГЖИ!F89+'ГК ЧС'!F89+ГС!F89+КСП!F89+Минздрав!F89+Минимущ!F89+Мининформ!F89+Минкульт!F89+Минобр!F89+Минприр!F89+Минсельхоз!F89+минстрой!F89+минтранс!F89+минспорт!F89+Минфин!F89+минюст!F89+'ГС тарифам'!F89+госохотрыб!F89+'ГС занятости'!F89+Гостех!F89+ЦИК!F89+Минэк!F89</f>
        <v>0</v>
      </c>
      <c r="G89" s="38">
        <f>АГ!G89+Госвет!G89+ГЖИ!G89+'ГК ЧС'!G89+ГС!G89+КСП!G89+Минздрав!G89+Минимущ!G89+Мининформ!G89+Минкульт!G89+Минобр!G89+Минприр!G89+Минсельхоз!G89+минстрой!G89+минтранс!G89+минспорт!G89+Минфин!G89+минюст!G89+'ГС тарифам'!G89+госохотрыб!G89+'ГС занятости'!G89+Гостех!G89+ЦИК!G89+Минэк!G89</f>
        <v>0</v>
      </c>
      <c r="H89" s="38">
        <f>АГ!H89+Госвет!H89+ГЖИ!H89+'ГК ЧС'!H89+ГС!H89+КСП!H89+Минздрав!H89+Минимущ!H89+Мининформ!H89+Минкульт!H89+Минобр!H89+Минприр!H89+Минсельхоз!H89+минстрой!H89+минтранс!H89+минспорт!H89+Минфин!H89+минюст!H89+'ГС тарифам'!H89+госохотрыб!H89+'ГС занятости'!H89+Гостех!H89+ЦИК!H89+Минэк!H89</f>
        <v>0</v>
      </c>
      <c r="I89" s="38">
        <f>АГ!I89+Госвет!I89+ГЖИ!I89+'ГК ЧС'!I89+ГС!I89+КСП!I89+Минздрав!I89+Минимущ!I89+Мининформ!I89+Минкульт!I89+Минобр!I89+Минприр!I89+Минсельхоз!I89+минстрой!I89+минтранс!I89+минспорт!I89+Минфин!I89+минюст!I89+'ГС тарифам'!I89+госохотрыб!I89+'ГС занятости'!I89+Гостех!I89+ЦИК!I89+Минэк!I89</f>
        <v>0</v>
      </c>
      <c r="J89" s="38">
        <f>АГ!J89+Госвет!J89+ГЖИ!J89+'ГК ЧС'!J89+ГС!J89+КСП!J89+Минздрав!J89+Минимущ!J89+Мининформ!J89+Минкульт!J89+Минобр!J89+Минприр!J89+Минсельхоз!J89+минстрой!J89+минтранс!J89+минспорт!J89+Минфин!J89+минюст!J89+'ГС тарифам'!J89+госохотрыб!J89+'ГС занятости'!J89+Гостех!J89+ЦИК!J89+Минэк!J89</f>
        <v>0</v>
      </c>
      <c r="K89" s="38">
        <f>АГ!K89+Госвет!K89+ГЖИ!K89+'ГК ЧС'!K89+ГС!K89+КСП!K89+Минздрав!K89+Минимущ!K89+Мининформ!K89+Минкульт!K89+Минобр!K89+Минприр!K89+Минсельхоз!K89+минстрой!K89+минтранс!K89+минспорт!K89+Минфин!K89+минюст!K89+'ГС тарифам'!K89+госохотрыб!K89+'ГС занятости'!K89+Гостех!K89+ЦИК!K89+Минэк!K89</f>
        <v>0</v>
      </c>
      <c r="L89" s="38">
        <f>АГ!L89+Госвет!L89+ГЖИ!L89+'ГК ЧС'!L89+ГС!L89+КСП!L89+Минздрав!L89+Минимущ!L89+Мининформ!L89+Минкульт!L89+Минобр!L89+Минприр!L89+Минсельхоз!L89+минстрой!L89+минтранс!L89+минспорт!L89+Минфин!L89+минюст!L89+'ГС тарифам'!L89+госохотрыб!L89+'ГС занятости'!L89+Гостех!L89+ЦИК!L89+Минэк!L89</f>
        <v>0</v>
      </c>
      <c r="M89" s="38">
        <f>АГ!M89+Госвет!M89+ГЖИ!M89+'ГК ЧС'!M89+ГС!M89+КСП!M89+Минздрав!M89+Минимущ!M89+Мининформ!M89+Минкульт!M89+Минобр!M89+Минприр!M89+Минсельхоз!M89+минстрой!M89+минтранс!M89+минспорт!M89+Минфин!M89+минюст!M89+'ГС тарифам'!M89+госохотрыб!M89+'ГС занятости'!M89+Гостех!M89+ЦИК!M89+Минэк!M89</f>
        <v>0</v>
      </c>
      <c r="N89" s="38">
        <f>АГ!N89+Госвет!N89+ГЖИ!N89+'ГК ЧС'!N89+ГС!N89+КСП!N89+Минздрав!N89+Минимущ!N89+Мининформ!N89+Минкульт!N89+Минобр!N89+Минприр!N89+Минсельхоз!N89+минстрой!N89+минтранс!N89+минспорт!N89+Минфин!N89+минюст!N89+'ГС тарифам'!N89+госохотрыб!N89+'ГС занятости'!N89+Гостех!N89+ЦИК!N89+Минэк!N89</f>
        <v>0</v>
      </c>
      <c r="O89" s="38">
        <f>АГ!O89+Госвет!O89+ГЖИ!O89+'ГК ЧС'!O89+ГС!O89+КСП!O89+Минздрав!O89+Минимущ!O89+Мининформ!O89+Минкульт!O89+Минобр!O89+Минприр!O89+Минсельхоз!O89+минстрой!O89+минтранс!O89+минспорт!O89+Минфин!O89+минюст!O89+'ГС тарифам'!O89+госохотрыб!O89+'ГС занятости'!O89+Гостех!O89+ЦИК!O89+Минэк!O89</f>
        <v>0</v>
      </c>
      <c r="P89" s="38">
        <f>АГ!P89+Госвет!P89+ГЖИ!P89+'ГК ЧС'!P89+ГС!P89+КСП!P89+Минздрав!P89+Минимущ!P89+Мининформ!P89+Минкульт!P89+Минобр!P89+Минприр!P89+Минсельхоз!P89+минстрой!P89+минтранс!P89+минспорт!P89+Минфин!P89+минюст!P89+'ГС тарифам'!P89+госохотрыб!P89+'ГС занятости'!P89+Гостех!P89+ЦИК!P89+Минэк!P89</f>
        <v>0</v>
      </c>
    </row>
    <row r="90" spans="1:16" ht="39.6" x14ac:dyDescent="0.25">
      <c r="A90" s="74" t="s">
        <v>73</v>
      </c>
      <c r="B90" s="72">
        <v>325</v>
      </c>
      <c r="C90" s="38">
        <f t="shared" si="1"/>
        <v>0</v>
      </c>
      <c r="D90" s="38">
        <f>АГ!D90+Госвет!D90+ГЖИ!D90+'ГК ЧС'!D90+ГС!D90+КСП!D90+Минздрав!D90+Минимущ!D90+Мининформ!D90+Минкульт!D90+Минобр!D90+Минприр!D90+Минсельхоз!D90+минстрой!D90+минтранс!D90+минспорт!D90+Минфин!D90+минюст!D90+'ГС тарифам'!D90+госохотрыб!D90+'ГС занятости'!D90+Гостех!D90+ЦИК!D90+Минэк!D90</f>
        <v>0</v>
      </c>
      <c r="E90" s="38">
        <f>АГ!E90+Госвет!E90+ГЖИ!E90+'ГК ЧС'!E90+ГС!E90+КСП!E90+Минздрав!E90+Минимущ!E90+Мининформ!E90+Минкульт!E90+Минобр!E90+Минприр!E90+Минсельхоз!E90+минстрой!E90+минтранс!E90+минспорт!E90+Минфин!E90+минюст!E90+'ГС тарифам'!E90+госохотрыб!E90+'ГС занятости'!E90+Гостех!E90+ЦИК!E90+Минэк!E90</f>
        <v>0</v>
      </c>
      <c r="F90" s="38">
        <f>АГ!F90+Госвет!F90+ГЖИ!F90+'ГК ЧС'!F90+ГС!F90+КСП!F90+Минздрав!F90+Минимущ!F90+Мининформ!F90+Минкульт!F90+Минобр!F90+Минприр!F90+Минсельхоз!F90+минстрой!F90+минтранс!F90+минспорт!F90+Минфин!F90+минюст!F90+'ГС тарифам'!F90+госохотрыб!F90+'ГС занятости'!F90+Гостех!F90+ЦИК!F90+Минэк!F90</f>
        <v>0</v>
      </c>
      <c r="G90" s="38">
        <f>АГ!G90+Госвет!G90+ГЖИ!G90+'ГК ЧС'!G90+ГС!G90+КСП!G90+Минздрав!G90+Минимущ!G90+Мининформ!G90+Минкульт!G90+Минобр!G90+Минприр!G90+Минсельхоз!G90+минстрой!G90+минтранс!G90+минспорт!G90+Минфин!G90+минюст!G90+'ГС тарифам'!G90+госохотрыб!G90+'ГС занятости'!G90+Гостех!G90+ЦИК!G90+Минэк!G90</f>
        <v>0</v>
      </c>
      <c r="H90" s="38">
        <f>АГ!H90+Госвет!H90+ГЖИ!H90+'ГК ЧС'!H90+ГС!H90+КСП!H90+Минздрав!H90+Минимущ!H90+Мининформ!H90+Минкульт!H90+Минобр!H90+Минприр!H90+Минсельхоз!H90+минстрой!H90+минтранс!H90+минспорт!H90+Минфин!H90+минюст!H90+'ГС тарифам'!H90+госохотрыб!H90+'ГС занятости'!H90+Гостех!H90+ЦИК!H90+Минэк!H90</f>
        <v>0</v>
      </c>
      <c r="I90" s="38">
        <f>АГ!I90+Госвет!I90+ГЖИ!I90+'ГК ЧС'!I90+ГС!I90+КСП!I90+Минздрав!I90+Минимущ!I90+Мининформ!I90+Минкульт!I90+Минобр!I90+Минприр!I90+Минсельхоз!I90+минстрой!I90+минтранс!I90+минспорт!I90+Минфин!I90+минюст!I90+'ГС тарифам'!I90+госохотрыб!I90+'ГС занятости'!I90+Гостех!I90+ЦИК!I90+Минэк!I90</f>
        <v>0</v>
      </c>
      <c r="J90" s="38">
        <f>АГ!J90+Госвет!J90+ГЖИ!J90+'ГК ЧС'!J90+ГС!J90+КСП!J90+Минздрав!J90+Минимущ!J90+Мининформ!J90+Минкульт!J90+Минобр!J90+Минприр!J90+Минсельхоз!J90+минстрой!J90+минтранс!J90+минспорт!J90+Минфин!J90+минюст!J90+'ГС тарифам'!J90+госохотрыб!J90+'ГС занятости'!J90+Гостех!J90+ЦИК!J90+Минэк!J90</f>
        <v>0</v>
      </c>
      <c r="K90" s="38">
        <f>АГ!K90+Госвет!K90+ГЖИ!K90+'ГК ЧС'!K90+ГС!K90+КСП!K90+Минздрав!K90+Минимущ!K90+Мининформ!K90+Минкульт!K90+Минобр!K90+Минприр!K90+Минсельхоз!K90+минстрой!K90+минтранс!K90+минспорт!K90+Минфин!K90+минюст!K90+'ГС тарифам'!K90+госохотрыб!K90+'ГС занятости'!K90+Гостех!K90+ЦИК!K90+Минэк!K90</f>
        <v>0</v>
      </c>
      <c r="L90" s="38">
        <f>АГ!L90+Госвет!L90+ГЖИ!L90+'ГК ЧС'!L90+ГС!L90+КСП!L90+Минздрав!L90+Минимущ!L90+Мининформ!L90+Минкульт!L90+Минобр!L90+Минприр!L90+Минсельхоз!L90+минстрой!L90+минтранс!L90+минспорт!L90+Минфин!L90+минюст!L90+'ГС тарифам'!L90+госохотрыб!L90+'ГС занятости'!L90+Гостех!L90+ЦИК!L90+Минэк!L90</f>
        <v>0</v>
      </c>
      <c r="M90" s="38">
        <f>АГ!M90+Госвет!M90+ГЖИ!M90+'ГК ЧС'!M90+ГС!M90+КСП!M90+Минздрав!M90+Минимущ!M90+Мининформ!M90+Минкульт!M90+Минобр!M90+Минприр!M90+Минсельхоз!M90+минстрой!M90+минтранс!M90+минспорт!M90+Минфин!M90+минюст!M90+'ГС тарифам'!M90+госохотрыб!M90+'ГС занятости'!M90+Гостех!M90+ЦИК!M90+Минэк!M90</f>
        <v>0</v>
      </c>
      <c r="N90" s="38">
        <f>АГ!N90+Госвет!N90+ГЖИ!N90+'ГК ЧС'!N90+ГС!N90+КСП!N90+Минздрав!N90+Минимущ!N90+Мининформ!N90+Минкульт!N90+Минобр!N90+Минприр!N90+Минсельхоз!N90+минстрой!N90+минтранс!N90+минспорт!N90+Минфин!N90+минюст!N90+'ГС тарифам'!N90+госохотрыб!N90+'ГС занятости'!N90+Гостех!N90+ЦИК!N90+Минэк!N90</f>
        <v>0</v>
      </c>
      <c r="O90" s="38">
        <f>АГ!O90+Госвет!O90+ГЖИ!O90+'ГК ЧС'!O90+ГС!O90+КСП!O90+Минздрав!O90+Минимущ!O90+Мининформ!O90+Минкульт!O90+Минобр!O90+Минприр!O90+Минсельхоз!O90+минстрой!O90+минтранс!O90+минспорт!O90+Минфин!O90+минюст!O90+'ГС тарифам'!O90+госохотрыб!O90+'ГС занятости'!O90+Гостех!O90+ЦИК!O90+Минэк!O90</f>
        <v>0</v>
      </c>
      <c r="P90" s="38">
        <f>АГ!P90+Госвет!P90+ГЖИ!P90+'ГК ЧС'!P90+ГС!P90+КСП!P90+Минздрав!P90+Минимущ!P90+Мининформ!P90+Минкульт!P90+Минобр!P90+Минприр!P90+Минсельхоз!P90+минстрой!P90+минтранс!P90+минспорт!P90+Минфин!P90+минюст!P90+'ГС тарифам'!P90+госохотрыб!P90+'ГС занятости'!P90+Гостех!P90+ЦИК!P90+Минэк!P90</f>
        <v>0</v>
      </c>
    </row>
    <row r="91" spans="1:16" x14ac:dyDescent="0.25">
      <c r="A91" s="49" t="s">
        <v>15</v>
      </c>
      <c r="B91" s="72">
        <v>326</v>
      </c>
      <c r="C91" s="38">
        <f t="shared" si="1"/>
        <v>0</v>
      </c>
      <c r="D91" s="38">
        <f>АГ!D91+Госвет!D91+ГЖИ!D91+'ГК ЧС'!D91+ГС!D91+КСП!D91+Минздрав!D91+Минимущ!D91+Мининформ!D91+Минкульт!D91+Минобр!D91+Минприр!D91+Минсельхоз!D91+минстрой!D91+минтранс!D91+минспорт!D91+Минфин!D91+минюст!D91+'ГС тарифам'!D91+госохотрыб!D91+'ГС занятости'!D91+Гостех!D91+ЦИК!D91+Минэк!D91</f>
        <v>0</v>
      </c>
      <c r="E91" s="38">
        <f>АГ!E91+Госвет!E91+ГЖИ!E91+'ГК ЧС'!E91+ГС!E91+КСП!E91+Минздрав!E91+Минимущ!E91+Мининформ!E91+Минкульт!E91+Минобр!E91+Минприр!E91+Минсельхоз!E91+минстрой!E91+минтранс!E91+минспорт!E91+Минфин!E91+минюст!E91+'ГС тарифам'!E91+госохотрыб!E91+'ГС занятости'!E91+Гостех!E91+ЦИК!E91+Минэк!E91</f>
        <v>0</v>
      </c>
      <c r="F91" s="38">
        <f>АГ!F91+Госвет!F91+ГЖИ!F91+'ГК ЧС'!F91+ГС!F91+КСП!F91+Минздрав!F91+Минимущ!F91+Мининформ!F91+Минкульт!F91+Минобр!F91+Минприр!F91+Минсельхоз!F91+минстрой!F91+минтранс!F91+минспорт!F91+Минфин!F91+минюст!F91+'ГС тарифам'!F91+госохотрыб!F91+'ГС занятости'!F91+Гостех!F91+ЦИК!F91+Минэк!F91</f>
        <v>0</v>
      </c>
      <c r="G91" s="38">
        <f>АГ!G91+Госвет!G91+ГЖИ!G91+'ГК ЧС'!G91+ГС!G91+КСП!G91+Минздрав!G91+Минимущ!G91+Мининформ!G91+Минкульт!G91+Минобр!G91+Минприр!G91+Минсельхоз!G91+минстрой!G91+минтранс!G91+минспорт!G91+Минфин!G91+минюст!G91+'ГС тарифам'!G91+госохотрыб!G91+'ГС занятости'!G91+Гостех!G91+ЦИК!G91+Минэк!G91</f>
        <v>0</v>
      </c>
      <c r="H91" s="38">
        <f>АГ!H91+Госвет!H91+ГЖИ!H91+'ГК ЧС'!H91+ГС!H91+КСП!H91+Минздрав!H91+Минимущ!H91+Мининформ!H91+Минкульт!H91+Минобр!H91+Минприр!H91+Минсельхоз!H91+минстрой!H91+минтранс!H91+минспорт!H91+Минфин!H91+минюст!H91+'ГС тарифам'!H91+госохотрыб!H91+'ГС занятости'!H91+Гостех!H91+ЦИК!H91+Минэк!H91</f>
        <v>0</v>
      </c>
      <c r="I91" s="38">
        <f>АГ!I91+Госвет!I91+ГЖИ!I91+'ГК ЧС'!I91+ГС!I91+КСП!I91+Минздрав!I91+Минимущ!I91+Мининформ!I91+Минкульт!I91+Минобр!I91+Минприр!I91+Минсельхоз!I91+минстрой!I91+минтранс!I91+минспорт!I91+Минфин!I91+минюст!I91+'ГС тарифам'!I91+госохотрыб!I91+'ГС занятости'!I91+Гостех!I91+ЦИК!I91+Минэк!I91</f>
        <v>0</v>
      </c>
      <c r="J91" s="38">
        <f>АГ!J91+Госвет!J91+ГЖИ!J91+'ГК ЧС'!J91+ГС!J91+КСП!J91+Минздрав!J91+Минимущ!J91+Мининформ!J91+Минкульт!J91+Минобр!J91+Минприр!J91+Минсельхоз!J91+минстрой!J91+минтранс!J91+минспорт!J91+Минфин!J91+минюст!J91+'ГС тарифам'!J91+госохотрыб!J91+'ГС занятости'!J91+Гостех!J91+ЦИК!J91+Минэк!J91</f>
        <v>0</v>
      </c>
      <c r="K91" s="38">
        <f>АГ!K91+Госвет!K91+ГЖИ!K91+'ГК ЧС'!K91+ГС!K91+КСП!K91+Минздрав!K91+Минимущ!K91+Мининформ!K91+Минкульт!K91+Минобр!K91+Минприр!K91+Минсельхоз!K91+минстрой!K91+минтранс!K91+минспорт!K91+Минфин!K91+минюст!K91+'ГС тарифам'!K91+госохотрыб!K91+'ГС занятости'!K91+Гостех!K91+ЦИК!K91+Минэк!K91</f>
        <v>0</v>
      </c>
      <c r="L91" s="38">
        <f>АГ!L91+Госвет!L91+ГЖИ!L91+'ГК ЧС'!L91+ГС!L91+КСП!L91+Минздрав!L91+Минимущ!L91+Мининформ!L91+Минкульт!L91+Минобр!L91+Минприр!L91+Минсельхоз!L91+минстрой!L91+минтранс!L91+минспорт!L91+Минфин!L91+минюст!L91+'ГС тарифам'!L91+госохотрыб!L91+'ГС занятости'!L91+Гостех!L91+ЦИК!L91+Минэк!L91</f>
        <v>0</v>
      </c>
      <c r="M91" s="38">
        <f>АГ!M91+Госвет!M91+ГЖИ!M91+'ГК ЧС'!M91+ГС!M91+КСП!M91+Минздрав!M91+Минимущ!M91+Мининформ!M91+Минкульт!M91+Минобр!M91+Минприр!M91+Минсельхоз!M91+минстрой!M91+минтранс!M91+минспорт!M91+Минфин!M91+минюст!M91+'ГС тарифам'!M91+госохотрыб!M91+'ГС занятости'!M91+Гостех!M91+ЦИК!M91+Минэк!M91</f>
        <v>0</v>
      </c>
      <c r="N91" s="38">
        <f>АГ!N91+Госвет!N91+ГЖИ!N91+'ГК ЧС'!N91+ГС!N91+КСП!N91+Минздрав!N91+Минимущ!N91+Мининформ!N91+Минкульт!N91+Минобр!N91+Минприр!N91+Минсельхоз!N91+минстрой!N91+минтранс!N91+минспорт!N91+Минфин!N91+минюст!N91+'ГС тарифам'!N91+госохотрыб!N91+'ГС занятости'!N91+Гостех!N91+ЦИК!N91+Минэк!N91</f>
        <v>0</v>
      </c>
      <c r="O91" s="38">
        <f>АГ!O91+Госвет!O91+ГЖИ!O91+'ГК ЧС'!O91+ГС!O91+КСП!O91+Минздрав!O91+Минимущ!O91+Мининформ!O91+Минкульт!O91+Минобр!O91+Минприр!O91+Минсельхоз!O91+минстрой!O91+минтранс!O91+минспорт!O91+Минфин!O91+минюст!O91+'ГС тарифам'!O91+госохотрыб!O91+'ГС занятости'!O91+Гостех!O91+ЦИК!O91+Минэк!O91</f>
        <v>0</v>
      </c>
      <c r="P91" s="38">
        <f>АГ!P91+Госвет!P91+ГЖИ!P91+'ГК ЧС'!P91+ГС!P91+КСП!P91+Минздрав!P91+Минимущ!P91+Мининформ!P91+Минкульт!P91+Минобр!P91+Минприр!P91+Минсельхоз!P91+минстрой!P91+минтранс!P91+минспорт!P91+Минфин!P91+минюст!P91+'ГС тарифам'!P91+госохотрыб!P91+'ГС занятости'!P91+Гостех!P91+ЦИК!P91+Минэк!P91</f>
        <v>0</v>
      </c>
    </row>
    <row r="92" spans="1:16" ht="118.8" x14ac:dyDescent="0.25">
      <c r="A92" s="49" t="s">
        <v>195</v>
      </c>
      <c r="B92" s="72">
        <v>327</v>
      </c>
      <c r="C92" s="48">
        <f t="shared" si="1"/>
        <v>0</v>
      </c>
      <c r="D92" s="48">
        <f>АГ!D92+Госвет!D92+ГЖИ!D92+'ГК ЧС'!D92+ГС!D92+КСП!D92+Минздрав!D92+Минимущ!D92+Мининформ!D92+Минкульт!D92+Минобр!D92+Минприр!D92+Минсельхоз!D92+минстрой!D92+минтранс!D92+минспорт!D92+Минфин!D92+минюст!D92+'ГС тарифам'!D92+госохотрыб!D92+'ГС занятости'!D92+Гостех!D92+ЦИК!D92+Минэк!D92</f>
        <v>0</v>
      </c>
      <c r="E92" s="48">
        <f>АГ!E92+Госвет!E92+ГЖИ!E92+'ГК ЧС'!E92+ГС!E92+КСП!E92+Минздрав!E92+Минимущ!E92+Мининформ!E92+Минкульт!E92+Минобр!E92+Минприр!E92+Минсельхоз!E92+минстрой!E92+минтранс!E92+минспорт!E92+Минфин!E92+минюст!E92+'ГС тарифам'!E92+госохотрыб!E92+'ГС занятости'!E92+Гостех!E92+ЦИК!E92+Минэк!E92</f>
        <v>0</v>
      </c>
      <c r="F92" s="48">
        <f>АГ!F92+Госвет!F92+ГЖИ!F92+'ГК ЧС'!F92+ГС!F92+КСП!F92+Минздрав!F92+Минимущ!F92+Мининформ!F92+Минкульт!F92+Минобр!F92+Минприр!F92+Минсельхоз!F92+минстрой!F92+минтранс!F92+минспорт!F92+Минфин!F92+минюст!F92+'ГС тарифам'!F92+госохотрыб!F92+'ГС занятости'!F92+Гостех!F92+ЦИК!F92+Минэк!F92</f>
        <v>0</v>
      </c>
      <c r="G92" s="48">
        <f>АГ!G92+Госвет!G92+ГЖИ!G92+'ГК ЧС'!G92+ГС!G92+КСП!G92+Минздрав!G92+Минимущ!G92+Мининформ!G92+Минкульт!G92+Минобр!G92+Минприр!G92+Минсельхоз!G92+минстрой!G92+минтранс!G92+минспорт!G92+Минфин!G92+минюст!G92+'ГС тарифам'!G92+госохотрыб!G92+'ГС занятости'!G92+Гостех!G92+ЦИК!G92+Минэк!G92</f>
        <v>0</v>
      </c>
      <c r="H92" s="48">
        <f>АГ!H92+Госвет!H92+ГЖИ!H92+'ГК ЧС'!H92+ГС!H92+КСП!H92+Минздрав!H92+Минимущ!H92+Мининформ!H92+Минкульт!H92+Минобр!H92+Минприр!H92+Минсельхоз!H92+минстрой!H92+минтранс!H92+минспорт!H92+Минфин!H92+минюст!H92+'ГС тарифам'!H92+госохотрыб!H92+'ГС занятости'!H92+Гостех!H92+ЦИК!H92+Минэк!H92</f>
        <v>0</v>
      </c>
      <c r="I92" s="48">
        <f>АГ!I92+Госвет!I92+ГЖИ!I92+'ГК ЧС'!I92+ГС!I92+КСП!I92+Минздрав!I92+Минимущ!I92+Мининформ!I92+Минкульт!I92+Минобр!I92+Минприр!I92+Минсельхоз!I92+минстрой!I92+минтранс!I92+минспорт!I92+Минфин!I92+минюст!I92+'ГС тарифам'!I92+госохотрыб!I92+'ГС занятости'!I92+Гостех!I92+ЦИК!I92+Минэк!I92</f>
        <v>0</v>
      </c>
      <c r="J92" s="48">
        <f>АГ!J92+Госвет!J92+ГЖИ!J92+'ГК ЧС'!J92+ГС!J92+КСП!J92+Минздрав!J92+Минимущ!J92+Мининформ!J92+Минкульт!J92+Минобр!J92+Минприр!J92+Минсельхоз!J92+минстрой!J92+минтранс!J92+минспорт!J92+Минфин!J92+минюст!J92+'ГС тарифам'!J92+госохотрыб!J92+'ГС занятости'!J92+Гостех!J92+ЦИК!J92+Минэк!J92</f>
        <v>0</v>
      </c>
      <c r="K92" s="48">
        <f>АГ!K92+Госвет!K92+ГЖИ!K92+'ГК ЧС'!K92+ГС!K92+КСП!K92+Минздрав!K92+Минимущ!K92+Мининформ!K92+Минкульт!K92+Минобр!K92+Минприр!K92+Минсельхоз!K92+минстрой!K92+минтранс!K92+минспорт!K92+Минфин!K92+минюст!K92+'ГС тарифам'!K92+госохотрыб!K92+'ГС занятости'!K92+Гостех!K92+ЦИК!K92+Минэк!K92</f>
        <v>0</v>
      </c>
      <c r="L92" s="48">
        <f>АГ!L92+Госвет!L92+ГЖИ!L92+'ГК ЧС'!L92+ГС!L92+КСП!L92+Минздрав!L92+Минимущ!L92+Мининформ!L92+Минкульт!L92+Минобр!L92+Минприр!L92+Минсельхоз!L92+минстрой!L92+минтранс!L92+минспорт!L92+Минфин!L92+минюст!L92+'ГС тарифам'!L92+госохотрыб!L92+'ГС занятости'!L92+Гостех!L92+ЦИК!L92+Минэк!L92</f>
        <v>0</v>
      </c>
      <c r="M92" s="48">
        <f>АГ!M92+Госвет!M92+ГЖИ!M92+'ГК ЧС'!M92+ГС!M92+КСП!M92+Минздрав!M92+Минимущ!M92+Мининформ!M92+Минкульт!M92+Минобр!M92+Минприр!M92+Минсельхоз!M92+минстрой!M92+минтранс!M92+минспорт!M92+Минфин!M92+минюст!M92+'ГС тарифам'!M92+госохотрыб!M92+'ГС занятости'!M92+Гостех!M92+ЦИК!M92+Минэк!M92</f>
        <v>0</v>
      </c>
      <c r="N92" s="48">
        <f>АГ!N92+Госвет!N92+ГЖИ!N92+'ГК ЧС'!N92+ГС!N92+КСП!N92+Минздрав!N92+Минимущ!N92+Мининформ!N92+Минкульт!N92+Минобр!N92+Минприр!N92+Минсельхоз!N92+минстрой!N92+минтранс!N92+минспорт!N92+Минфин!N92+минюст!N92+'ГС тарифам'!N92+госохотрыб!N92+'ГС занятости'!N92+Гостех!N92+ЦИК!N92+Минэк!N92</f>
        <v>0</v>
      </c>
      <c r="O92" s="48">
        <f>АГ!O92+Госвет!O92+ГЖИ!O92+'ГК ЧС'!O92+ГС!O92+КСП!O92+Минздрав!O92+Минимущ!O92+Мининформ!O92+Минкульт!O92+Минобр!O92+Минприр!O92+Минсельхоз!O92+минстрой!O92+минтранс!O92+минспорт!O92+Минфин!O92+минюст!O92+'ГС тарифам'!O92+госохотрыб!O92+'ГС занятости'!O92+Гостех!O92+ЦИК!O92+Минэк!O92</f>
        <v>0</v>
      </c>
      <c r="P92" s="48">
        <f>АГ!P92+Госвет!P92+ГЖИ!P92+'ГК ЧС'!P92+ГС!P92+КСП!P92+Минздрав!P92+Минимущ!P92+Мининформ!P92+Минкульт!P92+Минобр!P92+Минприр!P92+Минсельхоз!P92+минстрой!P92+минтранс!P92+минспорт!P92+Минфин!P92+минюст!P92+'ГС тарифам'!P92+госохотрыб!P92+'ГС занятости'!P92+Гостех!P92+ЦИК!P92+Минэк!P92</f>
        <v>0</v>
      </c>
    </row>
    <row r="93" spans="1:16" x14ac:dyDescent="0.25">
      <c r="A93" s="428" t="s">
        <v>127</v>
      </c>
      <c r="B93" s="428"/>
      <c r="C93" s="533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428"/>
      <c r="O93" s="428"/>
      <c r="P93" s="428"/>
    </row>
    <row r="94" spans="1:16" x14ac:dyDescent="0.25">
      <c r="A94" s="534" t="s">
        <v>128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6"/>
    </row>
    <row r="95" spans="1:16" ht="66" x14ac:dyDescent="0.25">
      <c r="A95" s="50" t="s">
        <v>117</v>
      </c>
      <c r="B95" s="72" t="s">
        <v>23</v>
      </c>
      <c r="C95" s="38">
        <f t="shared" ref="C95:C110" si="2">SUM(D95:P95)</f>
        <v>224</v>
      </c>
      <c r="D95" s="38">
        <f>АГ!D95+Госвет!D95+ГЖИ!D95+'ГК ЧС'!D95+ГС!D95+КСП!D95+Минздрав!D95+Минимущ!D95+Мининформ!D95+Минкульт!D95+Минобр!D95+Минприр!D95+Минсельхоз!D95+минстрой!D95+минтранс!D95+минспорт!D95+Минфин!D95+минюст!D95+'ГС тарифам'!D95+госохотрыб!D95+'ГС занятости'!D95+Гостех!D95+ЦИК!D95+Минэк!D95</f>
        <v>4</v>
      </c>
      <c r="E95" s="38">
        <f>АГ!E95+Госвет!E95+ГЖИ!E95+'ГК ЧС'!E95+ГС!E95+КСП!E95+Минздрав!E95+Минимущ!E95+Мининформ!E95+Минкульт!E95+Минобр!E95+Минприр!E95+Минсельхоз!E95+минстрой!E95+минтранс!E95+минспорт!E95+Минфин!E95+минюст!E95+'ГС тарифам'!E95+госохотрыб!E95+'ГС занятости'!E95+Гостех!E95+ЦИК!E95+Минэк!E95</f>
        <v>0</v>
      </c>
      <c r="F95" s="38">
        <f>АГ!F95+Госвет!F95+ГЖИ!F95+'ГК ЧС'!F95+ГС!F95+КСП!F95+Минздрав!F95+Минимущ!F95+Мининформ!F95+Минкульт!F95+Минобр!F95+Минприр!F95+Минсельхоз!F95+минстрой!F95+минтранс!F95+минспорт!F95+Минфин!F95+минюст!F95+'ГС тарифам'!F95+госохотрыб!F95+'ГС занятости'!F95+Гостех!F95+ЦИК!F95+Минэк!F95</f>
        <v>0</v>
      </c>
      <c r="G95" s="38">
        <f>АГ!G95+Госвет!G95+ГЖИ!G95+'ГК ЧС'!G95+ГС!G95+КСП!G95+Минздрав!G95+Минимущ!G95+Мининформ!G95+Минкульт!G95+Минобр!G95+Минприр!G95+Минсельхоз!G95+минстрой!G95+минтранс!G95+минспорт!G95+Минфин!G95+минюст!G95+'ГС тарифам'!G95+госохотрыб!G95+'ГС занятости'!G95+Гостех!G95+ЦИК!G95+Минэк!G95</f>
        <v>0</v>
      </c>
      <c r="H95" s="38">
        <f>АГ!H95+Госвет!H95+ГЖИ!H95+'ГК ЧС'!H95+ГС!H95+КСП!H95+Минздрав!H95+Минимущ!H95+Мининформ!H95+Минкульт!H95+Минобр!H95+Минприр!H95+Минсельхоз!H95+минстрой!H95+минтранс!H95+минспорт!H95+Минфин!H95+минюст!H95+'ГС тарифам'!H95+госохотрыб!H95+'ГС занятости'!H95+Гостех!H95+ЦИК!H95+Минэк!H95</f>
        <v>0</v>
      </c>
      <c r="I95" s="38">
        <f>АГ!I95+Госвет!I95+ГЖИ!I95+'ГК ЧС'!I95+ГС!I95+КСП!I95+Минздрав!I95+Минимущ!I95+Мининформ!I95+Минкульт!I95+Минобр!I95+Минприр!I95+Минсельхоз!I95+минстрой!I95+минтранс!I95+минспорт!I95+Минфин!I95+минюст!I95+'ГС тарифам'!I95+госохотрыб!I95+'ГС занятости'!I95+Гостех!I95+ЦИК!I95+Минэк!I95</f>
        <v>0</v>
      </c>
      <c r="J95" s="38">
        <f>АГ!J95+Госвет!J95+ГЖИ!J95+'ГК ЧС'!J95+ГС!J95+КСП!J95+Минздрав!J95+Минимущ!J95+Мининформ!J95+Минкульт!J95+Минобр!J95+Минприр!J95+Минсельхоз!J95+минстрой!J95+минтранс!J95+минспорт!J95+Минфин!J95+минюст!J95+'ГС тарифам'!J95+госохотрыб!J95+'ГС занятости'!J95+Гостех!J95+ЦИК!J95+Минэк!J95</f>
        <v>0</v>
      </c>
      <c r="K95" s="38">
        <f>АГ!K95+Госвет!K95+ГЖИ!K95+'ГК ЧС'!K95+ГС!K95+КСП!K95+Минздрав!K95+Минимущ!K95+Мининформ!K95+Минкульт!K95+Минобр!K95+Минприр!K95+Минсельхоз!K95+минстрой!K95+минтранс!K95+минспорт!K95+Минфин!K95+минюст!K95+'ГС тарифам'!K95+госохотрыб!K95+'ГС занятости'!K95+Гостех!K95+ЦИК!K95+Минэк!K95</f>
        <v>126</v>
      </c>
      <c r="L95" s="38">
        <f>АГ!L95+Госвет!L95+ГЖИ!L95+'ГК ЧС'!L95+ГС!L95+КСП!L95+Минздрав!L95+Минимущ!L95+Мининформ!L95+Минкульт!L95+Минобр!L95+Минприр!L95+Минсельхоз!L95+минстрой!L95+минтранс!L95+минспорт!L95+Минфин!L95+минюст!L95+'ГС тарифам'!L95+госохотрыб!L95+'ГС занятости'!L95+Гостех!L95+ЦИК!L95+Минэк!L95</f>
        <v>0</v>
      </c>
      <c r="M95" s="38">
        <f>АГ!M95+Госвет!M95+ГЖИ!M95+'ГК ЧС'!M95+ГС!M95+КСП!M95+Минздрав!M95+Минимущ!M95+Мининформ!M95+Минкульт!M95+Минобр!M95+Минприр!M95+Минсельхоз!M95+минстрой!M95+минтранс!M95+минспорт!M95+Минфин!M95+минюст!M95+'ГС тарифам'!M95+госохотрыб!M95+'ГС занятости'!M95+Гостех!M95+ЦИК!M95+Минэк!M95</f>
        <v>94</v>
      </c>
      <c r="N95" s="38">
        <f>АГ!N95+Госвет!N95+ГЖИ!N95+'ГК ЧС'!N95+ГС!N95+КСП!N95+Минздрав!N95+Минимущ!N95+Мининформ!N95+Минкульт!N95+Минобр!N95+Минприр!N95+Минсельхоз!N95+минстрой!N95+минтранс!N95+минспорт!N95+Минфин!N95+минюст!N95+'ГС тарифам'!N95+госохотрыб!N95+'ГС занятости'!N95+Гостех!N95+ЦИК!N95+Минэк!N95</f>
        <v>0</v>
      </c>
      <c r="O95" s="38">
        <f>АГ!O95+Госвет!O95+ГЖИ!O95+'ГК ЧС'!O95+ГС!O95+КСП!O95+Минздрав!O95+Минимущ!O95+Мининформ!O95+Минкульт!O95+Минобр!O95+Минприр!O95+Минсельхоз!O95+минстрой!O95+минтранс!O95+минспорт!O95+Минфин!O95+минюст!O95+'ГС тарифам'!O95+госохотрыб!O95+'ГС занятости'!O95+Гостех!O95+ЦИК!O95+Минэк!O95</f>
        <v>0</v>
      </c>
      <c r="P95" s="38">
        <f>АГ!P95+Госвет!P95+ГЖИ!P95+'ГК ЧС'!P95+ГС!P95+КСП!P95+Минздрав!P95+Минимущ!P95+Мининформ!P95+Минкульт!P95+Минобр!P95+Минприр!P95+Минсельхоз!P95+минстрой!P95+минтранс!P95+минспорт!P95+Минфин!P95+минюст!P95+'ГС тарифам'!P95+госохотрыб!P95+'ГС занятости'!P95+Гостех!P95+ЦИК!P95+Минэк!P95</f>
        <v>0</v>
      </c>
    </row>
    <row r="96" spans="1:16" ht="79.2" x14ac:dyDescent="0.25">
      <c r="A96" s="50" t="s">
        <v>203</v>
      </c>
      <c r="B96" s="72" t="s">
        <v>24</v>
      </c>
      <c r="C96" s="48">
        <f t="shared" si="2"/>
        <v>28</v>
      </c>
      <c r="D96" s="48">
        <f>АГ!D96+Госвет!D96+ГЖИ!D96+'ГК ЧС'!D96+ГС!D96+КСП!D96+Минздрав!D96+Минимущ!D96+Мининформ!D96+Минкульт!D96+Минобр!D96+Минприр!D96+Минсельхоз!D96+минстрой!D96+минтранс!D96+минспорт!D96+Минфин!D96+минюст!D96+'ГС тарифам'!D96+госохотрыб!D96+'ГС занятости'!D96+Гостех!D96+ЦИК!D96+Минэк!D96</f>
        <v>0</v>
      </c>
      <c r="E96" s="48">
        <f>АГ!E96+Госвет!E96+ГЖИ!E96+'ГК ЧС'!E96+ГС!E96+КСП!E96+Минздрав!E96+Минимущ!E96+Мининформ!E96+Минкульт!E96+Минобр!E96+Минприр!E96+Минсельхоз!E96+минстрой!E96+минтранс!E96+минспорт!E96+Минфин!E96+минюст!E96+'ГС тарифам'!E96+госохотрыб!E96+'ГС занятости'!E96+Гостех!E96+ЦИК!E96+Минэк!E96</f>
        <v>0</v>
      </c>
      <c r="F96" s="48">
        <f>АГ!F96+Госвет!F96+ГЖИ!F96+'ГК ЧС'!F96+ГС!F96+КСП!F96+Минздрав!F96+Минимущ!F96+Мининформ!F96+Минкульт!F96+Минобр!F96+Минприр!F96+Минсельхоз!F96+минстрой!F96+минтранс!F96+минспорт!F96+Минфин!F96+минюст!F96+'ГС тарифам'!F96+госохотрыб!F96+'ГС занятости'!F96+Гостех!F96+ЦИК!F96+Минэк!F96</f>
        <v>0</v>
      </c>
      <c r="G96" s="48">
        <f>АГ!G96+Госвет!G96+ГЖИ!G96+'ГК ЧС'!G96+ГС!G96+КСП!G96+Минздрав!G96+Минимущ!G96+Мининформ!G96+Минкульт!G96+Минобр!G96+Минприр!G96+Минсельхоз!G96+минстрой!G96+минтранс!G96+минспорт!G96+Минфин!G96+минюст!G96+'ГС тарифам'!G96+госохотрыб!G96+'ГС занятости'!G96+Гостех!G96+ЦИК!G96+Минэк!G96</f>
        <v>0</v>
      </c>
      <c r="H96" s="48">
        <f>АГ!H96+Госвет!H96+ГЖИ!H96+'ГК ЧС'!H96+ГС!H96+КСП!H96+Минздрав!H96+Минимущ!H96+Мининформ!H96+Минкульт!H96+Минобр!H96+Минприр!H96+Минсельхоз!H96+минстрой!H96+минтранс!H96+минспорт!H96+Минфин!H96+минюст!H96+'ГС тарифам'!H96+госохотрыб!H96+'ГС занятости'!H96+Гостех!H96+ЦИК!H96+Минэк!H96</f>
        <v>0</v>
      </c>
      <c r="I96" s="48">
        <f>АГ!I96+Госвет!I96+ГЖИ!I96+'ГК ЧС'!I96+ГС!I96+КСП!I96+Минздрав!I96+Минимущ!I96+Мининформ!I96+Минкульт!I96+Минобр!I96+Минприр!I96+Минсельхоз!I96+минстрой!I96+минтранс!I96+минспорт!I96+Минфин!I96+минюст!I96+'ГС тарифам'!I96+госохотрыб!I96+'ГС занятости'!I96+Гостех!I96+ЦИК!I96+Минэк!I96</f>
        <v>0</v>
      </c>
      <c r="J96" s="48">
        <f>АГ!J96+Госвет!J96+ГЖИ!J96+'ГК ЧС'!J96+ГС!J96+КСП!J96+Минздрав!J96+Минимущ!J96+Мининформ!J96+Минкульт!J96+Минобр!J96+Минприр!J96+Минсельхоз!J96+минстрой!J96+минтранс!J96+минспорт!J96+Минфин!J96+минюст!J96+'ГС тарифам'!J96+госохотрыб!J96+'ГС занятости'!J96+Гостех!J96+ЦИК!J96+Минэк!J96</f>
        <v>0</v>
      </c>
      <c r="K96" s="48">
        <f>АГ!K96+Госвет!K96+ГЖИ!K96+'ГК ЧС'!K96+ГС!K96+КСП!K96+Минздрав!K96+Минимущ!K96+Мининформ!K96+Минкульт!K96+Минобр!K96+Минприр!K96+Минсельхоз!K96+минстрой!K96+минтранс!K96+минспорт!K96+Минфин!K96+минюст!K96+'ГС тарифам'!K96+госохотрыб!K96+'ГС занятости'!K96+Гостех!K96+ЦИК!K96+Минэк!K96</f>
        <v>21</v>
      </c>
      <c r="L96" s="48">
        <f>АГ!L96+Госвет!L96+ГЖИ!L96+'ГК ЧС'!L96+ГС!L96+КСП!L96+Минздрав!L96+Минимущ!L96+Мининформ!L96+Минкульт!L96+Минобр!L96+Минприр!L96+Минсельхоз!L96+минстрой!L96+минтранс!L96+минспорт!L96+Минфин!L96+минюст!L96+'ГС тарифам'!L96+госохотрыб!L96+'ГС занятости'!L96+Гостех!L96+ЦИК!L96+Минэк!L96</f>
        <v>0</v>
      </c>
      <c r="M96" s="48">
        <f>АГ!M96+Госвет!M96+ГЖИ!M96+'ГК ЧС'!M96+ГС!M96+КСП!M96+Минздрав!M96+Минимущ!M96+Мининформ!M96+Минкульт!M96+Минобр!M96+Минприр!M96+Минсельхоз!M96+минстрой!M96+минтранс!M96+минспорт!M96+Минфин!M96+минюст!M96+'ГС тарифам'!M96+госохотрыб!M96+'ГС занятости'!M96+Гостех!M96+ЦИК!M96+Минэк!M96</f>
        <v>7</v>
      </c>
      <c r="N96" s="48">
        <f>АГ!N96+Госвет!N96+ГЖИ!N96+'ГК ЧС'!N96+ГС!N96+КСП!N96+Минздрав!N96+Минимущ!N96+Мининформ!N96+Минкульт!N96+Минобр!N96+Минприр!N96+Минсельхоз!N96+минстрой!N96+минтранс!N96+минспорт!N96+Минфин!N96+минюст!N96+'ГС тарифам'!N96+госохотрыб!N96+'ГС занятости'!N96+Гостех!N96+ЦИК!N96+Минэк!N96</f>
        <v>0</v>
      </c>
      <c r="O96" s="48">
        <f>АГ!O96+Госвет!O96+ГЖИ!O96+'ГК ЧС'!O96+ГС!O96+КСП!O96+Минздрав!O96+Минимущ!O96+Мининформ!O96+Минкульт!O96+Минобр!O96+Минприр!O96+Минсельхоз!O96+минстрой!O96+минтранс!O96+минспорт!O96+Минфин!O96+минюст!O96+'ГС тарифам'!O96+госохотрыб!O96+'ГС занятости'!O96+Гостех!O96+ЦИК!O96+Минэк!O96</f>
        <v>0</v>
      </c>
      <c r="P96" s="48">
        <f>АГ!P96+Госвет!P96+ГЖИ!P96+'ГК ЧС'!P96+ГС!P96+КСП!P96+Минздрав!P96+Минимущ!P96+Мининформ!P96+Минкульт!P96+Минобр!P96+Минприр!P96+Минсельхоз!P96+минстрой!P96+минтранс!P96+минспорт!P96+Минфин!P96+минюст!P96+'ГС тарифам'!P96+госохотрыб!P96+'ГС занятости'!P96+Гостех!P96+ЦИК!P96+Минэк!P96</f>
        <v>0</v>
      </c>
    </row>
    <row r="97" spans="1:16" ht="52.8" x14ac:dyDescent="0.25">
      <c r="A97" s="50" t="s">
        <v>204</v>
      </c>
      <c r="B97" s="72" t="s">
        <v>26</v>
      </c>
      <c r="C97" s="38">
        <f t="shared" si="2"/>
        <v>186</v>
      </c>
      <c r="D97" s="38">
        <f>АГ!D97+Госвет!D97+ГЖИ!D97+'ГК ЧС'!D97+ГС!D97+КСП!D97+Минздрав!D97+Минимущ!D97+Мининформ!D97+Минкульт!D97+Минобр!D97+Минприр!D97+Минсельхоз!D97+минстрой!D97+минтранс!D97+минспорт!D97+Минфин!D97+минюст!D97+'ГС тарифам'!D97+госохотрыб!D97+'ГС занятости'!D97+Гостех!D97+ЦИК!D97+Минэк!D97</f>
        <v>4</v>
      </c>
      <c r="E97" s="38">
        <f>АГ!E97+Госвет!E97+ГЖИ!E97+'ГК ЧС'!E97+ГС!E97+КСП!E97+Минздрав!E97+Минимущ!E97+Мининформ!E97+Минкульт!E97+Минобр!E97+Минприр!E97+Минсельхоз!E97+минстрой!E97+минтранс!E97+минспорт!E97+Минфин!E97+минюст!E97+'ГС тарифам'!E97+госохотрыб!E97+'ГС занятости'!E97+Гостех!E97+ЦИК!E97+Минэк!E97</f>
        <v>0</v>
      </c>
      <c r="F97" s="38">
        <f>АГ!F97+Госвет!F97+ГЖИ!F97+'ГК ЧС'!F97+ГС!F97+КСП!F97+Минздрав!F97+Минимущ!F97+Мининформ!F97+Минкульт!F97+Минобр!F97+Минприр!F97+Минсельхоз!F97+минстрой!F97+минтранс!F97+минспорт!F97+Минфин!F97+минюст!F97+'ГС тарифам'!F97+госохотрыб!F97+'ГС занятости'!F97+Гостех!F97+ЦИК!F97+Минэк!F97</f>
        <v>0</v>
      </c>
      <c r="G97" s="38">
        <f>АГ!G97+Госвет!G97+ГЖИ!G97+'ГК ЧС'!G97+ГС!G97+КСП!G97+Минздрав!G97+Минимущ!G97+Мининформ!G97+Минкульт!G97+Минобр!G97+Минприр!G97+Минсельхоз!G97+минстрой!G97+минтранс!G97+минспорт!G97+Минфин!G97+минюст!G97+'ГС тарифам'!G97+госохотрыб!G97+'ГС занятости'!G97+Гостех!G97+ЦИК!G97+Минэк!G97</f>
        <v>0</v>
      </c>
      <c r="H97" s="38">
        <f>АГ!H97+Госвет!H97+ГЖИ!H97+'ГК ЧС'!H97+ГС!H97+КСП!H97+Минздрав!H97+Минимущ!H97+Мининформ!H97+Минкульт!H97+Минобр!H97+Минприр!H97+Минсельхоз!H97+минстрой!H97+минтранс!H97+минспорт!H97+Минфин!H97+минюст!H97+'ГС тарифам'!H97+госохотрыб!H97+'ГС занятости'!H97+Гостех!H97+ЦИК!H97+Минэк!H97</f>
        <v>0</v>
      </c>
      <c r="I97" s="38">
        <f>АГ!I97+Госвет!I97+ГЖИ!I97+'ГК ЧС'!I97+ГС!I97+КСП!I97+Минздрав!I97+Минимущ!I97+Мининформ!I97+Минкульт!I97+Минобр!I97+Минприр!I97+Минсельхоз!I97+минстрой!I97+минтранс!I97+минспорт!I97+Минфин!I97+минюст!I97+'ГС тарифам'!I97+госохотрыб!I97+'ГС занятости'!I97+Гостех!I97+ЦИК!I97+Минэк!I97</f>
        <v>0</v>
      </c>
      <c r="J97" s="38">
        <f>АГ!J97+Госвет!J97+ГЖИ!J97+'ГК ЧС'!J97+ГС!J97+КСП!J97+Минздрав!J97+Минимущ!J97+Мининформ!J97+Минкульт!J97+Минобр!J97+Минприр!J97+Минсельхоз!J97+минстрой!J97+минтранс!J97+минспорт!J97+Минфин!J97+минюст!J97+'ГС тарифам'!J97+госохотрыб!J97+'ГС занятости'!J97+Гостех!J97+ЦИК!J97+Минэк!J97</f>
        <v>0</v>
      </c>
      <c r="K97" s="38">
        <f>АГ!K97+Госвет!K97+ГЖИ!K97+'ГК ЧС'!K97+ГС!K97+КСП!K97+Минздрав!K97+Минимущ!K97+Мининформ!K97+Минкульт!K97+Минобр!K97+Минприр!K97+Минсельхоз!K97+минстрой!K97+минтранс!K97+минспорт!K97+Минфин!K97+минюст!K97+'ГС тарифам'!K97+госохотрыб!K97+'ГС занятости'!K97+Гостех!K97+ЦИК!K97+Минэк!K97</f>
        <v>134</v>
      </c>
      <c r="L97" s="38">
        <f>АГ!L97+Госвет!L97+ГЖИ!L97+'ГК ЧС'!L97+ГС!L97+КСП!L97+Минздрав!L97+Минимущ!L97+Мининформ!L97+Минкульт!L97+Минобр!L97+Минприр!L97+Минсельхоз!L97+минстрой!L97+минтранс!L97+минспорт!L97+Минфин!L97+минюст!L97+'ГС тарифам'!L97+госохотрыб!L97+'ГС занятости'!L97+Гостех!L97+ЦИК!L97+Минэк!L97</f>
        <v>0</v>
      </c>
      <c r="M97" s="38">
        <f>АГ!M97+Госвет!M97+ГЖИ!M97+'ГК ЧС'!M97+ГС!M97+КСП!M97+Минздрав!M97+Минимущ!M97+Мининформ!M97+Минкульт!M97+Минобр!M97+Минприр!M97+Минсельхоз!M97+минстрой!M97+минтранс!M97+минспорт!M97+Минфин!M97+минюст!M97+'ГС тарифам'!M97+госохотрыб!M97+'ГС занятости'!M97+Гостех!M97+ЦИК!M97+Минэк!M97</f>
        <v>48</v>
      </c>
      <c r="N97" s="38">
        <f>АГ!N97+Госвет!N97+ГЖИ!N97+'ГК ЧС'!N97+ГС!N97+КСП!N97+Минздрав!N97+Минимущ!N97+Мининформ!N97+Минкульт!N97+Минобр!N97+Минприр!N97+Минсельхоз!N97+минстрой!N97+минтранс!N97+минспорт!N97+Минфин!N97+минюст!N97+'ГС тарифам'!N97+госохотрыб!N97+'ГС занятости'!N97+Гостех!N97+ЦИК!N97+Минэк!N97</f>
        <v>0</v>
      </c>
      <c r="O97" s="38">
        <f>АГ!O97+Госвет!O97+ГЖИ!O97+'ГК ЧС'!O97+ГС!O97+КСП!O97+Минздрав!O97+Минимущ!O97+Мининформ!O97+Минкульт!O97+Минобр!O97+Минприр!O97+Минсельхоз!O97+минстрой!O97+минтранс!O97+минспорт!O97+Минфин!O97+минюст!O97+'ГС тарифам'!O97+госохотрыб!O97+'ГС занятости'!O97+Гостех!O97+ЦИК!O97+Минэк!O97</f>
        <v>0</v>
      </c>
      <c r="P97" s="38">
        <f>АГ!P97+Госвет!P97+ГЖИ!P97+'ГК ЧС'!P97+ГС!P97+КСП!P97+Минздрав!P97+Минимущ!P97+Мининформ!P97+Минкульт!P97+Минобр!P97+Минприр!P97+Минсельхоз!P97+минстрой!P97+минтранс!P97+минспорт!P97+Минфин!P97+минюст!P97+'ГС тарифам'!P97+госохотрыб!P97+'ГС занятости'!P97+Гостех!P97+ЦИК!P97+Минэк!P97</f>
        <v>0</v>
      </c>
    </row>
    <row r="98" spans="1:16" ht="105.6" x14ac:dyDescent="0.25">
      <c r="A98" s="50" t="s">
        <v>205</v>
      </c>
      <c r="B98" s="72" t="s">
        <v>206</v>
      </c>
      <c r="C98" s="48">
        <f t="shared" si="2"/>
        <v>133</v>
      </c>
      <c r="D98" s="48">
        <f>АГ!D98+Госвет!D98+ГЖИ!D98+'ГК ЧС'!D98+ГС!D98+КСП!D98+Минздрав!D98+Минимущ!D98+Мининформ!D98+Минкульт!D98+Минобр!D98+Минприр!D98+Минсельхоз!D98+минстрой!D98+минтранс!D98+минспорт!D98+Минфин!D98+минюст!D98+'ГС тарифам'!D98+госохотрыб!D98+'ГС занятости'!D98+Гостех!D98+ЦИК!D98+Минэк!D98</f>
        <v>0</v>
      </c>
      <c r="E98" s="48">
        <f>АГ!E98+Госвет!E98+ГЖИ!E98+'ГК ЧС'!E98+ГС!E98+КСП!E98+Минздрав!E98+Минимущ!E98+Мининформ!E98+Минкульт!E98+Минобр!E98+Минприр!E98+Минсельхоз!E98+минстрой!E98+минтранс!E98+минспорт!E98+Минфин!E98+минюст!E98+'ГС тарифам'!E98+госохотрыб!E98+'ГС занятости'!E98+Гостех!E98+ЦИК!E98+Минэк!E98</f>
        <v>0</v>
      </c>
      <c r="F98" s="48">
        <f>АГ!F98+Госвет!F98+ГЖИ!F98+'ГК ЧС'!F98+ГС!F98+КСП!F98+Минздрав!F98+Минимущ!F98+Мининформ!F98+Минкульт!F98+Минобр!F98+Минприр!F98+Минсельхоз!F98+минстрой!F98+минтранс!F98+минспорт!F98+Минфин!F98+минюст!F98+'ГС тарифам'!F98+госохотрыб!F98+'ГС занятости'!F98+Гостех!F98+ЦИК!F98+Минэк!F98</f>
        <v>0</v>
      </c>
      <c r="G98" s="48">
        <f>АГ!G98+Госвет!G98+ГЖИ!G98+'ГК ЧС'!G98+ГС!G98+КСП!G98+Минздрав!G98+Минимущ!G98+Мининформ!G98+Минкульт!G98+Минобр!G98+Минприр!G98+Минсельхоз!G98+минстрой!G98+минтранс!G98+минспорт!G98+Минфин!G98+минюст!G98+'ГС тарифам'!G98+госохотрыб!G98+'ГС занятости'!G98+Гостех!G98+ЦИК!G98+Минэк!G98</f>
        <v>0</v>
      </c>
      <c r="H98" s="48">
        <f>АГ!H98+Госвет!H98+ГЖИ!H98+'ГК ЧС'!H98+ГС!H98+КСП!H98+Минздрав!H98+Минимущ!H98+Мининформ!H98+Минкульт!H98+Минобр!H98+Минприр!H98+Минсельхоз!H98+минстрой!H98+минтранс!H98+минспорт!H98+Минфин!H98+минюст!H98+'ГС тарифам'!H98+госохотрыб!H98+'ГС занятости'!H98+Гостех!H98+ЦИК!H98+Минэк!H98</f>
        <v>0</v>
      </c>
      <c r="I98" s="48">
        <f>АГ!I98+Госвет!I98+ГЖИ!I98+'ГК ЧС'!I98+ГС!I98+КСП!I98+Минздрав!I98+Минимущ!I98+Мининформ!I98+Минкульт!I98+Минобр!I98+Минприр!I98+Минсельхоз!I98+минстрой!I98+минтранс!I98+минспорт!I98+Минфин!I98+минюст!I98+'ГС тарифам'!I98+госохотрыб!I98+'ГС занятости'!I98+Гостех!I98+ЦИК!I98+Минэк!I98</f>
        <v>0</v>
      </c>
      <c r="J98" s="48">
        <f>АГ!J98+Госвет!J98+ГЖИ!J98+'ГК ЧС'!J98+ГС!J98+КСП!J98+Минздрав!J98+Минимущ!J98+Мининформ!J98+Минкульт!J98+Минобр!J98+Минприр!J98+Минсельхоз!J98+минстрой!J98+минтранс!J98+минспорт!J98+Минфин!J98+минюст!J98+'ГС тарифам'!J98+госохотрыб!J98+'ГС занятости'!J98+Гостех!J98+ЦИК!J98+Минэк!J98</f>
        <v>0</v>
      </c>
      <c r="K98" s="48">
        <f>АГ!K98+Госвет!K98+ГЖИ!K98+'ГК ЧС'!K98+ГС!K98+КСП!K98+Минздрав!K98+Минимущ!K98+Мининформ!K98+Минкульт!K98+Минобр!K98+Минприр!K98+Минсельхоз!K98+минстрой!K98+минтранс!K98+минспорт!K98+Минфин!K98+минюст!K98+'ГС тарифам'!K98+госохотрыб!K98+'ГС занятости'!K98+Гостех!K98+ЦИК!K98+Минэк!K98</f>
        <v>82</v>
      </c>
      <c r="L98" s="48">
        <f>АГ!L98+Госвет!L98+ГЖИ!L98+'ГК ЧС'!L98+ГС!L98+КСП!L98+Минздрав!L98+Минимущ!L98+Мининформ!L98+Минкульт!L98+Минобр!L98+Минприр!L98+Минсельхоз!L98+минстрой!L98+минтранс!L98+минспорт!L98+Минфин!L98+минюст!L98+'ГС тарифам'!L98+госохотрыб!L98+'ГС занятости'!L98+Гостех!L98+ЦИК!L98+Минэк!L98</f>
        <v>0</v>
      </c>
      <c r="M98" s="48">
        <f>АГ!M98+Госвет!M98+ГЖИ!M98+'ГК ЧС'!M98+ГС!M98+КСП!M98+Минздрав!M98+Минимущ!M98+Мининформ!M98+Минкульт!M98+Минобр!M98+Минприр!M98+Минсельхоз!M98+минстрой!M98+минтранс!M98+минспорт!M98+Минфин!M98+минюст!M98+'ГС тарифам'!M98+госохотрыб!M98+'ГС занятости'!M98+Гостех!M98+ЦИК!M98+Минэк!M98</f>
        <v>51</v>
      </c>
      <c r="N98" s="48">
        <f>АГ!N98+Госвет!N98+ГЖИ!N98+'ГК ЧС'!N98+ГС!N98+КСП!N98+Минздрав!N98+Минимущ!N98+Мининформ!N98+Минкульт!N98+Минобр!N98+Минприр!N98+Минсельхоз!N98+минстрой!N98+минтранс!N98+минспорт!N98+Минфин!N98+минюст!N98+'ГС тарифам'!N98+госохотрыб!N98+'ГС занятости'!N98+Гостех!N98+ЦИК!N98+Минэк!N98</f>
        <v>0</v>
      </c>
      <c r="O98" s="48">
        <f>АГ!O98+Госвет!O98+ГЖИ!O98+'ГК ЧС'!O98+ГС!O98+КСП!O98+Минздрав!O98+Минимущ!O98+Мининформ!O98+Минкульт!O98+Минобр!O98+Минприр!O98+Минсельхоз!O98+минстрой!O98+минтранс!O98+минспорт!O98+Минфин!O98+минюст!O98+'ГС тарифам'!O98+госохотрыб!O98+'ГС занятости'!O98+Гостех!O98+ЦИК!O98+Минэк!O98</f>
        <v>0</v>
      </c>
      <c r="P98" s="48">
        <f>АГ!P98+Госвет!P98+ГЖИ!P98+'ГК ЧС'!P98+ГС!P98+КСП!P98+Минздрав!P98+Минимущ!P98+Мининформ!P98+Минкульт!P98+Минобр!P98+Минприр!P98+Минсельхоз!P98+минстрой!P98+минтранс!P98+минспорт!P98+Минфин!P98+минюст!P98+'ГС тарифам'!P98+госохотрыб!P98+'ГС занятости'!P98+Гостех!P98+ЦИК!P98+Минэк!P98</f>
        <v>0</v>
      </c>
    </row>
    <row r="99" spans="1:16" x14ac:dyDescent="0.25">
      <c r="A99" s="428" t="s">
        <v>130</v>
      </c>
      <c r="B99" s="428"/>
      <c r="C99" s="532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</row>
    <row r="100" spans="1:16" ht="79.2" x14ac:dyDescent="0.25">
      <c r="A100" s="49" t="s">
        <v>118</v>
      </c>
      <c r="B100" s="72" t="s">
        <v>27</v>
      </c>
      <c r="C100" s="48">
        <f t="shared" si="2"/>
        <v>803</v>
      </c>
      <c r="D100" s="48">
        <f>АГ!D100+Госвет!D100+ГЖИ!D100+'ГК ЧС'!D100+ГС!D100+КСП!D100+Минздрав!D100+Минимущ!D100+Мининформ!D100+Минкульт!D100+Минобр!D100+Минприр!D100+Минсельхоз!D100+минстрой!D100+минтранс!D100+минспорт!D100+Минфин!D100+минюст!D100+'ГС тарифам'!D100+госохотрыб!D100+'ГС занятости'!D100+Гостех!D100+ЦИК!D100+Минэк!D100</f>
        <v>8</v>
      </c>
      <c r="E100" s="48">
        <f>АГ!E100+Госвет!E100+ГЖИ!E100+'ГК ЧС'!E100+ГС!E100+КСП!E100+Минздрав!E100+Минимущ!E100+Мининформ!E100+Минкульт!E100+Минобр!E100+Минприр!E100+Минсельхоз!E100+минстрой!E100+минтранс!E100+минспорт!E100+Минфин!E100+минюст!E100+'ГС тарифам'!E100+госохотрыб!E100+'ГС занятости'!E100+Гостех!E100+ЦИК!E100+Минэк!E100</f>
        <v>0</v>
      </c>
      <c r="F100" s="48">
        <f>АГ!F100+Госвет!F100+ГЖИ!F100+'ГК ЧС'!F100+ГС!F100+КСП!F100+Минздрав!F100+Минимущ!F100+Мининформ!F100+Минкульт!F100+Минобр!F100+Минприр!F100+Минсельхоз!F100+минстрой!F100+минтранс!F100+минспорт!F100+Минфин!F100+минюст!F100+'ГС тарифам'!F100+госохотрыб!F100+'ГС занятости'!F100+Гостех!F100+ЦИК!F100+Минэк!F100</f>
        <v>0</v>
      </c>
      <c r="G100" s="48">
        <f>АГ!G100+Госвет!G100+ГЖИ!G100+'ГК ЧС'!G100+ГС!G100+КСП!G100+Минздрав!G100+Минимущ!G100+Мининформ!G100+Минкульт!G100+Минобр!G100+Минприр!G100+Минсельхоз!G100+минстрой!G100+минтранс!G100+минспорт!G100+Минфин!G100+минюст!G100+'ГС тарифам'!G100+госохотрыб!G100+'ГС занятости'!G100+Гостех!G100+ЦИК!G100+Минэк!G100</f>
        <v>0</v>
      </c>
      <c r="H100" s="48">
        <f>АГ!H100+Госвет!H100+ГЖИ!H100+'ГК ЧС'!H100+ГС!H100+КСП!H100+Минздрав!H100+Минимущ!H100+Мининформ!H100+Минкульт!H100+Минобр!H100+Минприр!H100+Минсельхоз!H100+минстрой!H100+минтранс!H100+минспорт!H100+Минфин!H100+минюст!H100+'ГС тарифам'!H100+госохотрыб!H100+'ГС занятости'!H100+Гостех!H100+ЦИК!H100+Минэк!H100</f>
        <v>0</v>
      </c>
      <c r="I100" s="48">
        <f>АГ!I100+Госвет!I100+ГЖИ!I100+'ГК ЧС'!I100+ГС!I100+КСП!I100+Минздрав!I100+Минимущ!I100+Мининформ!I100+Минкульт!I100+Минобр!I100+Минприр!I100+Минсельхоз!I100+минстрой!I100+минтранс!I100+минспорт!I100+Минфин!I100+минюст!I100+'ГС тарифам'!I100+госохотрыб!I100+'ГС занятости'!I100+Гостех!I100+ЦИК!I100+Минэк!I100</f>
        <v>0</v>
      </c>
      <c r="J100" s="48">
        <f>АГ!J100+Госвет!J100+ГЖИ!J100+'ГК ЧС'!J100+ГС!J100+КСП!J100+Минздрав!J100+Минимущ!J100+Мининформ!J100+Минкульт!J100+Минобр!J100+Минприр!J100+Минсельхоз!J100+минстрой!J100+минтранс!J100+минспорт!J100+Минфин!J100+минюст!J100+'ГС тарифам'!J100+госохотрыб!J100+'ГС занятости'!J100+Гостех!J100+ЦИК!J100+Минэк!J100</f>
        <v>0</v>
      </c>
      <c r="K100" s="48">
        <f>АГ!K100+Госвет!K100+ГЖИ!K100+'ГК ЧС'!K100+ГС!K100+КСП!K100+Минздрав!K100+Минимущ!K100+Мининформ!K100+Минкульт!K100+Минобр!K100+Минприр!K100+Минсельхоз!K100+минстрой!K100+минтранс!K100+минспорт!K100+Минфин!K100+минюст!K100+'ГС тарифам'!K100+госохотрыб!K100+'ГС занятости'!K100+Гостех!K100+ЦИК!K100+Минэк!K100</f>
        <v>490</v>
      </c>
      <c r="L100" s="48">
        <f>АГ!L100+Госвет!L100+ГЖИ!L100+'ГК ЧС'!L100+ГС!L100+КСП!L100+Минздрав!L100+Минимущ!L100+Мининформ!L100+Минкульт!L100+Минобр!L100+Минприр!L100+Минсельхоз!L100+минстрой!L100+минтранс!L100+минспорт!L100+Минфин!L100+минюст!L100+'ГС тарифам'!L100+госохотрыб!L100+'ГС занятости'!L100+Гостех!L100+ЦИК!L100+Минэк!L100</f>
        <v>0</v>
      </c>
      <c r="M100" s="48">
        <f>АГ!M100+Госвет!M100+ГЖИ!M100+'ГК ЧС'!M100+ГС!M100+КСП!M100+Минздрав!M100+Минимущ!M100+Мининформ!M100+Минкульт!M100+Минобр!M100+Минприр!M100+Минсельхоз!M100+минстрой!M100+минтранс!M100+минспорт!M100+Минфин!M100+минюст!M100+'ГС тарифам'!M100+госохотрыб!M100+'ГС занятости'!M100+Гостех!M100+ЦИК!M100+Минэк!M100</f>
        <v>305</v>
      </c>
      <c r="N100" s="48">
        <f>АГ!N100+Госвет!N100+ГЖИ!N100+'ГК ЧС'!N100+ГС!N100+КСП!N100+Минздрав!N100+Минимущ!N100+Мининформ!N100+Минкульт!N100+Минобр!N100+Минприр!N100+Минсельхоз!N100+минстрой!N100+минтранс!N100+минспорт!N100+Минфин!N100+минюст!N100+'ГС тарифам'!N100+госохотрыб!N100+'ГС занятости'!N100+Гостех!N100+ЦИК!N100+Минэк!N100</f>
        <v>0</v>
      </c>
      <c r="O100" s="48">
        <f>АГ!O100+Госвет!O100+ГЖИ!O100+'ГК ЧС'!O100+ГС!O100+КСП!O100+Минздрав!O100+Минимущ!O100+Мининформ!O100+Минкульт!O100+Минобр!O100+Минприр!O100+Минсельхоз!O100+минстрой!O100+минтранс!O100+минспорт!O100+Минфин!O100+минюст!O100+'ГС тарифам'!O100+госохотрыб!O100+'ГС занятости'!O100+Гостех!O100+ЦИК!O100+Минэк!O100</f>
        <v>0</v>
      </c>
      <c r="P100" s="48">
        <f>АГ!P100+Госвет!P100+ГЖИ!P100+'ГК ЧС'!P100+ГС!P100+КСП!P100+Минздрав!P100+Минимущ!P100+Мининформ!P100+Минкульт!P100+Минобр!P100+Минприр!P100+Минсельхоз!P100+минстрой!P100+минтранс!P100+минспорт!P100+Минфин!P100+минюст!P100+'ГС тарифам'!P100+госохотрыб!P100+'ГС занятости'!P100+Гостех!P100+ЦИК!P100+Минэк!P100</f>
        <v>0</v>
      </c>
    </row>
    <row r="101" spans="1:16" ht="39.6" x14ac:dyDescent="0.25">
      <c r="A101" s="49" t="s">
        <v>131</v>
      </c>
      <c r="B101" s="72" t="s">
        <v>28</v>
      </c>
      <c r="C101" s="48">
        <f t="shared" si="2"/>
        <v>111</v>
      </c>
      <c r="D101" s="48">
        <f>АГ!D101+Госвет!D101+ГЖИ!D101+'ГК ЧС'!D101+ГС!D101+КСП!D101+Минздрав!D101+Минимущ!D101+Мининформ!D101+Минкульт!D101+Минобр!D101+Минприр!D101+Минсельхоз!D101+минстрой!D101+минтранс!D101+минспорт!D101+Минфин!D101+минюст!D101+'ГС тарифам'!D101+госохотрыб!D101+'ГС занятости'!D101+Гостех!D101+ЦИК!D101+Минэк!D101</f>
        <v>1</v>
      </c>
      <c r="E101" s="48">
        <f>АГ!E101+Госвет!E101+ГЖИ!E101+'ГК ЧС'!E101+ГС!E101+КСП!E101+Минздрав!E101+Минимущ!E101+Мининформ!E101+Минкульт!E101+Минобр!E101+Минприр!E101+Минсельхоз!E101+минстрой!E101+минтранс!E101+минспорт!E101+Минфин!E101+минюст!E101+'ГС тарифам'!E101+госохотрыб!E101+'ГС занятости'!E101+Гостех!E101+ЦИК!E101+Минэк!E101</f>
        <v>0</v>
      </c>
      <c r="F101" s="48">
        <f>АГ!F101+Госвет!F101+ГЖИ!F101+'ГК ЧС'!F101+ГС!F101+КСП!F101+Минздрав!F101+Минимущ!F101+Мининформ!F101+Минкульт!F101+Минобр!F101+Минприр!F101+Минсельхоз!F101+минстрой!F101+минтранс!F101+минспорт!F101+Минфин!F101+минюст!F101+'ГС тарифам'!F101+госохотрыб!F101+'ГС занятости'!F101+Гостех!F101+ЦИК!F101+Минэк!F101</f>
        <v>0</v>
      </c>
      <c r="G101" s="48">
        <f>АГ!G101+Госвет!G101+ГЖИ!G101+'ГК ЧС'!G101+ГС!G101+КСП!G101+Минздрав!G101+Минимущ!G101+Мининформ!G101+Минкульт!G101+Минобр!G101+Минприр!G101+Минсельхоз!G101+минстрой!G101+минтранс!G101+минспорт!G101+Минфин!G101+минюст!G101+'ГС тарифам'!G101+госохотрыб!G101+'ГС занятости'!G101+Гостех!G101+ЦИК!G101+Минэк!G101</f>
        <v>0</v>
      </c>
      <c r="H101" s="48">
        <f>АГ!H101+Госвет!H101+ГЖИ!H101+'ГК ЧС'!H101+ГС!H101+КСП!H101+Минздрав!H101+Минимущ!H101+Мининформ!H101+Минкульт!H101+Минобр!H101+Минприр!H101+Минсельхоз!H101+минстрой!H101+минтранс!H101+минспорт!H101+Минфин!H101+минюст!H101+'ГС тарифам'!H101+госохотрыб!H101+'ГС занятости'!H101+Гостех!H101+ЦИК!H101+Минэк!H101</f>
        <v>0</v>
      </c>
      <c r="I101" s="48">
        <f>АГ!I101+Госвет!I101+ГЖИ!I101+'ГК ЧС'!I101+ГС!I101+КСП!I101+Минздрав!I101+Минимущ!I101+Мининформ!I101+Минкульт!I101+Минобр!I101+Минприр!I101+Минсельхоз!I101+минстрой!I101+минтранс!I101+минспорт!I101+Минфин!I101+минюст!I101+'ГС тарифам'!I101+госохотрыб!I101+'ГС занятости'!I101+Гостех!I101+ЦИК!I101+Минэк!I101</f>
        <v>0</v>
      </c>
      <c r="J101" s="48">
        <f>АГ!J101+Госвет!J101+ГЖИ!J101+'ГК ЧС'!J101+ГС!J101+КСП!J101+Минздрав!J101+Минимущ!J101+Мининформ!J101+Минкульт!J101+Минобр!J101+Минприр!J101+Минсельхоз!J101+минстрой!J101+минтранс!J101+минспорт!J101+Минфин!J101+минюст!J101+'ГС тарифам'!J101+госохотрыб!J101+'ГС занятости'!J101+Гостех!J101+ЦИК!J101+Минэк!J101</f>
        <v>0</v>
      </c>
      <c r="K101" s="48">
        <f>АГ!K101+Госвет!K101+ГЖИ!K101+'ГК ЧС'!K101+ГС!K101+КСП!K101+Минздрав!K101+Минимущ!K101+Мининформ!K101+Минкульт!K101+Минобр!K101+Минприр!K101+Минсельхоз!K101+минстрой!K101+минтранс!K101+минспорт!K101+Минфин!K101+минюст!K101+'ГС тарифам'!K101+госохотрыб!K101+'ГС занятости'!K101+Гостех!K101+ЦИК!K101+Минэк!K101</f>
        <v>73</v>
      </c>
      <c r="L101" s="48">
        <f>АГ!L101+Госвет!L101+ГЖИ!L101+'ГК ЧС'!L101+ГС!L101+КСП!L101+Минздрав!L101+Минимущ!L101+Мининформ!L101+Минкульт!L101+Минобр!L101+Минприр!L101+Минсельхоз!L101+минстрой!L101+минтранс!L101+минспорт!L101+Минфин!L101+минюст!L101+'ГС тарифам'!L101+госохотрыб!L101+'ГС занятости'!L101+Гостех!L101+ЦИК!L101+Минэк!L101</f>
        <v>0</v>
      </c>
      <c r="M101" s="48">
        <f>АГ!M101+Госвет!M101+ГЖИ!M101+'ГК ЧС'!M101+ГС!M101+КСП!M101+Минздрав!M101+Минимущ!M101+Мининформ!M101+Минкульт!M101+Минобр!M101+Минприр!M101+Минсельхоз!M101+минстрой!M101+минтранс!M101+минспорт!M101+Минфин!M101+минюст!M101+'ГС тарифам'!M101+госохотрыб!M101+'ГС занятости'!M101+Гостех!M101+ЦИК!M101+Минэк!M101</f>
        <v>37</v>
      </c>
      <c r="N101" s="48">
        <f>АГ!N101+Госвет!N101+ГЖИ!N101+'ГК ЧС'!N101+ГС!N101+КСП!N101+Минздрав!N101+Минимущ!N101+Мининформ!N101+Минкульт!N101+Минобр!N101+Минприр!N101+Минсельхоз!N101+минстрой!N101+минтранс!N101+минспорт!N101+Минфин!N101+минюст!N101+'ГС тарифам'!N101+госохотрыб!N101+'ГС занятости'!N101+Гостех!N101+ЦИК!N101+Минэк!N101</f>
        <v>0</v>
      </c>
      <c r="O101" s="48">
        <f>АГ!O101+Госвет!O101+ГЖИ!O101+'ГК ЧС'!O101+ГС!O101+КСП!O101+Минздрав!O101+Минимущ!O101+Мининформ!O101+Минкульт!O101+Минобр!O101+Минприр!O101+Минсельхоз!O101+минстрой!O101+минтранс!O101+минспорт!O101+Минфин!O101+минюст!O101+'ГС тарифам'!O101+госохотрыб!O101+'ГС занятости'!O101+Гостех!O101+ЦИК!O101+Минэк!O101</f>
        <v>0</v>
      </c>
      <c r="P101" s="48">
        <f>АГ!P101+Госвет!P101+ГЖИ!P101+'ГК ЧС'!P101+ГС!P101+КСП!P101+Минздрав!P101+Минимущ!P101+Мининформ!P101+Минкульт!P101+Минобр!P101+Минприр!P101+Минсельхоз!P101+минстрой!P101+минтранс!P101+минспорт!P101+Минфин!P101+минюст!P101+'ГС тарифам'!P101+госохотрыб!P101+'ГС занятости'!P101+Гостех!P101+ЦИК!P101+Минэк!P101</f>
        <v>0</v>
      </c>
    </row>
    <row r="102" spans="1:16" ht="52.8" x14ac:dyDescent="0.25">
      <c r="A102" s="49" t="s">
        <v>119</v>
      </c>
      <c r="B102" s="72" t="s">
        <v>29</v>
      </c>
      <c r="C102" s="48">
        <f t="shared" si="2"/>
        <v>5</v>
      </c>
      <c r="D102" s="48">
        <f>АГ!D102+Госвет!D102+ГЖИ!D102+'ГК ЧС'!D102+ГС!D102+КСП!D102+Минздрав!D102+Минимущ!D102+Мининформ!D102+Минкульт!D102+Минобр!D102+Минприр!D102+Минсельхоз!D102+минстрой!D102+минтранс!D102+минспорт!D102+Минфин!D102+минюст!D102+'ГС тарифам'!D102+госохотрыб!D102+'ГС занятости'!D102+Гостех!D102+ЦИК!D102+Минэк!D102</f>
        <v>0</v>
      </c>
      <c r="E102" s="48">
        <f>АГ!E102+Госвет!E102+ГЖИ!E102+'ГК ЧС'!E102+ГС!E102+КСП!E102+Минздрав!E102+Минимущ!E102+Мининформ!E102+Минкульт!E102+Минобр!E102+Минприр!E102+Минсельхоз!E102+минстрой!E102+минтранс!E102+минспорт!E102+Минфин!E102+минюст!E102+'ГС тарифам'!E102+госохотрыб!E102+'ГС занятости'!E102+Гостех!E102+ЦИК!E102+Минэк!E102</f>
        <v>0</v>
      </c>
      <c r="F102" s="48">
        <f>АГ!F102+Госвет!F102+ГЖИ!F102+'ГК ЧС'!F102+ГС!F102+КСП!F102+Минздрав!F102+Минимущ!F102+Мининформ!F102+Минкульт!F102+Минобр!F102+Минприр!F102+Минсельхоз!F102+минстрой!F102+минтранс!F102+минспорт!F102+Минфин!F102+минюст!F102+'ГС тарифам'!F102+госохотрыб!F102+'ГС занятости'!F102+Гостех!F102+ЦИК!F102+Минэк!F102</f>
        <v>0</v>
      </c>
      <c r="G102" s="48">
        <f>АГ!G102+Госвет!G102+ГЖИ!G102+'ГК ЧС'!G102+ГС!G102+КСП!G102+Минздрав!G102+Минимущ!G102+Мининформ!G102+Минкульт!G102+Минобр!G102+Минприр!G102+Минсельхоз!G102+минстрой!G102+минтранс!G102+минспорт!G102+Минфин!G102+минюст!G102+'ГС тарифам'!G102+госохотрыб!G102+'ГС занятости'!G102+Гостех!G102+ЦИК!G102+Минэк!G102</f>
        <v>0</v>
      </c>
      <c r="H102" s="48">
        <f>АГ!H102+Госвет!H102+ГЖИ!H102+'ГК ЧС'!H102+ГС!H102+КСП!H102+Минздрав!H102+Минимущ!H102+Мининформ!H102+Минкульт!H102+Минобр!H102+Минприр!H102+Минсельхоз!H102+минстрой!H102+минтранс!H102+минспорт!H102+Минфин!H102+минюст!H102+'ГС тарифам'!H102+госохотрыб!H102+'ГС занятости'!H102+Гостех!H102+ЦИК!H102+Минэк!H102</f>
        <v>0</v>
      </c>
      <c r="I102" s="48">
        <f>АГ!I102+Госвет!I102+ГЖИ!I102+'ГК ЧС'!I102+ГС!I102+КСП!I102+Минздрав!I102+Минимущ!I102+Мининформ!I102+Минкульт!I102+Минобр!I102+Минприр!I102+Минсельхоз!I102+минстрой!I102+минтранс!I102+минспорт!I102+Минфин!I102+минюст!I102+'ГС тарифам'!I102+госохотрыб!I102+'ГС занятости'!I102+Гостех!I102+ЦИК!I102+Минэк!I102</f>
        <v>0</v>
      </c>
      <c r="J102" s="48">
        <f>АГ!J102+Госвет!J102+ГЖИ!J102+'ГК ЧС'!J102+ГС!J102+КСП!J102+Минздрав!J102+Минимущ!J102+Мининформ!J102+Минкульт!J102+Минобр!J102+Минприр!J102+Минсельхоз!J102+минстрой!J102+минтранс!J102+минспорт!J102+Минфин!J102+минюст!J102+'ГС тарифам'!J102+госохотрыб!J102+'ГС занятости'!J102+Гостех!J102+ЦИК!J102+Минэк!J102</f>
        <v>0</v>
      </c>
      <c r="K102" s="48">
        <f>АГ!K102+Госвет!K102+ГЖИ!K102+'ГК ЧС'!K102+ГС!K102+КСП!K102+Минздрав!K102+Минимущ!K102+Мининформ!K102+Минкульт!K102+Минобр!K102+Минприр!K102+Минсельхоз!K102+минстрой!K102+минтранс!K102+минспорт!K102+Минфин!K102+минюст!K102+'ГС тарифам'!K102+госохотрыб!K102+'ГС занятости'!K102+Гостех!K102+ЦИК!K102+Минэк!K102</f>
        <v>0</v>
      </c>
      <c r="L102" s="48">
        <f>АГ!L102+Госвет!L102+ГЖИ!L102+'ГК ЧС'!L102+ГС!L102+КСП!L102+Минздрав!L102+Минимущ!L102+Мининформ!L102+Минкульт!L102+Минобр!L102+Минприр!L102+Минсельхоз!L102+минстрой!L102+минтранс!L102+минспорт!L102+Минфин!L102+минюст!L102+'ГС тарифам'!L102+госохотрыб!L102+'ГС занятости'!L102+Гостех!L102+ЦИК!L102+Минэк!L102</f>
        <v>0</v>
      </c>
      <c r="M102" s="48">
        <f>АГ!M102+Госвет!M102+ГЖИ!M102+'ГК ЧС'!M102+ГС!M102+КСП!M102+Минздрав!M102+Минимущ!M102+Мининформ!M102+Минкульт!M102+Минобр!M102+Минприр!M102+Минсельхоз!M102+минстрой!M102+минтранс!M102+минспорт!M102+Минфин!M102+минюст!M102+'ГС тарифам'!M102+госохотрыб!M102+'ГС занятости'!M102+Гостех!M102+ЦИК!M102+Минэк!M102</f>
        <v>5</v>
      </c>
      <c r="N102" s="48">
        <f>АГ!N102+Госвет!N102+ГЖИ!N102+'ГК ЧС'!N102+ГС!N102+КСП!N102+Минздрав!N102+Минимущ!N102+Мининформ!N102+Минкульт!N102+Минобр!N102+Минприр!N102+Минсельхоз!N102+минстрой!N102+минтранс!N102+минспорт!N102+Минфин!N102+минюст!N102+'ГС тарифам'!N102+госохотрыб!N102+'ГС занятости'!N102+Гостех!N102+ЦИК!N102+Минэк!N102</f>
        <v>0</v>
      </c>
      <c r="O102" s="48">
        <f>АГ!O102+Госвет!O102+ГЖИ!O102+'ГК ЧС'!O102+ГС!O102+КСП!O102+Минздрав!O102+Минимущ!O102+Мининформ!O102+Минкульт!O102+Минобр!O102+Минприр!O102+Минсельхоз!O102+минстрой!O102+минтранс!O102+минспорт!O102+Минфин!O102+минюст!O102+'ГС тарифам'!O102+госохотрыб!O102+'ГС занятости'!O102+Гостех!O102+ЦИК!O102+Минэк!O102</f>
        <v>0</v>
      </c>
      <c r="P102" s="48">
        <f>АГ!P102+Госвет!P102+ГЖИ!P102+'ГК ЧС'!P102+ГС!P102+КСП!P102+Минздрав!P102+Минимущ!P102+Мининформ!P102+Минкульт!P102+Минобр!P102+Минприр!P102+Минсельхоз!P102+минстрой!P102+минтранс!P102+минспорт!P102+Минфин!P102+минюст!P102+'ГС тарифам'!P102+госохотрыб!P102+'ГС занятости'!P102+Гостех!P102+ЦИК!P102+Минэк!P102</f>
        <v>0</v>
      </c>
    </row>
    <row r="103" spans="1:16" x14ac:dyDescent="0.25">
      <c r="A103" s="49" t="s">
        <v>120</v>
      </c>
      <c r="B103" s="72" t="s">
        <v>30</v>
      </c>
      <c r="C103" s="48">
        <f t="shared" si="2"/>
        <v>16</v>
      </c>
      <c r="D103" s="48">
        <f>АГ!D103+Госвет!D103+ГЖИ!D103+'ГК ЧС'!D103+ГС!D103+КСП!D103+Минздрав!D103+Минимущ!D103+Мининформ!D103+Минкульт!D103+Минобр!D103+Минприр!D103+Минсельхоз!D103+минстрой!D103+минтранс!D103+минспорт!D103+Минфин!D103+минюст!D103+'ГС тарифам'!D103+госохотрыб!D103+'ГС занятости'!D103+Гостех!D103+ЦИК!D103+Минэк!D103</f>
        <v>0</v>
      </c>
      <c r="E103" s="48">
        <f>АГ!E103+Госвет!E103+ГЖИ!E103+'ГК ЧС'!E103+ГС!E103+КСП!E103+Минздрав!E103+Минимущ!E103+Мининформ!E103+Минкульт!E103+Минобр!E103+Минприр!E103+Минсельхоз!E103+минстрой!E103+минтранс!E103+минспорт!E103+Минфин!E103+минюст!E103+'ГС тарифам'!E103+госохотрыб!E103+'ГС занятости'!E103+Гостех!E103+ЦИК!E103+Минэк!E103</f>
        <v>0</v>
      </c>
      <c r="F103" s="48">
        <f>АГ!F103+Госвет!F103+ГЖИ!F103+'ГК ЧС'!F103+ГС!F103+КСП!F103+Минздрав!F103+Минимущ!F103+Мининформ!F103+Минкульт!F103+Минобр!F103+Минприр!F103+Минсельхоз!F103+минстрой!F103+минтранс!F103+минспорт!F103+Минфин!F103+минюст!F103+'ГС тарифам'!F103+госохотрыб!F103+'ГС занятости'!F103+Гостех!F103+ЦИК!F103+Минэк!F103</f>
        <v>0</v>
      </c>
      <c r="G103" s="48">
        <f>АГ!G103+Госвет!G103+ГЖИ!G103+'ГК ЧС'!G103+ГС!G103+КСП!G103+Минздрав!G103+Минимущ!G103+Мининформ!G103+Минкульт!G103+Минобр!G103+Минприр!G103+Минсельхоз!G103+минстрой!G103+минтранс!G103+минспорт!G103+Минфин!G103+минюст!G103+'ГС тарифам'!G103+госохотрыб!G103+'ГС занятости'!G103+Гостех!G103+ЦИК!G103+Минэк!G103</f>
        <v>0</v>
      </c>
      <c r="H103" s="48">
        <f>АГ!H103+Госвет!H103+ГЖИ!H103+'ГК ЧС'!H103+ГС!H103+КСП!H103+Минздрав!H103+Минимущ!H103+Мининформ!H103+Минкульт!H103+Минобр!H103+Минприр!H103+Минсельхоз!H103+минстрой!H103+минтранс!H103+минспорт!H103+Минфин!H103+минюст!H103+'ГС тарифам'!H103+госохотрыб!H103+'ГС занятости'!H103+Гостех!H103+ЦИК!H103+Минэк!H103</f>
        <v>0</v>
      </c>
      <c r="I103" s="48">
        <f>АГ!I103+Госвет!I103+ГЖИ!I103+'ГК ЧС'!I103+ГС!I103+КСП!I103+Минздрав!I103+Минимущ!I103+Мининформ!I103+Минкульт!I103+Минобр!I103+Минприр!I103+Минсельхоз!I103+минстрой!I103+минтранс!I103+минспорт!I103+Минфин!I103+минюст!I103+'ГС тарифам'!I103+госохотрыб!I103+'ГС занятости'!I103+Гостех!I103+ЦИК!I103+Минэк!I103</f>
        <v>0</v>
      </c>
      <c r="J103" s="48">
        <f>АГ!J103+Госвет!J103+ГЖИ!J103+'ГК ЧС'!J103+ГС!J103+КСП!J103+Минздрав!J103+Минимущ!J103+Мининформ!J103+Минкульт!J103+Минобр!J103+Минприр!J103+Минсельхоз!J103+минстрой!J103+минтранс!J103+минспорт!J103+Минфин!J103+минюст!J103+'ГС тарифам'!J103+госохотрыб!J103+'ГС занятости'!J103+Гостех!J103+ЦИК!J103+Минэк!J103</f>
        <v>0</v>
      </c>
      <c r="K103" s="48">
        <f>АГ!K103+Госвет!K103+ГЖИ!K103+'ГК ЧС'!K103+ГС!K103+КСП!K103+Минздрав!K103+Минимущ!K103+Мининформ!K103+Минкульт!K103+Минобр!K103+Минприр!K103+Минсельхоз!K103+минстрой!K103+минтранс!K103+минспорт!K103+Минфин!K103+минюст!K103+'ГС тарифам'!K103+госохотрыб!K103+'ГС занятости'!K103+Гостех!K103+ЦИК!K103+Минэк!K103</f>
        <v>16</v>
      </c>
      <c r="L103" s="48">
        <f>АГ!L103+Госвет!L103+ГЖИ!L103+'ГК ЧС'!L103+ГС!L103+КСП!L103+Минздрав!L103+Минимущ!L103+Мининформ!L103+Минкульт!L103+Минобр!L103+Минприр!L103+Минсельхоз!L103+минстрой!L103+минтранс!L103+минспорт!L103+Минфин!L103+минюст!L103+'ГС тарифам'!L103+госохотрыб!L103+'ГС занятости'!L103+Гостех!L103+ЦИК!L103+Минэк!L103</f>
        <v>0</v>
      </c>
      <c r="M103" s="48">
        <f>АГ!M103+Госвет!M103+ГЖИ!M103+'ГК ЧС'!M103+ГС!M103+КСП!M103+Минздрав!M103+Минимущ!M103+Мининформ!M103+Минкульт!M103+Минобр!M103+Минприр!M103+Минсельхоз!M103+минстрой!M103+минтранс!M103+минспорт!M103+Минфин!M103+минюст!M103+'ГС тарифам'!M103+госохотрыб!M103+'ГС занятости'!M103+Гостех!M103+ЦИК!M103+Минэк!M103</f>
        <v>0</v>
      </c>
      <c r="N103" s="48">
        <f>АГ!N103+Госвет!N103+ГЖИ!N103+'ГК ЧС'!N103+ГС!N103+КСП!N103+Минздрав!N103+Минимущ!N103+Мининформ!N103+Минкульт!N103+Минобр!N103+Минприр!N103+Минсельхоз!N103+минстрой!N103+минтранс!N103+минспорт!N103+Минфин!N103+минюст!N103+'ГС тарифам'!N103+госохотрыб!N103+'ГС занятости'!N103+Гостех!N103+ЦИК!N103+Минэк!N103</f>
        <v>0</v>
      </c>
      <c r="O103" s="48">
        <f>АГ!O103+Госвет!O103+ГЖИ!O103+'ГК ЧС'!O103+ГС!O103+КСП!O103+Минздрав!O103+Минимущ!O103+Мининформ!O103+Минкульт!O103+Минобр!O103+Минприр!O103+Минсельхоз!O103+минстрой!O103+минтранс!O103+минспорт!O103+Минфин!O103+минюст!O103+'ГС тарифам'!O103+госохотрыб!O103+'ГС занятости'!O103+Гостех!O103+ЦИК!O103+Минэк!O103</f>
        <v>0</v>
      </c>
      <c r="P103" s="48">
        <f>АГ!P103+Госвет!P103+ГЖИ!P103+'ГК ЧС'!P103+ГС!P103+КСП!P103+Минздрав!P103+Минимущ!P103+Мининформ!P103+Минкульт!P103+Минобр!P103+Минприр!P103+Минсельхоз!P103+минстрой!P103+минтранс!P103+минспорт!P103+Минфин!P103+минюст!P103+'ГС тарифам'!P103+госохотрыб!P103+'ГС занятости'!P103+Гостех!P103+ЦИК!P103+Минэк!P103</f>
        <v>0</v>
      </c>
    </row>
    <row r="104" spans="1:16" ht="39.6" x14ac:dyDescent="0.25">
      <c r="A104" s="49" t="s">
        <v>207</v>
      </c>
      <c r="B104" s="72" t="s">
        <v>31</v>
      </c>
      <c r="C104" s="38">
        <f t="shared" si="2"/>
        <v>220</v>
      </c>
      <c r="D104" s="38">
        <f>АГ!D104+Госвет!D104+ГЖИ!D104+'ГК ЧС'!D104+ГС!D104+КСП!D104+Минздрав!D104+Минимущ!D104+Мининформ!D104+Минкульт!D104+Минобр!D104+Минприр!D104+Минсельхоз!D104+минстрой!D104+минтранс!D104+минспорт!D104+Минфин!D104+минюст!D104+'ГС тарифам'!D104+госохотрыб!D104+'ГС занятости'!D104+Гостех!D104+ЦИК!D104+Минэк!D104</f>
        <v>2</v>
      </c>
      <c r="E104" s="38">
        <f>АГ!E104+Госвет!E104+ГЖИ!E104+'ГК ЧС'!E104+ГС!E104+КСП!E104+Минздрав!E104+Минимущ!E104+Мининформ!E104+Минкульт!E104+Минобр!E104+Минприр!E104+Минсельхоз!E104+минстрой!E104+минтранс!E104+минспорт!E104+Минфин!E104+минюст!E104+'ГС тарифам'!E104+госохотрыб!E104+'ГС занятости'!E104+Гостех!E104+ЦИК!E104+Минэк!E104</f>
        <v>0</v>
      </c>
      <c r="F104" s="38">
        <f>АГ!F104+Госвет!F104+ГЖИ!F104+'ГК ЧС'!F104+ГС!F104+КСП!F104+Минздрав!F104+Минимущ!F104+Мининформ!F104+Минкульт!F104+Минобр!F104+Минприр!F104+Минсельхоз!F104+минстрой!F104+минтранс!F104+минспорт!F104+Минфин!F104+минюст!F104+'ГС тарифам'!F104+госохотрыб!F104+'ГС занятости'!F104+Гостех!F104+ЦИК!F104+Минэк!F104</f>
        <v>0</v>
      </c>
      <c r="G104" s="38">
        <f>АГ!G104+Госвет!G104+ГЖИ!G104+'ГК ЧС'!G104+ГС!G104+КСП!G104+Минздрав!G104+Минимущ!G104+Мининформ!G104+Минкульт!G104+Минобр!G104+Минприр!G104+Минсельхоз!G104+минстрой!G104+минтранс!G104+минспорт!G104+Минфин!G104+минюст!G104+'ГС тарифам'!G104+госохотрыб!G104+'ГС занятости'!G104+Гостех!G104+ЦИК!G104+Минэк!G104</f>
        <v>0</v>
      </c>
      <c r="H104" s="38">
        <f>АГ!H104+Госвет!H104+ГЖИ!H104+'ГК ЧС'!H104+ГС!H104+КСП!H104+Минздрав!H104+Минимущ!H104+Мининформ!H104+Минкульт!H104+Минобр!H104+Минприр!H104+Минсельхоз!H104+минстрой!H104+минтранс!H104+минспорт!H104+Минфин!H104+минюст!H104+'ГС тарифам'!H104+госохотрыб!H104+'ГС занятости'!H104+Гостех!H104+ЦИК!H104+Минэк!H104</f>
        <v>0</v>
      </c>
      <c r="I104" s="38">
        <f>АГ!I104+Госвет!I104+ГЖИ!I104+'ГК ЧС'!I104+ГС!I104+КСП!I104+Минздрав!I104+Минимущ!I104+Мининформ!I104+Минкульт!I104+Минобр!I104+Минприр!I104+Минсельхоз!I104+минстрой!I104+минтранс!I104+минспорт!I104+Минфин!I104+минюст!I104+'ГС тарифам'!I104+госохотрыб!I104+'ГС занятости'!I104+Гостех!I104+ЦИК!I104+Минэк!I104</f>
        <v>0</v>
      </c>
      <c r="J104" s="38">
        <f>АГ!J104+Госвет!J104+ГЖИ!J104+'ГК ЧС'!J104+ГС!J104+КСП!J104+Минздрав!J104+Минимущ!J104+Мининформ!J104+Минкульт!J104+Минобр!J104+Минприр!J104+Минсельхоз!J104+минстрой!J104+минтранс!J104+минспорт!J104+Минфин!J104+минюст!J104+'ГС тарифам'!J104+госохотрыб!J104+'ГС занятости'!J104+Гостех!J104+ЦИК!J104+Минэк!J104</f>
        <v>0</v>
      </c>
      <c r="K104" s="38">
        <f>АГ!K104+Госвет!K104+ГЖИ!K104+'ГК ЧС'!K104+ГС!K104+КСП!K104+Минздрав!K104+Минимущ!K104+Мининформ!K104+Минкульт!K104+Минобр!K104+Минприр!K104+Минсельхоз!K104+минстрой!K104+минтранс!K104+минспорт!K104+Минфин!K104+минюст!K104+'ГС тарифам'!K104+госохотрыб!K104+'ГС занятости'!K104+Гостех!K104+ЦИК!K104+Минэк!K104</f>
        <v>126</v>
      </c>
      <c r="L104" s="38">
        <f>АГ!L104+Госвет!L104+ГЖИ!L104+'ГК ЧС'!L104+ГС!L104+КСП!L104+Минздрав!L104+Минимущ!L104+Мининформ!L104+Минкульт!L104+Минобр!L104+Минприр!L104+Минсельхоз!L104+минстрой!L104+минтранс!L104+минспорт!L104+Минфин!L104+минюст!L104+'ГС тарифам'!L104+госохотрыб!L104+'ГС занятости'!L104+Гостех!L104+ЦИК!L104+Минэк!L104</f>
        <v>0</v>
      </c>
      <c r="M104" s="38">
        <f>АГ!M104+Госвет!M104+ГЖИ!M104+'ГК ЧС'!M104+ГС!M104+КСП!M104+Минздрав!M104+Минимущ!M104+Мининформ!M104+Минкульт!M104+Минобр!M104+Минприр!M104+Минсельхоз!M104+минстрой!M104+минтранс!M104+минспорт!M104+Минфин!M104+минюст!M104+'ГС тарифам'!M104+госохотрыб!M104+'ГС занятости'!M104+Гостех!M104+ЦИК!M104+Минэк!M104</f>
        <v>92</v>
      </c>
      <c r="N104" s="38">
        <f>АГ!N104+Госвет!N104+ГЖИ!N104+'ГК ЧС'!N104+ГС!N104+КСП!N104+Минздрав!N104+Минимущ!N104+Мининформ!N104+Минкульт!N104+Минобр!N104+Минприр!N104+Минсельхоз!N104+минстрой!N104+минтранс!N104+минспорт!N104+Минфин!N104+минюст!N104+'ГС тарифам'!N104+госохотрыб!N104+'ГС занятости'!N104+Гостех!N104+ЦИК!N104+Минэк!N104</f>
        <v>0</v>
      </c>
      <c r="O104" s="38">
        <f>АГ!O104+Госвет!O104+ГЖИ!O104+'ГК ЧС'!O104+ГС!O104+КСП!O104+Минздрав!O104+Минимущ!O104+Мининформ!O104+Минкульт!O104+Минобр!O104+Минприр!O104+Минсельхоз!O104+минстрой!O104+минтранс!O104+минспорт!O104+Минфин!O104+минюст!O104+'ГС тарифам'!O104+госохотрыб!O104+'ГС занятости'!O104+Гостех!O104+ЦИК!O104+Минэк!O104</f>
        <v>0</v>
      </c>
      <c r="P104" s="38">
        <f>АГ!P104+Госвет!P104+ГЖИ!P104+'ГК ЧС'!P104+ГС!P104+КСП!P104+Минздрав!P104+Минимущ!P104+Мининформ!P104+Минкульт!P104+Минобр!P104+Минприр!P104+Минсельхоз!P104+минстрой!P104+минтранс!P104+минспорт!P104+Минфин!P104+минюст!P104+'ГС тарифам'!P104+госохотрыб!P104+'ГС занятости'!P104+Гостех!P104+ЦИК!P104+Минэк!P104</f>
        <v>0</v>
      </c>
    </row>
    <row r="105" spans="1:16" ht="26.25" customHeight="1" x14ac:dyDescent="0.25">
      <c r="A105" s="537" t="s">
        <v>132</v>
      </c>
      <c r="B105" s="538"/>
      <c r="C105" s="539"/>
      <c r="D105" s="538"/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40"/>
    </row>
    <row r="106" spans="1:16" ht="21.75" customHeight="1" x14ac:dyDescent="0.25">
      <c r="A106" s="85" t="s">
        <v>123</v>
      </c>
      <c r="B106" s="72" t="s">
        <v>33</v>
      </c>
      <c r="C106" s="48"/>
      <c r="D106" s="48">
        <f>АГ!D106+Госвет!D106+ГЖИ!D106+'ГК ЧС'!D106+ГС!D106+КСП!D106+Минздрав!D106+Минимущ!D106+Мининформ!D106+Минкульт!D106+Минобр!D106+Минприр!D106+Минсельхоз!D106+минстрой!D106+минтранс!D106+минспорт!D106+Минфин!D106+минюст!D106+'ГС тарифам'!D106+госохотрыб!D106+'ГС занятости'!D106+Гостех!D106+ЦИК!D106+Минэк!D106</f>
        <v>0</v>
      </c>
      <c r="E106" s="48">
        <f>АГ!E106+Госвет!E106+ГЖИ!E106+'ГК ЧС'!E106+ГС!E106+КСП!E106+Минздрав!E106+Минимущ!E106+Мининформ!E106+Минкульт!E106+Минобр!E106+Минприр!E106+Минсельхоз!E106+минстрой!E106+минтранс!E106+минспорт!E106+Минфин!E106+минюст!E106+'ГС тарифам'!E106+госохотрыб!E106+'ГС занятости'!E106+Гостех!E106+ЦИК!E106+Минэк!E106</f>
        <v>0</v>
      </c>
      <c r="F106" s="48">
        <f>АГ!F106+Госвет!F106+ГЖИ!F106+'ГК ЧС'!F106+ГС!F106+КСП!F106+Минздрав!F106+Минимущ!F106+Мининформ!F106+Минкульт!F106+Минобр!F106+Минприр!F106+Минсельхоз!F106+минстрой!F106+минтранс!F106+минспорт!F106+Минфин!F106+минюст!F106+'ГС тарифам'!F106+госохотрыб!F106+'ГС занятости'!F106+Гостех!F106+ЦИК!F106+Минэк!F106</f>
        <v>0</v>
      </c>
      <c r="G106" s="48">
        <f>АГ!G106+Госвет!G106+ГЖИ!G106+'ГК ЧС'!G106+ГС!G106+КСП!G106+Минздрав!G106+Минимущ!G106+Мининформ!G106+Минкульт!G106+Минобр!G106+Минприр!G106+Минсельхоз!G106+минстрой!G106+минтранс!G106+минспорт!G106+Минфин!G106+минюст!G106+'ГС тарифам'!G106+госохотрыб!G106+'ГС занятости'!G106+Гостех!G106+ЦИК!G106+Минэк!G106</f>
        <v>0</v>
      </c>
      <c r="H106" s="48">
        <f>АГ!H106+Госвет!H106+ГЖИ!H106+'ГК ЧС'!H106+ГС!H106+КСП!H106+Минздрав!H106+Минимущ!H106+Мининформ!H106+Минкульт!H106+Минобр!H106+Минприр!H106+Минсельхоз!H106+минстрой!H106+минтранс!H106+минспорт!H106+Минфин!H106+минюст!H106+'ГС тарифам'!H106+госохотрыб!H106+'ГС занятости'!H106+Гостех!H106+ЦИК!H106+Минэк!H106</f>
        <v>0</v>
      </c>
      <c r="I106" s="48">
        <f>АГ!I106+Госвет!I106+ГЖИ!I106+'ГК ЧС'!I106+ГС!I106+КСП!I106+Минздрав!I106+Минимущ!I106+Мининформ!I106+Минкульт!I106+Минобр!I106+Минприр!I106+Минсельхоз!I106+минстрой!I106+минтранс!I106+минспорт!I106+Минфин!I106+минюст!I106+'ГС тарифам'!I106+госохотрыб!I106+'ГС занятости'!I106+Гостех!I106+ЦИК!I106+Минэк!I106</f>
        <v>0</v>
      </c>
      <c r="J106" s="48">
        <f>АГ!J106+Госвет!J106+ГЖИ!J106+'ГК ЧС'!J106+ГС!J106+КСП!J106+Минздрав!J106+Минимущ!J106+Мининформ!J106+Минкульт!J106+Минобр!J106+Минприр!J106+Минсельхоз!J106+минстрой!J106+минтранс!J106+минспорт!J106+Минфин!J106+минюст!J106+'ГС тарифам'!J106+госохотрыб!J106+'ГС занятости'!J106+Гостех!J106+ЦИК!J106+Минэк!J106</f>
        <v>0</v>
      </c>
      <c r="K106" s="48">
        <f>АГ!K106+Госвет!K106+ГЖИ!K106+'ГК ЧС'!K106+ГС!K106+КСП!K106+Минздрав!K106+Минимущ!K106+Мининформ!K106+Минкульт!K106+Минобр!K106+Минприр!K106+Минсельхоз!K106+минстрой!K106+минтранс!K106+минспорт!K106+Минфин!K106+минюст!K106+'ГС тарифам'!K106+госохотрыб!K106+'ГС занятости'!K106+Гостех!K106+ЦИК!K106+Минэк!K106</f>
        <v>0</v>
      </c>
      <c r="L106" s="48">
        <f>АГ!L106+Госвет!L106+ГЖИ!L106+'ГК ЧС'!L106+ГС!L106+КСП!L106+Минздрав!L106+Минимущ!L106+Мининформ!L106+Минкульт!L106+Минобр!L106+Минприр!L106+Минсельхоз!L106+минстрой!L106+минтранс!L106+минспорт!L106+Минфин!L106+минюст!L106+'ГС тарифам'!L106+госохотрыб!L106+'ГС занятости'!L106+Гостех!L106+ЦИК!L106+Минэк!L106</f>
        <v>0</v>
      </c>
      <c r="M106" s="48">
        <f>АГ!M106+Госвет!M106+ГЖИ!M106+'ГК ЧС'!M106+ГС!M106+КСП!M106+Минздрав!M106+Минимущ!M106+Мининформ!M106+Минкульт!M106+Минобр!M106+Минприр!M106+Минсельхоз!M106+минстрой!M106+минтранс!M106+минспорт!M106+Минфин!M106+минюст!M106+'ГС тарифам'!M106+госохотрыб!M106+'ГС занятости'!M106+Гостех!M106+ЦИК!M106+Минэк!M106</f>
        <v>0</v>
      </c>
      <c r="N106" s="48">
        <f>АГ!N106+Госвет!N106+ГЖИ!N106+'ГК ЧС'!N106+ГС!N106+КСП!N106+Минздрав!N106+Минимущ!N106+Мининформ!N106+Минкульт!N106+Минобр!N106+Минприр!N106+Минсельхоз!N106+минстрой!N106+минтранс!N106+минспорт!N106+Минфин!N106+минюст!N106+'ГС тарифам'!N106+госохотрыб!N106+'ГС занятости'!N106+Гостех!N106+ЦИК!N106+Минэк!N106</f>
        <v>0</v>
      </c>
      <c r="O106" s="48">
        <f>АГ!O106+Госвет!O106+ГЖИ!O106+'ГК ЧС'!O106+ГС!O106+КСП!O106+Минздрав!O106+Минимущ!O106+Мининформ!O106+Минкульт!O106+Минобр!O106+Минприр!O106+Минсельхоз!O106+минстрой!O106+минтранс!O106+минспорт!O106+Минфин!O106+минюст!O106+'ГС тарифам'!O106+госохотрыб!O106+'ГС занятости'!O106+Гостех!O106+ЦИК!O106+Минэк!O106</f>
        <v>0</v>
      </c>
      <c r="P106" s="48">
        <f>АГ!P106+Госвет!P106+ГЖИ!P106+'ГК ЧС'!P106+ГС!P106+КСП!P106+Минздрав!P106+Минимущ!P106+Мининформ!P106+Минкульт!P106+Минобр!P106+Минприр!P106+Минсельхоз!P106+минстрой!P106+минтранс!P106+минспорт!P106+Минфин!P106+минюст!P106+'ГС тарифам'!P106+госохотрыб!P106+'ГС занятости'!P106+Гостех!P106+ЦИК!P106+Минэк!P106</f>
        <v>0</v>
      </c>
    </row>
    <row r="107" spans="1:16" ht="66" x14ac:dyDescent="0.25">
      <c r="A107" s="49" t="s">
        <v>208</v>
      </c>
      <c r="B107" s="72" t="s">
        <v>34</v>
      </c>
      <c r="C107" s="38">
        <f t="shared" si="2"/>
        <v>716089.473</v>
      </c>
      <c r="D107" s="38">
        <f>АГ!D107+Госвет!D107+ГЖИ!D107+'ГК ЧС'!D107+ГС!D107+КСП!D107+Минздрав!D107+Минимущ!D107+Мининформ!D107+Минкульт!D107+Минобр!D107+Минприр!D107+Минсельхоз!D107+минстрой!D107+минтранс!D107+минспорт!D107+Минфин!D107+минюст!D107+'ГС тарифам'!D107+госохотрыб!D107+'ГС занятости'!D107+Гостех!D107+ЦИК!D107+Минэк!D107</f>
        <v>543111.57799999998</v>
      </c>
      <c r="E107" s="38">
        <f>АГ!E107+Госвет!E107+ГЖИ!E107+'ГК ЧС'!E107+ГС!E107+КСП!E107+Минздрав!E107+Минимущ!E107+Мининформ!E107+Минкульт!E107+Минобр!E107+Минприр!E107+Минсельхоз!E107+минстрой!E107+минтранс!E107+минспорт!E107+Минфин!E107+минюст!E107+'ГС тарифам'!E107+госохотрыб!E107+'ГС занятости'!E107+Гостех!E107+ЦИК!E107+Минэк!E107</f>
        <v>0</v>
      </c>
      <c r="F107" s="38">
        <f>АГ!F107+Госвет!F107+ГЖИ!F107+'ГК ЧС'!F107+ГС!F107+КСП!F107+Минздрав!F107+Минимущ!F107+Мининформ!F107+Минкульт!F107+Минобр!F107+Минприр!F107+Минсельхоз!F107+минстрой!F107+минтранс!F107+минспорт!F107+Минфин!F107+минюст!F107+'ГС тарифам'!F107+госохотрыб!F107+'ГС занятости'!F107+Гостех!F107+ЦИК!F107+Минэк!F107</f>
        <v>0</v>
      </c>
      <c r="G107" s="38">
        <f>АГ!G107+Госвет!G107+ГЖИ!G107+'ГК ЧС'!G107+ГС!G107+КСП!G107+Минздрав!G107+Минимущ!G107+Мининформ!G107+Минкульт!G107+Минобр!G107+Минприр!G107+Минсельхоз!G107+минстрой!G107+минтранс!G107+минспорт!G107+Минфин!G107+минюст!G107+'ГС тарифам'!G107+госохотрыб!G107+'ГС занятости'!G107+Гостех!G107+ЦИК!G107+Минэк!G107</f>
        <v>0</v>
      </c>
      <c r="H107" s="38">
        <f>АГ!H107+Госвет!H107+ГЖИ!H107+'ГК ЧС'!H107+ГС!H107+КСП!H107+Минздрав!H107+Минимущ!H107+Мининформ!H107+Минкульт!H107+Минобр!H107+Минприр!H107+Минсельхоз!H107+минстрой!H107+минтранс!H107+минспорт!H107+Минфин!H107+минюст!H107+'ГС тарифам'!H107+госохотрыб!H107+'ГС занятости'!H107+Гостех!H107+ЦИК!H107+Минэк!H107</f>
        <v>0</v>
      </c>
      <c r="I107" s="38">
        <f>АГ!I107+Госвет!I107+ГЖИ!I107+'ГК ЧС'!I107+ГС!I107+КСП!I107+Минздрав!I107+Минимущ!I107+Мининформ!I107+Минкульт!I107+Минобр!I107+Минприр!I107+Минсельхоз!I107+минстрой!I107+минтранс!I107+минспорт!I107+Минфин!I107+минюст!I107+'ГС тарифам'!I107+госохотрыб!I107+'ГС занятости'!I107+Гостех!I107+ЦИК!I107+Минэк!I107</f>
        <v>0</v>
      </c>
      <c r="J107" s="38">
        <f>АГ!J107+Госвет!J107+ГЖИ!J107+'ГК ЧС'!J107+ГС!J107+КСП!J107+Минздрав!J107+Минимущ!J107+Мининформ!J107+Минкульт!J107+Минобр!J107+Минприр!J107+Минсельхоз!J107+минстрой!J107+минтранс!J107+минспорт!J107+Минфин!J107+минюст!J107+'ГС тарифам'!J107+госохотрыб!J107+'ГС занятости'!J107+Гостех!J107+ЦИК!J107+Минэк!J107</f>
        <v>0</v>
      </c>
      <c r="K107" s="38">
        <f>АГ!K107+Госвет!K107+ГЖИ!K107+'ГК ЧС'!K107+ГС!K107+КСП!K107+Минздрав!K107+Минимущ!K107+Мининформ!K107+Минкульт!K107+Минобр!K107+Минприр!K107+Минсельхоз!K107+минстрой!K107+минтранс!K107+минспорт!K107+Минфин!K107+минюст!K107+'ГС тарифам'!K107+госохотрыб!K107+'ГС занятости'!K107+Гостех!K107+ЦИК!K107+Минэк!K107</f>
        <v>160329.16500000001</v>
      </c>
      <c r="L107" s="38">
        <f>АГ!L107+Госвет!L107+ГЖИ!L107+'ГК ЧС'!L107+ГС!L107+КСП!L107+Минздрав!L107+Минимущ!L107+Мининформ!L107+Минкульт!L107+Минобр!L107+Минприр!L107+Минсельхоз!L107+минстрой!L107+минтранс!L107+минспорт!L107+Минфин!L107+минюст!L107+'ГС тарифам'!L107+госохотрыб!L107+'ГС занятости'!L107+Гостех!L107+ЦИК!L107+Минэк!L107</f>
        <v>0</v>
      </c>
      <c r="M107" s="38">
        <f>АГ!M107+Госвет!M107+ГЖИ!M107+'ГК ЧС'!M107+ГС!M107+КСП!M107+Минздрав!M107+Минимущ!M107+Мининформ!M107+Минкульт!M107+Минобр!M107+Минприр!M107+Минсельхоз!M107+минстрой!M107+минтранс!M107+минспорт!M107+Минфин!M107+минюст!M107+'ГС тарифам'!M107+госохотрыб!M107+'ГС занятости'!M107+Гостех!M107+ЦИК!M107+Минэк!M107</f>
        <v>12648.73</v>
      </c>
      <c r="N107" s="38">
        <f>АГ!N107+Госвет!N107+ГЖИ!N107+'ГК ЧС'!N107+ГС!N107+КСП!N107+Минздрав!N107+Минимущ!N107+Мининформ!N107+Минкульт!N107+Минобр!N107+Минприр!N107+Минсельхоз!N107+минстрой!N107+минтранс!N107+минспорт!N107+Минфин!N107+минюст!N107+'ГС тарифам'!N107+госохотрыб!N107+'ГС занятости'!N107+Гостех!N107+ЦИК!N107+Минэк!N107</f>
        <v>0</v>
      </c>
      <c r="O107" s="38">
        <f>АГ!O107+Госвет!O107+ГЖИ!O107+'ГК ЧС'!O107+ГС!O107+КСП!O107+Минздрав!O107+Минимущ!O107+Мининформ!O107+Минкульт!O107+Минобр!O107+Минприр!O107+Минсельхоз!O107+минстрой!O107+минтранс!O107+минспорт!O107+Минфин!O107+минюст!O107+'ГС тарифам'!O107+госохотрыб!O107+'ГС занятости'!O107+Гостех!O107+ЦИК!O107+Минэк!O107</f>
        <v>0</v>
      </c>
      <c r="P107" s="38">
        <f>АГ!P107+Госвет!P107+ГЖИ!P107+'ГК ЧС'!P107+ГС!P107+КСП!P107+Минздрав!P107+Минимущ!P107+Мининформ!P107+Минкульт!P107+Минобр!P107+Минприр!P107+Минсельхоз!P107+минстрой!P107+минтранс!P107+минспорт!P107+Минфин!P107+минюст!P107+'ГС тарифам'!P107+госохотрыб!P107+'ГС занятости'!P107+Гостех!P107+ЦИК!P107+Минэк!P107</f>
        <v>0</v>
      </c>
    </row>
    <row r="108" spans="1:16" ht="79.2" x14ac:dyDescent="0.25">
      <c r="A108" s="49" t="s">
        <v>209</v>
      </c>
      <c r="B108" s="72" t="s">
        <v>35</v>
      </c>
      <c r="C108" s="48">
        <f t="shared" si="2"/>
        <v>58372.874000000003</v>
      </c>
      <c r="D108" s="48">
        <f>АГ!D108+Госвет!D108+ГЖИ!D108+'ГК ЧС'!D108+ГС!D108+КСП!D108+Минздрав!D108+Минимущ!D108+Мининформ!D108+Минкульт!D108+Минобр!D108+Минприр!D108+Минсельхоз!D108+минстрой!D108+минтранс!D108+минспорт!D108+Минфин!D108+минюст!D108+'ГС тарифам'!D108+госохотрыб!D108+'ГС занятости'!D108+Гостех!D108+ЦИК!D108+Минэк!D108</f>
        <v>0</v>
      </c>
      <c r="E108" s="48">
        <f>АГ!E108+Госвет!E108+ГЖИ!E108+'ГК ЧС'!E108+ГС!E108+КСП!E108+Минздрав!E108+Минимущ!E108+Мининформ!E108+Минкульт!E108+Минобр!E108+Минприр!E108+Минсельхоз!E108+минстрой!E108+минтранс!E108+минспорт!E108+Минфин!E108+минюст!E108+'ГС тарифам'!E108+госохотрыб!E108+'ГС занятости'!E108+Гостех!E108+ЦИК!E108+Минэк!E108</f>
        <v>0</v>
      </c>
      <c r="F108" s="48">
        <f>АГ!F108+Госвет!F108+ГЖИ!F108+'ГК ЧС'!F108+ГС!F108+КСП!F108+Минздрав!F108+Минимущ!F108+Мининформ!F108+Минкульт!F108+Минобр!F108+Минприр!F108+Минсельхоз!F108+минстрой!F108+минтранс!F108+минспорт!F108+Минфин!F108+минюст!F108+'ГС тарифам'!F108+госохотрыб!F108+'ГС занятости'!F108+Гостех!F108+ЦИК!F108+Минэк!F108</f>
        <v>0</v>
      </c>
      <c r="G108" s="48">
        <f>АГ!G108+Госвет!G108+ГЖИ!G108+'ГК ЧС'!G108+ГС!G108+КСП!G108+Минздрав!G108+Минимущ!G108+Мининформ!G108+Минкульт!G108+Минобр!G108+Минприр!G108+Минсельхоз!G108+минстрой!G108+минтранс!G108+минспорт!G108+Минфин!G108+минюст!G108+'ГС тарифам'!G108+госохотрыб!G108+'ГС занятости'!G108+Гостех!G108+ЦИК!G108+Минэк!G108</f>
        <v>0</v>
      </c>
      <c r="H108" s="48">
        <f>АГ!H108+Госвет!H108+ГЖИ!H108+'ГК ЧС'!H108+ГС!H108+КСП!H108+Минздрав!H108+Минимущ!H108+Мининформ!H108+Минкульт!H108+Минобр!H108+Минприр!H108+Минсельхоз!H108+минстрой!H108+минтранс!H108+минспорт!H108+Минфин!H108+минюст!H108+'ГС тарифам'!H108+госохотрыб!H108+'ГС занятости'!H108+Гостех!H108+ЦИК!H108+Минэк!H108</f>
        <v>0</v>
      </c>
      <c r="I108" s="48">
        <f>АГ!I108+Госвет!I108+ГЖИ!I108+'ГК ЧС'!I108+ГС!I108+КСП!I108+Минздрав!I108+Минимущ!I108+Мининформ!I108+Минкульт!I108+Минобр!I108+Минприр!I108+Минсельхоз!I108+минстрой!I108+минтранс!I108+минспорт!I108+Минфин!I108+минюст!I108+'ГС тарифам'!I108+госохотрыб!I108+'ГС занятости'!I108+Гостех!I108+ЦИК!I108+Минэк!I108</f>
        <v>0</v>
      </c>
      <c r="J108" s="48">
        <f>АГ!J108+Госвет!J108+ГЖИ!J108+'ГК ЧС'!J108+ГС!J108+КСП!J108+Минздрав!J108+Минимущ!J108+Мининформ!J108+Минкульт!J108+Минобр!J108+Минприр!J108+Минсельхоз!J108+минстрой!J108+минтранс!J108+минспорт!J108+Минфин!J108+минюст!J108+'ГС тарифам'!J108+госохотрыб!J108+'ГС занятости'!J108+Гостех!J108+ЦИК!J108+Минэк!J108</f>
        <v>0</v>
      </c>
      <c r="K108" s="48">
        <f>АГ!K108+Госвет!K108+ГЖИ!K108+'ГК ЧС'!K108+ГС!K108+КСП!K108+Минздрав!K108+Минимущ!K108+Мининформ!K108+Минкульт!K108+Минобр!K108+Минприр!K108+Минсельхоз!K108+минстрой!K108+минтранс!K108+минспорт!K108+Минфин!K108+минюст!K108+'ГС тарифам'!K108+госохотрыб!K108+'ГС занятости'!K108+Гостех!K108+ЦИК!K108+Минэк!K108</f>
        <v>57663.724000000002</v>
      </c>
      <c r="L108" s="48">
        <f>АГ!L108+Госвет!L108+ГЖИ!L108+'ГК ЧС'!L108+ГС!L108+КСП!L108+Минздрав!L108+Минимущ!L108+Мининформ!L108+Минкульт!L108+Минобр!L108+Минприр!L108+Минсельхоз!L108+минстрой!L108+минтранс!L108+минспорт!L108+Минфин!L108+минюст!L108+'ГС тарифам'!L108+госохотрыб!L108+'ГС занятости'!L108+Гостех!L108+ЦИК!L108+Минэк!L108</f>
        <v>0</v>
      </c>
      <c r="M108" s="48">
        <f>АГ!M108+Госвет!M108+ГЖИ!M108+'ГК ЧС'!M108+ГС!M108+КСП!M108+Минздрав!M108+Минимущ!M108+Мининформ!M108+Минкульт!M108+Минобр!M108+Минприр!M108+Минсельхоз!M108+минстрой!M108+минтранс!M108+минспорт!M108+Минфин!M108+минюст!M108+'ГС тарифам'!M108+госохотрыб!M108+'ГС занятости'!M108+Гостех!M108+ЦИК!M108+Минэк!M108</f>
        <v>709.15</v>
      </c>
      <c r="N108" s="48">
        <f>АГ!N108+Госвет!N108+ГЖИ!N108+'ГК ЧС'!N108+ГС!N108+КСП!N108+Минздрав!N108+Минимущ!N108+Мининформ!N108+Минкульт!N108+Минобр!N108+Минприр!N108+Минсельхоз!N108+минстрой!N108+минтранс!N108+минспорт!N108+Минфин!N108+минюст!N108+'ГС тарифам'!N108+госохотрыб!N108+'ГС занятости'!N108+Гостех!N108+ЦИК!N108+Минэк!N108</f>
        <v>0</v>
      </c>
      <c r="O108" s="48">
        <f>АГ!O108+Госвет!O108+ГЖИ!O108+'ГК ЧС'!O108+ГС!O108+КСП!O108+Минздрав!O108+Минимущ!O108+Мининформ!O108+Минкульт!O108+Минобр!O108+Минприр!O108+Минсельхоз!O108+минстрой!O108+минтранс!O108+минспорт!O108+Минфин!O108+минюст!O108+'ГС тарифам'!O108+госохотрыб!O108+'ГС занятости'!O108+Гостех!O108+ЦИК!O108+Минэк!O108</f>
        <v>0</v>
      </c>
      <c r="P108" s="48">
        <f>АГ!P108+Госвет!P108+ГЖИ!P108+'ГК ЧС'!P108+ГС!P108+КСП!P108+Минздрав!P108+Минимущ!P108+Мининформ!P108+Минкульт!P108+Минобр!P108+Минприр!P108+Минсельхоз!P108+минстрой!P108+минтранс!P108+минспорт!P108+Минфин!P108+минюст!P108+'ГС тарифам'!P108+госохотрыб!P108+'ГС занятости'!P108+Гостех!P108+ЦИК!P108+Минэк!P108</f>
        <v>0</v>
      </c>
    </row>
    <row r="109" spans="1:16" ht="52.8" x14ac:dyDescent="0.25">
      <c r="A109" s="50" t="s">
        <v>125</v>
      </c>
      <c r="B109" s="51" t="s">
        <v>36</v>
      </c>
      <c r="C109" s="38">
        <f t="shared" si="2"/>
        <v>650915.33799999999</v>
      </c>
      <c r="D109" s="38">
        <f>АГ!D109+Госвет!D109+ГЖИ!D109+'ГК ЧС'!D109+ГС!D109+КСП!D109+Минздрав!D109+Минимущ!D109+Мининформ!D109+Минкульт!D109+Минобр!D109+Минприр!D109+Минсельхоз!D109+минстрой!D109+минтранс!D109+минспорт!D109+Минфин!D109+минюст!D109+'ГС тарифам'!D109+госохотрыб!D109+'ГС занятости'!D109+Гостех!D109+ЦИК!D109+Минэк!D109</f>
        <v>539614.96</v>
      </c>
      <c r="E109" s="38">
        <f>АГ!E109+Госвет!E109+ГЖИ!E109+'ГК ЧС'!E109+ГС!E109+КСП!E109+Минздрав!E109+Минимущ!E109+Мининформ!E109+Минкульт!E109+Минобр!E109+Минприр!E109+Минсельхоз!E109+минстрой!E109+минтранс!E109+минспорт!E109+Минфин!E109+минюст!E109+'ГС тарифам'!E109+госохотрыб!E109+'ГС занятости'!E109+Гостех!E109+ЦИК!E109+Минэк!E109</f>
        <v>0</v>
      </c>
      <c r="F109" s="38">
        <f>АГ!F109+Госвет!F109+ГЖИ!F109+'ГК ЧС'!F109+ГС!F109+КСП!F109+Минздрав!F109+Минимущ!F109+Мининформ!F109+Минкульт!F109+Минобр!F109+Минприр!F109+Минсельхоз!F109+минстрой!F109+минтранс!F109+минспорт!F109+Минфин!F109+минюст!F109+'ГС тарифам'!F109+госохотрыб!F109+'ГС занятости'!F109+Гостех!F109+ЦИК!F109+Минэк!F109</f>
        <v>0</v>
      </c>
      <c r="G109" s="38">
        <f>АГ!G109+Госвет!G109+ГЖИ!G109+'ГК ЧС'!G109+ГС!G109+КСП!G109+Минздрав!G109+Минимущ!G109+Мининформ!G109+Минкульт!G109+Минобр!G109+Минприр!G109+Минсельхоз!G109+минстрой!G109+минтранс!G109+минспорт!G109+Минфин!G109+минюст!G109+'ГС тарифам'!G109+госохотрыб!G109+'ГС занятости'!G109+Гостех!G109+ЦИК!G109+Минэк!G109</f>
        <v>0</v>
      </c>
      <c r="H109" s="38">
        <f>АГ!H109+Госвет!H109+ГЖИ!H109+'ГК ЧС'!H109+ГС!H109+КСП!H109+Минздрав!H109+Минимущ!H109+Мининформ!H109+Минкульт!H109+Минобр!H109+Минприр!H109+Минсельхоз!H109+минстрой!H109+минтранс!H109+минспорт!H109+Минфин!H109+минюст!H109+'ГС тарифам'!H109+госохотрыб!H109+'ГС занятости'!H109+Гостех!H109+ЦИК!H109+Минэк!H109</f>
        <v>0</v>
      </c>
      <c r="I109" s="38">
        <f>АГ!I109+Госвет!I109+ГЖИ!I109+'ГК ЧС'!I109+ГС!I109+КСП!I109+Минздрав!I109+Минимущ!I109+Мининформ!I109+Минкульт!I109+Минобр!I109+Минприр!I109+Минсельхоз!I109+минстрой!I109+минтранс!I109+минспорт!I109+Минфин!I109+минюст!I109+'ГС тарифам'!I109+госохотрыб!I109+'ГС занятости'!I109+Гостех!I109+ЦИК!I109+Минэк!I109</f>
        <v>0</v>
      </c>
      <c r="J109" s="38">
        <f>АГ!J109+Госвет!J109+ГЖИ!J109+'ГК ЧС'!J109+ГС!J109+КСП!J109+Минздрав!J109+Минимущ!J109+Мининформ!J109+Минкульт!J109+Минобр!J109+Минприр!J109+Минсельхоз!J109+минстрой!J109+минтранс!J109+минспорт!J109+Минфин!J109+минюст!J109+'ГС тарифам'!J109+госохотрыб!J109+'ГС занятости'!J109+Гостех!J109+ЦИК!J109+Минэк!J109</f>
        <v>0</v>
      </c>
      <c r="K109" s="38">
        <f>АГ!K109+Госвет!K109+ГЖИ!K109+'ГК ЧС'!K109+ГС!K109+КСП!K109+Минздрав!K109+Минимущ!K109+Мининформ!K109+Минкульт!K109+Минобр!K109+Минприр!K109+Минсельхоз!K109+минстрой!K109+минтранс!K109+минспорт!K109+Минфин!K109+минюст!K109+'ГС тарифам'!K109+госохотрыб!K109+'ГС занятости'!K109+Гостех!K109+ЦИК!K109+Минэк!K109</f>
        <v>95440.328000000009</v>
      </c>
      <c r="L109" s="38">
        <f>АГ!L109+Госвет!L109+ГЖИ!L109+'ГК ЧС'!L109+ГС!L109+КСП!L109+Минздрав!L109+Минимущ!L109+Мининформ!L109+Минкульт!L109+Минобр!L109+Минприр!L109+Минсельхоз!L109+минстрой!L109+минтранс!L109+минспорт!L109+Минфин!L109+минюст!L109+'ГС тарифам'!L109+госохотрыб!L109+'ГС занятости'!L109+Гостех!L109+ЦИК!L109+Минэк!L109</f>
        <v>0</v>
      </c>
      <c r="M109" s="38">
        <f>АГ!M109+Госвет!M109+ГЖИ!M109+'ГК ЧС'!M109+ГС!M109+КСП!M109+Минздрав!M109+Минимущ!M109+Мининформ!M109+Минкульт!M109+Минобр!M109+Минприр!M109+Минсельхоз!M109+минстрой!M109+минтранс!M109+минспорт!M109+Минфин!M109+минюст!M109+'ГС тарифам'!M109+госохотрыб!M109+'ГС занятости'!M109+Гостех!M109+ЦИК!M109+Минэк!M109</f>
        <v>15860.050000000001</v>
      </c>
      <c r="N109" s="38">
        <f>АГ!N109+Госвет!N109+ГЖИ!N109+'ГК ЧС'!N109+ГС!N109+КСП!N109+Минздрав!N109+Минимущ!N109+Мининформ!N109+Минкульт!N109+Минобр!N109+Минприр!N109+Минсельхоз!N109+минстрой!N109+минтранс!N109+минспорт!N109+Минфин!N109+минюст!N109+'ГС тарифам'!N109+госохотрыб!N109+'ГС занятости'!N109+Гостех!N109+ЦИК!N109+Минэк!N109</f>
        <v>0</v>
      </c>
      <c r="O109" s="38">
        <f>АГ!O109+Госвет!O109+ГЖИ!O109+'ГК ЧС'!O109+ГС!O109+КСП!O109+Минздрав!O109+Минимущ!O109+Мининформ!O109+Минкульт!O109+Минобр!O109+Минприр!O109+Минсельхоз!O109+минстрой!O109+минтранс!O109+минспорт!O109+Минфин!O109+минюст!O109+'ГС тарифам'!O109+госохотрыб!O109+'ГС занятости'!O109+Гостех!O109+ЦИК!O109+Минэк!O109</f>
        <v>0</v>
      </c>
      <c r="P109" s="38">
        <f>АГ!P109+Госвет!P109+ГЖИ!P109+'ГК ЧС'!P109+ГС!P109+КСП!P109+Минздрав!P109+Минимущ!P109+Мининформ!P109+Минкульт!P109+Минобр!P109+Минприр!P109+Минсельхоз!P109+минстрой!P109+минтранс!P109+минспорт!P109+Минфин!P109+минюст!P109+'ГС тарифам'!P109+госохотрыб!P109+'ГС занятости'!P109+Гостех!P109+ЦИК!P109+Минэк!P109</f>
        <v>0</v>
      </c>
    </row>
    <row r="110" spans="1:16" ht="91.5" customHeight="1" x14ac:dyDescent="0.25">
      <c r="A110" s="86" t="s">
        <v>210</v>
      </c>
      <c r="B110" s="51" t="s">
        <v>134</v>
      </c>
      <c r="C110" s="48">
        <f t="shared" si="2"/>
        <v>33724.896000000001</v>
      </c>
      <c r="D110" s="48">
        <f>АГ!D110+Госвет!D110+ГЖИ!D110+'ГК ЧС'!D110+ГС!D110+КСП!D110+Минздрав!D110+Минимущ!D110+Мининформ!D110+Минкульт!D110+Минобр!D110+Минприр!D110+Минсельхоз!D110+минстрой!D110+минтранс!D110+минспорт!D110+Минфин!D110+минюст!D110+'ГС тарифам'!D110+госохотрыб!D110+'ГС занятости'!D110+Гостех!D110+ЦИК!D110+Минэк!D110</f>
        <v>0</v>
      </c>
      <c r="E110" s="48">
        <f>АГ!E110+Госвет!E110+ГЖИ!E110+'ГК ЧС'!E110+ГС!E110+КСП!E110+Минздрав!E110+Минимущ!E110+Мининформ!E110+Минкульт!E110+Минобр!E110+Минприр!E110+Минсельхоз!E110+минстрой!E110+минтранс!E110+минспорт!E110+Минфин!E110+минюст!E110+'ГС тарифам'!E110+госохотрыб!E110+'ГС занятости'!E110+Гостех!E110+ЦИК!E110+Минэк!E110</f>
        <v>0</v>
      </c>
      <c r="F110" s="48">
        <f>АГ!F110+Госвет!F110+ГЖИ!F110+'ГК ЧС'!F110+ГС!F110+КСП!F110+Минздрав!F110+Минимущ!F110+Мининформ!F110+Минкульт!F110+Минобр!F110+Минприр!F110+Минсельхоз!F110+минстрой!F110+минтранс!F110+минспорт!F110+Минфин!F110+минюст!F110+'ГС тарифам'!F110+госохотрыб!F110+'ГС занятости'!F110+Гостех!F110+ЦИК!F110+Минэк!F110</f>
        <v>0</v>
      </c>
      <c r="G110" s="48">
        <f>АГ!G110+Госвет!G110+ГЖИ!G110+'ГК ЧС'!G110+ГС!G110+КСП!G110+Минздрав!G110+Минимущ!G110+Мининформ!G110+Минкульт!G110+Минобр!G110+Минприр!G110+Минсельхоз!G110+минстрой!G110+минтранс!G110+минспорт!G110+Минфин!G110+минюст!G110+'ГС тарифам'!G110+госохотрыб!G110+'ГС занятости'!G110+Гостех!G110+ЦИК!G110+Минэк!G110</f>
        <v>0</v>
      </c>
      <c r="H110" s="48">
        <f>АГ!H110+Госвет!H110+ГЖИ!H110+'ГК ЧС'!H110+ГС!H110+КСП!H110+Минздрав!H110+Минимущ!H110+Мининформ!H110+Минкульт!H110+Минобр!H110+Минприр!H110+Минсельхоз!H110+минстрой!H110+минтранс!H110+минспорт!H110+Минфин!H110+минюст!H110+'ГС тарифам'!H110+госохотрыб!H110+'ГС занятости'!H110+Гостех!H110+ЦИК!H110+Минэк!H110</f>
        <v>0</v>
      </c>
      <c r="I110" s="48">
        <f>АГ!I110+Госвет!I110+ГЖИ!I110+'ГК ЧС'!I110+ГС!I110+КСП!I110+Минздрав!I110+Минимущ!I110+Мининформ!I110+Минкульт!I110+Минобр!I110+Минприр!I110+Минсельхоз!I110+минстрой!I110+минтранс!I110+минспорт!I110+Минфин!I110+минюст!I110+'ГС тарифам'!I110+госохотрыб!I110+'ГС занятости'!I110+Гостех!I110+ЦИК!I110+Минэк!I110</f>
        <v>0</v>
      </c>
      <c r="J110" s="48">
        <f>АГ!J110+Госвет!J110+ГЖИ!J110+'ГК ЧС'!J110+ГС!J110+КСП!J110+Минздрав!J110+Минимущ!J110+Мининформ!J110+Минкульт!J110+Минобр!J110+Минприр!J110+Минсельхоз!J110+минстрой!J110+минтранс!J110+минспорт!J110+Минфин!J110+минюст!J110+'ГС тарифам'!J110+госохотрыб!J110+'ГС занятости'!J110+Гостех!J110+ЦИК!J110+Минэк!J110</f>
        <v>0</v>
      </c>
      <c r="K110" s="48">
        <f>АГ!K110+Госвет!K110+ГЖИ!K110+'ГК ЧС'!K110+ГС!K110+КСП!K110+Минздрав!K110+Минимущ!K110+Мининформ!K110+Минкульт!K110+Минобр!K110+Минприр!K110+Минсельхоз!K110+минстрой!K110+минтранс!K110+минспорт!K110+Минфин!K110+минюст!K110+'ГС тарифам'!K110+госохотрыб!K110+'ГС занятости'!K110+Гостех!K110+ЦИК!K110+Минэк!K110</f>
        <v>33077.656000000003</v>
      </c>
      <c r="L110" s="48">
        <f>АГ!L110+Госвет!L110+ГЖИ!L110+'ГК ЧС'!L110+ГС!L110+КСП!L110+Минздрав!L110+Минимущ!L110+Мининформ!L110+Минкульт!L110+Минобр!L110+Минприр!L110+Минсельхоз!L110+минстрой!L110+минтранс!L110+минспорт!L110+Минфин!L110+минюст!L110+'ГС тарифам'!L110+госохотрыб!L110+'ГС занятости'!L110+Гостех!L110+ЦИК!L110+Минэк!L110</f>
        <v>0</v>
      </c>
      <c r="M110" s="48">
        <f>АГ!M110+Госвет!M110+ГЖИ!M110+'ГК ЧС'!M110+ГС!M110+КСП!M110+Минздрав!M110+Минимущ!M110+Мининформ!M110+Минкульт!M110+Минобр!M110+Минприр!M110+Минсельхоз!M110+минстрой!M110+минтранс!M110+минспорт!M110+Минфин!M110+минюст!M110+'ГС тарифам'!M110+госохотрыб!M110+'ГС занятости'!M110+Гостех!M110+ЦИК!M110+Минэк!M110</f>
        <v>647.24</v>
      </c>
      <c r="N110" s="48">
        <f>АГ!N110+Госвет!N110+ГЖИ!N110+'ГК ЧС'!N110+ГС!N110+КСП!N110+Минздрав!N110+Минимущ!N110+Мининформ!N110+Минкульт!N110+Минобр!N110+Минприр!N110+Минсельхоз!N110+минстрой!N110+минтранс!N110+минспорт!N110+Минфин!N110+минюст!N110+'ГС тарифам'!N110+госохотрыб!N110+'ГС занятости'!N110+Гостех!N110+ЦИК!N110+Минэк!N110</f>
        <v>0</v>
      </c>
      <c r="O110" s="48">
        <f>АГ!O110+Госвет!O110+ГЖИ!O110+'ГК ЧС'!O110+ГС!O110+КСП!O110+Минздрав!O110+Минимущ!O110+Мининформ!O110+Минкульт!O110+Минобр!O110+Минприр!O110+Минсельхоз!O110+минстрой!O110+минтранс!O110+минспорт!O110+Минфин!O110+минюст!O110+'ГС тарифам'!O110+госохотрыб!O110+'ГС занятости'!O110+Гостех!O110+ЦИК!O110+Минэк!O110</f>
        <v>0</v>
      </c>
      <c r="P110" s="48">
        <f>АГ!P110+Госвет!P110+ГЖИ!P110+'ГК ЧС'!P110+ГС!P110+КСП!P110+Минздрав!P110+Минимущ!P110+Мининформ!P110+Минкульт!P110+Минобр!P110+Минприр!P110+Минсельхоз!P110+минстрой!P110+минтранс!P110+минспорт!P110+Минфин!P110+минюст!P110+'ГС тарифам'!P110+госохотрыб!P110+'ГС занятости'!P110+Гостех!P110+ЦИК!P110+Минэк!P110</f>
        <v>0</v>
      </c>
    </row>
    <row r="111" spans="1:16" ht="30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6"/>
      <c r="H111" s="6"/>
      <c r="I111" s="6"/>
      <c r="J111" s="6"/>
      <c r="K111" s="6">
        <v>0</v>
      </c>
      <c r="L111" s="6"/>
      <c r="M111" s="150"/>
      <c r="N111" s="150"/>
      <c r="O111" s="150"/>
      <c r="P111" s="150"/>
    </row>
    <row r="112" spans="1:16" ht="27" customHeight="1" x14ac:dyDescent="0.25">
      <c r="A112" s="541" t="s">
        <v>135</v>
      </c>
      <c r="B112" s="542"/>
      <c r="C112" s="542"/>
      <c r="D112" s="542"/>
      <c r="E112" s="542"/>
      <c r="F112" s="542"/>
      <c r="G112" s="542"/>
      <c r="H112" s="542"/>
      <c r="I112" s="542"/>
      <c r="J112" s="542"/>
      <c r="K112" s="542"/>
      <c r="L112" s="542"/>
      <c r="M112" s="542"/>
      <c r="N112" s="542"/>
      <c r="O112" s="542"/>
      <c r="P112" s="543"/>
    </row>
    <row r="113" spans="1:18" x14ac:dyDescent="0.25">
      <c r="A113" s="544" t="s">
        <v>136</v>
      </c>
      <c r="B113" s="545"/>
      <c r="C113" s="545"/>
      <c r="D113" s="545"/>
      <c r="E113" s="545"/>
      <c r="F113" s="545"/>
      <c r="G113" s="545"/>
      <c r="H113" s="545"/>
      <c r="I113" s="545"/>
      <c r="J113" s="545"/>
      <c r="K113" s="545"/>
      <c r="L113" s="545"/>
      <c r="M113" s="545"/>
      <c r="N113" s="545"/>
      <c r="O113" s="545"/>
      <c r="P113" s="546"/>
    </row>
    <row r="114" spans="1:18" ht="52.8" x14ac:dyDescent="0.25">
      <c r="A114" s="50" t="s">
        <v>111</v>
      </c>
      <c r="B114" s="51" t="s">
        <v>137</v>
      </c>
      <c r="C114" s="48">
        <f>SUM(D114:P114)</f>
        <v>0</v>
      </c>
      <c r="D114" s="96">
        <f>АГ!D114+Госвет!D114+ГЖИ!D114+'ГК ЧС'!D114+ГС!D114+КСП!D114+Минздрав!D114+Минимущ!D114+Мининформ!D114+Минкульт!D114+Минобр!D114+Минприр!D114+Минсельхоз!D114+минстрой!D114+минтранс!D114+минспорт!D114+Минфин!D114+минюст!D114+'ГС тарифам'!D114+госохотрыб!D114+'ГС занятости'!D114+Гостех!D114+ЦИК!D114+Минэк!D114</f>
        <v>0</v>
      </c>
      <c r="E114" s="96">
        <f>АГ!E114+Госвет!E114+ГЖИ!E114+'ГК ЧС'!E114+ГС!E114+КСП!E114+Минздрав!E114+Минимущ!E114+Мининформ!E114+Минкульт!E114+Минобр!E114+Минприр!E114+Минсельхоз!E114+минстрой!E114+минтранс!E114+минспорт!E114+Минфин!E114+минюст!E114+'ГС тарифам'!E114+госохотрыб!E114+'ГС занятости'!E114+Гостех!E114+ЦИК!E114+Минэк!E114</f>
        <v>0</v>
      </c>
      <c r="F114" s="96">
        <f>АГ!F114+Госвет!F114+ГЖИ!F114+'ГК ЧС'!F114+ГС!F114+КСП!F114+Минздрав!F114+Минимущ!F114+Мининформ!F114+Минкульт!F114+Минобр!F114+Минприр!F114+Минсельхоз!F114+минстрой!F114+минтранс!F114+минспорт!F114+Минфин!F114+минюст!F114+'ГС тарифам'!F114+госохотрыб!F114+'ГС занятости'!F114+Гостех!F114+ЦИК!F114+Минэк!F114</f>
        <v>0</v>
      </c>
      <c r="G114" s="96">
        <f>АГ!G114+Госвет!G114+ГЖИ!G114+'ГК ЧС'!G114+ГС!G114+КСП!G114+Минздрав!G114+Минимущ!G114+Мининформ!G114+Минкульт!G114+Минобр!G114+Минприр!G114+Минсельхоз!G114+минстрой!G114+минтранс!G114+минспорт!G114+Минфин!G114+минюст!G114+'ГС тарифам'!G114+госохотрыб!G114+'ГС занятости'!G114+Гостех!G114+ЦИК!G114+Минэк!G114</f>
        <v>0</v>
      </c>
      <c r="H114" s="96">
        <f>АГ!H114+Госвет!H114+ГЖИ!H114+'ГК ЧС'!H114+ГС!H114+КСП!H114+Минздрав!H114+Минимущ!H114+Мининформ!H114+Минкульт!H114+Минобр!H114+Минприр!H114+Минсельхоз!H114+минстрой!H114+минтранс!H114+минспорт!H114+Минфин!H114+минюст!H114+'ГС тарифам'!H114+госохотрыб!H114+'ГС занятости'!H114+Гостех!H114+ЦИК!H114+Минэк!H114</f>
        <v>0</v>
      </c>
      <c r="I114" s="96">
        <f>АГ!I114+Госвет!I114+ГЖИ!I114+'ГК ЧС'!I114+ГС!I114+КСП!I114+Минздрав!I114+Минимущ!I114+Мининформ!I114+Минкульт!I114+Минобр!I114+Минприр!I114+Минсельхоз!I114+минстрой!I114+минтранс!I114+минспорт!I114+Минфин!I114+минюст!I114+'ГС тарифам'!I114+госохотрыб!I114+'ГС занятости'!I114+Гостех!I114+ЦИК!I114+Минэк!I114</f>
        <v>0</v>
      </c>
      <c r="J114" s="96">
        <f>АГ!J114+Госвет!J114+ГЖИ!J114+'ГК ЧС'!J114+ГС!J114+КСП!J114+Минздрав!J114+Минимущ!J114+Мининформ!J114+Минкульт!J114+Минобр!J114+Минприр!J114+Минсельхоз!J114+минстрой!J114+минтранс!J114+минспорт!J114+Минфин!J114+минюст!J114+'ГС тарифам'!J114+госохотрыб!J114+'ГС занятости'!J114+Гостех!J114+ЦИК!J114+Минэк!J114</f>
        <v>0</v>
      </c>
      <c r="K114" s="96">
        <f>АГ!K114+Госвет!K114+ГЖИ!K114+'ГК ЧС'!K114+ГС!K114+КСП!K114+Минздрав!K114+Минимущ!K114+Мининформ!K114+Минкульт!K114+Минобр!K114+Минприр!K114+Минсельхоз!K114+минстрой!K114+минтранс!K114+минспорт!K114+Минфин!K114+минюст!K114+'ГС тарифам'!K114+госохотрыб!K114+'ГС занятости'!K114+Гостех!K114+ЦИК!K114+Минэк!K114</f>
        <v>0</v>
      </c>
      <c r="L114" s="96">
        <f>АГ!L114+Госвет!L114+ГЖИ!L114+'ГК ЧС'!L114+ГС!L114+КСП!L114+Минздрав!L114+Минимущ!L114+Мининформ!L114+Минкульт!L114+Минобр!L114+Минприр!L114+Минсельхоз!L114+минстрой!L114+минтранс!L114+минспорт!L114+Минфин!L114+минюст!L114+'ГС тарифам'!L114+госохотрыб!L114+'ГС занятости'!L114+Гостех!L114+ЦИК!L114+Минэк!L114</f>
        <v>0</v>
      </c>
      <c r="M114" s="96">
        <f>АГ!M114+Госвет!M114+ГЖИ!M114+'ГК ЧС'!M114+ГС!M114+КСП!M114+Минздрав!M114+Минимущ!M114+Мининформ!M114+Минкульт!M114+Минобр!M114+Минприр!M114+Минсельхоз!M114+минстрой!M114+минтранс!M114+минспорт!M114+Минфин!M114+минюст!M114+'ГС тарифам'!M114+госохотрыб!M114+'ГС занятости'!M114+Гостех!M114+ЦИК!M114+Минэк!M114</f>
        <v>0</v>
      </c>
      <c r="N114" s="96">
        <f>АГ!N114+Госвет!N114+ГЖИ!N114+'ГК ЧС'!N114+ГС!N114+КСП!N114+Минздрав!N114+Минимущ!N114+Мининформ!N114+Минкульт!N114+Минобр!N114+Минприр!N114+Минсельхоз!N114+минстрой!N114+минтранс!N114+минспорт!N114+Минфин!N114+минюст!N114+'ГС тарифам'!N114+госохотрыб!N114+'ГС занятости'!N114+Гостех!N114+ЦИК!N114+Минэк!N114</f>
        <v>0</v>
      </c>
      <c r="O114" s="96">
        <f>АГ!O114+Госвет!O114+ГЖИ!O114+'ГК ЧС'!O114+ГС!O114+КСП!O114+Минздрав!O114+Минимущ!O114+Мининформ!O114+Минкульт!O114+Минобр!O114+Минприр!O114+Минсельхоз!O114+минстрой!O114+минтранс!O114+минспорт!O114+Минфин!O114+минюст!O114+'ГС тарифам'!O114+госохотрыб!O114+'ГС занятости'!O114+Гостех!O114+ЦИК!O114+Минэк!O114</f>
        <v>0</v>
      </c>
      <c r="P114" s="96">
        <f>АГ!P114+Госвет!P114+ГЖИ!P114+'ГК ЧС'!P114+ГС!P114+КСП!P114+Минздрав!P114+Минимущ!P114+Мининформ!P114+Минкульт!P114+Минобр!P114+Минприр!P114+Минсельхоз!P114+минстрой!P114+минтранс!P114+минспорт!P114+Минфин!P114+минюст!P114+'ГС тарифам'!P114+госохотрыб!P114+'ГС занятости'!P114+Гостех!P114+ЦИК!P114+Минэк!P114</f>
        <v>0</v>
      </c>
    </row>
    <row r="115" spans="1:18" ht="66" x14ac:dyDescent="0.25">
      <c r="A115" s="50" t="s">
        <v>112</v>
      </c>
      <c r="B115" s="51" t="s">
        <v>138</v>
      </c>
      <c r="C115" s="48">
        <f t="shared" ref="C115:C130" si="3">SUM(D115:P115)</f>
        <v>0</v>
      </c>
      <c r="D115" s="96">
        <f>АГ!D115+Госвет!D115+ГЖИ!D115+'ГК ЧС'!D115+ГС!D115+КСП!D115+Минздрав!D115+Минимущ!D115+Мининформ!D115+Минкульт!D115+Минобр!D115+Минприр!D115+Минсельхоз!D115+минстрой!D115+минтранс!D115+минспорт!D115+Минфин!D115+минюст!D115+'ГС тарифам'!D115+госохотрыб!D115+'ГС занятости'!D115+Гостех!D115+ЦИК!D115+Минэк!D115</f>
        <v>0</v>
      </c>
      <c r="E115" s="96">
        <f>АГ!E115+Госвет!E115+ГЖИ!E115+'ГК ЧС'!E115+ГС!E115+КСП!E115+Минздрав!E115+Минимущ!E115+Мининформ!E115+Минкульт!E115+Минобр!E115+Минприр!E115+Минсельхоз!E115+минстрой!E115+минтранс!E115+минспорт!E115+Минфин!E115+минюст!E115+'ГС тарифам'!E115+госохотрыб!E115+'ГС занятости'!E115+Гостех!E115+ЦИК!E115+Минэк!E115</f>
        <v>0</v>
      </c>
      <c r="F115" s="96">
        <f>АГ!F115+Госвет!F115+ГЖИ!F115+'ГК ЧС'!F115+ГС!F115+КСП!F115+Минздрав!F115+Минимущ!F115+Мининформ!F115+Минкульт!F115+Минобр!F115+Минприр!F115+Минсельхоз!F115+минстрой!F115+минтранс!F115+минспорт!F115+Минфин!F115+минюст!F115+'ГС тарифам'!F115+госохотрыб!F115+'ГС занятости'!F115+Гостех!F115+ЦИК!F115+Минэк!F115</f>
        <v>0</v>
      </c>
      <c r="G115" s="96">
        <f>АГ!G115+Госвет!G115+ГЖИ!G115+'ГК ЧС'!G115+ГС!G115+КСП!G115+Минздрав!G115+Минимущ!G115+Мининформ!G115+Минкульт!G115+Минобр!G115+Минприр!G115+Минсельхоз!G115+минстрой!G115+минтранс!G115+минспорт!G115+Минфин!G115+минюст!G115+'ГС тарифам'!G115+госохотрыб!G115+'ГС занятости'!G115+Гостех!G115+ЦИК!G115+Минэк!G115</f>
        <v>0</v>
      </c>
      <c r="H115" s="96">
        <f>АГ!H115+Госвет!H115+ГЖИ!H115+'ГК ЧС'!H115+ГС!H115+КСП!H115+Минздрав!H115+Минимущ!H115+Мининформ!H115+Минкульт!H115+Минобр!H115+Минприр!H115+Минсельхоз!H115+минстрой!H115+минтранс!H115+минспорт!H115+Минфин!H115+минюст!H115+'ГС тарифам'!H115+госохотрыб!H115+'ГС занятости'!H115+Гостех!H115+ЦИК!H115+Минэк!H115</f>
        <v>0</v>
      </c>
      <c r="I115" s="96">
        <f>АГ!I115+Госвет!I115+ГЖИ!I115+'ГК ЧС'!I115+ГС!I115+КСП!I115+Минздрав!I115+Минимущ!I115+Мининформ!I115+Минкульт!I115+Минобр!I115+Минприр!I115+Минсельхоз!I115+минстрой!I115+минтранс!I115+минспорт!I115+Минфин!I115+минюст!I115+'ГС тарифам'!I115+госохотрыб!I115+'ГС занятости'!I115+Гостех!I115+ЦИК!I115+Минэк!I115</f>
        <v>0</v>
      </c>
      <c r="J115" s="96">
        <f>АГ!J115+Госвет!J115+ГЖИ!J115+'ГК ЧС'!J115+ГС!J115+КСП!J115+Минздрав!J115+Минимущ!J115+Мининформ!J115+Минкульт!J115+Минобр!J115+Минприр!J115+Минсельхоз!J115+минстрой!J115+минтранс!J115+минспорт!J115+Минфин!J115+минюст!J115+'ГС тарифам'!J115+госохотрыб!J115+'ГС занятости'!J115+Гостех!J115+ЦИК!J115+Минэк!J115</f>
        <v>0</v>
      </c>
      <c r="K115" s="96">
        <f>АГ!K115+Госвет!K115+ГЖИ!K115+'ГК ЧС'!K115+ГС!K115+КСП!K115+Минздрав!K115+Минимущ!K115+Мининформ!K115+Минкульт!K115+Минобр!K115+Минприр!K115+Минсельхоз!K115+минстрой!K115+минтранс!K115+минспорт!K115+Минфин!K115+минюст!K115+'ГС тарифам'!K115+госохотрыб!K115+'ГС занятости'!K115+Гостех!K115+ЦИК!K115+Минэк!K115</f>
        <v>0</v>
      </c>
      <c r="L115" s="96">
        <f>АГ!L115+Госвет!L115+ГЖИ!L115+'ГК ЧС'!L115+ГС!L115+КСП!L115+Минздрав!L115+Минимущ!L115+Мининформ!L115+Минкульт!L115+Минобр!L115+Минприр!L115+Минсельхоз!L115+минстрой!L115+минтранс!L115+минспорт!L115+Минфин!L115+минюст!L115+'ГС тарифам'!L115+госохотрыб!L115+'ГС занятости'!L115+Гостех!L115+ЦИК!L115+Минэк!L115</f>
        <v>0</v>
      </c>
      <c r="M115" s="96">
        <f>АГ!M115+Госвет!M115+ГЖИ!M115+'ГК ЧС'!M115+ГС!M115+КСП!M115+Минздрав!M115+Минимущ!M115+Мининформ!M115+Минкульт!M115+Минобр!M115+Минприр!M115+Минсельхоз!M115+минстрой!M115+минтранс!M115+минспорт!M115+Минфин!M115+минюст!M115+'ГС тарифам'!M115+госохотрыб!M115+'ГС занятости'!M115+Гостех!M115+ЦИК!M115+Минэк!M115</f>
        <v>0</v>
      </c>
      <c r="N115" s="96">
        <f>АГ!N115+Госвет!N115+ГЖИ!N115+'ГК ЧС'!N115+ГС!N115+КСП!N115+Минздрав!N115+Минимущ!N115+Мининформ!N115+Минкульт!N115+Минобр!N115+Минприр!N115+Минсельхоз!N115+минстрой!N115+минтранс!N115+минспорт!N115+Минфин!N115+минюст!N115+'ГС тарифам'!N115+госохотрыб!N115+'ГС занятости'!N115+Гостех!N115+ЦИК!N115+Минэк!N115</f>
        <v>0</v>
      </c>
      <c r="O115" s="96">
        <f>АГ!O115+Госвет!O115+ГЖИ!O115+'ГК ЧС'!O115+ГС!O115+КСП!O115+Минздрав!O115+Минимущ!O115+Мининформ!O115+Минкульт!O115+Минобр!O115+Минприр!O115+Минсельхоз!O115+минстрой!O115+минтранс!O115+минспорт!O115+Минфин!O115+минюст!O115+'ГС тарифам'!O115+госохотрыб!O115+'ГС занятости'!O115+Гостех!O115+ЦИК!O115+Минэк!O115</f>
        <v>0</v>
      </c>
      <c r="P115" s="96">
        <f>АГ!P115+Госвет!P115+ГЖИ!P115+'ГК ЧС'!P115+ГС!P115+КСП!P115+Минздрав!P115+Минимущ!P115+Мининформ!P115+Минкульт!P115+Минобр!P115+Минприр!P115+Минсельхоз!P115+минстрой!P115+минтранс!P115+минспорт!P115+Минфин!P115+минюст!P115+'ГС тарифам'!P115+госохотрыб!P115+'ГС занятости'!P115+Гостех!P115+ЦИК!P115+Минэк!P115</f>
        <v>0</v>
      </c>
    </row>
    <row r="116" spans="1:18" ht="26.4" x14ac:dyDescent="0.25">
      <c r="A116" s="50" t="s">
        <v>142</v>
      </c>
      <c r="B116" s="51" t="s">
        <v>139</v>
      </c>
      <c r="C116" s="48">
        <f t="shared" si="3"/>
        <v>0</v>
      </c>
      <c r="D116" s="96">
        <f>АГ!D116+Госвет!D116+ГЖИ!D116+'ГК ЧС'!D116+ГС!D116+КСП!D116+Минздрав!D116+Минимущ!D116+Мининформ!D116+Минкульт!D116+Минобр!D116+Минприр!D116+Минсельхоз!D116+минстрой!D116+минтранс!D116+минспорт!D116+Минфин!D116+минюст!D116+'ГС тарифам'!D116+госохотрыб!D116+'ГС занятости'!D116+Гостех!D116+ЦИК!D116+Минэк!D116</f>
        <v>0</v>
      </c>
      <c r="E116" s="96">
        <f>АГ!E116+Госвет!E116+ГЖИ!E116+'ГК ЧС'!E116+ГС!E116+КСП!E116+Минздрав!E116+Минимущ!E116+Мининформ!E116+Минкульт!E116+Минобр!E116+Минприр!E116+Минсельхоз!E116+минстрой!E116+минтранс!E116+минспорт!E116+Минфин!E116+минюст!E116+'ГС тарифам'!E116+госохотрыб!E116+'ГС занятости'!E116+Гостех!E116+ЦИК!E116+Минэк!E116</f>
        <v>0</v>
      </c>
      <c r="F116" s="96">
        <f>АГ!F116+Госвет!F116+ГЖИ!F116+'ГК ЧС'!F116+ГС!F116+КСП!F116+Минздрав!F116+Минимущ!F116+Мининформ!F116+Минкульт!F116+Минобр!F116+Минприр!F116+Минсельхоз!F116+минстрой!F116+минтранс!F116+минспорт!F116+Минфин!F116+минюст!F116+'ГС тарифам'!F116+госохотрыб!F116+'ГС занятости'!F116+Гостех!F116+ЦИК!F116+Минэк!F116</f>
        <v>0</v>
      </c>
      <c r="G116" s="96">
        <f>АГ!G116+Госвет!G116+ГЖИ!G116+'ГК ЧС'!G116+ГС!G116+КСП!G116+Минздрав!G116+Минимущ!G116+Мининформ!G116+Минкульт!G116+Минобр!G116+Минприр!G116+Минсельхоз!G116+минстрой!G116+минтранс!G116+минспорт!G116+Минфин!G116+минюст!G116+'ГС тарифам'!G116+госохотрыб!G116+'ГС занятости'!G116+Гостех!G116+ЦИК!G116+Минэк!G116</f>
        <v>0</v>
      </c>
      <c r="H116" s="96">
        <f>АГ!H116+Госвет!H116+ГЖИ!H116+'ГК ЧС'!H116+ГС!H116+КСП!H116+Минздрав!H116+Минимущ!H116+Мининформ!H116+Минкульт!H116+Минобр!H116+Минприр!H116+Минсельхоз!H116+минстрой!H116+минтранс!H116+минспорт!H116+Минфин!H116+минюст!H116+'ГС тарифам'!H116+госохотрыб!H116+'ГС занятости'!H116+Гостех!H116+ЦИК!H116+Минэк!H116</f>
        <v>0</v>
      </c>
      <c r="I116" s="96">
        <f>АГ!I116+Госвет!I116+ГЖИ!I116+'ГК ЧС'!I116+ГС!I116+КСП!I116+Минздрав!I116+Минимущ!I116+Мининформ!I116+Минкульт!I116+Минобр!I116+Минприр!I116+Минсельхоз!I116+минстрой!I116+минтранс!I116+минспорт!I116+Минфин!I116+минюст!I116+'ГС тарифам'!I116+госохотрыб!I116+'ГС занятости'!I116+Гостех!I116+ЦИК!I116+Минэк!I116</f>
        <v>0</v>
      </c>
      <c r="J116" s="96">
        <f>АГ!J116+Госвет!J116+ГЖИ!J116+'ГК ЧС'!J116+ГС!J116+КСП!J116+Минздрав!J116+Минимущ!J116+Мининформ!J116+Минкульт!J116+Минобр!J116+Минприр!J116+Минсельхоз!J116+минстрой!J116+минтранс!J116+минспорт!J116+Минфин!J116+минюст!J116+'ГС тарифам'!J116+госохотрыб!J116+'ГС занятости'!J116+Гостех!J116+ЦИК!J116+Минэк!J116</f>
        <v>0</v>
      </c>
      <c r="K116" s="96">
        <f>АГ!K116+Госвет!K116+ГЖИ!K116+'ГК ЧС'!K116+ГС!K116+КСП!K116+Минздрав!K116+Минимущ!K116+Мининформ!K116+Минкульт!K116+Минобр!K116+Минприр!K116+Минсельхоз!K116+минстрой!K116+минтранс!K116+минспорт!K116+Минфин!K116+минюст!K116+'ГС тарифам'!K116+госохотрыб!K116+'ГС занятости'!K116+Гостех!K116+ЦИК!K116+Минэк!K116</f>
        <v>0</v>
      </c>
      <c r="L116" s="96">
        <f>АГ!L116+Госвет!L116+ГЖИ!L116+'ГК ЧС'!L116+ГС!L116+КСП!L116+Минздрав!L116+Минимущ!L116+Мининформ!L116+Минкульт!L116+Минобр!L116+Минприр!L116+Минсельхоз!L116+минстрой!L116+минтранс!L116+минспорт!L116+Минфин!L116+минюст!L116+'ГС тарифам'!L116+госохотрыб!L116+'ГС занятости'!L116+Гостех!L116+ЦИК!L116+Минэк!L116</f>
        <v>0</v>
      </c>
      <c r="M116" s="96">
        <f>АГ!M116+Госвет!M116+ГЖИ!M116+'ГК ЧС'!M116+ГС!M116+КСП!M116+Минздрав!M116+Минимущ!M116+Мининформ!M116+Минкульт!M116+Минобр!M116+Минприр!M116+Минсельхоз!M116+минстрой!M116+минтранс!M116+минспорт!M116+Минфин!M116+минюст!M116+'ГС тарифам'!M116+госохотрыб!M116+'ГС занятости'!M116+Гостех!M116+ЦИК!M116+Минэк!M116</f>
        <v>0</v>
      </c>
      <c r="N116" s="96">
        <f>АГ!N116+Госвет!N116+ГЖИ!N116+'ГК ЧС'!N116+ГС!N116+КСП!N116+Минздрав!N116+Минимущ!N116+Мининформ!N116+Минкульт!N116+Минобр!N116+Минприр!N116+Минсельхоз!N116+минстрой!N116+минтранс!N116+минспорт!N116+Минфин!N116+минюст!N116+'ГС тарифам'!N116+госохотрыб!N116+'ГС занятости'!N116+Гостех!N116+ЦИК!N116+Минэк!N116</f>
        <v>0</v>
      </c>
      <c r="O116" s="96">
        <f>АГ!O116+Госвет!O116+ГЖИ!O116+'ГК ЧС'!O116+ГС!O116+КСП!O116+Минздрав!O116+Минимущ!O116+Мининформ!O116+Минкульт!O116+Минобр!O116+Минприр!O116+Минсельхоз!O116+минстрой!O116+минтранс!O116+минспорт!O116+Минфин!O116+минюст!O116+'ГС тарифам'!O116+госохотрыб!O116+'ГС занятости'!O116+Гостех!O116+ЦИК!O116+Минэк!O116</f>
        <v>0</v>
      </c>
      <c r="P116" s="96">
        <f>АГ!P116+Госвет!P116+ГЖИ!P116+'ГК ЧС'!P116+ГС!P116+КСП!P116+Минздрав!P116+Минимущ!P116+Мининформ!P116+Минкульт!P116+Минобр!P116+Минприр!P116+Минсельхоз!P116+минстрой!P116+минтранс!P116+минспорт!P116+Минфин!P116+минюст!P116+'ГС тарифам'!P116+госохотрыб!P116+'ГС занятости'!P116+Гостех!P116+ЦИК!P116+Минэк!P116</f>
        <v>0</v>
      </c>
    </row>
    <row r="117" spans="1:18" ht="26.4" x14ac:dyDescent="0.25">
      <c r="A117" s="50" t="s">
        <v>143</v>
      </c>
      <c r="B117" s="51" t="s">
        <v>140</v>
      </c>
      <c r="C117" s="48">
        <f t="shared" si="3"/>
        <v>0</v>
      </c>
      <c r="D117" s="96">
        <f>АГ!D117+Госвет!D117+ГЖИ!D117+'ГК ЧС'!D117+ГС!D117+КСП!D117+Минздрав!D117+Минимущ!D117+Мининформ!D117+Минкульт!D117+Минобр!D117+Минприр!D117+Минсельхоз!D117+минстрой!D117+минтранс!D117+минспорт!D117+Минфин!D117+минюст!D117+'ГС тарифам'!D117+госохотрыб!D117+'ГС занятости'!D117+Гостех!D117+ЦИК!D117+Минэк!D117</f>
        <v>0</v>
      </c>
      <c r="E117" s="96">
        <f>АГ!E117+Госвет!E117+ГЖИ!E117+'ГК ЧС'!E117+ГС!E117+КСП!E117+Минздрав!E117+Минимущ!E117+Мининформ!E117+Минкульт!E117+Минобр!E117+Минприр!E117+Минсельхоз!E117+минстрой!E117+минтранс!E117+минспорт!E117+Минфин!E117+минюст!E117+'ГС тарифам'!E117+госохотрыб!E117+'ГС занятости'!E117+Гостех!E117+ЦИК!E117+Минэк!E117</f>
        <v>0</v>
      </c>
      <c r="F117" s="96">
        <f>АГ!F117+Госвет!F117+ГЖИ!F117+'ГК ЧС'!F117+ГС!F117+КСП!F117+Минздрав!F117+Минимущ!F117+Мининформ!F117+Минкульт!F117+Минобр!F117+Минприр!F117+Минсельхоз!F117+минстрой!F117+минтранс!F117+минспорт!F117+Минфин!F117+минюст!F117+'ГС тарифам'!F117+госохотрыб!F117+'ГС занятости'!F117+Гостех!F117+ЦИК!F117+Минэк!F117</f>
        <v>0</v>
      </c>
      <c r="G117" s="96">
        <f>АГ!G117+Госвет!G117+ГЖИ!G117+'ГК ЧС'!G117+ГС!G117+КСП!G117+Минздрав!G117+Минимущ!G117+Мининформ!G117+Минкульт!G117+Минобр!G117+Минприр!G117+Минсельхоз!G117+минстрой!G117+минтранс!G117+минспорт!G117+Минфин!G117+минюст!G117+'ГС тарифам'!G117+госохотрыб!G117+'ГС занятости'!G117+Гостех!G117+ЦИК!G117+Минэк!G117</f>
        <v>0</v>
      </c>
      <c r="H117" s="96">
        <f>АГ!H117+Госвет!H117+ГЖИ!H117+'ГК ЧС'!H117+ГС!H117+КСП!H117+Минздрав!H117+Минимущ!H117+Мининформ!H117+Минкульт!H117+Минобр!H117+Минприр!H117+Минсельхоз!H117+минстрой!H117+минтранс!H117+минспорт!H117+Минфин!H117+минюст!H117+'ГС тарифам'!H117+госохотрыб!H117+'ГС занятости'!H117+Гостех!H117+ЦИК!H117+Минэк!H117</f>
        <v>0</v>
      </c>
      <c r="I117" s="96">
        <f>АГ!I117+Госвет!I117+ГЖИ!I117+'ГК ЧС'!I117+ГС!I117+КСП!I117+Минздрав!I117+Минимущ!I117+Мининформ!I117+Минкульт!I117+Минобр!I117+Минприр!I117+Минсельхоз!I117+минстрой!I117+минтранс!I117+минспорт!I117+Минфин!I117+минюст!I117+'ГС тарифам'!I117+госохотрыб!I117+'ГС занятости'!I117+Гостех!I117+ЦИК!I117+Минэк!I117</f>
        <v>0</v>
      </c>
      <c r="J117" s="96">
        <f>АГ!J117+Госвет!J117+ГЖИ!J117+'ГК ЧС'!J117+ГС!J117+КСП!J117+Минздрав!J117+Минимущ!J117+Мининформ!J117+Минкульт!J117+Минобр!J117+Минприр!J117+Минсельхоз!J117+минстрой!J117+минтранс!J117+минспорт!J117+Минфин!J117+минюст!J117+'ГС тарифам'!J117+госохотрыб!J117+'ГС занятости'!J117+Гостех!J117+ЦИК!J117+Минэк!J117</f>
        <v>0</v>
      </c>
      <c r="K117" s="96">
        <f>АГ!K117+Госвет!K117+ГЖИ!K117+'ГК ЧС'!K117+ГС!K117+КСП!K117+Минздрав!K117+Минимущ!K117+Мининформ!K117+Минкульт!K117+Минобр!K117+Минприр!K117+Минсельхоз!K117+минстрой!K117+минтранс!K117+минспорт!K117+Минфин!K117+минюст!K117+'ГС тарифам'!K117+госохотрыб!K117+'ГС занятости'!K117+Гостех!K117+ЦИК!K117+Минэк!K117</f>
        <v>0</v>
      </c>
      <c r="L117" s="96">
        <f>АГ!L117+Госвет!L117+ГЖИ!L117+'ГК ЧС'!L117+ГС!L117+КСП!L117+Минздрав!L117+Минимущ!L117+Мининформ!L117+Минкульт!L117+Минобр!L117+Минприр!L117+Минсельхоз!L117+минстрой!L117+минтранс!L117+минспорт!L117+Минфин!L117+минюст!L117+'ГС тарифам'!L117+госохотрыб!L117+'ГС занятости'!L117+Гостех!L117+ЦИК!L117+Минэк!L117</f>
        <v>0</v>
      </c>
      <c r="M117" s="96">
        <f>АГ!M117+Госвет!M117+ГЖИ!M117+'ГК ЧС'!M117+ГС!M117+КСП!M117+Минздрав!M117+Минимущ!M117+Мининформ!M117+Минкульт!M117+Минобр!M117+Минприр!M117+Минсельхоз!M117+минстрой!M117+минтранс!M117+минспорт!M117+Минфин!M117+минюст!M117+'ГС тарифам'!M117+госохотрыб!M117+'ГС занятости'!M117+Гостех!M117+ЦИК!M117+Минэк!M117</f>
        <v>0</v>
      </c>
      <c r="N117" s="96">
        <f>АГ!N117+Госвет!N117+ГЖИ!N117+'ГК ЧС'!N117+ГС!N117+КСП!N117+Минздрав!N117+Минимущ!N117+Мининформ!N117+Минкульт!N117+Минобр!N117+Минприр!N117+Минсельхоз!N117+минстрой!N117+минтранс!N117+минспорт!N117+Минфин!N117+минюст!N117+'ГС тарифам'!N117+госохотрыб!N117+'ГС занятости'!N117+Гостех!N117+ЦИК!N117+Минэк!N117</f>
        <v>0</v>
      </c>
      <c r="O117" s="96">
        <f>АГ!O117+Госвет!O117+ГЖИ!O117+'ГК ЧС'!O117+ГС!O117+КСП!O117+Минздрав!O117+Минимущ!O117+Мининформ!O117+Минкульт!O117+Минобр!O117+Минприр!O117+Минсельхоз!O117+минстрой!O117+минтранс!O117+минспорт!O117+Минфин!O117+минюст!O117+'ГС тарифам'!O117+госохотрыб!O117+'ГС занятости'!O117+Гостех!O117+ЦИК!O117+Минэк!O117</f>
        <v>0</v>
      </c>
      <c r="P117" s="96">
        <f>АГ!P117+Госвет!P117+ГЖИ!P117+'ГК ЧС'!P117+ГС!P117+КСП!P117+Минздрав!P117+Минимущ!P117+Мининформ!P117+Минкульт!P117+Минобр!P117+Минприр!P117+Минсельхоз!P117+минстрой!P117+минтранс!P117+минспорт!P117+Минфин!P117+минюст!P117+'ГС тарифам'!P117+госохотрыб!P117+'ГС занятости'!P117+Гостех!P117+ЦИК!P117+Минэк!P117</f>
        <v>0</v>
      </c>
    </row>
    <row r="118" spans="1:18" ht="26.4" x14ac:dyDescent="0.25">
      <c r="A118" s="50" t="s">
        <v>144</v>
      </c>
      <c r="B118" s="51" t="s">
        <v>141</v>
      </c>
      <c r="C118" s="48">
        <f t="shared" si="3"/>
        <v>0</v>
      </c>
      <c r="D118" s="96">
        <f>АГ!D118+Госвет!D118+ГЖИ!D118+'ГК ЧС'!D118+ГС!D118+КСП!D118+Минздрав!D118+Минимущ!D118+Мининформ!D118+Минкульт!D118+Минобр!D118+Минприр!D118+Минсельхоз!D118+минстрой!D118+минтранс!D118+минспорт!D118+Минфин!D118+минюст!D118+'ГС тарифам'!D118+госохотрыб!D118+'ГС занятости'!D118+Гостех!D118+ЦИК!D118+Минэк!D118</f>
        <v>0</v>
      </c>
      <c r="E118" s="96">
        <f>АГ!E118+Госвет!E118+ГЖИ!E118+'ГК ЧС'!E118+ГС!E118+КСП!E118+Минздрав!E118+Минимущ!E118+Мининформ!E118+Минкульт!E118+Минобр!E118+Минприр!E118+Минсельхоз!E118+минстрой!E118+минтранс!E118+минспорт!E118+Минфин!E118+минюст!E118+'ГС тарифам'!E118+госохотрыб!E118+'ГС занятости'!E118+Гостех!E118+ЦИК!E118+Минэк!E118</f>
        <v>0</v>
      </c>
      <c r="F118" s="96">
        <f>АГ!F118+Госвет!F118+ГЖИ!F118+'ГК ЧС'!F118+ГС!F118+КСП!F118+Минздрав!F118+Минимущ!F118+Мининформ!F118+Минкульт!F118+Минобр!F118+Минприр!F118+Минсельхоз!F118+минстрой!F118+минтранс!F118+минспорт!F118+Минфин!F118+минюст!F118+'ГС тарифам'!F118+госохотрыб!F118+'ГС занятости'!F118+Гостех!F118+ЦИК!F118+Минэк!F118</f>
        <v>0</v>
      </c>
      <c r="G118" s="96">
        <f>АГ!G118+Госвет!G118+ГЖИ!G118+'ГК ЧС'!G118+ГС!G118+КСП!G118+Минздрав!G118+Минимущ!G118+Мининформ!G118+Минкульт!G118+Минобр!G118+Минприр!G118+Минсельхоз!G118+минстрой!G118+минтранс!G118+минспорт!G118+Минфин!G118+минюст!G118+'ГС тарифам'!G118+госохотрыб!G118+'ГС занятости'!G118+Гостех!G118+ЦИК!G118+Минэк!G118</f>
        <v>0</v>
      </c>
      <c r="H118" s="96">
        <f>АГ!H118+Госвет!H118+ГЖИ!H118+'ГК ЧС'!H118+ГС!H118+КСП!H118+Минздрав!H118+Минимущ!H118+Мининформ!H118+Минкульт!H118+Минобр!H118+Минприр!H118+Минсельхоз!H118+минстрой!H118+минтранс!H118+минспорт!H118+Минфин!H118+минюст!H118+'ГС тарифам'!H118+госохотрыб!H118+'ГС занятости'!H118+Гостех!H118+ЦИК!H118+Минэк!H118</f>
        <v>0</v>
      </c>
      <c r="I118" s="96">
        <f>АГ!I118+Госвет!I118+ГЖИ!I118+'ГК ЧС'!I118+ГС!I118+КСП!I118+Минздрав!I118+Минимущ!I118+Мининформ!I118+Минкульт!I118+Минобр!I118+Минприр!I118+Минсельхоз!I118+минстрой!I118+минтранс!I118+минспорт!I118+Минфин!I118+минюст!I118+'ГС тарифам'!I118+госохотрыб!I118+'ГС занятости'!I118+Гостех!I118+ЦИК!I118+Минэк!I118</f>
        <v>0</v>
      </c>
      <c r="J118" s="96">
        <f>АГ!J118+Госвет!J118+ГЖИ!J118+'ГК ЧС'!J118+ГС!J118+КСП!J118+Минздрав!J118+Минимущ!J118+Мининформ!J118+Минкульт!J118+Минобр!J118+Минприр!J118+Минсельхоз!J118+минстрой!J118+минтранс!J118+минспорт!J118+Минфин!J118+минюст!J118+'ГС тарифам'!J118+госохотрыб!J118+'ГС занятости'!J118+Гостех!J118+ЦИК!J118+Минэк!J118</f>
        <v>0</v>
      </c>
      <c r="K118" s="96">
        <f>АГ!K118+Госвет!K118+ГЖИ!K118+'ГК ЧС'!K118+ГС!K118+КСП!K118+Минздрав!K118+Минимущ!K118+Мининформ!K118+Минкульт!K118+Минобр!K118+Минприр!K118+Минсельхоз!K118+минстрой!K118+минтранс!K118+минспорт!K118+Минфин!K118+минюст!K118+'ГС тарифам'!K118+госохотрыб!K118+'ГС занятости'!K118+Гостех!K118+ЦИК!K118+Минэк!K118</f>
        <v>0</v>
      </c>
      <c r="L118" s="96">
        <f>АГ!L118+Госвет!L118+ГЖИ!L118+'ГК ЧС'!L118+ГС!L118+КСП!L118+Минздрав!L118+Минимущ!L118+Мининформ!L118+Минкульт!L118+Минобр!L118+Минприр!L118+Минсельхоз!L118+минстрой!L118+минтранс!L118+минспорт!L118+Минфин!L118+минюст!L118+'ГС тарифам'!L118+госохотрыб!L118+'ГС занятости'!L118+Гостех!L118+ЦИК!L118+Минэк!L118</f>
        <v>0</v>
      </c>
      <c r="M118" s="96">
        <f>АГ!M118+Госвет!M118+ГЖИ!M118+'ГК ЧС'!M118+ГС!M118+КСП!M118+Минздрав!M118+Минимущ!M118+Мининформ!M118+Минкульт!M118+Минобр!M118+Минприр!M118+Минсельхоз!M118+минстрой!M118+минтранс!M118+минспорт!M118+Минфин!M118+минюст!M118+'ГС тарифам'!M118+госохотрыб!M118+'ГС занятости'!M118+Гостех!M118+ЦИК!M118+Минэк!M118</f>
        <v>0</v>
      </c>
      <c r="N118" s="96">
        <f>АГ!N118+Госвет!N118+ГЖИ!N118+'ГК ЧС'!N118+ГС!N118+КСП!N118+Минздрав!N118+Минимущ!N118+Мининформ!N118+Минкульт!N118+Минобр!N118+Минприр!N118+Минсельхоз!N118+минстрой!N118+минтранс!N118+минспорт!N118+Минфин!N118+минюст!N118+'ГС тарифам'!N118+госохотрыб!N118+'ГС занятости'!N118+Гостех!N118+ЦИК!N118+Минэк!N118</f>
        <v>0</v>
      </c>
      <c r="O118" s="96">
        <f>АГ!O118+Госвет!O118+ГЖИ!O118+'ГК ЧС'!O118+ГС!O118+КСП!O118+Минздрав!O118+Минимущ!O118+Мининформ!O118+Минкульт!O118+Минобр!O118+Минприр!O118+Минсельхоз!O118+минстрой!O118+минтранс!O118+минспорт!O118+Минфин!O118+минюст!O118+'ГС тарифам'!O118+госохотрыб!O118+'ГС занятости'!O118+Гостех!O118+ЦИК!O118+Минэк!O118</f>
        <v>0</v>
      </c>
      <c r="P118" s="96">
        <f>АГ!P118+Госвет!P118+ГЖИ!P118+'ГК ЧС'!P118+ГС!P118+КСП!P118+Минздрав!P118+Минимущ!P118+Мининформ!P118+Минкульт!P118+Минобр!P118+Минприр!P118+Минсельхоз!P118+минстрой!P118+минтранс!P118+минспорт!P118+Минфин!P118+минюст!P118+'ГС тарифам'!P118+госохотрыб!P118+'ГС занятости'!P118+Гостех!P118+ЦИК!P118+Минэк!P118</f>
        <v>0</v>
      </c>
    </row>
    <row r="119" spans="1:18" x14ac:dyDescent="0.25">
      <c r="A119" s="544" t="s">
        <v>145</v>
      </c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6"/>
    </row>
    <row r="120" spans="1:18" ht="66" x14ac:dyDescent="0.25">
      <c r="A120" s="50" t="s">
        <v>113</v>
      </c>
      <c r="B120" s="51" t="s">
        <v>146</v>
      </c>
      <c r="C120" s="48">
        <f t="shared" si="3"/>
        <v>0</v>
      </c>
      <c r="D120" s="48">
        <f>АГ!D120+Госвет!D120+ГЖИ!D120+'ГК ЧС'!D120+ГС!D120+КСП!D120+Минздрав!D120+Минимущ!D120+Мининформ!D120+Минкульт!D120+Минобр!D120+Минприр!D120+Минсельхоз!D120+минстрой!D120+минтранс!D120+минспорт!D120+Минфин!D120+минюст!D120+'ГС тарифам'!D120+госохотрыб!D120+'ГС занятости'!D120+Гостех!D120+ЦИК!D120+Минэк!D120</f>
        <v>0</v>
      </c>
      <c r="E120" s="121">
        <f>АГ!E120+Госвет!E120+ГЖИ!E120+'ГК ЧС'!E120+ГС!E120+КСП!E120+Минздрав!E120+Минимущ!E120+Мининформ!E120+Минкульт!E120+Минобр!E120+Минприр!E120+Минсельхоз!E120+минстрой!E120+минтранс!E120+минспорт!E120+Минфин!E120+минюст!E120+'ГС тарифам'!E120+госохотрыб!E120+'ГС занятости'!E120+Гостех!E120+ЦИК!E120+Минэк!E120</f>
        <v>0</v>
      </c>
      <c r="F120" s="121">
        <f>АГ!F120+Госвет!F120+ГЖИ!F120+'ГК ЧС'!F120+ГС!F120+КСП!F120+Минздрав!F120+Минимущ!F120+Мининформ!F120+Минкульт!F120+Минобр!F120+Минприр!F120+Минсельхоз!F120+минстрой!F120+минтранс!F120+минспорт!F120+Минфин!F120+минюст!F120+'ГС тарифам'!F120+госохотрыб!F120+'ГС занятости'!F120+Гостех!F120+ЦИК!F120+Минэк!F120</f>
        <v>0</v>
      </c>
      <c r="G120" s="121">
        <f>АГ!G120+Госвет!G120+ГЖИ!G120+'ГК ЧС'!G120+ГС!G120+КСП!G120+Минздрав!G120+Минимущ!G120+Мининформ!G120+Минкульт!G120+Минобр!G120+Минприр!G120+Минсельхоз!G120+минстрой!G120+минтранс!G120+минспорт!G120+Минфин!G120+минюст!G120+'ГС тарифам'!G120+госохотрыб!G120+'ГС занятости'!G120+Гостех!G120+ЦИК!G120+Минэк!G120</f>
        <v>0</v>
      </c>
      <c r="H120" s="121">
        <f>АГ!H120+Госвет!H120+ГЖИ!H120+'ГК ЧС'!H120+ГС!H120+КСП!H120+Минздрав!H120+Минимущ!H120+Мининформ!H120+Минкульт!H120+Минобр!H120+Минприр!H120+Минсельхоз!H120+минстрой!H120+минтранс!H120+минспорт!H120+Минфин!H120+минюст!H120+'ГС тарифам'!H120+госохотрыб!H120+'ГС занятости'!H120+Гостех!H120+ЦИК!H120+Минэк!H120</f>
        <v>0</v>
      </c>
      <c r="I120" s="121">
        <f>АГ!I120+Госвет!I120+ГЖИ!I120+'ГК ЧС'!I120+ГС!I120+КСП!I120+Минздрав!I120+Минимущ!I120+Мининформ!I120+Минкульт!I120+Минобр!I120+Минприр!I120+Минсельхоз!I120+минстрой!I120+минтранс!I120+минспорт!I120+Минфин!I120+минюст!I120+'ГС тарифам'!I120+госохотрыб!I120+'ГС занятости'!I120+Гостех!I120+ЦИК!I120+Минэк!I120</f>
        <v>0</v>
      </c>
      <c r="J120" s="121">
        <f>АГ!J120+Госвет!J120+ГЖИ!J120+'ГК ЧС'!J120+ГС!J120+КСП!J120+Минздрав!J120+Минимущ!J120+Мининформ!J120+Минкульт!J120+Минобр!J120+Минприр!J120+Минсельхоз!J120+минстрой!J120+минтранс!J120+минспорт!J120+Минфин!J120+минюст!J120+'ГС тарифам'!J120+госохотрыб!J120+'ГС занятости'!J120+Гостех!J120+ЦИК!J120+Минэк!J120</f>
        <v>0</v>
      </c>
      <c r="K120" s="121">
        <f>АГ!K120+Госвет!K120+ГЖИ!K120+'ГК ЧС'!K120+ГС!K120+КСП!K120+Минздрав!K120+Минимущ!K120+Мининформ!K120+Минкульт!K120+Минобр!K120+Минприр!K120+Минсельхоз!K120+минстрой!K120+минтранс!K120+минспорт!K120+Минфин!K120+минюст!K120+'ГС тарифам'!K120+госохотрыб!K120+'ГС занятости'!K120+Гостех!K120+ЦИК!K120+Минэк!K120</f>
        <v>0</v>
      </c>
      <c r="L120" s="121">
        <f>АГ!L120+Госвет!L120+ГЖИ!L120+'ГК ЧС'!L120+ГС!L120+КСП!L120+Минздрав!L120+Минимущ!L120+Мининформ!L120+Минкульт!L120+Минобр!L120+Минприр!L120+Минсельхоз!L120+минстрой!L120+минтранс!L120+минспорт!L120+Минфин!L120+минюст!L120+'ГС тарифам'!L120+госохотрыб!L120+'ГС занятости'!L120+Гостех!L120+ЦИК!L120+Минэк!L120</f>
        <v>0</v>
      </c>
      <c r="M120" s="121">
        <f>АГ!M120+Госвет!M120+ГЖИ!M120+'ГК ЧС'!M120+ГС!M120+КСП!M120+Минздрав!M120+Минимущ!M120+Мининформ!M120+Минкульт!M120+Минобр!M120+Минприр!M120+Минсельхоз!M120+минстрой!M120+минтранс!M120+минспорт!M120+Минфин!M120+минюст!M120+'ГС тарифам'!M120+госохотрыб!M120+'ГС занятости'!M120+Гостех!M120+ЦИК!M120+Минэк!M120</f>
        <v>0</v>
      </c>
      <c r="N120" s="121">
        <f>АГ!N120+Госвет!N120+ГЖИ!N120+'ГК ЧС'!N120+ГС!N120+КСП!N120+Минздрав!N120+Минимущ!N120+Мининформ!N120+Минкульт!N120+Минобр!N120+Минприр!N120+Минсельхоз!N120+минстрой!N120+минтранс!N120+минспорт!N120+Минфин!N120+минюст!N120+'ГС тарифам'!N120+госохотрыб!N120+'ГС занятости'!N120+Гостех!N120+ЦИК!N120+Минэк!N120</f>
        <v>0</v>
      </c>
      <c r="O120" s="121">
        <f>АГ!O120+Госвет!O120+ГЖИ!O120+'ГК ЧС'!O120+ГС!O120+КСП!O120+Минздрав!O120+Минимущ!O120+Мининформ!O120+Минкульт!O120+Минобр!O120+Минприр!O120+Минсельхоз!O120+минстрой!O120+минтранс!O120+минспорт!O120+Минфин!O120+минюст!O120+'ГС тарифам'!O120+госохотрыб!O120+'ГС занятости'!O120+Гостех!O120+ЦИК!O120+Минэк!O120</f>
        <v>0</v>
      </c>
      <c r="P120" s="121">
        <f>АГ!P120+Госвет!P120+ГЖИ!P120+'ГК ЧС'!P120+ГС!P120+КСП!P120+Минздрав!P120+Минимущ!P120+Мининформ!P120+Минкульт!P120+Минобр!P120+Минприр!P120+Минсельхоз!P120+минстрой!P120+минтранс!P120+минспорт!P120+Минфин!P120+минюст!P120+'ГС тарифам'!P120+госохотрыб!P120+'ГС занятости'!P120+Гостех!P120+ЦИК!P120+Минэк!P120</f>
        <v>0</v>
      </c>
    </row>
    <row r="121" spans="1:18" ht="66" x14ac:dyDescent="0.25">
      <c r="A121" s="50" t="s">
        <v>114</v>
      </c>
      <c r="B121" s="51" t="s">
        <v>147</v>
      </c>
      <c r="C121" s="48">
        <f t="shared" si="3"/>
        <v>0</v>
      </c>
      <c r="D121" s="121">
        <f>АГ!D121+Госвет!D121+ГЖИ!D121+'ГК ЧС'!D121+ГС!D121+КСП!D121+Минздрав!D121+Минимущ!D121+Мининформ!D121+Минкульт!D121+Минобр!D121+Минприр!D121+Минсельхоз!D121+минстрой!D121+минтранс!D121+минспорт!D121+Минфин!D121+минюст!D121+'ГС тарифам'!D121+госохотрыб!D121+'ГС занятости'!D121+Гостех!D121+ЦИК!D121+Минэк!D121</f>
        <v>0</v>
      </c>
      <c r="E121" s="121">
        <f>АГ!E121+Госвет!E121+ГЖИ!E121+'ГК ЧС'!E121+ГС!E121+КСП!E121+Минздрав!E121+Минимущ!E121+Мининформ!E121+Минкульт!E121+Минобр!E121+Минприр!E121+Минсельхоз!E121+минстрой!E121+минтранс!E121+минспорт!E121+Минфин!E121+минюст!E121+'ГС тарифам'!E121+госохотрыб!E121+'ГС занятости'!E121+Гостех!E121+ЦИК!E121+Минэк!E121</f>
        <v>0</v>
      </c>
      <c r="F121" s="121">
        <f>АГ!F121+Госвет!F121+ГЖИ!F121+'ГК ЧС'!F121+ГС!F121+КСП!F121+Минздрав!F121+Минимущ!F121+Мининформ!F121+Минкульт!F121+Минобр!F121+Минприр!F121+Минсельхоз!F121+минстрой!F121+минтранс!F121+минспорт!F121+Минфин!F121+минюст!F121+'ГС тарифам'!F121+госохотрыб!F121+'ГС занятости'!F121+Гостех!F121+ЦИК!F121+Минэк!F121</f>
        <v>0</v>
      </c>
      <c r="G121" s="121">
        <f>АГ!G121+Госвет!G121+ГЖИ!G121+'ГК ЧС'!G121+ГС!G121+КСП!G121+Минздрав!G121+Минимущ!G121+Мининформ!G121+Минкульт!G121+Минобр!G121+Минприр!G121+Минсельхоз!G121+минстрой!G121+минтранс!G121+минспорт!G121+Минфин!G121+минюст!G121+'ГС тарифам'!G121+госохотрыб!G121+'ГС занятости'!G121+Гостех!G121+ЦИК!G121+Минэк!G121</f>
        <v>0</v>
      </c>
      <c r="H121" s="121">
        <f>АГ!H121+Госвет!H121+ГЖИ!H121+'ГК ЧС'!H121+ГС!H121+КСП!H121+Минздрав!H121+Минимущ!H121+Мининформ!H121+Минкульт!H121+Минобр!H121+Минприр!H121+Минсельхоз!H121+минстрой!H121+минтранс!H121+минспорт!H121+Минфин!H121+минюст!H121+'ГС тарифам'!H121+госохотрыб!H121+'ГС занятости'!H121+Гостех!H121+ЦИК!H121+Минэк!H121</f>
        <v>0</v>
      </c>
      <c r="I121" s="121">
        <f>АГ!I121+Госвет!I121+ГЖИ!I121+'ГК ЧС'!I121+ГС!I121+КСП!I121+Минздрав!I121+Минимущ!I121+Мининформ!I121+Минкульт!I121+Минобр!I121+Минприр!I121+Минсельхоз!I121+минстрой!I121+минтранс!I121+минспорт!I121+Минфин!I121+минюст!I121+'ГС тарифам'!I121+госохотрыб!I121+'ГС занятости'!I121+Гостех!I121+ЦИК!I121+Минэк!I121</f>
        <v>0</v>
      </c>
      <c r="J121" s="121">
        <f>АГ!J121+Госвет!J121+ГЖИ!J121+'ГК ЧС'!J121+ГС!J121+КСП!J121+Минздрав!J121+Минимущ!J121+Мининформ!J121+Минкульт!J121+Минобр!J121+Минприр!J121+Минсельхоз!J121+минстрой!J121+минтранс!J121+минспорт!J121+Минфин!J121+минюст!J121+'ГС тарифам'!J121+госохотрыб!J121+'ГС занятости'!J121+Гостех!J121+ЦИК!J121+Минэк!J121</f>
        <v>0</v>
      </c>
      <c r="K121" s="121">
        <f>АГ!K121+Госвет!K121+ГЖИ!K121+'ГК ЧС'!K121+ГС!K121+КСП!K121+Минздрав!K121+Минимущ!K121+Мининформ!K121+Минкульт!K121+Минобр!K121+Минприр!K121+Минсельхоз!K121+минстрой!K121+минтранс!K121+минспорт!K121+Минфин!K121+минюст!K121+'ГС тарифам'!K121+госохотрыб!K121+'ГС занятости'!K121+Гостех!K121+ЦИК!K121+Минэк!K121</f>
        <v>0</v>
      </c>
      <c r="L121" s="121">
        <f>АГ!L121+Госвет!L121+ГЖИ!L121+'ГК ЧС'!L121+ГС!L121+КСП!L121+Минздрав!L121+Минимущ!L121+Мининформ!L121+Минкульт!L121+Минобр!L121+Минприр!L121+Минсельхоз!L121+минстрой!L121+минтранс!L121+минспорт!L121+Минфин!L121+минюст!L121+'ГС тарифам'!L121+госохотрыб!L121+'ГС занятости'!L121+Гостех!L121+ЦИК!L121+Минэк!L121</f>
        <v>0</v>
      </c>
      <c r="M121" s="121">
        <f>АГ!M121+Госвет!M121+ГЖИ!M121+'ГК ЧС'!M121+ГС!M121+КСП!M121+Минздрав!M121+Минимущ!M121+Мининформ!M121+Минкульт!M121+Минобр!M121+Минприр!M121+Минсельхоз!M121+минстрой!M121+минтранс!M121+минспорт!M121+Минфин!M121+минюст!M121+'ГС тарифам'!M121+госохотрыб!M121+'ГС занятости'!M121+Гостех!M121+ЦИК!M121+Минэк!M121</f>
        <v>0</v>
      </c>
      <c r="N121" s="121">
        <f>АГ!N121+Госвет!N121+ГЖИ!N121+'ГК ЧС'!N121+ГС!N121+КСП!N121+Минздрав!N121+Минимущ!N121+Мининформ!N121+Минкульт!N121+Минобр!N121+Минприр!N121+Минсельхоз!N121+минстрой!N121+минтранс!N121+минспорт!N121+Минфин!N121+минюст!N121+'ГС тарифам'!N121+госохотрыб!N121+'ГС занятости'!N121+Гостех!N121+ЦИК!N121+Минэк!N121</f>
        <v>0</v>
      </c>
      <c r="O121" s="121">
        <f>АГ!O121+Госвет!O121+ГЖИ!O121+'ГК ЧС'!O121+ГС!O121+КСП!O121+Минздрав!O121+Минимущ!O121+Мининформ!O121+Минкульт!O121+Минобр!O121+Минприр!O121+Минсельхоз!O121+минстрой!O121+минтранс!O121+минспорт!O121+Минфин!O121+минюст!O121+'ГС тарифам'!O121+госохотрыб!O121+'ГС занятости'!O121+Гостех!O121+ЦИК!O121+Минэк!O121</f>
        <v>0</v>
      </c>
      <c r="P121" s="121">
        <f>АГ!P121+Госвет!P121+ГЖИ!P121+'ГК ЧС'!P121+ГС!P121+КСП!P121+Минздрав!P121+Минимущ!P121+Мининформ!P121+Минкульт!P121+Минобр!P121+Минприр!P121+Минсельхоз!P121+минстрой!P121+минтранс!P121+минспорт!P121+Минфин!P121+минюст!P121+'ГС тарифам'!P121+госохотрыб!P121+'ГС занятости'!P121+Гостех!P121+ЦИК!P121+Минэк!P121</f>
        <v>0</v>
      </c>
    </row>
    <row r="122" spans="1:18" ht="26.4" x14ac:dyDescent="0.25">
      <c r="A122" s="50" t="s">
        <v>151</v>
      </c>
      <c r="B122" s="51" t="s">
        <v>148</v>
      </c>
      <c r="C122" s="48">
        <f t="shared" si="3"/>
        <v>0</v>
      </c>
      <c r="D122" s="121">
        <f>АГ!D122+Госвет!D122+ГЖИ!D122+'ГК ЧС'!D122+ГС!D122+КСП!D122+Минздрав!D122+Минимущ!D122+Мининформ!D122+Минкульт!D122+Минобр!D122+Минприр!D122+Минсельхоз!D122+минстрой!D122+минтранс!D122+минспорт!D122+Минфин!D122+минюст!D122+'ГС тарифам'!D122+госохотрыб!D122+'ГС занятости'!D122+Гостех!D122+ЦИК!D122+Минэк!D122</f>
        <v>0</v>
      </c>
      <c r="E122" s="121">
        <f>АГ!E122+Госвет!E122+ГЖИ!E122+'ГК ЧС'!E122+ГС!E122+КСП!E122+Минздрав!E122+Минимущ!E122+Мининформ!E122+Минкульт!E122+Минобр!E122+Минприр!E122+Минсельхоз!E122+минстрой!E122+минтранс!E122+минспорт!E122+Минфин!E122+минюст!E122+'ГС тарифам'!E122+госохотрыб!E122+'ГС занятости'!E122+Гостех!E122+ЦИК!E122+Минэк!E122</f>
        <v>0</v>
      </c>
      <c r="F122" s="121">
        <f>АГ!F122+Госвет!F122+ГЖИ!F122+'ГК ЧС'!F122+ГС!F122+КСП!F122+Минздрав!F122+Минимущ!F122+Мининформ!F122+Минкульт!F122+Минобр!F122+Минприр!F122+Минсельхоз!F122+минстрой!F122+минтранс!F122+минспорт!F122+Минфин!F122+минюст!F122+'ГС тарифам'!F122+госохотрыб!F122+'ГС занятости'!F122+Гостех!F122+ЦИК!F122+Минэк!F122</f>
        <v>0</v>
      </c>
      <c r="G122" s="121">
        <f>АГ!G122+Госвет!G122+ГЖИ!G122+'ГК ЧС'!G122+ГС!G122+КСП!G122+Минздрав!G122+Минимущ!G122+Мининформ!G122+Минкульт!G122+Минобр!G122+Минприр!G122+Минсельхоз!G122+минстрой!G122+минтранс!G122+минспорт!G122+Минфин!G122+минюст!G122+'ГС тарифам'!G122+госохотрыб!G122+'ГС занятости'!G122+Гостех!G122+ЦИК!G122+Минэк!G122</f>
        <v>0</v>
      </c>
      <c r="H122" s="121">
        <f>АГ!H122+Госвет!H122+ГЖИ!H122+'ГК ЧС'!H122+ГС!H122+КСП!H122+Минздрав!H122+Минимущ!H122+Мининформ!H122+Минкульт!H122+Минобр!H122+Минприр!H122+Минсельхоз!H122+минстрой!H122+минтранс!H122+минспорт!H122+Минфин!H122+минюст!H122+'ГС тарифам'!H122+госохотрыб!H122+'ГС занятости'!H122+Гостех!H122+ЦИК!H122+Минэк!H122</f>
        <v>0</v>
      </c>
      <c r="I122" s="121">
        <f>АГ!I122+Госвет!I122+ГЖИ!I122+'ГК ЧС'!I122+ГС!I122+КСП!I122+Минздрав!I122+Минимущ!I122+Мининформ!I122+Минкульт!I122+Минобр!I122+Минприр!I122+Минсельхоз!I122+минстрой!I122+минтранс!I122+минспорт!I122+Минфин!I122+минюст!I122+'ГС тарифам'!I122+госохотрыб!I122+'ГС занятости'!I122+Гостех!I122+ЦИК!I122+Минэк!I122</f>
        <v>0</v>
      </c>
      <c r="J122" s="121">
        <f>АГ!J122+Госвет!J122+ГЖИ!J122+'ГК ЧС'!J122+ГС!J122+КСП!J122+Минздрав!J122+Минимущ!J122+Мининформ!J122+Минкульт!J122+Минобр!J122+Минприр!J122+Минсельхоз!J122+минстрой!J122+минтранс!J122+минспорт!J122+Минфин!J122+минюст!J122+'ГС тарифам'!J122+госохотрыб!J122+'ГС занятости'!J122+Гостех!J122+ЦИК!J122+Минэк!J122</f>
        <v>0</v>
      </c>
      <c r="K122" s="121">
        <f>АГ!K122+Госвет!K122+ГЖИ!K122+'ГК ЧС'!K122+ГС!K122+КСП!K122+Минздрав!K122+Минимущ!K122+Мининформ!K122+Минкульт!K122+Минобр!K122+Минприр!K122+Минсельхоз!K122+минстрой!K122+минтранс!K122+минспорт!K122+Минфин!K122+минюст!K122+'ГС тарифам'!K122+госохотрыб!K122+'ГС занятости'!K122+Гостех!K122+ЦИК!K122+Минэк!K122</f>
        <v>0</v>
      </c>
      <c r="L122" s="121">
        <f>АГ!L122+Госвет!L122+ГЖИ!L122+'ГК ЧС'!L122+ГС!L122+КСП!L122+Минздрав!L122+Минимущ!L122+Мининформ!L122+Минкульт!L122+Минобр!L122+Минприр!L122+Минсельхоз!L122+минстрой!L122+минтранс!L122+минспорт!L122+Минфин!L122+минюст!L122+'ГС тарифам'!L122+госохотрыб!L122+'ГС занятости'!L122+Гостех!L122+ЦИК!L122+Минэк!L122</f>
        <v>0</v>
      </c>
      <c r="M122" s="121">
        <f>АГ!M122+Госвет!M122+ГЖИ!M122+'ГК ЧС'!M122+ГС!M122+КСП!M122+Минздрав!M122+Минимущ!M122+Мининформ!M122+Минкульт!M122+Минобр!M122+Минприр!M122+Минсельхоз!M122+минстрой!M122+минтранс!M122+минспорт!M122+Минфин!M122+минюст!M122+'ГС тарифам'!M122+госохотрыб!M122+'ГС занятости'!M122+Гостех!M122+ЦИК!M122+Минэк!M122</f>
        <v>0</v>
      </c>
      <c r="N122" s="121">
        <f>АГ!N122+Госвет!N122+ГЖИ!N122+'ГК ЧС'!N122+ГС!N122+КСП!N122+Минздрав!N122+Минимущ!N122+Мининформ!N122+Минкульт!N122+Минобр!N122+Минприр!N122+Минсельхоз!N122+минстрой!N122+минтранс!N122+минспорт!N122+Минфин!N122+минюст!N122+'ГС тарифам'!N122+госохотрыб!N122+'ГС занятости'!N122+Гостех!N122+ЦИК!N122+Минэк!N122</f>
        <v>0</v>
      </c>
      <c r="O122" s="121">
        <f>АГ!O122+Госвет!O122+ГЖИ!O122+'ГК ЧС'!O122+ГС!O122+КСП!O122+Минздрав!O122+Минимущ!O122+Мининформ!O122+Минкульт!O122+Минобр!O122+Минприр!O122+Минсельхоз!O122+минстрой!O122+минтранс!O122+минспорт!O122+Минфин!O122+минюст!O122+'ГС тарифам'!O122+госохотрыб!O122+'ГС занятости'!O122+Гостех!O122+ЦИК!O122+Минэк!O122</f>
        <v>0</v>
      </c>
      <c r="P122" s="121">
        <f>АГ!P122+Госвет!P122+ГЖИ!P122+'ГК ЧС'!P122+ГС!P122+КСП!P122+Минздрав!P122+Минимущ!P122+Мининформ!P122+Минкульт!P122+Минобр!P122+Минприр!P122+Минсельхоз!P122+минстрой!P122+минтранс!P122+минспорт!P122+Минфин!P122+минюст!P122+'ГС тарифам'!P122+госохотрыб!P122+'ГС занятости'!P122+Гостех!P122+ЦИК!P122+Минэк!P122</f>
        <v>0</v>
      </c>
    </row>
    <row r="123" spans="1:18" ht="26.4" x14ac:dyDescent="0.25">
      <c r="A123" s="50" t="s">
        <v>152</v>
      </c>
      <c r="B123" s="51" t="s">
        <v>149</v>
      </c>
      <c r="C123" s="48">
        <f t="shared" si="3"/>
        <v>0</v>
      </c>
      <c r="D123" s="121">
        <f>АГ!D123+Госвет!D123+ГЖИ!D123+'ГК ЧС'!D123+ГС!D123+КСП!D123+Минздрав!D123+Минимущ!D123+Мининформ!D123+Минкульт!D123+Минобр!D123+Минприр!D123+Минсельхоз!D123+минстрой!D123+минтранс!D123+минспорт!D123+Минфин!D123+минюст!D123+'ГС тарифам'!D123+госохотрыб!D123+'ГС занятости'!D123+Гостех!D123+ЦИК!D123+Минэк!D123</f>
        <v>0</v>
      </c>
      <c r="E123" s="121">
        <f>АГ!E123+Госвет!E123+ГЖИ!E123+'ГК ЧС'!E123+ГС!E123+КСП!E123+Минздрав!E123+Минимущ!E123+Мининформ!E123+Минкульт!E123+Минобр!E123+Минприр!E123+Минсельхоз!E123+минстрой!E123+минтранс!E123+минспорт!E123+Минфин!E123+минюст!E123+'ГС тарифам'!E123+госохотрыб!E123+'ГС занятости'!E123+Гостех!E123+ЦИК!E123+Минэк!E123</f>
        <v>0</v>
      </c>
      <c r="F123" s="121">
        <f>АГ!F123+Госвет!F123+ГЖИ!F123+'ГК ЧС'!F123+ГС!F123+КСП!F123+Минздрав!F123+Минимущ!F123+Мининформ!F123+Минкульт!F123+Минобр!F123+Минприр!F123+Минсельхоз!F123+минстрой!F123+минтранс!F123+минспорт!F123+Минфин!F123+минюст!F123+'ГС тарифам'!F123+госохотрыб!F123+'ГС занятости'!F123+Гостех!F123+ЦИК!F123+Минэк!F123</f>
        <v>0</v>
      </c>
      <c r="G123" s="121">
        <f>АГ!G123+Госвет!G123+ГЖИ!G123+'ГК ЧС'!G123+ГС!G123+КСП!G123+Минздрав!G123+Минимущ!G123+Мининформ!G123+Минкульт!G123+Минобр!G123+Минприр!G123+Минсельхоз!G123+минстрой!G123+минтранс!G123+минспорт!G123+Минфин!G123+минюст!G123+'ГС тарифам'!G123+госохотрыб!G123+'ГС занятости'!G123+Гостех!G123+ЦИК!G123+Минэк!G123</f>
        <v>0</v>
      </c>
      <c r="H123" s="121">
        <f>АГ!H123+Госвет!H123+ГЖИ!H123+'ГК ЧС'!H123+ГС!H123+КСП!H123+Минздрав!H123+Минимущ!H123+Мининформ!H123+Минкульт!H123+Минобр!H123+Минприр!H123+Минсельхоз!H123+минстрой!H123+минтранс!H123+минспорт!H123+Минфин!H123+минюст!H123+'ГС тарифам'!H123+госохотрыб!H123+'ГС занятости'!H123+Гостех!H123+ЦИК!H123+Минэк!H123</f>
        <v>0</v>
      </c>
      <c r="I123" s="121">
        <f>АГ!I123+Госвет!I123+ГЖИ!I123+'ГК ЧС'!I123+ГС!I123+КСП!I123+Минздрав!I123+Минимущ!I123+Мининформ!I123+Минкульт!I123+Минобр!I123+Минприр!I123+Минсельхоз!I123+минстрой!I123+минтранс!I123+минспорт!I123+Минфин!I123+минюст!I123+'ГС тарифам'!I123+госохотрыб!I123+'ГС занятости'!I123+Гостех!I123+ЦИК!I123+Минэк!I123</f>
        <v>0</v>
      </c>
      <c r="J123" s="121">
        <f>АГ!J123+Госвет!J123+ГЖИ!J123+'ГК ЧС'!J123+ГС!J123+КСП!J123+Минздрав!J123+Минимущ!J123+Мининформ!J123+Минкульт!J123+Минобр!J123+Минприр!J123+Минсельхоз!J123+минстрой!J123+минтранс!J123+минспорт!J123+Минфин!J123+минюст!J123+'ГС тарифам'!J123+госохотрыб!J123+'ГС занятости'!J123+Гостех!J123+ЦИК!J123+Минэк!J123</f>
        <v>0</v>
      </c>
      <c r="K123" s="121">
        <f>АГ!K123+Госвет!K123+ГЖИ!K123+'ГК ЧС'!K123+ГС!K123+КСП!K123+Минздрав!K123+Минимущ!K123+Мининформ!K123+Минкульт!K123+Минобр!K123+Минприр!K123+Минсельхоз!K123+минстрой!K123+минтранс!K123+минспорт!K123+Минфин!K123+минюст!K123+'ГС тарифам'!K123+госохотрыб!K123+'ГС занятости'!K123+Гостех!K123+ЦИК!K123+Минэк!K123</f>
        <v>0</v>
      </c>
      <c r="L123" s="121">
        <f>АГ!L123+Госвет!L123+ГЖИ!L123+'ГК ЧС'!L123+ГС!L123+КСП!L123+Минздрав!L123+Минимущ!L123+Мининформ!L123+Минкульт!L123+Минобр!L123+Минприр!L123+Минсельхоз!L123+минстрой!L123+минтранс!L123+минспорт!L123+Минфин!L123+минюст!L123+'ГС тарифам'!L123+госохотрыб!L123+'ГС занятости'!L123+Гостех!L123+ЦИК!L123+Минэк!L123</f>
        <v>0</v>
      </c>
      <c r="M123" s="121">
        <f>АГ!M123+Госвет!M123+ГЖИ!M123+'ГК ЧС'!M123+ГС!M123+КСП!M123+Минздрав!M123+Минимущ!M123+Мининформ!M123+Минкульт!M123+Минобр!M123+Минприр!M123+Минсельхоз!M123+минстрой!M123+минтранс!M123+минспорт!M123+Минфин!M123+минюст!M123+'ГС тарифам'!M123+госохотрыб!M123+'ГС занятости'!M123+Гостех!M123+ЦИК!M123+Минэк!M123</f>
        <v>0</v>
      </c>
      <c r="N123" s="121">
        <f>АГ!N123+Госвет!N123+ГЖИ!N123+'ГК ЧС'!N123+ГС!N123+КСП!N123+Минздрав!N123+Минимущ!N123+Мининформ!N123+Минкульт!N123+Минобр!N123+Минприр!N123+Минсельхоз!N123+минстрой!N123+минтранс!N123+минспорт!N123+Минфин!N123+минюст!N123+'ГС тарифам'!N123+госохотрыб!N123+'ГС занятости'!N123+Гостех!N123+ЦИК!N123+Минэк!N123</f>
        <v>0</v>
      </c>
      <c r="O123" s="121">
        <f>АГ!O123+Госвет!O123+ГЖИ!O123+'ГК ЧС'!O123+ГС!O123+КСП!O123+Минздрав!O123+Минимущ!O123+Мининформ!O123+Минкульт!O123+Минобр!O123+Минприр!O123+Минсельхоз!O123+минстрой!O123+минтранс!O123+минспорт!O123+Минфин!O123+минюст!O123+'ГС тарифам'!O123+госохотрыб!O123+'ГС занятости'!O123+Гостех!O123+ЦИК!O123+Минэк!O123</f>
        <v>0</v>
      </c>
      <c r="P123" s="121">
        <f>АГ!P123+Госвет!P123+ГЖИ!P123+'ГК ЧС'!P123+ГС!P123+КСП!P123+Минздрав!P123+Минимущ!P123+Мининформ!P123+Минкульт!P123+Минобр!P123+Минприр!P123+Минсельхоз!P123+минстрой!P123+минтранс!P123+минспорт!P123+Минфин!P123+минюст!P123+'ГС тарифам'!P123+госохотрыб!P123+'ГС занятости'!P123+Гостех!P123+ЦИК!P123+Минэк!P123</f>
        <v>0</v>
      </c>
    </row>
    <row r="124" spans="1:18" ht="26.4" x14ac:dyDescent="0.25">
      <c r="A124" s="50" t="s">
        <v>153</v>
      </c>
      <c r="B124" s="51" t="s">
        <v>150</v>
      </c>
      <c r="C124" s="48">
        <f t="shared" si="3"/>
        <v>0</v>
      </c>
      <c r="D124" s="121">
        <f>АГ!D124+Госвет!D124+ГЖИ!D124+'ГК ЧС'!D124+ГС!D124+КСП!D124+Минздрав!D124+Минимущ!D124+Мининформ!D124+Минкульт!D124+Минобр!D124+Минприр!D124+Минсельхоз!D124+минстрой!D124+минтранс!D124+минспорт!D124+Минфин!D124+минюст!D124+'ГС тарифам'!D124+госохотрыб!D124+'ГС занятости'!D124+Гостех!D124+ЦИК!D124+Минэк!D124</f>
        <v>0</v>
      </c>
      <c r="E124" s="121">
        <f>АГ!E124+Госвет!E124+ГЖИ!E124+'ГК ЧС'!E124+ГС!E124+КСП!E124+Минздрав!E124+Минимущ!E124+Мининформ!E124+Минкульт!E124+Минобр!E124+Минприр!E124+Минсельхоз!E124+минстрой!E124+минтранс!E124+минспорт!E124+Минфин!E124+минюст!E124+'ГС тарифам'!E124+госохотрыб!E124+'ГС занятости'!E124+Гостех!E124+ЦИК!E124+Минэк!E124</f>
        <v>0</v>
      </c>
      <c r="F124" s="121">
        <f>АГ!F124+Госвет!F124+ГЖИ!F124+'ГК ЧС'!F124+ГС!F124+КСП!F124+Минздрав!F124+Минимущ!F124+Мининформ!F124+Минкульт!F124+Минобр!F124+Минприр!F124+Минсельхоз!F124+минстрой!F124+минтранс!F124+минспорт!F124+Минфин!F124+минюст!F124+'ГС тарифам'!F124+госохотрыб!F124+'ГС занятости'!F124+Гостех!F124+ЦИК!F124+Минэк!F124</f>
        <v>0</v>
      </c>
      <c r="G124" s="121">
        <f>АГ!G124+Госвет!G124+ГЖИ!G124+'ГК ЧС'!G124+ГС!G124+КСП!G124+Минздрав!G124+Минимущ!G124+Мининформ!G124+Минкульт!G124+Минобр!G124+Минприр!G124+Минсельхоз!G124+минстрой!G124+минтранс!G124+минспорт!G124+Минфин!G124+минюст!G124+'ГС тарифам'!G124+госохотрыб!G124+'ГС занятости'!G124+Гостех!G124+ЦИК!G124+Минэк!G124</f>
        <v>0</v>
      </c>
      <c r="H124" s="121">
        <f>АГ!H124+Госвет!H124+ГЖИ!H124+'ГК ЧС'!H124+ГС!H124+КСП!H124+Минздрав!H124+Минимущ!H124+Мининформ!H124+Минкульт!H124+Минобр!H124+Минприр!H124+Минсельхоз!H124+минстрой!H124+минтранс!H124+минспорт!H124+Минфин!H124+минюст!H124+'ГС тарифам'!H124+госохотрыб!H124+'ГС занятости'!H124+Гостех!H124+ЦИК!H124+Минэк!H124</f>
        <v>0</v>
      </c>
      <c r="I124" s="121">
        <f>АГ!I124+Госвет!I124+ГЖИ!I124+'ГК ЧС'!I124+ГС!I124+КСП!I124+Минздрав!I124+Минимущ!I124+Мининформ!I124+Минкульт!I124+Минобр!I124+Минприр!I124+Минсельхоз!I124+минстрой!I124+минтранс!I124+минспорт!I124+Минфин!I124+минюст!I124+'ГС тарифам'!I124+госохотрыб!I124+'ГС занятости'!I124+Гостех!I124+ЦИК!I124+Минэк!I124</f>
        <v>0</v>
      </c>
      <c r="J124" s="121">
        <f>АГ!J124+Госвет!J124+ГЖИ!J124+'ГК ЧС'!J124+ГС!J124+КСП!J124+Минздрав!J124+Минимущ!J124+Мининформ!J124+Минкульт!J124+Минобр!J124+Минприр!J124+Минсельхоз!J124+минстрой!J124+минтранс!J124+минспорт!J124+Минфин!J124+минюст!J124+'ГС тарифам'!J124+госохотрыб!J124+'ГС занятости'!J124+Гостех!J124+ЦИК!J124+Минэк!J124</f>
        <v>0</v>
      </c>
      <c r="K124" s="121">
        <f>АГ!K124+Госвет!K124+ГЖИ!K124+'ГК ЧС'!K124+ГС!K124+КСП!K124+Минздрав!K124+Минимущ!K124+Мининформ!K124+Минкульт!K124+Минобр!K124+Минприр!K124+Минсельхоз!K124+минстрой!K124+минтранс!K124+минспорт!K124+Минфин!K124+минюст!K124+'ГС тарифам'!K124+госохотрыб!K124+'ГС занятости'!K124+Гостех!K124+ЦИК!K124+Минэк!K124</f>
        <v>0</v>
      </c>
      <c r="L124" s="121">
        <f>АГ!L124+Госвет!L124+ГЖИ!L124+'ГК ЧС'!L124+ГС!L124+КСП!L124+Минздрав!L124+Минимущ!L124+Мининформ!L124+Минкульт!L124+Минобр!L124+Минприр!L124+Минсельхоз!L124+минстрой!L124+минтранс!L124+минспорт!L124+Минфин!L124+минюст!L124+'ГС тарифам'!L124+госохотрыб!L124+'ГС занятости'!L124+Гостех!L124+ЦИК!L124+Минэк!L124</f>
        <v>0</v>
      </c>
      <c r="M124" s="121">
        <f>АГ!M124+Госвет!M124+ГЖИ!M124+'ГК ЧС'!M124+ГС!M124+КСП!M124+Минздрав!M124+Минимущ!M124+Мининформ!M124+Минкульт!M124+Минобр!M124+Минприр!M124+Минсельхоз!M124+минстрой!M124+минтранс!M124+минспорт!M124+Минфин!M124+минюст!M124+'ГС тарифам'!M124+госохотрыб!M124+'ГС занятости'!M124+Гостех!M124+ЦИК!M124+Минэк!M124</f>
        <v>0</v>
      </c>
      <c r="N124" s="121">
        <f>АГ!N124+Госвет!N124+ГЖИ!N124+'ГК ЧС'!N124+ГС!N124+КСП!N124+Минздрав!N124+Минимущ!N124+Мининформ!N124+Минкульт!N124+Минобр!N124+Минприр!N124+Минсельхоз!N124+минстрой!N124+минтранс!N124+минспорт!N124+Минфин!N124+минюст!N124+'ГС тарифам'!N124+госохотрыб!N124+'ГС занятости'!N124+Гостех!N124+ЦИК!N124+Минэк!N124</f>
        <v>0</v>
      </c>
      <c r="O124" s="121">
        <f>АГ!O124+Госвет!O124+ГЖИ!O124+'ГК ЧС'!O124+ГС!O124+КСП!O124+Минздрав!O124+Минимущ!O124+Мининформ!O124+Минкульт!O124+Минобр!O124+Минприр!O124+Минсельхоз!O124+минстрой!O124+минтранс!O124+минспорт!O124+Минфин!O124+минюст!O124+'ГС тарифам'!O124+госохотрыб!O124+'ГС занятости'!O124+Гостех!O124+ЦИК!O124+Минэк!O124</f>
        <v>0</v>
      </c>
      <c r="P124" s="121">
        <f>АГ!P124+Госвет!P124+ГЖИ!P124+'ГК ЧС'!P124+ГС!P124+КСП!P124+Минздрав!P124+Минимущ!P124+Мининформ!P124+Минкульт!P124+Минобр!P124+Минприр!P124+Минсельхоз!P124+минстрой!P124+минтранс!P124+минспорт!P124+Минфин!P124+минюст!P124+'ГС тарифам'!P124+госохотрыб!P124+'ГС занятости'!P124+Гостех!P124+ЦИК!P124+Минэк!P124</f>
        <v>0</v>
      </c>
    </row>
    <row r="125" spans="1:18" x14ac:dyDescent="0.25">
      <c r="A125" s="547" t="s">
        <v>154</v>
      </c>
      <c r="B125" s="548"/>
      <c r="C125" s="548"/>
      <c r="D125" s="548"/>
      <c r="E125" s="548"/>
      <c r="F125" s="548"/>
      <c r="G125" s="548"/>
      <c r="H125" s="548"/>
      <c r="I125" s="548"/>
      <c r="J125" s="548"/>
      <c r="K125" s="548"/>
      <c r="L125" s="548"/>
      <c r="M125" s="548"/>
      <c r="N125" s="548"/>
      <c r="O125" s="548"/>
      <c r="P125" s="549"/>
    </row>
    <row r="126" spans="1:18" ht="66" x14ac:dyDescent="0.25">
      <c r="A126" s="50" t="s">
        <v>115</v>
      </c>
      <c r="B126" s="51" t="s">
        <v>155</v>
      </c>
      <c r="C126" s="48">
        <f t="shared" si="3"/>
        <v>0</v>
      </c>
      <c r="D126" s="48">
        <f>АГ!D126+Госвет!D126+ГЖИ!D126+'ГК ЧС'!D126+ГС!D126+КСП!D126+Минздрав!D126+Минимущ!D126+Мининформ!D126+Минкульт!D126+Минобр!D126+Минприр!D126+Минсельхоз!D126+минстрой!D126+минтранс!D126+минспорт!D126+Минфин!D126+минюст!D126+'ГС тарифам'!D126+госохотрыб!D126+'ГС занятости'!D126+Гостех!D126+ЦИК!D126+Минэк!D126</f>
        <v>0</v>
      </c>
      <c r="E126" s="121">
        <f>АГ!E126+Госвет!E126+ГЖИ!E126+'ГК ЧС'!E126+ГС!E126+КСП!E126+Минздрав!E126+Минимущ!E126+Мининформ!E126+Минкульт!E126+Минобр!E126+Минприр!E126+Минсельхоз!E126+минстрой!E126+минтранс!E126+минспорт!E126+Минфин!E126+минюст!E126+'ГС тарифам'!E126+госохотрыб!E126+'ГС занятости'!E126+Гостех!E126+ЦИК!E126+Минэк!E126</f>
        <v>0</v>
      </c>
      <c r="F126" s="121">
        <f>АГ!F126+Госвет!F126+ГЖИ!F126+'ГК ЧС'!F126+ГС!F126+КСП!F126+Минздрав!F126+Минимущ!F126+Мининформ!F126+Минкульт!F126+Минобр!F126+Минприр!F126+Минсельхоз!F126+минстрой!F126+минтранс!F126+минспорт!F126+Минфин!F126+минюст!F126+'ГС тарифам'!F126+госохотрыб!F126+'ГС занятости'!F126+Гостех!F126+ЦИК!F126+Минэк!F126</f>
        <v>0</v>
      </c>
      <c r="G126" s="121">
        <f>АГ!G126+Госвет!G126+ГЖИ!G126+'ГК ЧС'!G126+ГС!G126+КСП!G126+Минздрав!G126+Минимущ!G126+Мининформ!G126+Минкульт!G126+Минобр!G126+Минприр!G126+Минсельхоз!G126+минстрой!G126+минтранс!G126+минспорт!G126+Минфин!G126+минюст!G126+'ГС тарифам'!G126+госохотрыб!G126+'ГС занятости'!G126+Гостех!G126+ЦИК!G126+Минэк!G126</f>
        <v>0</v>
      </c>
      <c r="H126" s="121">
        <f>АГ!H126+Госвет!H126+ГЖИ!H126+'ГК ЧС'!H126+ГС!H126+КСП!H126+Минздрав!H126+Минимущ!H126+Мининформ!H126+Минкульт!H126+Минобр!H126+Минприр!H126+Минсельхоз!H126+минстрой!H126+минтранс!H126+минспорт!H126+Минфин!H126+минюст!H126+'ГС тарифам'!H126+госохотрыб!H126+'ГС занятости'!H126+Гостех!H126+ЦИК!H126+Минэк!H126</f>
        <v>0</v>
      </c>
      <c r="I126" s="121">
        <f>АГ!I126+Госвет!I126+ГЖИ!I126+'ГК ЧС'!I126+ГС!I126+КСП!I126+Минздрав!I126+Минимущ!I126+Мининформ!I126+Минкульт!I126+Минобр!I126+Минприр!I126+Минсельхоз!I126+минстрой!I126+минтранс!I126+минспорт!I126+Минфин!I126+минюст!I126+'ГС тарифам'!I126+госохотрыб!I126+'ГС занятости'!I126+Гостех!I126+ЦИК!I126+Минэк!I126</f>
        <v>0</v>
      </c>
      <c r="J126" s="121">
        <f>АГ!J126+Госвет!J126+ГЖИ!J126+'ГК ЧС'!J126+ГС!J126+КСП!J126+Минздрав!J126+Минимущ!J126+Мининформ!J126+Минкульт!J126+Минобр!J126+Минприр!J126+Минсельхоз!J126+минстрой!J126+минтранс!J126+минспорт!J126+Минфин!J126+минюст!J126+'ГС тарифам'!J126+госохотрыб!J126+'ГС занятости'!J126+Гостех!J126+ЦИК!J126+Минэк!J126</f>
        <v>0</v>
      </c>
      <c r="K126" s="121">
        <f>АГ!K126+Госвет!K126+ГЖИ!K126+'ГК ЧС'!K126+ГС!K126+КСП!K126+Минздрав!K126+Минимущ!K126+Мининформ!K126+Минкульт!K126+Минобр!K126+Минприр!K126+Минсельхоз!K126+минстрой!K126+минтранс!K126+минспорт!K126+Минфин!K126+минюст!K126+'ГС тарифам'!K126+госохотрыб!K126+'ГС занятости'!K126+Гостех!K126+ЦИК!K126+Минэк!K126</f>
        <v>0</v>
      </c>
      <c r="L126" s="121">
        <f>АГ!L126+Госвет!L126+ГЖИ!L126+'ГК ЧС'!L126+ГС!L126+КСП!L126+Минздрав!L126+Минимущ!L126+Мининформ!L126+Минкульт!L126+Минобр!L126+Минприр!L126+Минсельхоз!L126+минстрой!L126+минтранс!L126+минспорт!L126+Минфин!L126+минюст!L126+'ГС тарифам'!L126+госохотрыб!L126+'ГС занятости'!L126+Гостех!L126+ЦИК!L126+Минэк!L126</f>
        <v>0</v>
      </c>
      <c r="M126" s="121">
        <f>АГ!M126+Госвет!M126+ГЖИ!M126+'ГК ЧС'!M126+ГС!M126+КСП!M126+Минздрав!M126+Минимущ!M126+Мининформ!M126+Минкульт!M126+Минобр!M126+Минприр!M126+Минсельхоз!M126+минстрой!M126+минтранс!M126+минспорт!M126+Минфин!M126+минюст!M126+'ГС тарифам'!M126+госохотрыб!M126+'ГС занятости'!M126+Гостех!M126+ЦИК!M126+Минэк!M126</f>
        <v>0</v>
      </c>
      <c r="N126" s="121">
        <f>АГ!N126+Госвет!N126+ГЖИ!N126+'ГК ЧС'!N126+ГС!N126+КСП!N126+Минздрав!N126+Минимущ!N126+Мининформ!N126+Минкульт!N126+Минобр!N126+Минприр!N126+Минсельхоз!N126+минстрой!N126+минтранс!N126+минспорт!N126+Минфин!N126+минюст!N126+'ГС тарифам'!N126+госохотрыб!N126+'ГС занятости'!N126+Гостех!N126+ЦИК!N126+Минэк!N126</f>
        <v>0</v>
      </c>
      <c r="O126" s="121">
        <f>АГ!O126+Госвет!O126+ГЖИ!O126+'ГК ЧС'!O126+ГС!O126+КСП!O126+Минздрав!O126+Минимущ!O126+Мининформ!O126+Минкульт!O126+Минобр!O126+Минприр!O126+Минсельхоз!O126+минстрой!O126+минтранс!O126+минспорт!O126+Минфин!O126+минюст!O126+'ГС тарифам'!O126+госохотрыб!O126+'ГС занятости'!O126+Гостех!O126+ЦИК!O126+Минэк!O126</f>
        <v>0</v>
      </c>
      <c r="P126" s="121">
        <f>АГ!P126+Госвет!P126+ГЖИ!P126+'ГК ЧС'!P126+ГС!P126+КСП!P126+Минздрав!P126+Минимущ!P126+Мининформ!P126+Минкульт!P126+Минобр!P126+Минприр!P126+Минсельхоз!P126+минстрой!P126+минтранс!P126+минспорт!P126+Минфин!P126+минюст!P126+'ГС тарифам'!P126+госохотрыб!P126+'ГС занятости'!P126+Гостех!P126+ЦИК!P126+Минэк!P126</f>
        <v>0</v>
      </c>
    </row>
    <row r="127" spans="1:18" ht="66" x14ac:dyDescent="0.25">
      <c r="A127" s="50" t="s">
        <v>116</v>
      </c>
      <c r="B127" s="51" t="s">
        <v>156</v>
      </c>
      <c r="C127" s="48">
        <f t="shared" si="3"/>
        <v>0</v>
      </c>
      <c r="D127" s="121">
        <f>АГ!D127+Госвет!D127+ГЖИ!D127+'ГК ЧС'!D127+ГС!D127+КСП!D127+Минздрав!D127+Минимущ!D127+Мининформ!D127+Минкульт!D127+Минобр!D127+Минприр!D127+Минсельхоз!D127+минстрой!D127+минтранс!D127+минспорт!D127+Минфин!D127+минюст!D127+'ГС тарифам'!D127+госохотрыб!D127+'ГС занятости'!D127+Гостех!D127+ЦИК!D127+Минэк!D127</f>
        <v>0</v>
      </c>
      <c r="E127" s="121">
        <f>АГ!E127+Госвет!E127+ГЖИ!E127+'ГК ЧС'!E127+ГС!E127+КСП!E127+Минздрав!E127+Минимущ!E127+Мининформ!E127+Минкульт!E127+Минобр!E127+Минприр!E127+Минсельхоз!E127+минстрой!E127+минтранс!E127+минспорт!E127+Минфин!E127+минюст!E127+'ГС тарифам'!E127+госохотрыб!E127+'ГС занятости'!E127+Гостех!E127+ЦИК!E127+Минэк!E127</f>
        <v>0</v>
      </c>
      <c r="F127" s="121">
        <f>АГ!F127+Госвет!F127+ГЖИ!F127+'ГК ЧС'!F127+ГС!F127+КСП!F127+Минздрав!F127+Минимущ!F127+Мининформ!F127+Минкульт!F127+Минобр!F127+Минприр!F127+Минсельхоз!F127+минстрой!F127+минтранс!F127+минспорт!F127+Минфин!F127+минюст!F127+'ГС тарифам'!F127+госохотрыб!F127+'ГС занятости'!F127+Гостех!F127+ЦИК!F127+Минэк!F127</f>
        <v>0</v>
      </c>
      <c r="G127" s="121">
        <f>АГ!G127+Госвет!G127+ГЖИ!G127+'ГК ЧС'!G127+ГС!G127+КСП!G127+Минздрав!G127+Минимущ!G127+Мининформ!G127+Минкульт!G127+Минобр!G127+Минприр!G127+Минсельхоз!G127+минстрой!G127+минтранс!G127+минспорт!G127+Минфин!G127+минюст!G127+'ГС тарифам'!G127+госохотрыб!G127+'ГС занятости'!G127+Гостех!G127+ЦИК!G127+Минэк!G127</f>
        <v>0</v>
      </c>
      <c r="H127" s="121">
        <f>АГ!H127+Госвет!H127+ГЖИ!H127+'ГК ЧС'!H127+ГС!H127+КСП!H127+Минздрав!H127+Минимущ!H127+Мининформ!H127+Минкульт!H127+Минобр!H127+Минприр!H127+Минсельхоз!H127+минстрой!H127+минтранс!H127+минспорт!H127+Минфин!H127+минюст!H127+'ГС тарифам'!H127+госохотрыб!H127+'ГС занятости'!H127+Гостех!H127+ЦИК!H127+Минэк!H127</f>
        <v>0</v>
      </c>
      <c r="I127" s="121">
        <f>АГ!I127+Госвет!I127+ГЖИ!I127+'ГК ЧС'!I127+ГС!I127+КСП!I127+Минздрав!I127+Минимущ!I127+Мининформ!I127+Минкульт!I127+Минобр!I127+Минприр!I127+Минсельхоз!I127+минстрой!I127+минтранс!I127+минспорт!I127+Минфин!I127+минюст!I127+'ГС тарифам'!I127+госохотрыб!I127+'ГС занятости'!I127+Гостех!I127+ЦИК!I127+Минэк!I127</f>
        <v>0</v>
      </c>
      <c r="J127" s="121">
        <f>АГ!J127+Госвет!J127+ГЖИ!J127+'ГК ЧС'!J127+ГС!J127+КСП!J127+Минздрав!J127+Минимущ!J127+Мининформ!J127+Минкульт!J127+Минобр!J127+Минприр!J127+Минсельхоз!J127+минстрой!J127+минтранс!J127+минспорт!J127+Минфин!J127+минюст!J127+'ГС тарифам'!J127+госохотрыб!J127+'ГС занятости'!J127+Гостех!J127+ЦИК!J127+Минэк!J127</f>
        <v>0</v>
      </c>
      <c r="K127" s="121">
        <f>АГ!K127+Госвет!K127+ГЖИ!K127+'ГК ЧС'!K127+ГС!K127+КСП!K127+Минздрав!K127+Минимущ!K127+Мининформ!K127+Минкульт!K127+Минобр!K127+Минприр!K127+Минсельхоз!K127+минстрой!K127+минтранс!K127+минспорт!K127+Минфин!K127+минюст!K127+'ГС тарифам'!K127+госохотрыб!K127+'ГС занятости'!K127+Гостех!K127+ЦИК!K127+Минэк!K127</f>
        <v>0</v>
      </c>
      <c r="L127" s="121">
        <f>АГ!L127+Госвет!L127+ГЖИ!L127+'ГК ЧС'!L127+ГС!L127+КСП!L127+Минздрав!L127+Минимущ!L127+Мининформ!L127+Минкульт!L127+Минобр!L127+Минприр!L127+Минсельхоз!L127+минстрой!L127+минтранс!L127+минспорт!L127+Минфин!L127+минюст!L127+'ГС тарифам'!L127+госохотрыб!L127+'ГС занятости'!L127+Гостех!L127+ЦИК!L127+Минэк!L127</f>
        <v>0</v>
      </c>
      <c r="M127" s="121">
        <f>АГ!M127+Госвет!M127+ГЖИ!M127+'ГК ЧС'!M127+ГС!M127+КСП!M127+Минздрав!M127+Минимущ!M127+Мининформ!M127+Минкульт!M127+Минобр!M127+Минприр!M127+Минсельхоз!M127+минстрой!M127+минтранс!M127+минспорт!M127+Минфин!M127+минюст!M127+'ГС тарифам'!M127+госохотрыб!M127+'ГС занятости'!M127+Гостех!M127+ЦИК!M127+Минэк!M127</f>
        <v>0</v>
      </c>
      <c r="N127" s="121">
        <f>АГ!N127+Госвет!N127+ГЖИ!N127+'ГК ЧС'!N127+ГС!N127+КСП!N127+Минздрав!N127+Минимущ!N127+Мининформ!N127+Минкульт!N127+Минобр!N127+Минприр!N127+Минсельхоз!N127+минстрой!N127+минтранс!N127+минспорт!N127+Минфин!N127+минюст!N127+'ГС тарифам'!N127+госохотрыб!N127+'ГС занятости'!N127+Гостех!N127+ЦИК!N127+Минэк!N127</f>
        <v>0</v>
      </c>
      <c r="O127" s="121">
        <f>АГ!O127+Госвет!O127+ГЖИ!O127+'ГК ЧС'!O127+ГС!O127+КСП!O127+Минздрав!O127+Минимущ!O127+Мининформ!O127+Минкульт!O127+Минобр!O127+Минприр!O127+Минсельхоз!O127+минстрой!O127+минтранс!O127+минспорт!O127+Минфин!O127+минюст!O127+'ГС тарифам'!O127+госохотрыб!O127+'ГС занятости'!O127+Гостех!O127+ЦИК!O127+Минэк!O127</f>
        <v>0</v>
      </c>
      <c r="P127" s="121">
        <f>АГ!P127+Госвет!P127+ГЖИ!P127+'ГК ЧС'!P127+ГС!P127+КСП!P127+Минздрав!P127+Минимущ!P127+Мининформ!P127+Минкульт!P127+Минобр!P127+Минприр!P127+Минсельхоз!P127+минстрой!P127+минтранс!P127+минспорт!P127+Минфин!P127+минюст!P127+'ГС тарифам'!P127+госохотрыб!P127+'ГС занятости'!P127+Гостех!P127+ЦИК!P127+Минэк!P127</f>
        <v>0</v>
      </c>
      <c r="R127" s="32"/>
    </row>
    <row r="128" spans="1:18" ht="26.4" x14ac:dyDescent="0.25">
      <c r="A128" s="50" t="s">
        <v>160</v>
      </c>
      <c r="B128" s="51" t="s">
        <v>157</v>
      </c>
      <c r="C128" s="48">
        <f t="shared" si="3"/>
        <v>0</v>
      </c>
      <c r="D128" s="121">
        <f>АГ!D128+Госвет!D128+ГЖИ!D128+'ГК ЧС'!D128+ГС!D128+КСП!D128+Минздрав!D128+Минимущ!D128+Мининформ!D128+Минкульт!D128+Минобр!D128+Минприр!D128+Минсельхоз!D128+минстрой!D128+минтранс!D128+минспорт!D128+Минфин!D128+минюст!D128+'ГС тарифам'!D128+госохотрыб!D128+'ГС занятости'!D128+Гостех!D128+ЦИК!D128+Минэк!D128</f>
        <v>0</v>
      </c>
      <c r="E128" s="121">
        <f>АГ!E128+Госвет!E128+ГЖИ!E128+'ГК ЧС'!E128+ГС!E128+КСП!E128+Минздрав!E128+Минимущ!E128+Мининформ!E128+Минкульт!E128+Минобр!E128+Минприр!E128+Минсельхоз!E128+минстрой!E128+минтранс!E128+минспорт!E128+Минфин!E128+минюст!E128+'ГС тарифам'!E128+госохотрыб!E128+'ГС занятости'!E128+Гостех!E128+ЦИК!E128+Минэк!E128</f>
        <v>0</v>
      </c>
      <c r="F128" s="121">
        <f>АГ!F128+Госвет!F128+ГЖИ!F128+'ГК ЧС'!F128+ГС!F128+КСП!F128+Минздрав!F128+Минимущ!F128+Мининформ!F128+Минкульт!F128+Минобр!F128+Минприр!F128+Минсельхоз!F128+минстрой!F128+минтранс!F128+минспорт!F128+Минфин!F128+минюст!F128+'ГС тарифам'!F128+госохотрыб!F128+'ГС занятости'!F128+Гостех!F128+ЦИК!F128+Минэк!F128</f>
        <v>0</v>
      </c>
      <c r="G128" s="121">
        <f>АГ!G128+Госвет!G128+ГЖИ!G128+'ГК ЧС'!G128+ГС!G128+КСП!G128+Минздрав!G128+Минимущ!G128+Мининформ!G128+Минкульт!G128+Минобр!G128+Минприр!G128+Минсельхоз!G128+минстрой!G128+минтранс!G128+минспорт!G128+Минфин!G128+минюст!G128+'ГС тарифам'!G128+госохотрыб!G128+'ГС занятости'!G128+Гостех!G128+ЦИК!G128+Минэк!G128</f>
        <v>0</v>
      </c>
      <c r="H128" s="121">
        <f>АГ!H128+Госвет!H128+ГЖИ!H128+'ГК ЧС'!H128+ГС!H128+КСП!H128+Минздрав!H128+Минимущ!H128+Мининформ!H128+Минкульт!H128+Минобр!H128+Минприр!H128+Минсельхоз!H128+минстрой!H128+минтранс!H128+минспорт!H128+Минфин!H128+минюст!H128+'ГС тарифам'!H128+госохотрыб!H128+'ГС занятости'!H128+Гостех!H128+ЦИК!H128+Минэк!H128</f>
        <v>0</v>
      </c>
      <c r="I128" s="121">
        <f>АГ!I128+Госвет!I128+ГЖИ!I128+'ГК ЧС'!I128+ГС!I128+КСП!I128+Минздрав!I128+Минимущ!I128+Мининформ!I128+Минкульт!I128+Минобр!I128+Минприр!I128+Минсельхоз!I128+минстрой!I128+минтранс!I128+минспорт!I128+Минфин!I128+минюст!I128+'ГС тарифам'!I128+госохотрыб!I128+'ГС занятости'!I128+Гостех!I128+ЦИК!I128+Минэк!I128</f>
        <v>0</v>
      </c>
      <c r="J128" s="121">
        <f>АГ!J128+Госвет!J128+ГЖИ!J128+'ГК ЧС'!J128+ГС!J128+КСП!J128+Минздрав!J128+Минимущ!J128+Мининформ!J128+Минкульт!J128+Минобр!J128+Минприр!J128+Минсельхоз!J128+минстрой!J128+минтранс!J128+минспорт!J128+Минфин!J128+минюст!J128+'ГС тарифам'!J128+госохотрыб!J128+'ГС занятости'!J128+Гостех!J128+ЦИК!J128+Минэк!J128</f>
        <v>0</v>
      </c>
      <c r="K128" s="121">
        <f>АГ!K128+Госвет!K128+ГЖИ!K128+'ГК ЧС'!K128+ГС!K128+КСП!K128+Минздрав!K128+Минимущ!K128+Мининформ!K128+Минкульт!K128+Минобр!K128+Минприр!K128+Минсельхоз!K128+минстрой!K128+минтранс!K128+минспорт!K128+Минфин!K128+минюст!K128+'ГС тарифам'!K128+госохотрыб!K128+'ГС занятости'!K128+Гостех!K128+ЦИК!K128+Минэк!K128</f>
        <v>0</v>
      </c>
      <c r="L128" s="121">
        <f>АГ!L128+Госвет!L128+ГЖИ!L128+'ГК ЧС'!L128+ГС!L128+КСП!L128+Минздрав!L128+Минимущ!L128+Мининформ!L128+Минкульт!L128+Минобр!L128+Минприр!L128+Минсельхоз!L128+минстрой!L128+минтранс!L128+минспорт!L128+Минфин!L128+минюст!L128+'ГС тарифам'!L128+госохотрыб!L128+'ГС занятости'!L128+Гостех!L128+ЦИК!L128+Минэк!L128</f>
        <v>0</v>
      </c>
      <c r="M128" s="121">
        <f>АГ!M128+Госвет!M128+ГЖИ!M128+'ГК ЧС'!M128+ГС!M128+КСП!M128+Минздрав!M128+Минимущ!M128+Мининформ!M128+Минкульт!M128+Минобр!M128+Минприр!M128+Минсельхоз!M128+минстрой!M128+минтранс!M128+минспорт!M128+Минфин!M128+минюст!M128+'ГС тарифам'!M128+госохотрыб!M128+'ГС занятости'!M128+Гостех!M128+ЦИК!M128+Минэк!M128</f>
        <v>0</v>
      </c>
      <c r="N128" s="121">
        <f>АГ!N128+Госвет!N128+ГЖИ!N128+'ГК ЧС'!N128+ГС!N128+КСП!N128+Минздрав!N128+Минимущ!N128+Мининформ!N128+Минкульт!N128+Минобр!N128+Минприр!N128+Минсельхоз!N128+минстрой!N128+минтранс!N128+минспорт!N128+Минфин!N128+минюст!N128+'ГС тарифам'!N128+госохотрыб!N128+'ГС занятости'!N128+Гостех!N128+ЦИК!N128+Минэк!N128</f>
        <v>0</v>
      </c>
      <c r="O128" s="121">
        <f>АГ!O128+Госвет!O128+ГЖИ!O128+'ГК ЧС'!O128+ГС!O128+КСП!O128+Минздрав!O128+Минимущ!O128+Мининформ!O128+Минкульт!O128+Минобр!O128+Минприр!O128+Минсельхоз!O128+минстрой!O128+минтранс!O128+минспорт!O128+Минфин!O128+минюст!O128+'ГС тарифам'!O128+госохотрыб!O128+'ГС занятости'!O128+Гостех!O128+ЦИК!O128+Минэк!O128</f>
        <v>0</v>
      </c>
      <c r="P128" s="121">
        <f>АГ!P128+Госвет!P128+ГЖИ!P128+'ГК ЧС'!P128+ГС!P128+КСП!P128+Минздрав!P128+Минимущ!P128+Мининформ!P128+Минкульт!P128+Минобр!P128+Минприр!P128+Минсельхоз!P128+минстрой!P128+минтранс!P128+минспорт!P128+Минфин!P128+минюст!P128+'ГС тарифам'!P128+госохотрыб!P128+'ГС занятости'!P128+Гостех!P128+ЦИК!P128+Минэк!P128</f>
        <v>0</v>
      </c>
    </row>
    <row r="129" spans="1:16" ht="26.4" x14ac:dyDescent="0.25">
      <c r="A129" s="50" t="s">
        <v>161</v>
      </c>
      <c r="B129" s="51" t="s">
        <v>158</v>
      </c>
      <c r="C129" s="48">
        <f t="shared" si="3"/>
        <v>0</v>
      </c>
      <c r="D129" s="121">
        <f>АГ!D129+Госвет!D129+ГЖИ!D129+'ГК ЧС'!D129+ГС!D129+КСП!D129+Минздрав!D129+Минимущ!D129+Мининформ!D129+Минкульт!D129+Минобр!D129+Минприр!D129+Минсельхоз!D129+минстрой!D129+минтранс!D129+минспорт!D129+Минфин!D129+минюст!D129+'ГС тарифам'!D129+госохотрыб!D129+'ГС занятости'!D129+Гостех!D129+ЦИК!D129+Минэк!D129</f>
        <v>0</v>
      </c>
      <c r="E129" s="121">
        <f>АГ!E129+Госвет!E129+ГЖИ!E129+'ГК ЧС'!E129+ГС!E129+КСП!E129+Минздрав!E129+Минимущ!E129+Мининформ!E129+Минкульт!E129+Минобр!E129+Минприр!E129+Минсельхоз!E129+минстрой!E129+минтранс!E129+минспорт!E129+Минфин!E129+минюст!E129+'ГС тарифам'!E129+госохотрыб!E129+'ГС занятости'!E129+Гостех!E129+ЦИК!E129+Минэк!E129</f>
        <v>0</v>
      </c>
      <c r="F129" s="121">
        <f>АГ!F129+Госвет!F129+ГЖИ!F129+'ГК ЧС'!F129+ГС!F129+КСП!F129+Минздрав!F129+Минимущ!F129+Мининформ!F129+Минкульт!F129+Минобр!F129+Минприр!F129+Минсельхоз!F129+минстрой!F129+минтранс!F129+минспорт!F129+Минфин!F129+минюст!F129+'ГС тарифам'!F129+госохотрыб!F129+'ГС занятости'!F129+Гостех!F129+ЦИК!F129+Минэк!F129</f>
        <v>0</v>
      </c>
      <c r="G129" s="121">
        <f>АГ!G129+Госвет!G129+ГЖИ!G129+'ГК ЧС'!G129+ГС!G129+КСП!G129+Минздрав!G129+Минимущ!G129+Мининформ!G129+Минкульт!G129+Минобр!G129+Минприр!G129+Минсельхоз!G129+минстрой!G129+минтранс!G129+минспорт!G129+Минфин!G129+минюст!G129+'ГС тарифам'!G129+госохотрыб!G129+'ГС занятости'!G129+Гостех!G129+ЦИК!G129+Минэк!G129</f>
        <v>0</v>
      </c>
      <c r="H129" s="121">
        <f>АГ!H129+Госвет!H129+ГЖИ!H129+'ГК ЧС'!H129+ГС!H129+КСП!H129+Минздрав!H129+Минимущ!H129+Мининформ!H129+Минкульт!H129+Минобр!H129+Минприр!H129+Минсельхоз!H129+минстрой!H129+минтранс!H129+минспорт!H129+Минфин!H129+минюст!H129+'ГС тарифам'!H129+госохотрыб!H129+'ГС занятости'!H129+Гостех!H129+ЦИК!H129+Минэк!H129</f>
        <v>0</v>
      </c>
      <c r="I129" s="121">
        <f>АГ!I129+Госвет!I129+ГЖИ!I129+'ГК ЧС'!I129+ГС!I129+КСП!I129+Минздрав!I129+Минимущ!I129+Мининформ!I129+Минкульт!I129+Минобр!I129+Минприр!I129+Минсельхоз!I129+минстрой!I129+минтранс!I129+минспорт!I129+Минфин!I129+минюст!I129+'ГС тарифам'!I129+госохотрыб!I129+'ГС занятости'!I129+Гостех!I129+ЦИК!I129+Минэк!I129</f>
        <v>0</v>
      </c>
      <c r="J129" s="121">
        <f>АГ!J129+Госвет!J129+ГЖИ!J129+'ГК ЧС'!J129+ГС!J129+КСП!J129+Минздрав!J129+Минимущ!J129+Мининформ!J129+Минкульт!J129+Минобр!J129+Минприр!J129+Минсельхоз!J129+минстрой!J129+минтранс!J129+минспорт!J129+Минфин!J129+минюст!J129+'ГС тарифам'!J129+госохотрыб!J129+'ГС занятости'!J129+Гостех!J129+ЦИК!J129+Минэк!J129</f>
        <v>0</v>
      </c>
      <c r="K129" s="121">
        <f>АГ!K129+Госвет!K129+ГЖИ!K129+'ГК ЧС'!K129+ГС!K129+КСП!K129+Минздрав!K129+Минимущ!K129+Мининформ!K129+Минкульт!K129+Минобр!K129+Минприр!K129+Минсельхоз!K129+минстрой!K129+минтранс!K129+минспорт!K129+Минфин!K129+минюст!K129+'ГС тарифам'!K129+госохотрыб!K129+'ГС занятости'!K129+Гостех!K129+ЦИК!K129+Минэк!K129</f>
        <v>0</v>
      </c>
      <c r="L129" s="121">
        <f>АГ!L129+Госвет!L129+ГЖИ!L129+'ГК ЧС'!L129+ГС!L129+КСП!L129+Минздрав!L129+Минимущ!L129+Мининформ!L129+Минкульт!L129+Минобр!L129+Минприр!L129+Минсельхоз!L129+минстрой!L129+минтранс!L129+минспорт!L129+Минфин!L129+минюст!L129+'ГС тарифам'!L129+госохотрыб!L129+'ГС занятости'!L129+Гостех!L129+ЦИК!L129+Минэк!L129</f>
        <v>0</v>
      </c>
      <c r="M129" s="121">
        <f>АГ!M129+Госвет!M129+ГЖИ!M129+'ГК ЧС'!M129+ГС!M129+КСП!M129+Минздрав!M129+Минимущ!M129+Мининформ!M129+Минкульт!M129+Минобр!M129+Минприр!M129+Минсельхоз!M129+минстрой!M129+минтранс!M129+минспорт!M129+Минфин!M129+минюст!M129+'ГС тарифам'!M129+госохотрыб!M129+'ГС занятости'!M129+Гостех!M129+ЦИК!M129+Минэк!M129</f>
        <v>0</v>
      </c>
      <c r="N129" s="121">
        <f>АГ!N129+Госвет!N129+ГЖИ!N129+'ГК ЧС'!N129+ГС!N129+КСП!N129+Минздрав!N129+Минимущ!N129+Мининформ!N129+Минкульт!N129+Минобр!N129+Минприр!N129+Минсельхоз!N129+минстрой!N129+минтранс!N129+минспорт!N129+Минфин!N129+минюст!N129+'ГС тарифам'!N129+госохотрыб!N129+'ГС занятости'!N129+Гостех!N129+ЦИК!N129+Минэк!N129</f>
        <v>0</v>
      </c>
      <c r="O129" s="121">
        <f>АГ!O129+Госвет!O129+ГЖИ!O129+'ГК ЧС'!O129+ГС!O129+КСП!O129+Минздрав!O129+Минимущ!O129+Мининформ!O129+Минкульт!O129+Минобр!O129+Минприр!O129+Минсельхоз!O129+минстрой!O129+минтранс!O129+минспорт!O129+Минфин!O129+минюст!O129+'ГС тарифам'!O129+госохотрыб!O129+'ГС занятости'!O129+Гостех!O129+ЦИК!O129+Минэк!O129</f>
        <v>0</v>
      </c>
      <c r="P129" s="121">
        <f>АГ!P129+Госвет!P129+ГЖИ!P129+'ГК ЧС'!P129+ГС!P129+КСП!P129+Минздрав!P129+Минимущ!P129+Мининформ!P129+Минкульт!P129+Минобр!P129+Минприр!P129+Минсельхоз!P129+минстрой!P129+минтранс!P129+минспорт!P129+Минфин!P129+минюст!P129+'ГС тарифам'!P129+госохотрыб!P129+'ГС занятости'!P129+Гостех!P129+ЦИК!P129+Минэк!P129</f>
        <v>0</v>
      </c>
    </row>
    <row r="130" spans="1:16" s="81" customFormat="1" ht="26.4" x14ac:dyDescent="0.25">
      <c r="A130" s="50" t="s">
        <v>162</v>
      </c>
      <c r="B130" s="51" t="s">
        <v>159</v>
      </c>
      <c r="C130" s="48">
        <f t="shared" si="3"/>
        <v>0</v>
      </c>
      <c r="D130" s="121">
        <f>АГ!D130+Госвет!D130+ГЖИ!D130+'ГК ЧС'!D130+ГС!D130+КСП!D130+Минздрав!D130+Минимущ!D130+Мининформ!D130+Минкульт!D130+Минобр!D130+Минприр!D130+Минсельхоз!D130+минстрой!D130+минтранс!D130+минспорт!D130+Минфин!D130+минюст!D130+'ГС тарифам'!D130+госохотрыб!D130+'ГС занятости'!D130+Гостех!D130+ЦИК!D130+Минэк!D130</f>
        <v>0</v>
      </c>
      <c r="E130" s="121">
        <f>АГ!E130+Госвет!E130+ГЖИ!E130+'ГК ЧС'!E130+ГС!E130+КСП!E130+Минздрав!E130+Минимущ!E130+Мининформ!E130+Минкульт!E130+Минобр!E130+Минприр!E130+Минсельхоз!E130+минстрой!E130+минтранс!E130+минспорт!E130+Минфин!E130+минюст!E130+'ГС тарифам'!E130+госохотрыб!E130+'ГС занятости'!E130+Гостех!E130+ЦИК!E130+Минэк!E130</f>
        <v>0</v>
      </c>
      <c r="F130" s="121">
        <f>АГ!F130+Госвет!F130+ГЖИ!F130+'ГК ЧС'!F130+ГС!F130+КСП!F130+Минздрав!F130+Минимущ!F130+Мининформ!F130+Минкульт!F130+Минобр!F130+Минприр!F130+Минсельхоз!F130+минстрой!F130+минтранс!F130+минспорт!F130+Минфин!F130+минюст!F130+'ГС тарифам'!F130+госохотрыб!F130+'ГС занятости'!F130+Гостех!F130+ЦИК!F130+Минэк!F130</f>
        <v>0</v>
      </c>
      <c r="G130" s="121">
        <f>АГ!G130+Госвет!G130+ГЖИ!G130+'ГК ЧС'!G130+ГС!G130+КСП!G130+Минздрав!G130+Минимущ!G130+Мининформ!G130+Минкульт!G130+Минобр!G130+Минприр!G130+Минсельхоз!G130+минстрой!G130+минтранс!G130+минспорт!G130+Минфин!G130+минюст!G130+'ГС тарифам'!G130+госохотрыб!G130+'ГС занятости'!G130+Гостех!G130+ЦИК!G130+Минэк!G130</f>
        <v>0</v>
      </c>
      <c r="H130" s="121">
        <f>АГ!H130+Госвет!H130+ГЖИ!H130+'ГК ЧС'!H130+ГС!H130+КСП!H130+Минздрав!H130+Минимущ!H130+Мининформ!H130+Минкульт!H130+Минобр!H130+Минприр!H130+Минсельхоз!H130+минстрой!H130+минтранс!H130+минспорт!H130+Минфин!H130+минюст!H130+'ГС тарифам'!H130+госохотрыб!H130+'ГС занятости'!H130+Гостех!H130+ЦИК!H130+Минэк!H130</f>
        <v>0</v>
      </c>
      <c r="I130" s="121">
        <f>АГ!I130+Госвет!I130+ГЖИ!I130+'ГК ЧС'!I130+ГС!I130+КСП!I130+Минздрав!I130+Минимущ!I130+Мининформ!I130+Минкульт!I130+Минобр!I130+Минприр!I130+Минсельхоз!I130+минстрой!I130+минтранс!I130+минспорт!I130+Минфин!I130+минюст!I130+'ГС тарифам'!I130+госохотрыб!I130+'ГС занятости'!I130+Гостех!I130+ЦИК!I130+Минэк!I130</f>
        <v>0</v>
      </c>
      <c r="J130" s="121">
        <f>АГ!J130+Госвет!J130+ГЖИ!J130+'ГК ЧС'!J130+ГС!J130+КСП!J130+Минздрав!J130+Минимущ!J130+Мининформ!J130+Минкульт!J130+Минобр!J130+Минприр!J130+Минсельхоз!J130+минстрой!J130+минтранс!J130+минспорт!J130+Минфин!J130+минюст!J130+'ГС тарифам'!J130+госохотрыб!J130+'ГС занятости'!J130+Гостех!J130+ЦИК!J130+Минэк!J130</f>
        <v>0</v>
      </c>
      <c r="K130" s="121">
        <f>АГ!K130+Госвет!K130+ГЖИ!K130+'ГК ЧС'!K130+ГС!K130+КСП!K130+Минздрав!K130+Минимущ!K130+Мининформ!K130+Минкульт!K130+Минобр!K130+Минприр!K130+Минсельхоз!K130+минстрой!K130+минтранс!K130+минспорт!K130+Минфин!K130+минюст!K130+'ГС тарифам'!K130+госохотрыб!K130+'ГС занятости'!K130+Гостех!K130+ЦИК!K130+Минэк!K130</f>
        <v>0</v>
      </c>
      <c r="L130" s="121">
        <f>АГ!L130+Госвет!L130+ГЖИ!L130+'ГК ЧС'!L130+ГС!L130+КСП!L130+Минздрав!L130+Минимущ!L130+Мининформ!L130+Минкульт!L130+Минобр!L130+Минприр!L130+Минсельхоз!L130+минстрой!L130+минтранс!L130+минспорт!L130+Минфин!L130+минюст!L130+'ГС тарифам'!L130+госохотрыб!L130+'ГС занятости'!L130+Гостех!L130+ЦИК!L130+Минэк!L130</f>
        <v>0</v>
      </c>
      <c r="M130" s="121">
        <f>АГ!M130+Госвет!M130+ГЖИ!M130+'ГК ЧС'!M130+ГС!M130+КСП!M130+Минздрав!M130+Минимущ!M130+Мининформ!M130+Минкульт!M130+Минобр!M130+Минприр!M130+Минсельхоз!M130+минстрой!M130+минтранс!M130+минспорт!M130+Минфин!M130+минюст!M130+'ГС тарифам'!M130+госохотрыб!M130+'ГС занятости'!M130+Гостех!M130+ЦИК!M130+Минэк!M130</f>
        <v>0</v>
      </c>
      <c r="N130" s="121">
        <f>АГ!N130+Госвет!N130+ГЖИ!N130+'ГК ЧС'!N130+ГС!N130+КСП!N130+Минздрав!N130+Минимущ!N130+Мининформ!N130+Минкульт!N130+Минобр!N130+Минприр!N130+Минсельхоз!N130+минстрой!N130+минтранс!N130+минспорт!N130+Минфин!N130+минюст!N130+'ГС тарифам'!N130+госохотрыб!N130+'ГС занятости'!N130+Гостех!N130+ЦИК!N130+Минэк!N130</f>
        <v>0</v>
      </c>
      <c r="O130" s="121">
        <f>АГ!O130+Госвет!O130+ГЖИ!O130+'ГК ЧС'!O130+ГС!O130+КСП!O130+Минздрав!O130+Минимущ!O130+Мининформ!O130+Минкульт!O130+Минобр!O130+Минприр!O130+Минсельхоз!O130+минстрой!O130+минтранс!O130+минспорт!O130+Минфин!O130+минюст!O130+'ГС тарифам'!O130+госохотрыб!O130+'ГС занятости'!O130+Гостех!O130+ЦИК!O130+Минэк!O130</f>
        <v>0</v>
      </c>
      <c r="P130" s="121">
        <f>АГ!P130+Госвет!P130+ГЖИ!P130+'ГК ЧС'!P130+ГС!P130+КСП!P130+Минздрав!P130+Минимущ!P130+Мининформ!P130+Минкульт!P130+Минобр!P130+Минприр!P130+Минсельхоз!P130+минстрой!P130+минтранс!P130+минспорт!P130+Минфин!P130+минюст!P130+'ГС тарифам'!P130+госохотрыб!P130+'ГС занятости'!P130+Гостех!P130+ЦИК!P130+Минэк!P130</f>
        <v>0</v>
      </c>
    </row>
    <row r="131" spans="1:16" s="81" customFormat="1" x14ac:dyDescent="0.25"/>
    <row r="132" spans="1:16" s="81" customFormat="1" x14ac:dyDescent="0.25">
      <c r="A132" s="87"/>
    </row>
    <row r="133" spans="1:16" s="81" customFormat="1" x14ac:dyDescent="0.25"/>
    <row r="134" spans="1:16" ht="15.6" x14ac:dyDescent="0.3">
      <c r="A134" s="88"/>
      <c r="B134" s="89"/>
      <c r="C134" s="89"/>
      <c r="D134" s="531"/>
      <c r="E134" s="531"/>
      <c r="F134" s="531"/>
      <c r="G134" s="427"/>
      <c r="H134" s="530"/>
      <c r="I134" s="530"/>
      <c r="J134" s="530"/>
    </row>
    <row r="135" spans="1:16" ht="15.6" x14ac:dyDescent="0.3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16" ht="15.6" x14ac:dyDescent="0.3">
      <c r="A136" s="89"/>
      <c r="B136" s="89"/>
      <c r="C136" s="89"/>
      <c r="D136" s="528"/>
      <c r="E136" s="528"/>
      <c r="F136" s="528"/>
      <c r="G136" s="529"/>
      <c r="H136" s="530"/>
      <c r="I136" s="530"/>
      <c r="J136" s="530"/>
      <c r="L136" s="90"/>
    </row>
    <row r="137" spans="1:16" ht="15.6" x14ac:dyDescent="0.3">
      <c r="A137" s="89"/>
      <c r="B137" s="89"/>
      <c r="C137" s="89"/>
      <c r="D137" s="427"/>
      <c r="E137" s="427"/>
      <c r="F137" s="427"/>
      <c r="G137" s="89"/>
      <c r="H137" s="89"/>
      <c r="I137" s="89"/>
    </row>
  </sheetData>
  <mergeCells count="31">
    <mergeCell ref="D136:F136"/>
    <mergeCell ref="G136:J136"/>
    <mergeCell ref="D137:F137"/>
    <mergeCell ref="A105:P105"/>
    <mergeCell ref="A112:P112"/>
    <mergeCell ref="A113:P113"/>
    <mergeCell ref="A119:P119"/>
    <mergeCell ref="A125:P125"/>
    <mergeCell ref="D134:F134"/>
    <mergeCell ref="G134:J134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4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8"/>
  <sheetViews>
    <sheetView showZeros="0" view="pageBreakPreview" topLeftCell="A16" zoomScale="110" zoomScaleNormal="90" zoomScaleSheetLayoutView="110" workbookViewId="0">
      <selection activeCell="J37" sqref="J37"/>
    </sheetView>
  </sheetViews>
  <sheetFormatPr defaultColWidth="9.109375" defaultRowHeight="13.2" x14ac:dyDescent="0.25"/>
  <cols>
    <col min="1" max="1" width="5" style="27" customWidth="1"/>
    <col min="2" max="2" width="28.6640625" style="27" customWidth="1"/>
    <col min="3" max="3" width="14.88671875" style="27" customWidth="1"/>
    <col min="4" max="4" width="15.5546875" style="27" customWidth="1"/>
    <col min="5" max="5" width="0.109375" style="27" customWidth="1"/>
    <col min="6" max="6" width="16.33203125" style="27" customWidth="1"/>
    <col min="7" max="7" width="13.6640625" style="27" customWidth="1"/>
    <col min="8" max="16384" width="9.109375" style="27"/>
  </cols>
  <sheetData>
    <row r="1" spans="1:8" ht="15.6" x14ac:dyDescent="0.3">
      <c r="F1" s="550" t="s">
        <v>40</v>
      </c>
      <c r="G1" s="550"/>
    </row>
    <row r="2" spans="1:8" x14ac:dyDescent="0.25">
      <c r="A2" s="551" t="s">
        <v>290</v>
      </c>
      <c r="B2" s="551"/>
      <c r="C2" s="551"/>
      <c r="D2" s="551"/>
      <c r="E2" s="551"/>
      <c r="F2" s="551"/>
      <c r="G2" s="551"/>
    </row>
    <row r="3" spans="1:8" ht="23.25" customHeight="1" x14ac:dyDescent="0.25">
      <c r="A3" s="552"/>
      <c r="B3" s="552"/>
      <c r="C3" s="552"/>
      <c r="D3" s="552"/>
      <c r="E3" s="552"/>
      <c r="F3" s="552"/>
      <c r="G3" s="552"/>
    </row>
    <row r="4" spans="1:8" ht="15.6" x14ac:dyDescent="0.3">
      <c r="A4" s="553" t="s">
        <v>379</v>
      </c>
      <c r="B4" s="554"/>
      <c r="C4" s="554"/>
      <c r="D4" s="554"/>
      <c r="E4" s="554"/>
      <c r="F4" s="554"/>
      <c r="G4" s="554"/>
    </row>
    <row r="5" spans="1:8" ht="29.25" customHeight="1" x14ac:dyDescent="0.25">
      <c r="A5" s="555" t="s">
        <v>173</v>
      </c>
      <c r="B5" s="555"/>
      <c r="C5" s="555"/>
      <c r="D5" s="555"/>
      <c r="E5" s="555"/>
      <c r="F5" s="555"/>
      <c r="G5" s="555"/>
    </row>
    <row r="6" spans="1:8" ht="54" customHeight="1" x14ac:dyDescent="0.25">
      <c r="A6" s="410" t="s">
        <v>174</v>
      </c>
      <c r="B6" s="410" t="s">
        <v>175</v>
      </c>
      <c r="C6" s="410" t="s">
        <v>176</v>
      </c>
      <c r="D6" s="410" t="s">
        <v>177</v>
      </c>
      <c r="E6" s="410"/>
      <c r="F6" s="410" t="s">
        <v>178</v>
      </c>
      <c r="G6" s="410" t="s">
        <v>179</v>
      </c>
    </row>
    <row r="7" spans="1:8" ht="14.25" customHeight="1" x14ac:dyDescent="0.25">
      <c r="A7" s="28">
        <v>1</v>
      </c>
      <c r="B7" s="411" t="s">
        <v>242</v>
      </c>
      <c r="C7" s="404">
        <v>22955.200000000001</v>
      </c>
      <c r="D7" s="91">
        <v>20452.5</v>
      </c>
      <c r="E7" s="412"/>
      <c r="F7" s="412">
        <f>C7-D7</f>
        <v>2502.7000000000007</v>
      </c>
      <c r="G7" s="58">
        <f>F7/C7*100</f>
        <v>10.902540600822475</v>
      </c>
      <c r="H7" s="32"/>
    </row>
    <row r="8" spans="1:8" ht="14.25" customHeight="1" x14ac:dyDescent="0.25">
      <c r="A8" s="28">
        <v>2</v>
      </c>
      <c r="B8" s="411" t="s">
        <v>243</v>
      </c>
      <c r="C8" s="407">
        <v>2412.9129800000001</v>
      </c>
      <c r="D8" s="407">
        <v>2412.45298</v>
      </c>
      <c r="E8" s="412"/>
      <c r="F8" s="412">
        <f t="shared" ref="F8:F30" si="0">C8-D8</f>
        <v>0.46000000000003638</v>
      </c>
      <c r="G8" s="58">
        <f>F8/C8*100</f>
        <v>1.9064094056141068E-2</v>
      </c>
      <c r="H8" s="32"/>
    </row>
    <row r="9" spans="1:8" ht="14.25" customHeight="1" x14ac:dyDescent="0.25">
      <c r="A9" s="28">
        <v>3</v>
      </c>
      <c r="B9" s="411" t="s">
        <v>244</v>
      </c>
      <c r="C9" s="29">
        <v>1489</v>
      </c>
      <c r="D9" s="29">
        <v>1116.8</v>
      </c>
      <c r="E9" s="412"/>
      <c r="F9" s="412">
        <f t="shared" si="0"/>
        <v>372.20000000000005</v>
      </c>
      <c r="G9" s="58"/>
      <c r="H9" s="32"/>
    </row>
    <row r="10" spans="1:8" ht="14.25" customHeight="1" x14ac:dyDescent="0.25">
      <c r="A10" s="28">
        <v>4</v>
      </c>
      <c r="B10" s="57" t="s">
        <v>245</v>
      </c>
      <c r="C10" s="408">
        <v>5668.8424999999988</v>
      </c>
      <c r="D10" s="408">
        <v>5090.534599999999</v>
      </c>
      <c r="E10" s="412"/>
      <c r="F10" s="412">
        <f t="shared" si="0"/>
        <v>578.30789999999979</v>
      </c>
      <c r="G10" s="58">
        <f t="shared" ref="G10:G34" si="1">F10/C10*100</f>
        <v>10.201516447140662</v>
      </c>
      <c r="H10" s="32"/>
    </row>
    <row r="11" spans="1:8" ht="14.25" customHeight="1" x14ac:dyDescent="0.25">
      <c r="A11" s="28">
        <v>5</v>
      </c>
      <c r="B11" s="57" t="s">
        <v>246</v>
      </c>
      <c r="C11" s="412"/>
      <c r="D11" s="412"/>
      <c r="E11" s="412"/>
      <c r="F11" s="412">
        <f t="shared" si="0"/>
        <v>0</v>
      </c>
      <c r="G11" s="58"/>
      <c r="H11" s="32"/>
    </row>
    <row r="12" spans="1:8" ht="13.5" customHeight="1" x14ac:dyDescent="0.25">
      <c r="A12" s="28">
        <v>6</v>
      </c>
      <c r="B12" s="57" t="s">
        <v>247</v>
      </c>
      <c r="C12" s="412"/>
      <c r="D12" s="412"/>
      <c r="E12" s="412"/>
      <c r="F12" s="412">
        <f t="shared" si="0"/>
        <v>0</v>
      </c>
      <c r="G12" s="58"/>
      <c r="H12" s="32"/>
    </row>
    <row r="13" spans="1:8" ht="14.25" customHeight="1" x14ac:dyDescent="0.25">
      <c r="A13" s="28">
        <v>7</v>
      </c>
      <c r="B13" s="33" t="s">
        <v>248</v>
      </c>
      <c r="C13" s="405">
        <v>1531917.8630000001</v>
      </c>
      <c r="D13" s="405">
        <v>1111813.1909999999</v>
      </c>
      <c r="E13" s="412"/>
      <c r="F13" s="412">
        <f t="shared" si="0"/>
        <v>420104.67200000025</v>
      </c>
      <c r="G13" s="58">
        <f t="shared" si="1"/>
        <v>27.42344626606134</v>
      </c>
      <c r="H13" s="32"/>
    </row>
    <row r="14" spans="1:8" ht="14.25" customHeight="1" x14ac:dyDescent="0.25">
      <c r="A14" s="28">
        <v>8</v>
      </c>
      <c r="B14" s="57" t="s">
        <v>249</v>
      </c>
      <c r="C14" s="29">
        <v>4093.06</v>
      </c>
      <c r="D14" s="29">
        <v>890.18</v>
      </c>
      <c r="E14" s="412"/>
      <c r="F14" s="412">
        <f t="shared" si="0"/>
        <v>3202.88</v>
      </c>
      <c r="G14" s="58">
        <f t="shared" si="1"/>
        <v>78.251479333310542</v>
      </c>
      <c r="H14" s="32"/>
    </row>
    <row r="15" spans="1:8" s="417" customFormat="1" ht="14.25" customHeight="1" x14ac:dyDescent="0.25">
      <c r="A15" s="413">
        <v>9</v>
      </c>
      <c r="B15" s="57" t="s">
        <v>250</v>
      </c>
      <c r="C15" s="29">
        <v>3358.3</v>
      </c>
      <c r="D15" s="29">
        <v>3306.4</v>
      </c>
      <c r="E15" s="414"/>
      <c r="F15" s="415">
        <f t="shared" si="0"/>
        <v>51.900000000000091</v>
      </c>
      <c r="G15" s="415">
        <f t="shared" si="1"/>
        <v>1.545424768484057</v>
      </c>
      <c r="H15" s="416"/>
    </row>
    <row r="16" spans="1:8" ht="14.25" customHeight="1" x14ac:dyDescent="0.25">
      <c r="A16" s="28">
        <v>10</v>
      </c>
      <c r="B16" s="57" t="s">
        <v>251</v>
      </c>
      <c r="C16" s="406">
        <v>153269.97399999999</v>
      </c>
      <c r="D16" s="406">
        <v>139394.56900000002</v>
      </c>
      <c r="E16" s="412"/>
      <c r="F16" s="58">
        <f t="shared" si="0"/>
        <v>13875.40499999997</v>
      </c>
      <c r="G16" s="58">
        <f t="shared" si="1"/>
        <v>9.0529179576946817</v>
      </c>
      <c r="H16" s="32"/>
    </row>
    <row r="17" spans="1:8" s="32" customFormat="1" ht="14.25" customHeight="1" x14ac:dyDescent="0.25">
      <c r="A17" s="418">
        <v>11</v>
      </c>
      <c r="B17" s="419" t="s">
        <v>252</v>
      </c>
      <c r="C17" s="29">
        <v>85449.399520000006</v>
      </c>
      <c r="D17" s="29">
        <v>78790.077000000005</v>
      </c>
      <c r="E17" s="412"/>
      <c r="F17" s="58">
        <f>C17-D17</f>
        <v>6659.3225200000015</v>
      </c>
      <c r="G17" s="58">
        <f t="shared" si="1"/>
        <v>7.7932935250660735</v>
      </c>
    </row>
    <row r="18" spans="1:8" ht="14.25" customHeight="1" x14ac:dyDescent="0.25">
      <c r="A18" s="28">
        <v>12</v>
      </c>
      <c r="B18" s="57" t="s">
        <v>253</v>
      </c>
      <c r="C18" s="29">
        <v>16982.2</v>
      </c>
      <c r="D18" s="29">
        <v>11595.9</v>
      </c>
      <c r="E18" s="412"/>
      <c r="F18" s="58">
        <f t="shared" si="0"/>
        <v>5386.3000000000011</v>
      </c>
      <c r="G18" s="58">
        <f t="shared" si="1"/>
        <v>31.717327554733789</v>
      </c>
      <c r="H18" s="32"/>
    </row>
    <row r="19" spans="1:8" s="417" customFormat="1" ht="14.25" customHeight="1" x14ac:dyDescent="0.25">
      <c r="A19" s="413">
        <v>13</v>
      </c>
      <c r="B19" s="57" t="s">
        <v>254</v>
      </c>
      <c r="C19" s="414"/>
      <c r="D19" s="414"/>
      <c r="E19" s="414"/>
      <c r="F19" s="415">
        <f t="shared" si="0"/>
        <v>0</v>
      </c>
      <c r="G19" s="415"/>
      <c r="H19" s="416"/>
    </row>
    <row r="20" spans="1:8" ht="14.25" customHeight="1" x14ac:dyDescent="0.25">
      <c r="A20" s="90">
        <v>14</v>
      </c>
      <c r="B20" s="57" t="s">
        <v>255</v>
      </c>
      <c r="C20" s="412"/>
      <c r="D20" s="412"/>
      <c r="E20" s="412"/>
      <c r="F20" s="58">
        <f t="shared" si="0"/>
        <v>0</v>
      </c>
      <c r="G20" s="58"/>
      <c r="H20" s="32"/>
    </row>
    <row r="21" spans="1:8" s="421" customFormat="1" ht="14.25" customHeight="1" x14ac:dyDescent="0.25">
      <c r="A21" s="28">
        <v>15</v>
      </c>
      <c r="B21" s="33" t="s">
        <v>266</v>
      </c>
      <c r="C21" s="29">
        <v>1317897.2389999998</v>
      </c>
      <c r="D21" s="29">
        <v>1241114.93842</v>
      </c>
      <c r="E21" s="412"/>
      <c r="F21" s="58">
        <f t="shared" si="0"/>
        <v>76782.300579999806</v>
      </c>
      <c r="G21" s="58">
        <f t="shared" si="1"/>
        <v>5.8261219697418172</v>
      </c>
      <c r="H21" s="420"/>
    </row>
    <row r="22" spans="1:8" ht="14.25" customHeight="1" x14ac:dyDescent="0.25">
      <c r="A22" s="413">
        <v>16</v>
      </c>
      <c r="B22" s="57" t="s">
        <v>267</v>
      </c>
      <c r="C22" s="407">
        <v>556791.43000000005</v>
      </c>
      <c r="D22" s="407">
        <v>539429.75</v>
      </c>
      <c r="E22" s="412"/>
      <c r="F22" s="58">
        <f t="shared" si="0"/>
        <v>17361.680000000051</v>
      </c>
      <c r="G22" s="58">
        <f t="shared" si="1"/>
        <v>3.1181658094127007</v>
      </c>
      <c r="H22" s="32"/>
    </row>
    <row r="23" spans="1:8" ht="14.25" customHeight="1" x14ac:dyDescent="0.25">
      <c r="A23" s="28">
        <v>17</v>
      </c>
      <c r="B23" s="57" t="s">
        <v>256</v>
      </c>
      <c r="C23" s="29">
        <v>661031</v>
      </c>
      <c r="D23" s="29">
        <v>616330</v>
      </c>
      <c r="E23" s="412"/>
      <c r="F23" s="58">
        <f>C23-D23</f>
        <v>44701</v>
      </c>
      <c r="G23" s="58">
        <f t="shared" si="1"/>
        <v>6.7623152318121242</v>
      </c>
      <c r="H23" s="32"/>
    </row>
    <row r="24" spans="1:8" s="417" customFormat="1" ht="14.25" customHeight="1" x14ac:dyDescent="0.25">
      <c r="A24" s="28">
        <v>18</v>
      </c>
      <c r="B24" s="57" t="s">
        <v>257</v>
      </c>
      <c r="C24" s="410">
        <v>12938.3</v>
      </c>
      <c r="D24" s="410">
        <v>10746.6</v>
      </c>
      <c r="E24" s="414"/>
      <c r="F24" s="415">
        <f t="shared" si="0"/>
        <v>2191.6999999999989</v>
      </c>
      <c r="G24" s="415">
        <f t="shared" si="1"/>
        <v>16.939628853867966</v>
      </c>
      <c r="H24" s="416"/>
    </row>
    <row r="25" spans="1:8" ht="14.25" customHeight="1" x14ac:dyDescent="0.25">
      <c r="A25" s="413">
        <v>19</v>
      </c>
      <c r="B25" s="57" t="s">
        <v>258</v>
      </c>
      <c r="C25" s="412"/>
      <c r="D25" s="412"/>
      <c r="E25" s="412"/>
      <c r="F25" s="415">
        <f t="shared" si="0"/>
        <v>0</v>
      </c>
      <c r="G25" s="58"/>
      <c r="H25" s="32"/>
    </row>
    <row r="26" spans="1:8" ht="14.25" customHeight="1" x14ac:dyDescent="0.25">
      <c r="A26" s="28">
        <v>20</v>
      </c>
      <c r="B26" s="57" t="s">
        <v>259</v>
      </c>
      <c r="C26" s="91">
        <v>800</v>
      </c>
      <c r="D26" s="91">
        <v>799.89</v>
      </c>
      <c r="E26" s="412"/>
      <c r="F26" s="58">
        <f t="shared" si="0"/>
        <v>0.11000000000001364</v>
      </c>
      <c r="G26" s="58">
        <f t="shared" si="1"/>
        <v>1.3750000000001705E-2</v>
      </c>
      <c r="H26" s="32"/>
    </row>
    <row r="27" spans="1:8" ht="14.25" customHeight="1" x14ac:dyDescent="0.25">
      <c r="A27" s="28">
        <v>21</v>
      </c>
      <c r="B27" s="57" t="s">
        <v>260</v>
      </c>
      <c r="C27" s="29">
        <v>15668.693000000001</v>
      </c>
      <c r="D27" s="29">
        <v>13310.505119999998</v>
      </c>
      <c r="E27" s="412"/>
      <c r="F27" s="58">
        <f t="shared" si="0"/>
        <v>2358.1878800000031</v>
      </c>
      <c r="G27" s="58">
        <f t="shared" si="1"/>
        <v>15.050316449495838</v>
      </c>
      <c r="H27" s="32"/>
    </row>
    <row r="28" spans="1:8" s="417" customFormat="1" ht="14.25" customHeight="1" x14ac:dyDescent="0.25">
      <c r="A28" s="28">
        <v>22</v>
      </c>
      <c r="B28" s="57" t="s">
        <v>261</v>
      </c>
      <c r="C28" s="407">
        <v>619.13673999999992</v>
      </c>
      <c r="D28" s="407">
        <v>618.7999299999999</v>
      </c>
      <c r="E28" s="414"/>
      <c r="F28" s="415">
        <f t="shared" si="0"/>
        <v>0.33681000000001404</v>
      </c>
      <c r="G28" s="415">
        <f t="shared" si="1"/>
        <v>5.439993756468306E-2</v>
      </c>
      <c r="H28" s="416"/>
    </row>
    <row r="29" spans="1:8" ht="14.25" customHeight="1" x14ac:dyDescent="0.25">
      <c r="A29" s="413">
        <v>23</v>
      </c>
      <c r="B29" s="422" t="s">
        <v>262</v>
      </c>
      <c r="C29" s="412"/>
      <c r="D29" s="412"/>
      <c r="E29" s="412"/>
      <c r="F29" s="58">
        <f t="shared" si="0"/>
        <v>0</v>
      </c>
      <c r="G29" s="58"/>
      <c r="H29" s="32"/>
    </row>
    <row r="30" spans="1:8" ht="14.25" customHeight="1" x14ac:dyDescent="0.25">
      <c r="A30" s="423">
        <v>24</v>
      </c>
      <c r="B30" s="422" t="s">
        <v>263</v>
      </c>
      <c r="C30" s="91">
        <v>98698.905999999988</v>
      </c>
      <c r="D30" s="91">
        <v>98308.221499999985</v>
      </c>
      <c r="E30" s="424"/>
      <c r="F30" s="425">
        <f t="shared" si="0"/>
        <v>390.68450000000303</v>
      </c>
      <c r="G30" s="425">
        <f t="shared" si="1"/>
        <v>0.39583468128816246</v>
      </c>
      <c r="H30" s="32"/>
    </row>
    <row r="31" spans="1:8" ht="14.25" customHeight="1" x14ac:dyDescent="0.25">
      <c r="A31" s="28"/>
      <c r="B31" s="57"/>
      <c r="C31" s="59"/>
      <c r="D31" s="59"/>
      <c r="E31" s="29"/>
      <c r="F31" s="30"/>
      <c r="G31" s="31"/>
      <c r="H31" s="32"/>
    </row>
    <row r="32" spans="1:8" ht="14.25" customHeight="1" x14ac:dyDescent="0.25">
      <c r="A32" s="28"/>
      <c r="B32" s="57"/>
      <c r="C32" s="59"/>
      <c r="D32" s="59"/>
      <c r="E32" s="29"/>
      <c r="F32" s="30"/>
      <c r="G32" s="31"/>
      <c r="H32" s="32"/>
    </row>
    <row r="33" spans="1:8" ht="14.25" customHeight="1" x14ac:dyDescent="0.25">
      <c r="A33" s="28"/>
      <c r="B33" s="33"/>
      <c r="C33" s="29"/>
      <c r="D33" s="29"/>
      <c r="E33" s="29"/>
      <c r="F33" s="30"/>
      <c r="G33" s="31"/>
      <c r="H33" s="32"/>
    </row>
    <row r="34" spans="1:8" ht="16.5" customHeight="1" x14ac:dyDescent="0.25">
      <c r="A34" s="533" t="s">
        <v>180</v>
      </c>
      <c r="B34" s="533"/>
      <c r="C34" s="52">
        <f>SUM(C7:C32)</f>
        <v>4492041.4567400003</v>
      </c>
      <c r="D34" s="52">
        <f>SUM(D7:D32)</f>
        <v>3895521.3095499999</v>
      </c>
      <c r="E34" s="55"/>
      <c r="F34" s="53">
        <f>C34-D34</f>
        <v>596520.1471900004</v>
      </c>
      <c r="G34" s="54">
        <f t="shared" si="1"/>
        <v>13.279488912440085</v>
      </c>
      <c r="H34" s="32"/>
    </row>
    <row r="36" spans="1:8" x14ac:dyDescent="0.25">
      <c r="A36" s="34"/>
      <c r="B36" s="34"/>
      <c r="G36" s="32"/>
    </row>
    <row r="38" spans="1:8" x14ac:dyDescent="0.25">
      <c r="B38" s="35"/>
      <c r="C38" s="36"/>
      <c r="D38" s="36"/>
      <c r="E38" s="35"/>
      <c r="F38" s="36"/>
      <c r="G38" s="37"/>
    </row>
  </sheetData>
  <mergeCells count="5">
    <mergeCell ref="F1:G1"/>
    <mergeCell ref="A2:G3"/>
    <mergeCell ref="A4:G4"/>
    <mergeCell ref="A5:G5"/>
    <mergeCell ref="A34:B34"/>
  </mergeCell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topLeftCell="A106" workbookViewId="0">
      <selection activeCell="L110" sqref="L110:L111"/>
    </sheetView>
  </sheetViews>
  <sheetFormatPr defaultColWidth="9.109375" defaultRowHeight="13.2" x14ac:dyDescent="0.25"/>
  <cols>
    <col min="1" max="1" width="41.33203125" style="4" customWidth="1"/>
    <col min="2" max="2" width="7.5546875" style="4" customWidth="1"/>
    <col min="3" max="3" width="8.5546875" style="4" customWidth="1"/>
    <col min="4" max="6" width="9.109375" style="4"/>
    <col min="7" max="9" width="8.88671875" style="4" customWidth="1"/>
    <col min="10" max="11" width="8.6640625" style="4" customWidth="1"/>
    <col min="12" max="13" width="8.88671875" style="4" customWidth="1"/>
    <col min="14" max="14" width="9.44140625" style="4" customWidth="1"/>
    <col min="15" max="15" width="12.5546875" style="4" customWidth="1"/>
    <col min="16" max="16" width="8.5546875" style="4" customWidth="1"/>
    <col min="17" max="16384" width="9.109375" style="4"/>
  </cols>
  <sheetData>
    <row r="1" spans="1:17" ht="16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557" t="s">
        <v>38</v>
      </c>
      <c r="L1" s="558"/>
      <c r="M1" s="558"/>
      <c r="N1" s="558"/>
      <c r="O1" s="558"/>
      <c r="P1" s="558"/>
      <c r="Q1" s="2"/>
    </row>
    <row r="2" spans="1:17" ht="16.8" x14ac:dyDescent="0.3">
      <c r="A2" s="556" t="s">
        <v>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3"/>
    </row>
    <row r="3" spans="1:17" ht="16.8" x14ac:dyDescent="0.3">
      <c r="A3" s="559" t="s">
        <v>43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3"/>
    </row>
    <row r="4" spans="1:17" ht="16.8" x14ac:dyDescent="0.3">
      <c r="A4" s="556" t="s">
        <v>170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47"/>
    </row>
    <row r="5" spans="1:17" ht="16.8" x14ac:dyDescent="0.3">
      <c r="A5" s="560" t="s">
        <v>171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2"/>
    </row>
    <row r="6" spans="1:17" ht="16.8" x14ac:dyDescent="0.3">
      <c r="A6" s="556" t="s">
        <v>169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47"/>
    </row>
    <row r="7" spans="1:17" ht="16.8" x14ac:dyDescent="0.3">
      <c r="A7" s="5"/>
      <c r="B7" s="1"/>
      <c r="C7" s="1"/>
      <c r="D7" s="8" t="s">
        <v>41</v>
      </c>
      <c r="E7" s="8"/>
      <c r="F7" s="8"/>
      <c r="G7" s="7"/>
      <c r="H7" s="7"/>
      <c r="I7" s="7"/>
      <c r="J7" s="1"/>
      <c r="K7" s="1"/>
      <c r="L7" s="1"/>
      <c r="M7" s="1"/>
      <c r="N7" s="1"/>
      <c r="O7" s="1"/>
      <c r="P7" s="1"/>
    </row>
    <row r="8" spans="1:17" x14ac:dyDescent="0.25">
      <c r="A8" s="561" t="s">
        <v>1</v>
      </c>
      <c r="B8" s="563" t="s">
        <v>2</v>
      </c>
      <c r="C8" s="565" t="s">
        <v>45</v>
      </c>
      <c r="D8" s="567" t="s">
        <v>3</v>
      </c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</row>
    <row r="9" spans="1:17" x14ac:dyDescent="0.25">
      <c r="A9" s="562"/>
      <c r="B9" s="564"/>
      <c r="C9" s="566"/>
      <c r="D9" s="43"/>
      <c r="E9" s="44"/>
      <c r="F9" s="44"/>
      <c r="G9" s="44"/>
      <c r="H9" s="44"/>
      <c r="I9" s="44"/>
      <c r="J9" s="44"/>
      <c r="K9" s="43"/>
      <c r="L9" s="45"/>
      <c r="M9" s="40"/>
      <c r="N9" s="40"/>
      <c r="O9" s="43"/>
      <c r="P9" s="45"/>
    </row>
    <row r="10" spans="1:17" x14ac:dyDescent="0.25">
      <c r="A10" s="562"/>
      <c r="B10" s="564"/>
      <c r="C10" s="566"/>
      <c r="D10" s="568" t="s">
        <v>4</v>
      </c>
      <c r="E10" s="569"/>
      <c r="F10" s="569"/>
      <c r="G10" s="569"/>
      <c r="H10" s="569"/>
      <c r="I10" s="569"/>
      <c r="J10" s="569"/>
      <c r="K10" s="568" t="s">
        <v>5</v>
      </c>
      <c r="L10" s="570"/>
      <c r="M10" s="561" t="s">
        <v>6</v>
      </c>
      <c r="N10" s="563" t="s">
        <v>52</v>
      </c>
      <c r="O10" s="568" t="s">
        <v>53</v>
      </c>
      <c r="P10" s="570"/>
    </row>
    <row r="11" spans="1:17" ht="105.6" x14ac:dyDescent="0.25">
      <c r="A11" s="562"/>
      <c r="B11" s="564"/>
      <c r="C11" s="42" t="s">
        <v>7</v>
      </c>
      <c r="D11" s="39" t="s">
        <v>8</v>
      </c>
      <c r="E11" s="41" t="s">
        <v>46</v>
      </c>
      <c r="F11" s="41" t="s">
        <v>47</v>
      </c>
      <c r="G11" s="41" t="s">
        <v>48</v>
      </c>
      <c r="H11" s="41" t="s">
        <v>9</v>
      </c>
      <c r="I11" s="41" t="s">
        <v>49</v>
      </c>
      <c r="J11" s="41" t="s">
        <v>50</v>
      </c>
      <c r="K11" s="41" t="s">
        <v>51</v>
      </c>
      <c r="L11" s="41" t="s">
        <v>9</v>
      </c>
      <c r="M11" s="571"/>
      <c r="N11" s="562"/>
      <c r="O11" s="46" t="s">
        <v>54</v>
      </c>
      <c r="P11" s="39" t="s">
        <v>10</v>
      </c>
    </row>
    <row r="12" spans="1:17" x14ac:dyDescent="0.2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  <c r="K12" s="42">
        <v>11</v>
      </c>
      <c r="L12" s="42">
        <v>12</v>
      </c>
      <c r="M12" s="42">
        <v>13</v>
      </c>
      <c r="N12" s="42">
        <v>14</v>
      </c>
      <c r="O12" s="42">
        <v>15</v>
      </c>
      <c r="P12" s="42">
        <v>16</v>
      </c>
    </row>
    <row r="13" spans="1:17" x14ac:dyDescent="0.25">
      <c r="A13" s="572" t="s">
        <v>44</v>
      </c>
      <c r="B13" s="572"/>
      <c r="C13" s="573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</row>
    <row r="14" spans="1:17" ht="52.8" x14ac:dyDescent="0.25">
      <c r="A14" s="10" t="s">
        <v>55</v>
      </c>
      <c r="B14" s="13">
        <v>101</v>
      </c>
      <c r="C14" s="38" t="e">
        <f>#REF!+#REF!+ГЖИ!C14+#REF!+#REF!+КСП!C14+#REF!+#REF!+#REF!+#REF!+#REF!+#REF!+#REF!+#REF!+#REF!+#REF!+#REF!+#REF!+#REF!+#REF!+'ГС занятости'!C14+#REF!+#REF!+#REF!</f>
        <v>#REF!</v>
      </c>
      <c r="D14" s="38" t="e">
        <f>#REF!+#REF!+ГЖИ!D14+#REF!+#REF!+КСП!D14+#REF!+#REF!+#REF!+#REF!+#REF!+#REF!+#REF!+#REF!+#REF!+#REF!+#REF!+#REF!+#REF!+#REF!+'ГС занятости'!D14+#REF!+#REF!+#REF!</f>
        <v>#REF!</v>
      </c>
      <c r="E14" s="38" t="e">
        <f>#REF!+#REF!+ГЖИ!E14+#REF!+#REF!+КСП!E14+#REF!+#REF!+#REF!+#REF!+#REF!+#REF!+#REF!+#REF!+#REF!+#REF!+#REF!+#REF!+#REF!+#REF!+'ГС занятости'!E14+#REF!+#REF!+#REF!</f>
        <v>#REF!</v>
      </c>
      <c r="F14" s="38" t="e">
        <f>#REF!+#REF!+ГЖИ!F14+#REF!+#REF!+КСП!F14+#REF!+#REF!+#REF!+#REF!+#REF!+#REF!+#REF!+#REF!+#REF!+#REF!+#REF!+#REF!+#REF!+#REF!+'ГС занятости'!F14+#REF!+#REF!+#REF!</f>
        <v>#REF!</v>
      </c>
      <c r="G14" s="38" t="e">
        <f>#REF!+#REF!+ГЖИ!G14+#REF!+#REF!+КСП!G14+#REF!+#REF!+#REF!+#REF!+#REF!+#REF!+#REF!+#REF!+#REF!+#REF!+#REF!+#REF!+#REF!+#REF!+'ГС занятости'!G14+#REF!+#REF!+#REF!</f>
        <v>#REF!</v>
      </c>
      <c r="H14" s="38" t="e">
        <f>#REF!+#REF!+ГЖИ!H14+#REF!+#REF!+КСП!H14+#REF!+#REF!+#REF!+#REF!+#REF!+#REF!+#REF!+#REF!+#REF!+#REF!+#REF!+#REF!+#REF!+#REF!+'ГС занятости'!H14+#REF!+#REF!+#REF!</f>
        <v>#REF!</v>
      </c>
      <c r="I14" s="38" t="e">
        <f>#REF!+#REF!+ГЖИ!I14+#REF!+#REF!+КСП!I14+#REF!+#REF!+#REF!+#REF!+#REF!+#REF!+#REF!+#REF!+#REF!+#REF!+#REF!+#REF!+#REF!+#REF!+'ГС занятости'!I14+#REF!+#REF!+#REF!</f>
        <v>#REF!</v>
      </c>
      <c r="J14" s="38" t="e">
        <f>#REF!+#REF!+ГЖИ!J14+#REF!+#REF!+КСП!J14+#REF!+#REF!+#REF!+#REF!+#REF!+#REF!+#REF!+#REF!+#REF!+#REF!+#REF!+#REF!+#REF!+#REF!+'ГС занятости'!J14+#REF!+#REF!+#REF!</f>
        <v>#REF!</v>
      </c>
      <c r="K14" s="38" t="e">
        <f>#REF!+#REF!+ГЖИ!K14+#REF!+#REF!+КСП!K14+#REF!+#REF!+#REF!+#REF!+#REF!+#REF!+#REF!+#REF!+#REF!+#REF!+#REF!+#REF!+#REF!+#REF!+'ГС занятости'!K14+#REF!+#REF!+#REF!</f>
        <v>#REF!</v>
      </c>
      <c r="L14" s="38" t="e">
        <f>#REF!+#REF!+ГЖИ!L14+#REF!+#REF!+КСП!L14+#REF!+#REF!+#REF!+#REF!+#REF!+#REF!+#REF!+#REF!+#REF!+#REF!+#REF!+#REF!+#REF!+#REF!+'ГС занятости'!L14+#REF!+#REF!+#REF!</f>
        <v>#REF!</v>
      </c>
      <c r="M14" s="38" t="e">
        <f>#REF!+#REF!+ГЖИ!M14+#REF!+#REF!+КСП!M14+#REF!+#REF!+#REF!+#REF!+#REF!+#REF!+#REF!+#REF!+#REF!+#REF!+#REF!+#REF!+#REF!+#REF!+'ГС занятости'!M14+#REF!+#REF!+#REF!</f>
        <v>#REF!</v>
      </c>
      <c r="N14" s="38" t="e">
        <f>#REF!+#REF!+ГЖИ!N14+#REF!+#REF!+КСП!N14+#REF!+#REF!+#REF!+#REF!+#REF!+#REF!+#REF!+#REF!+#REF!+#REF!+#REF!+#REF!+#REF!+#REF!+'ГС занятости'!N14+#REF!+#REF!+#REF!</f>
        <v>#REF!</v>
      </c>
      <c r="O14" s="38" t="e">
        <f>#REF!+#REF!+ГЖИ!O14+#REF!+#REF!+КСП!O14+#REF!+#REF!+#REF!+#REF!+#REF!+#REF!+#REF!+#REF!+#REF!+#REF!+#REF!+#REF!+#REF!+#REF!+'ГС занятости'!O14+#REF!+#REF!+#REF!</f>
        <v>#REF!</v>
      </c>
      <c r="P14" s="38" t="e">
        <f>#REF!+#REF!+ГЖИ!P14+#REF!+#REF!+КСП!P14+#REF!+#REF!+#REF!+#REF!+#REF!+#REF!+#REF!+#REF!+#REF!+#REF!+#REF!+#REF!+#REF!+#REF!+'ГС занятости'!P14+#REF!+#REF!+#REF!</f>
        <v>#REF!</v>
      </c>
    </row>
    <row r="15" spans="1:17" ht="52.8" x14ac:dyDescent="0.25">
      <c r="A15" s="9" t="s">
        <v>60</v>
      </c>
      <c r="B15" s="13">
        <v>102</v>
      </c>
      <c r="C15" s="6" t="e">
        <f>#REF!+#REF!+ГЖИ!C15+#REF!+#REF!+КСП!C15+#REF!+#REF!+#REF!+#REF!+#REF!+#REF!+#REF!+#REF!+#REF!+#REF!+#REF!+#REF!+#REF!+#REF!+'ГС занятости'!C15+#REF!+#REF!+#REF!</f>
        <v>#REF!</v>
      </c>
      <c r="D15" s="6" t="s">
        <v>39</v>
      </c>
      <c r="E15" s="6" t="s">
        <v>39</v>
      </c>
      <c r="F15" s="6" t="s">
        <v>39</v>
      </c>
      <c r="G15" s="6" t="s">
        <v>39</v>
      </c>
      <c r="H15" s="6" t="e">
        <f>#REF!+#REF!+ГЖИ!H15+#REF!+#REF!+КСП!H15+#REF!+#REF!+#REF!+#REF!+#REF!+#REF!+#REF!+#REF!+#REF!+#REF!+#REF!+#REF!+#REF!+#REF!+'ГС занятости'!H15+#REF!+#REF!+#REF!</f>
        <v>#REF!</v>
      </c>
      <c r="I15" s="6" t="e">
        <f>#REF!+#REF!+ГЖИ!I15+#REF!+#REF!+КСП!I15+#REF!+#REF!+#REF!+#REF!+#REF!+#REF!+#REF!+#REF!+#REF!+#REF!+#REF!+#REF!+#REF!+#REF!+'ГС занятости'!I15+#REF!+#REF!+#REF!</f>
        <v>#REF!</v>
      </c>
      <c r="J15" s="6" t="e">
        <f>#REF!+#REF!+ГЖИ!J15+#REF!+#REF!+КСП!J15+#REF!+#REF!+#REF!+#REF!+#REF!+#REF!+#REF!+#REF!+#REF!+#REF!+#REF!+#REF!+#REF!+#REF!+'ГС занятости'!J15+#REF!+#REF!+#REF!</f>
        <v>#REF!</v>
      </c>
      <c r="K15" s="6" t="s">
        <v>39</v>
      </c>
      <c r="L15" s="6" t="e">
        <f>#REF!+#REF!+ГЖИ!L15+#REF!+#REF!+КСП!L15+#REF!+#REF!+#REF!+#REF!+#REF!+#REF!+#REF!+#REF!+#REF!+#REF!+#REF!+#REF!+#REF!+#REF!+'ГС занятости'!L15+#REF!+#REF!+#REF!</f>
        <v>#REF!</v>
      </c>
      <c r="M15" s="6" t="s">
        <v>39</v>
      </c>
      <c r="N15" s="6" t="s">
        <v>39</v>
      </c>
      <c r="O15" s="6" t="s">
        <v>39</v>
      </c>
      <c r="P15" s="6" t="s">
        <v>39</v>
      </c>
    </row>
    <row r="16" spans="1:17" ht="39.6" x14ac:dyDescent="0.25">
      <c r="A16" s="9" t="s">
        <v>63</v>
      </c>
      <c r="B16" s="13">
        <v>103</v>
      </c>
      <c r="C16" s="6" t="e">
        <f>#REF!+#REF!+ГЖИ!C16+#REF!+#REF!+КСП!C16+#REF!+#REF!+#REF!+#REF!+#REF!+#REF!+#REF!+#REF!+#REF!+#REF!+#REF!+#REF!+#REF!+#REF!+'ГС занятости'!C16+#REF!+#REF!+#REF!</f>
        <v>#REF!</v>
      </c>
      <c r="D16" s="6" t="e">
        <f>#REF!+#REF!+ГЖИ!D16+#REF!+#REF!+КСП!D16+#REF!+#REF!+#REF!+#REF!+#REF!+#REF!+#REF!+#REF!+#REF!+#REF!+#REF!+#REF!+#REF!+#REF!+'ГС занятости'!D16+#REF!+#REF!+#REF!</f>
        <v>#REF!</v>
      </c>
      <c r="E16" s="6" t="e">
        <f>#REF!+#REF!+ГЖИ!E16+#REF!+#REF!+КСП!E16+#REF!+#REF!+#REF!+#REF!+#REF!+#REF!+#REF!+#REF!+#REF!+#REF!+#REF!+#REF!+#REF!+#REF!+'ГС занятости'!E16+#REF!+#REF!+#REF!</f>
        <v>#REF!</v>
      </c>
      <c r="F16" s="6" t="e">
        <f>#REF!+#REF!+ГЖИ!F16+#REF!+#REF!+КСП!F16+#REF!+#REF!+#REF!+#REF!+#REF!+#REF!+#REF!+#REF!+#REF!+#REF!+#REF!+#REF!+#REF!+#REF!+'ГС занятости'!F16+#REF!+#REF!+#REF!</f>
        <v>#REF!</v>
      </c>
      <c r="G16" s="6" t="e">
        <f>#REF!+#REF!+ГЖИ!G16+#REF!+#REF!+КСП!G16+#REF!+#REF!+#REF!+#REF!+#REF!+#REF!+#REF!+#REF!+#REF!+#REF!+#REF!+#REF!+#REF!+#REF!+'ГС занятости'!G16+#REF!+#REF!+#REF!</f>
        <v>#REF!</v>
      </c>
      <c r="H16" s="6" t="e">
        <f>#REF!+#REF!+ГЖИ!H16+#REF!+#REF!+КСП!H16+#REF!+#REF!+#REF!+#REF!+#REF!+#REF!+#REF!+#REF!+#REF!+#REF!+#REF!+#REF!+#REF!+#REF!+'ГС занятости'!H16+#REF!+#REF!+#REF!</f>
        <v>#REF!</v>
      </c>
      <c r="I16" s="6" t="e">
        <f>#REF!+#REF!+ГЖИ!I16+#REF!+#REF!+КСП!I16+#REF!+#REF!+#REF!+#REF!+#REF!+#REF!+#REF!+#REF!+#REF!+#REF!+#REF!+#REF!+#REF!+#REF!+'ГС занятости'!I16+#REF!+#REF!+#REF!</f>
        <v>#REF!</v>
      </c>
      <c r="J16" s="6" t="e">
        <f>#REF!+#REF!+ГЖИ!J16+#REF!+#REF!+КСП!J16+#REF!+#REF!+#REF!+#REF!+#REF!+#REF!+#REF!+#REF!+#REF!+#REF!+#REF!+#REF!+#REF!+#REF!+'ГС занятости'!J16+#REF!+#REF!+#REF!</f>
        <v>#REF!</v>
      </c>
      <c r="K16" s="6" t="e">
        <f>#REF!+#REF!+ГЖИ!K16+#REF!+#REF!+КСП!K16+#REF!+#REF!+#REF!+#REF!+#REF!+#REF!+#REF!+#REF!+#REF!+#REF!+#REF!+#REF!+#REF!+#REF!+'ГС занятости'!K16+#REF!+#REF!+#REF!</f>
        <v>#REF!</v>
      </c>
      <c r="L16" s="6" t="e">
        <f>#REF!+#REF!+ГЖИ!L16+#REF!+#REF!+КСП!L16+#REF!+#REF!+#REF!+#REF!+#REF!+#REF!+#REF!+#REF!+#REF!+#REF!+#REF!+#REF!+#REF!+#REF!+'ГС занятости'!L16+#REF!+#REF!+#REF!</f>
        <v>#REF!</v>
      </c>
      <c r="M16" s="6" t="e">
        <f>#REF!+#REF!+ГЖИ!M16+#REF!+#REF!+КСП!M16+#REF!+#REF!+#REF!+#REF!+#REF!+#REF!+#REF!+#REF!+#REF!+#REF!+#REF!+#REF!+#REF!+#REF!+'ГС занятости'!M16+#REF!+#REF!+#REF!</f>
        <v>#REF!</v>
      </c>
      <c r="N16" s="6" t="e">
        <f>#REF!+#REF!+ГЖИ!N16+#REF!+#REF!+КСП!N16+#REF!+#REF!+#REF!+#REF!+#REF!+#REF!+#REF!+#REF!+#REF!+#REF!+#REF!+#REF!+#REF!+#REF!+'ГС занятости'!N16+#REF!+#REF!+#REF!</f>
        <v>#REF!</v>
      </c>
      <c r="O16" s="6" t="s">
        <v>39</v>
      </c>
      <c r="P16" s="6" t="s">
        <v>39</v>
      </c>
    </row>
    <row r="17" spans="1:16" ht="52.8" x14ac:dyDescent="0.25">
      <c r="A17" s="9" t="s">
        <v>61</v>
      </c>
      <c r="B17" s="13">
        <v>104</v>
      </c>
      <c r="C17" s="6" t="e">
        <f>#REF!+#REF!+ГЖИ!C17+#REF!+#REF!+КСП!C17+#REF!+#REF!+#REF!+#REF!+#REF!+#REF!+#REF!+#REF!+#REF!+#REF!+#REF!+#REF!+#REF!+#REF!+'ГС занятости'!C17+#REF!+#REF!+#REF!</f>
        <v>#REF!</v>
      </c>
      <c r="D17" s="6" t="e">
        <f>#REF!+#REF!+ГЖИ!D17+#REF!+#REF!+КСП!D17+#REF!+#REF!+#REF!+#REF!+#REF!+#REF!+#REF!+#REF!+#REF!+#REF!+#REF!+#REF!+#REF!+#REF!+'ГС занятости'!D17+#REF!+#REF!+#REF!</f>
        <v>#REF!</v>
      </c>
      <c r="E17" s="6" t="e">
        <f>#REF!+#REF!+ГЖИ!E17+#REF!+#REF!+КСП!E17+#REF!+#REF!+#REF!+#REF!+#REF!+#REF!+#REF!+#REF!+#REF!+#REF!+#REF!+#REF!+#REF!+#REF!+'ГС занятости'!E17+#REF!+#REF!+#REF!</f>
        <v>#REF!</v>
      </c>
      <c r="F17" s="6" t="e">
        <f>#REF!+#REF!+ГЖИ!F17+#REF!+#REF!+КСП!F17+#REF!+#REF!+#REF!+#REF!+#REF!+#REF!+#REF!+#REF!+#REF!+#REF!+#REF!+#REF!+#REF!+#REF!+'ГС занятости'!F17+#REF!+#REF!+#REF!</f>
        <v>#REF!</v>
      </c>
      <c r="G17" s="6" t="e">
        <f>#REF!+#REF!+ГЖИ!G17+#REF!+#REF!+КСП!G17+#REF!+#REF!+#REF!+#REF!+#REF!+#REF!+#REF!+#REF!+#REF!+#REF!+#REF!+#REF!+#REF!+#REF!+'ГС занятости'!G17+#REF!+#REF!+#REF!</f>
        <v>#REF!</v>
      </c>
      <c r="H17" s="6" t="e">
        <f>#REF!+#REF!+ГЖИ!H17+#REF!+#REF!+КСП!H17+#REF!+#REF!+#REF!+#REF!+#REF!+#REF!+#REF!+#REF!+#REF!+#REF!+#REF!+#REF!+#REF!+#REF!+'ГС занятости'!H17+#REF!+#REF!+#REF!</f>
        <v>#REF!</v>
      </c>
      <c r="I17" s="6" t="e">
        <f>#REF!+#REF!+ГЖИ!I17+#REF!+#REF!+КСП!I17+#REF!+#REF!+#REF!+#REF!+#REF!+#REF!+#REF!+#REF!+#REF!+#REF!+#REF!+#REF!+#REF!+#REF!+'ГС занятости'!I17+#REF!+#REF!+#REF!</f>
        <v>#REF!</v>
      </c>
      <c r="J17" s="6" t="e">
        <f>#REF!+#REF!+ГЖИ!J17+#REF!+#REF!+КСП!J17+#REF!+#REF!+#REF!+#REF!+#REF!+#REF!+#REF!+#REF!+#REF!+#REF!+#REF!+#REF!+#REF!+#REF!+'ГС занятости'!J17+#REF!+#REF!+#REF!</f>
        <v>#REF!</v>
      </c>
      <c r="K17" s="6" t="e">
        <f>#REF!+#REF!+ГЖИ!K17+#REF!+#REF!+КСП!K17+#REF!+#REF!+#REF!+#REF!+#REF!+#REF!+#REF!+#REF!+#REF!+#REF!+#REF!+#REF!+#REF!+#REF!+'ГС занятости'!K17+#REF!+#REF!+#REF!</f>
        <v>#REF!</v>
      </c>
      <c r="L17" s="6" t="e">
        <f>#REF!+#REF!+ГЖИ!L17+#REF!+#REF!+КСП!L17+#REF!+#REF!+#REF!+#REF!+#REF!+#REF!+#REF!+#REF!+#REF!+#REF!+#REF!+#REF!+#REF!+#REF!+'ГС занятости'!L17+#REF!+#REF!+#REF!</f>
        <v>#REF!</v>
      </c>
      <c r="M17" s="6" t="e">
        <f>#REF!+#REF!+ГЖИ!M17+#REF!+#REF!+КСП!M17+#REF!+#REF!+#REF!+#REF!+#REF!+#REF!+#REF!+#REF!+#REF!+#REF!+#REF!+#REF!+#REF!+#REF!+'ГС занятости'!M17+#REF!+#REF!+#REF!</f>
        <v>#REF!</v>
      </c>
      <c r="N17" s="6" t="e">
        <f>#REF!+#REF!+ГЖИ!N17+#REF!+#REF!+КСП!N17+#REF!+#REF!+#REF!+#REF!+#REF!+#REF!+#REF!+#REF!+#REF!+#REF!+#REF!+#REF!+#REF!+#REF!+'ГС занятости'!N17+#REF!+#REF!+#REF!</f>
        <v>#REF!</v>
      </c>
      <c r="O17" s="6" t="s">
        <v>39</v>
      </c>
      <c r="P17" s="6" t="s">
        <v>39</v>
      </c>
    </row>
    <row r="18" spans="1:16" ht="66" x14ac:dyDescent="0.25">
      <c r="A18" s="11" t="s">
        <v>62</v>
      </c>
      <c r="B18" s="13">
        <v>105</v>
      </c>
      <c r="C18" s="6" t="e">
        <f>#REF!+#REF!+ГЖИ!C18+#REF!+#REF!+КСП!C18+#REF!+#REF!+#REF!+#REF!+#REF!+#REF!+#REF!+#REF!+#REF!+#REF!+#REF!+#REF!+#REF!+#REF!+'ГС занятости'!C18+#REF!+#REF!+#REF!</f>
        <v>#REF!</v>
      </c>
      <c r="D18" s="6" t="e">
        <f>#REF!+#REF!+ГЖИ!D18+#REF!+#REF!+КСП!D18+#REF!+#REF!+#REF!+#REF!+#REF!+#REF!+#REF!+#REF!+#REF!+#REF!+#REF!+#REF!+#REF!+#REF!+'ГС занятости'!D18+#REF!+#REF!+#REF!</f>
        <v>#REF!</v>
      </c>
      <c r="E18" s="6" t="e">
        <f>#REF!+#REF!+ГЖИ!E18+#REF!+#REF!+КСП!E18+#REF!+#REF!+#REF!+#REF!+#REF!+#REF!+#REF!+#REF!+#REF!+#REF!+#REF!+#REF!+#REF!+#REF!+'ГС занятости'!E18+#REF!+#REF!+#REF!</f>
        <v>#REF!</v>
      </c>
      <c r="F18" s="6" t="e">
        <f>#REF!+#REF!+ГЖИ!F18+#REF!+#REF!+КСП!F18+#REF!+#REF!+#REF!+#REF!+#REF!+#REF!+#REF!+#REF!+#REF!+#REF!+#REF!+#REF!+#REF!+#REF!+'ГС занятости'!F18+#REF!+#REF!+#REF!</f>
        <v>#REF!</v>
      </c>
      <c r="G18" s="6" t="e">
        <f>#REF!+#REF!+ГЖИ!G18+#REF!+#REF!+КСП!G18+#REF!+#REF!+#REF!+#REF!+#REF!+#REF!+#REF!+#REF!+#REF!+#REF!+#REF!+#REF!+#REF!+#REF!+'ГС занятости'!G18+#REF!+#REF!+#REF!</f>
        <v>#REF!</v>
      </c>
      <c r="H18" s="6" t="e">
        <f>#REF!+#REF!+ГЖИ!H18+#REF!+#REF!+КСП!H18+#REF!+#REF!+#REF!+#REF!+#REF!+#REF!+#REF!+#REF!+#REF!+#REF!+#REF!+#REF!+#REF!+#REF!+'ГС занятости'!H18+#REF!+#REF!+#REF!</f>
        <v>#REF!</v>
      </c>
      <c r="I18" s="6" t="e">
        <f>#REF!+#REF!+ГЖИ!I18+#REF!+#REF!+КСП!I18+#REF!+#REF!+#REF!+#REF!+#REF!+#REF!+#REF!+#REF!+#REF!+#REF!+#REF!+#REF!+#REF!+#REF!+'ГС занятости'!I18+#REF!+#REF!+#REF!</f>
        <v>#REF!</v>
      </c>
      <c r="J18" s="6" t="e">
        <f>#REF!+#REF!+ГЖИ!J18+#REF!+#REF!+КСП!J18+#REF!+#REF!+#REF!+#REF!+#REF!+#REF!+#REF!+#REF!+#REF!+#REF!+#REF!+#REF!+#REF!+#REF!+'ГС занятости'!J18+#REF!+#REF!+#REF!</f>
        <v>#REF!</v>
      </c>
      <c r="K18" s="6" t="e">
        <f>#REF!+#REF!+ГЖИ!K18+#REF!+#REF!+КСП!K18+#REF!+#REF!+#REF!+#REF!+#REF!+#REF!+#REF!+#REF!+#REF!+#REF!+#REF!+#REF!+#REF!+#REF!+'ГС занятости'!K18+#REF!+#REF!+#REF!</f>
        <v>#REF!</v>
      </c>
      <c r="L18" s="6" t="e">
        <f>#REF!+#REF!+ГЖИ!L18+#REF!+#REF!+КСП!L18+#REF!+#REF!+#REF!+#REF!+#REF!+#REF!+#REF!+#REF!+#REF!+#REF!+#REF!+#REF!+#REF!+#REF!+'ГС занятости'!L18+#REF!+#REF!+#REF!</f>
        <v>#REF!</v>
      </c>
      <c r="M18" s="6" t="e">
        <f>#REF!+#REF!+ГЖИ!M18+#REF!+#REF!+КСП!M18+#REF!+#REF!+#REF!+#REF!+#REF!+#REF!+#REF!+#REF!+#REF!+#REF!+#REF!+#REF!+#REF!+#REF!+'ГС занятости'!M18+#REF!+#REF!+#REF!</f>
        <v>#REF!</v>
      </c>
      <c r="N18" s="6" t="e">
        <f>#REF!+#REF!+ГЖИ!N18+#REF!+#REF!+КСП!N18+#REF!+#REF!+#REF!+#REF!+#REF!+#REF!+#REF!+#REF!+#REF!+#REF!+#REF!+#REF!+#REF!+#REF!+'ГС занятости'!N18+#REF!+#REF!+#REF!</f>
        <v>#REF!</v>
      </c>
      <c r="O18" s="6" t="s">
        <v>39</v>
      </c>
      <c r="P18" s="6" t="s">
        <v>39</v>
      </c>
    </row>
    <row r="19" spans="1:16" ht="66" x14ac:dyDescent="0.25">
      <c r="A19" s="11" t="s">
        <v>56</v>
      </c>
      <c r="B19" s="13">
        <v>106</v>
      </c>
      <c r="C19" s="6" t="e">
        <f>#REF!+#REF!+ГЖИ!C19+#REF!+#REF!+КСП!C19+#REF!+#REF!+#REF!+#REF!+#REF!+#REF!+#REF!+#REF!+#REF!+#REF!+#REF!+#REF!+#REF!+#REF!+'ГС занятости'!C19+#REF!+#REF!+#REF!</f>
        <v>#REF!</v>
      </c>
      <c r="D19" s="6" t="s">
        <v>39</v>
      </c>
      <c r="E19" s="6" t="e">
        <f>#REF!+#REF!+ГЖИ!E19+#REF!+#REF!+КСП!E19+#REF!+#REF!+#REF!+#REF!+#REF!+#REF!+#REF!+#REF!+#REF!+#REF!+#REF!+#REF!+#REF!+#REF!+'ГС занятости'!E19+#REF!+#REF!+#REF!</f>
        <v>#REF!</v>
      </c>
      <c r="F19" s="6" t="e">
        <f>#REF!+#REF!+ГЖИ!F19+#REF!+#REF!+КСП!F19+#REF!+#REF!+#REF!+#REF!+#REF!+#REF!+#REF!+#REF!+#REF!+#REF!+#REF!+#REF!+#REF!+#REF!+'ГС занятости'!F19+#REF!+#REF!+#REF!</f>
        <v>#REF!</v>
      </c>
      <c r="G19" s="6" t="e">
        <f>#REF!+#REF!+ГЖИ!G19+#REF!+#REF!+КСП!G19+#REF!+#REF!+#REF!+#REF!+#REF!+#REF!+#REF!+#REF!+#REF!+#REF!+#REF!+#REF!+#REF!+#REF!+'ГС занятости'!G19+#REF!+#REF!+#REF!</f>
        <v>#REF!</v>
      </c>
      <c r="H19" s="6" t="s">
        <v>39</v>
      </c>
      <c r="I19" s="6" t="e">
        <f>#REF!+#REF!+ГЖИ!I19+#REF!+#REF!+КСП!I19+#REF!+#REF!+#REF!+#REF!+#REF!+#REF!+#REF!+#REF!+#REF!+#REF!+#REF!+#REF!+#REF!+#REF!+'ГС занятости'!I19+#REF!+#REF!+#REF!</f>
        <v>#REF!</v>
      </c>
      <c r="J19" s="6" t="e">
        <f>#REF!+#REF!+ГЖИ!J19+#REF!+#REF!+КСП!J19+#REF!+#REF!+#REF!+#REF!+#REF!+#REF!+#REF!+#REF!+#REF!+#REF!+#REF!+#REF!+#REF!+#REF!+'ГС занятости'!J19+#REF!+#REF!+#REF!</f>
        <v>#REF!</v>
      </c>
      <c r="K19" s="6" t="s">
        <v>39</v>
      </c>
      <c r="L19" s="6" t="s">
        <v>39</v>
      </c>
      <c r="M19" s="6" t="s">
        <v>39</v>
      </c>
      <c r="N19" s="6" t="e">
        <f>#REF!+#REF!+ГЖИ!N19+#REF!+#REF!+КСП!N19+#REF!+#REF!+#REF!+#REF!+#REF!+#REF!+#REF!+#REF!+#REF!+#REF!+#REF!+#REF!+#REF!+#REF!+'ГС занятости'!N19+#REF!+#REF!+#REF!</f>
        <v>#REF!</v>
      </c>
      <c r="O19" s="6" t="s">
        <v>39</v>
      </c>
      <c r="P19" s="6" t="s">
        <v>39</v>
      </c>
    </row>
    <row r="20" spans="1:16" ht="26.4" x14ac:dyDescent="0.25">
      <c r="A20" s="9" t="s">
        <v>57</v>
      </c>
      <c r="B20" s="13">
        <v>107</v>
      </c>
      <c r="C20" s="6" t="e">
        <f>#REF!+#REF!+ГЖИ!C20+#REF!+#REF!+КСП!C20+#REF!+#REF!+#REF!+#REF!+#REF!+#REF!+#REF!+#REF!+#REF!+#REF!+#REF!+#REF!+#REF!+#REF!+'ГС занятости'!C20+#REF!+#REF!+#REF!</f>
        <v>#REF!</v>
      </c>
      <c r="D20" s="6" t="e">
        <f>#REF!+#REF!+ГЖИ!D20+#REF!+#REF!+КСП!D20+#REF!+#REF!+#REF!+#REF!+#REF!+#REF!+#REF!+#REF!+#REF!+#REF!+#REF!+#REF!+#REF!+#REF!+'ГС занятости'!D20+#REF!+#REF!+#REF!</f>
        <v>#REF!</v>
      </c>
      <c r="E20" s="6" t="e">
        <f>#REF!+#REF!+ГЖИ!E20+#REF!+#REF!+КСП!E20+#REF!+#REF!+#REF!+#REF!+#REF!+#REF!+#REF!+#REF!+#REF!+#REF!+#REF!+#REF!+#REF!+#REF!+'ГС занятости'!E20+#REF!+#REF!+#REF!</f>
        <v>#REF!</v>
      </c>
      <c r="F20" s="6" t="e">
        <f>#REF!+#REF!+ГЖИ!F20+#REF!+#REF!+КСП!F20+#REF!+#REF!+#REF!+#REF!+#REF!+#REF!+#REF!+#REF!+#REF!+#REF!+#REF!+#REF!+#REF!+#REF!+'ГС занятости'!F20+#REF!+#REF!+#REF!</f>
        <v>#REF!</v>
      </c>
      <c r="G20" s="6" t="e">
        <f>#REF!+#REF!+ГЖИ!G20+#REF!+#REF!+КСП!G20+#REF!+#REF!+#REF!+#REF!+#REF!+#REF!+#REF!+#REF!+#REF!+#REF!+#REF!+#REF!+#REF!+#REF!+'ГС занятости'!G20+#REF!+#REF!+#REF!</f>
        <v>#REF!</v>
      </c>
      <c r="H20" s="6" t="e">
        <f>#REF!+#REF!+ГЖИ!H20+#REF!+#REF!+КСП!H20+#REF!+#REF!+#REF!+#REF!+#REF!+#REF!+#REF!+#REF!+#REF!+#REF!+#REF!+#REF!+#REF!+#REF!+'ГС занятости'!H20+#REF!+#REF!+#REF!</f>
        <v>#REF!</v>
      </c>
      <c r="I20" s="6" t="e">
        <f>#REF!+#REF!+ГЖИ!I20+#REF!+#REF!+КСП!I20+#REF!+#REF!+#REF!+#REF!+#REF!+#REF!+#REF!+#REF!+#REF!+#REF!+#REF!+#REF!+#REF!+#REF!+'ГС занятости'!I20+#REF!+#REF!+#REF!</f>
        <v>#REF!</v>
      </c>
      <c r="J20" s="6" t="e">
        <f>#REF!+#REF!+ГЖИ!J20+#REF!+#REF!+КСП!J20+#REF!+#REF!+#REF!+#REF!+#REF!+#REF!+#REF!+#REF!+#REF!+#REF!+#REF!+#REF!+#REF!+#REF!+'ГС занятости'!J20+#REF!+#REF!+#REF!</f>
        <v>#REF!</v>
      </c>
      <c r="K20" s="6" t="e">
        <f>#REF!+#REF!+ГЖИ!K20+#REF!+#REF!+КСП!K20+#REF!+#REF!+#REF!+#REF!+#REF!+#REF!+#REF!+#REF!+#REF!+#REF!+#REF!+#REF!+#REF!+#REF!+'ГС занятости'!K20+#REF!+#REF!+#REF!</f>
        <v>#REF!</v>
      </c>
      <c r="L20" s="6" t="e">
        <f>#REF!+#REF!+ГЖИ!L20+#REF!+#REF!+КСП!L20+#REF!+#REF!+#REF!+#REF!+#REF!+#REF!+#REF!+#REF!+#REF!+#REF!+#REF!+#REF!+#REF!+#REF!+'ГС занятости'!L20+#REF!+#REF!+#REF!</f>
        <v>#REF!</v>
      </c>
      <c r="M20" s="6" t="s">
        <v>39</v>
      </c>
      <c r="N20" s="6" t="s">
        <v>39</v>
      </c>
      <c r="O20" s="6" t="s">
        <v>39</v>
      </c>
      <c r="P20" s="6" t="s">
        <v>39</v>
      </c>
    </row>
    <row r="21" spans="1:16" ht="26.4" x14ac:dyDescent="0.25">
      <c r="A21" s="9" t="s">
        <v>58</v>
      </c>
      <c r="B21" s="13">
        <v>108</v>
      </c>
      <c r="C21" s="6" t="e">
        <f>#REF!+#REF!+ГЖИ!C21+#REF!+#REF!+КСП!C21+#REF!+#REF!+#REF!+#REF!+#REF!+#REF!+#REF!+#REF!+#REF!+#REF!+#REF!+#REF!+#REF!+#REF!+'ГС занятости'!C21+#REF!+#REF!+#REF!</f>
        <v>#REF!</v>
      </c>
      <c r="D21" s="6" t="e">
        <f>#REF!+#REF!+ГЖИ!D21+#REF!+#REF!+КСП!D21+#REF!+#REF!+#REF!+#REF!+#REF!+#REF!+#REF!+#REF!+#REF!+#REF!+#REF!+#REF!+#REF!+#REF!+'ГС занятости'!D21+#REF!+#REF!+#REF!</f>
        <v>#REF!</v>
      </c>
      <c r="E21" s="6" t="e">
        <f>#REF!+#REF!+ГЖИ!E21+#REF!+#REF!+КСП!E21+#REF!+#REF!+#REF!+#REF!+#REF!+#REF!+#REF!+#REF!+#REF!+#REF!+#REF!+#REF!+#REF!+#REF!+'ГС занятости'!E21+#REF!+#REF!+#REF!</f>
        <v>#REF!</v>
      </c>
      <c r="F21" s="6" t="e">
        <f>#REF!+#REF!+ГЖИ!F21+#REF!+#REF!+КСП!F21+#REF!+#REF!+#REF!+#REF!+#REF!+#REF!+#REF!+#REF!+#REF!+#REF!+#REF!+#REF!+#REF!+#REF!+'ГС занятости'!F21+#REF!+#REF!+#REF!</f>
        <v>#REF!</v>
      </c>
      <c r="G21" s="6" t="e">
        <f>#REF!+#REF!+ГЖИ!G21+#REF!+#REF!+КСП!G21+#REF!+#REF!+#REF!+#REF!+#REF!+#REF!+#REF!+#REF!+#REF!+#REF!+#REF!+#REF!+#REF!+#REF!+'ГС занятости'!G21+#REF!+#REF!+#REF!</f>
        <v>#REF!</v>
      </c>
      <c r="H21" s="6" t="e">
        <f>#REF!+#REF!+ГЖИ!H21+#REF!+#REF!+КСП!H21+#REF!+#REF!+#REF!+#REF!+#REF!+#REF!+#REF!+#REF!+#REF!+#REF!+#REF!+#REF!+#REF!+#REF!+'ГС занятости'!H21+#REF!+#REF!+#REF!</f>
        <v>#REF!</v>
      </c>
      <c r="I21" s="6" t="e">
        <f>#REF!+#REF!+ГЖИ!I21+#REF!+#REF!+КСП!I21+#REF!+#REF!+#REF!+#REF!+#REF!+#REF!+#REF!+#REF!+#REF!+#REF!+#REF!+#REF!+#REF!+#REF!+'ГС занятости'!I21+#REF!+#REF!+#REF!</f>
        <v>#REF!</v>
      </c>
      <c r="J21" s="6" t="e">
        <f>#REF!+#REF!+ГЖИ!J21+#REF!+#REF!+КСП!J21+#REF!+#REF!+#REF!+#REF!+#REF!+#REF!+#REF!+#REF!+#REF!+#REF!+#REF!+#REF!+#REF!+#REF!+'ГС занятости'!J21+#REF!+#REF!+#REF!</f>
        <v>#REF!</v>
      </c>
      <c r="K21" s="6" t="e">
        <f>#REF!+#REF!+ГЖИ!K21+#REF!+#REF!+КСП!K21+#REF!+#REF!+#REF!+#REF!+#REF!+#REF!+#REF!+#REF!+#REF!+#REF!+#REF!+#REF!+#REF!+#REF!+'ГС занятости'!K21+#REF!+#REF!+#REF!</f>
        <v>#REF!</v>
      </c>
      <c r="L21" s="6" t="e">
        <f>#REF!+#REF!+ГЖИ!L21+#REF!+#REF!+КСП!L21+#REF!+#REF!+#REF!+#REF!+#REF!+#REF!+#REF!+#REF!+#REF!+#REF!+#REF!+#REF!+#REF!+#REF!+'ГС занятости'!L21+#REF!+#REF!+#REF!</f>
        <v>#REF!</v>
      </c>
      <c r="M21" s="6" t="s">
        <v>39</v>
      </c>
      <c r="N21" s="6" t="s">
        <v>39</v>
      </c>
      <c r="O21" s="6" t="s">
        <v>39</v>
      </c>
      <c r="P21" s="6" t="s">
        <v>39</v>
      </c>
    </row>
    <row r="22" spans="1:16" ht="39.6" x14ac:dyDescent="0.25">
      <c r="A22" s="9" t="s">
        <v>59</v>
      </c>
      <c r="B22" s="13">
        <v>109</v>
      </c>
      <c r="C22" s="6" t="e">
        <f>#REF!+#REF!+ГЖИ!C22+#REF!+#REF!+КСП!C22+#REF!+#REF!+#REF!+#REF!+#REF!+#REF!+#REF!+#REF!+#REF!+#REF!+#REF!+#REF!+#REF!+#REF!+'ГС занятости'!C22+#REF!+#REF!+#REF!</f>
        <v>#REF!</v>
      </c>
      <c r="D22" s="6" t="e">
        <f>#REF!+#REF!+ГЖИ!D22+#REF!+#REF!+КСП!D22+#REF!+#REF!+#REF!+#REF!+#REF!+#REF!+#REF!+#REF!+#REF!+#REF!+#REF!+#REF!+#REF!+#REF!+'ГС занятости'!D22+#REF!+#REF!+#REF!</f>
        <v>#REF!</v>
      </c>
      <c r="E22" s="6" t="e">
        <f>#REF!+#REF!+ГЖИ!E22+#REF!+#REF!+КСП!E22+#REF!+#REF!+#REF!+#REF!+#REF!+#REF!+#REF!+#REF!+#REF!+#REF!+#REF!+#REF!+#REF!+#REF!+'ГС занятости'!E22+#REF!+#REF!+#REF!</f>
        <v>#REF!</v>
      </c>
      <c r="F22" s="6" t="e">
        <f>#REF!+#REF!+ГЖИ!F22+#REF!+#REF!+КСП!F22+#REF!+#REF!+#REF!+#REF!+#REF!+#REF!+#REF!+#REF!+#REF!+#REF!+#REF!+#REF!+#REF!+#REF!+'ГС занятости'!F22+#REF!+#REF!+#REF!</f>
        <v>#REF!</v>
      </c>
      <c r="G22" s="6" t="e">
        <f>#REF!+#REF!+ГЖИ!G22+#REF!+#REF!+КСП!G22+#REF!+#REF!+#REF!+#REF!+#REF!+#REF!+#REF!+#REF!+#REF!+#REF!+#REF!+#REF!+#REF!+#REF!+'ГС занятости'!G22+#REF!+#REF!+#REF!</f>
        <v>#REF!</v>
      </c>
      <c r="H22" s="6" t="e">
        <f>#REF!+#REF!+ГЖИ!H22+#REF!+#REF!+КСП!H22+#REF!+#REF!+#REF!+#REF!+#REF!+#REF!+#REF!+#REF!+#REF!+#REF!+#REF!+#REF!+#REF!+#REF!+'ГС занятости'!H22+#REF!+#REF!+#REF!</f>
        <v>#REF!</v>
      </c>
      <c r="I22" s="6" t="e">
        <f>#REF!+#REF!+ГЖИ!I22+#REF!+#REF!+КСП!I22+#REF!+#REF!+#REF!+#REF!+#REF!+#REF!+#REF!+#REF!+#REF!+#REF!+#REF!+#REF!+#REF!+#REF!+'ГС занятости'!I22+#REF!+#REF!+#REF!</f>
        <v>#REF!</v>
      </c>
      <c r="J22" s="6" t="e">
        <f>#REF!+#REF!+ГЖИ!J22+#REF!+#REF!+КСП!J22+#REF!+#REF!+#REF!+#REF!+#REF!+#REF!+#REF!+#REF!+#REF!+#REF!+#REF!+#REF!+#REF!+#REF!+'ГС занятости'!J22+#REF!+#REF!+#REF!</f>
        <v>#REF!</v>
      </c>
      <c r="K22" s="6" t="e">
        <f>#REF!+#REF!+ГЖИ!K22+#REF!+#REF!+КСП!K22+#REF!+#REF!+#REF!+#REF!+#REF!+#REF!+#REF!+#REF!+#REF!+#REF!+#REF!+#REF!+#REF!+#REF!+'ГС занятости'!K22+#REF!+#REF!+#REF!</f>
        <v>#REF!</v>
      </c>
      <c r="L22" s="6" t="e">
        <f>#REF!+#REF!+ГЖИ!L22+#REF!+#REF!+КСП!L22+#REF!+#REF!+#REF!+#REF!+#REF!+#REF!+#REF!+#REF!+#REF!+#REF!+#REF!+#REF!+#REF!+#REF!+'ГС занятости'!L22+#REF!+#REF!+#REF!</f>
        <v>#REF!</v>
      </c>
      <c r="M22" s="6" t="s">
        <v>39</v>
      </c>
      <c r="N22" s="6" t="s">
        <v>39</v>
      </c>
      <c r="O22" s="6" t="s">
        <v>39</v>
      </c>
      <c r="P22" s="6" t="s">
        <v>39</v>
      </c>
    </row>
    <row r="23" spans="1:16" ht="26.4" x14ac:dyDescent="0.25">
      <c r="A23" s="10" t="s">
        <v>11</v>
      </c>
      <c r="B23" s="13">
        <v>110</v>
      </c>
      <c r="C23" s="38" t="e">
        <f>#REF!+#REF!+ГЖИ!C23+#REF!+#REF!+КСП!C23+#REF!+#REF!+#REF!+#REF!+#REF!+#REF!+#REF!+#REF!+#REF!+#REF!+#REF!+#REF!+#REF!+#REF!+'ГС занятости'!C23+#REF!+#REF!+#REF!</f>
        <v>#REF!</v>
      </c>
      <c r="D23" s="38" t="e">
        <f>#REF!+#REF!+ГЖИ!D23+#REF!+#REF!+КСП!D23+#REF!+#REF!+#REF!+#REF!+#REF!+#REF!+#REF!+#REF!+#REF!+#REF!+#REF!+#REF!+#REF!+#REF!+'ГС занятости'!D23+#REF!+#REF!+#REF!</f>
        <v>#REF!</v>
      </c>
      <c r="E23" s="38" t="e">
        <f>#REF!+#REF!+ГЖИ!E23+#REF!+#REF!+КСП!E23+#REF!+#REF!+#REF!+#REF!+#REF!+#REF!+#REF!+#REF!+#REF!+#REF!+#REF!+#REF!+#REF!+#REF!+'ГС занятости'!E23+#REF!+#REF!+#REF!</f>
        <v>#REF!</v>
      </c>
      <c r="F23" s="38" t="e">
        <f>#REF!+#REF!+ГЖИ!F23+#REF!+#REF!+КСП!F23+#REF!+#REF!+#REF!+#REF!+#REF!+#REF!+#REF!+#REF!+#REF!+#REF!+#REF!+#REF!+#REF!+#REF!+'ГС занятости'!F23+#REF!+#REF!+#REF!</f>
        <v>#REF!</v>
      </c>
      <c r="G23" s="38" t="e">
        <f>#REF!+#REF!+ГЖИ!G23+#REF!+#REF!+КСП!G23+#REF!+#REF!+#REF!+#REF!+#REF!+#REF!+#REF!+#REF!+#REF!+#REF!+#REF!+#REF!+#REF!+#REF!+'ГС занятости'!G23+#REF!+#REF!+#REF!</f>
        <v>#REF!</v>
      </c>
      <c r="H23" s="38" t="e">
        <f>#REF!+#REF!+ГЖИ!H23+#REF!+#REF!+КСП!H23+#REF!+#REF!+#REF!+#REF!+#REF!+#REF!+#REF!+#REF!+#REF!+#REF!+#REF!+#REF!+#REF!+#REF!+'ГС занятости'!H23+#REF!+#REF!+#REF!</f>
        <v>#REF!</v>
      </c>
      <c r="I23" s="38" t="e">
        <f>#REF!+#REF!+ГЖИ!I23+#REF!+#REF!+КСП!I23+#REF!+#REF!+#REF!+#REF!+#REF!+#REF!+#REF!+#REF!+#REF!+#REF!+#REF!+#REF!+#REF!+#REF!+'ГС занятости'!I23+#REF!+#REF!+#REF!</f>
        <v>#REF!</v>
      </c>
      <c r="J23" s="38" t="e">
        <f>#REF!+#REF!+ГЖИ!J23+#REF!+#REF!+КСП!J23+#REF!+#REF!+#REF!+#REF!+#REF!+#REF!+#REF!+#REF!+#REF!+#REF!+#REF!+#REF!+#REF!+#REF!+'ГС занятости'!J23+#REF!+#REF!+#REF!</f>
        <v>#REF!</v>
      </c>
      <c r="K23" s="38" t="e">
        <f>#REF!+#REF!+ГЖИ!K23+#REF!+#REF!+КСП!K23+#REF!+#REF!+#REF!+#REF!+#REF!+#REF!+#REF!+#REF!+#REF!+#REF!+#REF!+#REF!+#REF!+#REF!+'ГС занятости'!K23+#REF!+#REF!+#REF!</f>
        <v>#REF!</v>
      </c>
      <c r="L23" s="38" t="e">
        <f>#REF!+#REF!+ГЖИ!L23+#REF!+#REF!+КСП!L23+#REF!+#REF!+#REF!+#REF!+#REF!+#REF!+#REF!+#REF!+#REF!+#REF!+#REF!+#REF!+#REF!+#REF!+'ГС занятости'!L23+#REF!+#REF!+#REF!</f>
        <v>#REF!</v>
      </c>
      <c r="M23" s="38" t="e">
        <f>#REF!+#REF!+ГЖИ!M23+#REF!+#REF!+КСП!M23+#REF!+#REF!+#REF!+#REF!+#REF!+#REF!+#REF!+#REF!+#REF!+#REF!+#REF!+#REF!+#REF!+#REF!+'ГС занятости'!M23+#REF!+#REF!+#REF!</f>
        <v>#REF!</v>
      </c>
      <c r="N23" s="38" t="e">
        <f>#REF!+#REF!+ГЖИ!N23+#REF!+#REF!+КСП!N23+#REF!+#REF!+#REF!+#REF!+#REF!+#REF!+#REF!+#REF!+#REF!+#REF!+#REF!+#REF!+#REF!+#REF!+'ГС занятости'!N23+#REF!+#REF!+#REF!</f>
        <v>#REF!</v>
      </c>
      <c r="O23" s="38" t="e">
        <f>#REF!+#REF!+ГЖИ!O23+#REF!+#REF!+КСП!O23+#REF!+#REF!+#REF!+#REF!+#REF!+#REF!+#REF!+#REF!+#REF!+#REF!+#REF!+#REF!+#REF!+#REF!+'ГС занятости'!O23+#REF!+#REF!+#REF!</f>
        <v>#REF!</v>
      </c>
      <c r="P23" s="38" t="e">
        <f>#REF!+#REF!+ГЖИ!P23+#REF!+#REF!+КСП!P23+#REF!+#REF!+#REF!+#REF!+#REF!+#REF!+#REF!+#REF!+#REF!+#REF!+#REF!+#REF!+#REF!+#REF!+'ГС занятости'!P23+#REF!+#REF!+#REF!</f>
        <v>#REF!</v>
      </c>
    </row>
    <row r="24" spans="1:16" ht="66" x14ac:dyDescent="0.25">
      <c r="A24" s="9" t="s">
        <v>64</v>
      </c>
      <c r="B24" s="14">
        <v>111</v>
      </c>
      <c r="C24" s="6" t="e">
        <f>#REF!+#REF!+ГЖИ!C24+#REF!+#REF!+КСП!C24+#REF!+#REF!+#REF!+#REF!+#REF!+#REF!+#REF!+#REF!+#REF!+#REF!+#REF!+#REF!+#REF!+#REF!+'ГС занятости'!C24+#REF!+#REF!+#REF!</f>
        <v>#REF!</v>
      </c>
      <c r="D24" s="6" t="e">
        <f>#REF!+#REF!+ГЖИ!D24+#REF!+#REF!+КСП!D24+#REF!+#REF!+#REF!+#REF!+#REF!+#REF!+#REF!+#REF!+#REF!+#REF!+#REF!+#REF!+#REF!+#REF!+'ГС занятости'!D24+#REF!+#REF!+#REF!</f>
        <v>#REF!</v>
      </c>
      <c r="E24" s="6" t="e">
        <f>#REF!+#REF!+ГЖИ!E24+#REF!+#REF!+КСП!E24+#REF!+#REF!+#REF!+#REF!+#REF!+#REF!+#REF!+#REF!+#REF!+#REF!+#REF!+#REF!+#REF!+#REF!+'ГС занятости'!E24+#REF!+#REF!+#REF!</f>
        <v>#REF!</v>
      </c>
      <c r="F24" s="6" t="e">
        <f>#REF!+#REF!+ГЖИ!F24+#REF!+#REF!+КСП!F24+#REF!+#REF!+#REF!+#REF!+#REF!+#REF!+#REF!+#REF!+#REF!+#REF!+#REF!+#REF!+#REF!+#REF!+'ГС занятости'!F24+#REF!+#REF!+#REF!</f>
        <v>#REF!</v>
      </c>
      <c r="G24" s="6" t="e">
        <f>#REF!+#REF!+ГЖИ!G24+#REF!+#REF!+КСП!G24+#REF!+#REF!+#REF!+#REF!+#REF!+#REF!+#REF!+#REF!+#REF!+#REF!+#REF!+#REF!+#REF!+#REF!+'ГС занятости'!G24+#REF!+#REF!+#REF!</f>
        <v>#REF!</v>
      </c>
      <c r="H24" s="6" t="e">
        <f>#REF!+#REF!+ГЖИ!H24+#REF!+#REF!+КСП!H24+#REF!+#REF!+#REF!+#REF!+#REF!+#REF!+#REF!+#REF!+#REF!+#REF!+#REF!+#REF!+#REF!+#REF!+'ГС занятости'!H24+#REF!+#REF!+#REF!</f>
        <v>#REF!</v>
      </c>
      <c r="I24" s="6" t="e">
        <f>#REF!+#REF!+ГЖИ!I24+#REF!+#REF!+КСП!I24+#REF!+#REF!+#REF!+#REF!+#REF!+#REF!+#REF!+#REF!+#REF!+#REF!+#REF!+#REF!+#REF!+#REF!+'ГС занятости'!I24+#REF!+#REF!+#REF!</f>
        <v>#REF!</v>
      </c>
      <c r="J24" s="6" t="e">
        <f>#REF!+#REF!+ГЖИ!J24+#REF!+#REF!+КСП!J24+#REF!+#REF!+#REF!+#REF!+#REF!+#REF!+#REF!+#REF!+#REF!+#REF!+#REF!+#REF!+#REF!+#REF!+'ГС занятости'!J24+#REF!+#REF!+#REF!</f>
        <v>#REF!</v>
      </c>
      <c r="K24" s="6" t="e">
        <f>#REF!+#REF!+ГЖИ!K24+#REF!+#REF!+КСП!K24+#REF!+#REF!+#REF!+#REF!+#REF!+#REF!+#REF!+#REF!+#REF!+#REF!+#REF!+#REF!+#REF!+#REF!+'ГС занятости'!K24+#REF!+#REF!+#REF!</f>
        <v>#REF!</v>
      </c>
      <c r="L24" s="6" t="e">
        <f>#REF!+#REF!+ГЖИ!L24+#REF!+#REF!+КСП!L24+#REF!+#REF!+#REF!+#REF!+#REF!+#REF!+#REF!+#REF!+#REF!+#REF!+#REF!+#REF!+#REF!+#REF!+'ГС занятости'!L24+#REF!+#REF!+#REF!</f>
        <v>#REF!</v>
      </c>
      <c r="M24" s="6" t="e">
        <f>#REF!+#REF!+ГЖИ!M24+#REF!+#REF!+КСП!M24+#REF!+#REF!+#REF!+#REF!+#REF!+#REF!+#REF!+#REF!+#REF!+#REF!+#REF!+#REF!+#REF!+#REF!+'ГС занятости'!M24+#REF!+#REF!+#REF!</f>
        <v>#REF!</v>
      </c>
      <c r="N24" s="6" t="e">
        <f>#REF!+#REF!+ГЖИ!N24+#REF!+#REF!+КСП!N24+#REF!+#REF!+#REF!+#REF!+#REF!+#REF!+#REF!+#REF!+#REF!+#REF!+#REF!+#REF!+#REF!+#REF!+'ГС занятости'!N24+#REF!+#REF!+#REF!</f>
        <v>#REF!</v>
      </c>
      <c r="O24" s="6" t="s">
        <v>39</v>
      </c>
      <c r="P24" s="6" t="s">
        <v>39</v>
      </c>
    </row>
    <row r="25" spans="1:16" ht="26.4" x14ac:dyDescent="0.25">
      <c r="A25" s="9" t="s">
        <v>65</v>
      </c>
      <c r="B25" s="14">
        <v>112</v>
      </c>
      <c r="C25" s="6" t="e">
        <f>#REF!+#REF!+ГЖИ!C25+#REF!+#REF!+КСП!C25+#REF!+#REF!+#REF!+#REF!+#REF!+#REF!+#REF!+#REF!+#REF!+#REF!+#REF!+#REF!+#REF!+#REF!+'ГС занятости'!C25+#REF!+#REF!+#REF!</f>
        <v>#REF!</v>
      </c>
      <c r="D25" s="6" t="e">
        <f>#REF!+#REF!+ГЖИ!D25+#REF!+#REF!+КСП!D25+#REF!+#REF!+#REF!+#REF!+#REF!+#REF!+#REF!+#REF!+#REF!+#REF!+#REF!+#REF!+#REF!+#REF!+'ГС занятости'!D25+#REF!+#REF!+#REF!</f>
        <v>#REF!</v>
      </c>
      <c r="E25" s="6" t="e">
        <f>#REF!+#REF!+ГЖИ!E25+#REF!+#REF!+КСП!E25+#REF!+#REF!+#REF!+#REF!+#REF!+#REF!+#REF!+#REF!+#REF!+#REF!+#REF!+#REF!+#REF!+#REF!+'ГС занятости'!E25+#REF!+#REF!+#REF!</f>
        <v>#REF!</v>
      </c>
      <c r="F25" s="6" t="e">
        <f>#REF!+#REF!+ГЖИ!F25+#REF!+#REF!+КСП!F25+#REF!+#REF!+#REF!+#REF!+#REF!+#REF!+#REF!+#REF!+#REF!+#REF!+#REF!+#REF!+#REF!+#REF!+'ГС занятости'!F25+#REF!+#REF!+#REF!</f>
        <v>#REF!</v>
      </c>
      <c r="G25" s="6" t="e">
        <f>#REF!+#REF!+ГЖИ!G25+#REF!+#REF!+КСП!G25+#REF!+#REF!+#REF!+#REF!+#REF!+#REF!+#REF!+#REF!+#REF!+#REF!+#REF!+#REF!+#REF!+#REF!+'ГС занятости'!G25+#REF!+#REF!+#REF!</f>
        <v>#REF!</v>
      </c>
      <c r="H25" s="6" t="e">
        <f>#REF!+#REF!+ГЖИ!H25+#REF!+#REF!+КСП!H25+#REF!+#REF!+#REF!+#REF!+#REF!+#REF!+#REF!+#REF!+#REF!+#REF!+#REF!+#REF!+#REF!+#REF!+'ГС занятости'!H25+#REF!+#REF!+#REF!</f>
        <v>#REF!</v>
      </c>
      <c r="I25" s="6" t="e">
        <f>#REF!+#REF!+ГЖИ!I25+#REF!+#REF!+КСП!I25+#REF!+#REF!+#REF!+#REF!+#REF!+#REF!+#REF!+#REF!+#REF!+#REF!+#REF!+#REF!+#REF!+#REF!+'ГС занятости'!I25+#REF!+#REF!+#REF!</f>
        <v>#REF!</v>
      </c>
      <c r="J25" s="6" t="e">
        <f>#REF!+#REF!+ГЖИ!J25+#REF!+#REF!+КСП!J25+#REF!+#REF!+#REF!+#REF!+#REF!+#REF!+#REF!+#REF!+#REF!+#REF!+#REF!+#REF!+#REF!+#REF!+'ГС занятости'!J25+#REF!+#REF!+#REF!</f>
        <v>#REF!</v>
      </c>
      <c r="K25" s="6" t="e">
        <f>#REF!+#REF!+ГЖИ!K25+#REF!+#REF!+КСП!K25+#REF!+#REF!+#REF!+#REF!+#REF!+#REF!+#REF!+#REF!+#REF!+#REF!+#REF!+#REF!+#REF!+#REF!+'ГС занятости'!K25+#REF!+#REF!+#REF!</f>
        <v>#REF!</v>
      </c>
      <c r="L25" s="6" t="e">
        <f>#REF!+#REF!+ГЖИ!L25+#REF!+#REF!+КСП!L25+#REF!+#REF!+#REF!+#REF!+#REF!+#REF!+#REF!+#REF!+#REF!+#REF!+#REF!+#REF!+#REF!+#REF!+'ГС занятости'!L25+#REF!+#REF!+#REF!</f>
        <v>#REF!</v>
      </c>
      <c r="M25" s="6" t="e">
        <f>#REF!+#REF!+ГЖИ!M25+#REF!+#REF!+КСП!M25+#REF!+#REF!+#REF!+#REF!+#REF!+#REF!+#REF!+#REF!+#REF!+#REF!+#REF!+#REF!+#REF!+#REF!+'ГС занятости'!M25+#REF!+#REF!+#REF!</f>
        <v>#REF!</v>
      </c>
      <c r="N25" s="6" t="e">
        <f>#REF!+#REF!+ГЖИ!N25+#REF!+#REF!+КСП!N25+#REF!+#REF!+#REF!+#REF!+#REF!+#REF!+#REF!+#REF!+#REF!+#REF!+#REF!+#REF!+#REF!+#REF!+'ГС занятости'!N25+#REF!+#REF!+#REF!</f>
        <v>#REF!</v>
      </c>
      <c r="O25" s="6" t="e">
        <f>#REF!+#REF!+ГЖИ!O25+#REF!+#REF!+КСП!O25+#REF!+#REF!+#REF!+#REF!+#REF!+#REF!+#REF!+#REF!+#REF!+#REF!+#REF!+#REF!+#REF!+#REF!+'ГС занятости'!O25+#REF!+#REF!+#REF!</f>
        <v>#REF!</v>
      </c>
      <c r="P25" s="6" t="e">
        <f>#REF!+#REF!+ГЖИ!P25+#REF!+#REF!+КСП!P25+#REF!+#REF!+#REF!+#REF!+#REF!+#REF!+#REF!+#REF!+#REF!+#REF!+#REF!+#REF!+#REF!+#REF!+'ГС занятости'!P25+#REF!+#REF!+#REF!</f>
        <v>#REF!</v>
      </c>
    </row>
    <row r="26" spans="1:16" ht="39.6" x14ac:dyDescent="0.25">
      <c r="A26" s="9" t="s">
        <v>66</v>
      </c>
      <c r="B26" s="14">
        <v>113</v>
      </c>
      <c r="C26" s="6" t="e">
        <f>#REF!+#REF!+ГЖИ!C26+#REF!+#REF!+КСП!C26+#REF!+#REF!+#REF!+#REF!+#REF!+#REF!+#REF!+#REF!+#REF!+#REF!+#REF!+#REF!+#REF!+#REF!+'ГС занятости'!C26+#REF!+#REF!+#REF!</f>
        <v>#REF!</v>
      </c>
      <c r="D26" s="6" t="s">
        <v>39</v>
      </c>
      <c r="E26" s="6" t="e">
        <f>#REF!+#REF!+ГЖИ!E26+#REF!+#REF!+КСП!E26+#REF!+#REF!+#REF!+#REF!+#REF!+#REF!+#REF!+#REF!+#REF!+#REF!+#REF!+#REF!+#REF!+#REF!+'ГС занятости'!E26+#REF!+#REF!+#REF!</f>
        <v>#REF!</v>
      </c>
      <c r="F26" s="6" t="e">
        <f>#REF!+#REF!+ГЖИ!F26+#REF!+#REF!+КСП!F26+#REF!+#REF!+#REF!+#REF!+#REF!+#REF!+#REF!+#REF!+#REF!+#REF!+#REF!+#REF!+#REF!+#REF!+'ГС занятости'!F26+#REF!+#REF!+#REF!</f>
        <v>#REF!</v>
      </c>
      <c r="G26" s="6" t="e">
        <f>#REF!+#REF!+ГЖИ!G26+#REF!+#REF!+КСП!G26+#REF!+#REF!+#REF!+#REF!+#REF!+#REF!+#REF!+#REF!+#REF!+#REF!+#REF!+#REF!+#REF!+#REF!+'ГС занятости'!G26+#REF!+#REF!+#REF!</f>
        <v>#REF!</v>
      </c>
      <c r="H26" s="6" t="s">
        <v>39</v>
      </c>
      <c r="I26" s="6" t="e">
        <f>#REF!+#REF!+ГЖИ!I26+#REF!+#REF!+КСП!I26+#REF!+#REF!+#REF!+#REF!+#REF!+#REF!+#REF!+#REF!+#REF!+#REF!+#REF!+#REF!+#REF!+#REF!+'ГС занятости'!I26+#REF!+#REF!+#REF!</f>
        <v>#REF!</v>
      </c>
      <c r="J26" s="6" t="e">
        <f>#REF!+#REF!+ГЖИ!J26+#REF!+#REF!+КСП!J26+#REF!+#REF!+#REF!+#REF!+#REF!+#REF!+#REF!+#REF!+#REF!+#REF!+#REF!+#REF!+#REF!+#REF!+'ГС занятости'!J26+#REF!+#REF!+#REF!</f>
        <v>#REF!</v>
      </c>
      <c r="K26" s="6" t="s">
        <v>39</v>
      </c>
      <c r="L26" s="6" t="s">
        <v>39</v>
      </c>
      <c r="M26" s="6" t="s">
        <v>39</v>
      </c>
      <c r="N26" s="6" t="e">
        <f>#REF!+#REF!+ГЖИ!N26+#REF!+#REF!+КСП!N26+#REF!+#REF!+#REF!+#REF!+#REF!+#REF!+#REF!+#REF!+#REF!+#REF!+#REF!+#REF!+#REF!+#REF!+'ГС занятости'!N26+#REF!+#REF!+#REF!</f>
        <v>#REF!</v>
      </c>
      <c r="O26" s="6" t="s">
        <v>39</v>
      </c>
      <c r="P26" s="6" t="s">
        <v>39</v>
      </c>
    </row>
    <row r="27" spans="1:16" ht="39.6" x14ac:dyDescent="0.25">
      <c r="A27" s="9" t="s">
        <v>67</v>
      </c>
      <c r="B27" s="14">
        <v>114</v>
      </c>
      <c r="C27" s="6" t="e">
        <f>#REF!+#REF!+ГЖИ!C27+#REF!+#REF!+КСП!C27+#REF!+#REF!+#REF!+#REF!+#REF!+#REF!+#REF!+#REF!+#REF!+#REF!+#REF!+#REF!+#REF!+#REF!+'ГС занятости'!C27+#REF!+#REF!+#REF!</f>
        <v>#REF!</v>
      </c>
      <c r="D27" s="6" t="e">
        <f>#REF!+#REF!+ГЖИ!D27+#REF!+#REF!+КСП!D27+#REF!+#REF!+#REF!+#REF!+#REF!+#REF!+#REF!+#REF!+#REF!+#REF!+#REF!+#REF!+#REF!+#REF!+'ГС занятости'!D27+#REF!+#REF!+#REF!</f>
        <v>#REF!</v>
      </c>
      <c r="E27" s="6" t="e">
        <f>#REF!+#REF!+ГЖИ!E27+#REF!+#REF!+КСП!E27+#REF!+#REF!+#REF!+#REF!+#REF!+#REF!+#REF!+#REF!+#REF!+#REF!+#REF!+#REF!+#REF!+#REF!+'ГС занятости'!E27+#REF!+#REF!+#REF!</f>
        <v>#REF!</v>
      </c>
      <c r="F27" s="6" t="e">
        <f>#REF!+#REF!+ГЖИ!F27+#REF!+#REF!+КСП!F27+#REF!+#REF!+#REF!+#REF!+#REF!+#REF!+#REF!+#REF!+#REF!+#REF!+#REF!+#REF!+#REF!+#REF!+'ГС занятости'!F27+#REF!+#REF!+#REF!</f>
        <v>#REF!</v>
      </c>
      <c r="G27" s="6" t="e">
        <f>#REF!+#REF!+ГЖИ!G27+#REF!+#REF!+КСП!G27+#REF!+#REF!+#REF!+#REF!+#REF!+#REF!+#REF!+#REF!+#REF!+#REF!+#REF!+#REF!+#REF!+#REF!+'ГС занятости'!G27+#REF!+#REF!+#REF!</f>
        <v>#REF!</v>
      </c>
      <c r="H27" s="6" t="e">
        <f>#REF!+#REF!+ГЖИ!H27+#REF!+#REF!+КСП!H27+#REF!+#REF!+#REF!+#REF!+#REF!+#REF!+#REF!+#REF!+#REF!+#REF!+#REF!+#REF!+#REF!+#REF!+'ГС занятости'!H27+#REF!+#REF!+#REF!</f>
        <v>#REF!</v>
      </c>
      <c r="I27" s="6" t="e">
        <f>#REF!+#REF!+ГЖИ!I27+#REF!+#REF!+КСП!I27+#REF!+#REF!+#REF!+#REF!+#REF!+#REF!+#REF!+#REF!+#REF!+#REF!+#REF!+#REF!+#REF!+#REF!+'ГС занятости'!I27+#REF!+#REF!+#REF!</f>
        <v>#REF!</v>
      </c>
      <c r="J27" s="6" t="e">
        <f>#REF!+#REF!+ГЖИ!J27+#REF!+#REF!+КСП!J27+#REF!+#REF!+#REF!+#REF!+#REF!+#REF!+#REF!+#REF!+#REF!+#REF!+#REF!+#REF!+#REF!+#REF!+'ГС занятости'!J27+#REF!+#REF!+#REF!</f>
        <v>#REF!</v>
      </c>
      <c r="K27" s="6" t="e">
        <f>#REF!+#REF!+ГЖИ!K27+#REF!+#REF!+КСП!K27+#REF!+#REF!+#REF!+#REF!+#REF!+#REF!+#REF!+#REF!+#REF!+#REF!+#REF!+#REF!+#REF!+#REF!+'ГС занятости'!K27+#REF!+#REF!+#REF!</f>
        <v>#REF!</v>
      </c>
      <c r="L27" s="6" t="e">
        <f>#REF!+#REF!+ГЖИ!L27+#REF!+#REF!+КСП!L27+#REF!+#REF!+#REF!+#REF!+#REF!+#REF!+#REF!+#REF!+#REF!+#REF!+#REF!+#REF!+#REF!+#REF!+'ГС занятости'!L27+#REF!+#REF!+#REF!</f>
        <v>#REF!</v>
      </c>
      <c r="M27" s="6" t="s">
        <v>39</v>
      </c>
      <c r="N27" s="6" t="s">
        <v>39</v>
      </c>
      <c r="O27" s="6" t="s">
        <v>39</v>
      </c>
      <c r="P27" s="6" t="s">
        <v>39</v>
      </c>
    </row>
    <row r="28" spans="1:16" ht="52.8" x14ac:dyDescent="0.25">
      <c r="A28" s="9" t="s">
        <v>68</v>
      </c>
      <c r="B28" s="14">
        <v>115</v>
      </c>
      <c r="C28" s="6" t="e">
        <f>#REF!+#REF!+ГЖИ!C28+#REF!+#REF!+КСП!C28+#REF!+#REF!+#REF!+#REF!+#REF!+#REF!+#REF!+#REF!+#REF!+#REF!+#REF!+#REF!+#REF!+#REF!+'ГС занятости'!C28+#REF!+#REF!+#REF!</f>
        <v>#REF!</v>
      </c>
      <c r="D28" s="6" t="e">
        <f>#REF!+#REF!+ГЖИ!D28+#REF!+#REF!+КСП!D28+#REF!+#REF!+#REF!+#REF!+#REF!+#REF!+#REF!+#REF!+#REF!+#REF!+#REF!+#REF!+#REF!+#REF!+'ГС занятости'!D28+#REF!+#REF!+#REF!</f>
        <v>#REF!</v>
      </c>
      <c r="E28" s="6" t="e">
        <f>#REF!+#REF!+ГЖИ!E28+#REF!+#REF!+КСП!E28+#REF!+#REF!+#REF!+#REF!+#REF!+#REF!+#REF!+#REF!+#REF!+#REF!+#REF!+#REF!+#REF!+#REF!+'ГС занятости'!E28+#REF!+#REF!+#REF!</f>
        <v>#REF!</v>
      </c>
      <c r="F28" s="6" t="e">
        <f>#REF!+#REF!+ГЖИ!F28+#REF!+#REF!+КСП!F28+#REF!+#REF!+#REF!+#REF!+#REF!+#REF!+#REF!+#REF!+#REF!+#REF!+#REF!+#REF!+#REF!+#REF!+'ГС занятости'!F28+#REF!+#REF!+#REF!</f>
        <v>#REF!</v>
      </c>
      <c r="G28" s="6" t="e">
        <f>#REF!+#REF!+ГЖИ!G28+#REF!+#REF!+КСП!G28+#REF!+#REF!+#REF!+#REF!+#REF!+#REF!+#REF!+#REF!+#REF!+#REF!+#REF!+#REF!+#REF!+#REF!+'ГС занятости'!G28+#REF!+#REF!+#REF!</f>
        <v>#REF!</v>
      </c>
      <c r="H28" s="6" t="e">
        <f>#REF!+#REF!+ГЖИ!H28+#REF!+#REF!+КСП!H28+#REF!+#REF!+#REF!+#REF!+#REF!+#REF!+#REF!+#REF!+#REF!+#REF!+#REF!+#REF!+#REF!+#REF!+'ГС занятости'!H28+#REF!+#REF!+#REF!</f>
        <v>#REF!</v>
      </c>
      <c r="I28" s="6" t="e">
        <f>#REF!+#REF!+ГЖИ!I28+#REF!+#REF!+КСП!I28+#REF!+#REF!+#REF!+#REF!+#REF!+#REF!+#REF!+#REF!+#REF!+#REF!+#REF!+#REF!+#REF!+#REF!+'ГС занятости'!I28+#REF!+#REF!+#REF!</f>
        <v>#REF!</v>
      </c>
      <c r="J28" s="6" t="e">
        <f>#REF!+#REF!+ГЖИ!J28+#REF!+#REF!+КСП!J28+#REF!+#REF!+#REF!+#REF!+#REF!+#REF!+#REF!+#REF!+#REF!+#REF!+#REF!+#REF!+#REF!+#REF!+'ГС занятости'!J28+#REF!+#REF!+#REF!</f>
        <v>#REF!</v>
      </c>
      <c r="K28" s="6" t="e">
        <f>#REF!+#REF!+ГЖИ!K28+#REF!+#REF!+КСП!K28+#REF!+#REF!+#REF!+#REF!+#REF!+#REF!+#REF!+#REF!+#REF!+#REF!+#REF!+#REF!+#REF!+#REF!+'ГС занятости'!K28+#REF!+#REF!+#REF!</f>
        <v>#REF!</v>
      </c>
      <c r="L28" s="6" t="e">
        <f>#REF!+#REF!+ГЖИ!L28+#REF!+#REF!+КСП!L28+#REF!+#REF!+#REF!+#REF!+#REF!+#REF!+#REF!+#REF!+#REF!+#REF!+#REF!+#REF!+#REF!+#REF!+'ГС занятости'!L28+#REF!+#REF!+#REF!</f>
        <v>#REF!</v>
      </c>
      <c r="M28" s="6" t="s">
        <v>39</v>
      </c>
      <c r="N28" s="6" t="s">
        <v>39</v>
      </c>
      <c r="O28" s="6" t="s">
        <v>39</v>
      </c>
      <c r="P28" s="6" t="s">
        <v>39</v>
      </c>
    </row>
    <row r="29" spans="1:16" ht="39.6" x14ac:dyDescent="0.25">
      <c r="A29" s="9" t="s">
        <v>69</v>
      </c>
      <c r="B29" s="14">
        <v>116</v>
      </c>
      <c r="C29" s="38" t="e">
        <f>#REF!+#REF!+ГЖИ!C29+#REF!+#REF!+КСП!C29+#REF!+#REF!+#REF!+#REF!+#REF!+#REF!+#REF!+#REF!+#REF!+#REF!+#REF!+#REF!+#REF!+#REF!+'ГС занятости'!C29+#REF!+#REF!+#REF!</f>
        <v>#REF!</v>
      </c>
      <c r="D29" s="38" t="e">
        <f>#REF!+#REF!+ГЖИ!D29+#REF!+#REF!+КСП!D29+#REF!+#REF!+#REF!+#REF!+#REF!+#REF!+#REF!+#REF!+#REF!+#REF!+#REF!+#REF!+#REF!+#REF!+'ГС занятости'!D29+#REF!+#REF!+#REF!</f>
        <v>#REF!</v>
      </c>
      <c r="E29" s="38" t="e">
        <f>#REF!+#REF!+ГЖИ!E29+#REF!+#REF!+КСП!E29+#REF!+#REF!+#REF!+#REF!+#REF!+#REF!+#REF!+#REF!+#REF!+#REF!+#REF!+#REF!+#REF!+#REF!+'ГС занятости'!E29+#REF!+#REF!+#REF!</f>
        <v>#REF!</v>
      </c>
      <c r="F29" s="38" t="e">
        <f>#REF!+#REF!+ГЖИ!F29+#REF!+#REF!+КСП!F29+#REF!+#REF!+#REF!+#REF!+#REF!+#REF!+#REF!+#REF!+#REF!+#REF!+#REF!+#REF!+#REF!+#REF!+'ГС занятости'!F29+#REF!+#REF!+#REF!</f>
        <v>#REF!</v>
      </c>
      <c r="G29" s="38" t="e">
        <f>#REF!+#REF!+ГЖИ!G29+#REF!+#REF!+КСП!G29+#REF!+#REF!+#REF!+#REF!+#REF!+#REF!+#REF!+#REF!+#REF!+#REF!+#REF!+#REF!+#REF!+#REF!+'ГС занятости'!G29+#REF!+#REF!+#REF!</f>
        <v>#REF!</v>
      </c>
      <c r="H29" s="38" t="e">
        <f>#REF!+#REF!+ГЖИ!H29+#REF!+#REF!+КСП!H29+#REF!+#REF!+#REF!+#REF!+#REF!+#REF!+#REF!+#REF!+#REF!+#REF!+#REF!+#REF!+#REF!+#REF!+'ГС занятости'!H29+#REF!+#REF!+#REF!</f>
        <v>#REF!</v>
      </c>
      <c r="I29" s="38" t="e">
        <f>#REF!+#REF!+ГЖИ!I29+#REF!+#REF!+КСП!I29+#REF!+#REF!+#REF!+#REF!+#REF!+#REF!+#REF!+#REF!+#REF!+#REF!+#REF!+#REF!+#REF!+#REF!+'ГС занятости'!I29+#REF!+#REF!+#REF!</f>
        <v>#REF!</v>
      </c>
      <c r="J29" s="38" t="e">
        <f>#REF!+#REF!+ГЖИ!J29+#REF!+#REF!+КСП!J29+#REF!+#REF!+#REF!+#REF!+#REF!+#REF!+#REF!+#REF!+#REF!+#REF!+#REF!+#REF!+#REF!+#REF!+'ГС занятости'!J29+#REF!+#REF!+#REF!</f>
        <v>#REF!</v>
      </c>
      <c r="K29" s="38" t="e">
        <f>#REF!+#REF!+ГЖИ!K29+#REF!+#REF!+КСП!K29+#REF!+#REF!+#REF!+#REF!+#REF!+#REF!+#REF!+#REF!+#REF!+#REF!+#REF!+#REF!+#REF!+#REF!+'ГС занятости'!K29+#REF!+#REF!+#REF!</f>
        <v>#REF!</v>
      </c>
      <c r="L29" s="38" t="e">
        <f>#REF!+#REF!+ГЖИ!L29+#REF!+#REF!+КСП!L29+#REF!+#REF!+#REF!+#REF!+#REF!+#REF!+#REF!+#REF!+#REF!+#REF!+#REF!+#REF!+#REF!+#REF!+'ГС занятости'!L29+#REF!+#REF!+#REF!</f>
        <v>#REF!</v>
      </c>
      <c r="M29" s="38" t="e">
        <f>#REF!+#REF!+ГЖИ!M29+#REF!+#REF!+КСП!M29+#REF!+#REF!+#REF!+#REF!+#REF!+#REF!+#REF!+#REF!+#REF!+#REF!+#REF!+#REF!+#REF!+#REF!+'ГС занятости'!M29+#REF!+#REF!+#REF!</f>
        <v>#REF!</v>
      </c>
      <c r="N29" s="38" t="e">
        <f>#REF!+#REF!+ГЖИ!N29+#REF!+#REF!+КСП!N29+#REF!+#REF!+#REF!+#REF!+#REF!+#REF!+#REF!+#REF!+#REF!+#REF!+#REF!+#REF!+#REF!+#REF!+'ГС занятости'!N29+#REF!+#REF!+#REF!</f>
        <v>#REF!</v>
      </c>
      <c r="O29" s="38" t="e">
        <f>#REF!+#REF!+ГЖИ!O29+#REF!+#REF!+КСП!O29+#REF!+#REF!+#REF!+#REF!+#REF!+#REF!+#REF!+#REF!+#REF!+#REF!+#REF!+#REF!+#REF!+#REF!+'ГС занятости'!O29+#REF!+#REF!+#REF!</f>
        <v>#REF!</v>
      </c>
      <c r="P29" s="38" t="e">
        <f>#REF!+#REF!+ГЖИ!P29+#REF!+#REF!+КСП!P29+#REF!+#REF!+#REF!+#REF!+#REF!+#REF!+#REF!+#REF!+#REF!+#REF!+#REF!+#REF!+#REF!+#REF!+'ГС занятости'!P29+#REF!+#REF!+#REF!</f>
        <v>#REF!</v>
      </c>
    </row>
    <row r="30" spans="1:16" ht="26.4" x14ac:dyDescent="0.25">
      <c r="A30" s="12" t="s">
        <v>12</v>
      </c>
      <c r="B30" s="13">
        <v>117</v>
      </c>
      <c r="C30" s="6" t="e">
        <f>#REF!+#REF!+ГЖИ!C30+#REF!+#REF!+КСП!C30+#REF!+#REF!+#REF!+#REF!+#REF!+#REF!+#REF!+#REF!+#REF!+#REF!+#REF!+#REF!+#REF!+#REF!+'ГС занятости'!C30+#REF!+#REF!+#REF!</f>
        <v>#REF!</v>
      </c>
      <c r="D30" s="6" t="e">
        <f>#REF!+#REF!+ГЖИ!D30+#REF!+#REF!+КСП!D30+#REF!+#REF!+#REF!+#REF!+#REF!+#REF!+#REF!+#REF!+#REF!+#REF!+#REF!+#REF!+#REF!+#REF!+'ГС занятости'!D30+#REF!+#REF!+#REF!</f>
        <v>#REF!</v>
      </c>
      <c r="E30" s="6" t="e">
        <f>#REF!+#REF!+ГЖИ!E30+#REF!+#REF!+КСП!E30+#REF!+#REF!+#REF!+#REF!+#REF!+#REF!+#REF!+#REF!+#REF!+#REF!+#REF!+#REF!+#REF!+#REF!+'ГС занятости'!E30+#REF!+#REF!+#REF!</f>
        <v>#REF!</v>
      </c>
      <c r="F30" s="6" t="e">
        <f>#REF!+#REF!+ГЖИ!F30+#REF!+#REF!+КСП!F30+#REF!+#REF!+#REF!+#REF!+#REF!+#REF!+#REF!+#REF!+#REF!+#REF!+#REF!+#REF!+#REF!+#REF!+'ГС занятости'!F30+#REF!+#REF!+#REF!</f>
        <v>#REF!</v>
      </c>
      <c r="G30" s="6" t="e">
        <f>#REF!+#REF!+ГЖИ!G30+#REF!+#REF!+КСП!G30+#REF!+#REF!+#REF!+#REF!+#REF!+#REF!+#REF!+#REF!+#REF!+#REF!+#REF!+#REF!+#REF!+#REF!+'ГС занятости'!G30+#REF!+#REF!+#REF!</f>
        <v>#REF!</v>
      </c>
      <c r="H30" s="6" t="e">
        <f>#REF!+#REF!+ГЖИ!H30+#REF!+#REF!+КСП!H30+#REF!+#REF!+#REF!+#REF!+#REF!+#REF!+#REF!+#REF!+#REF!+#REF!+#REF!+#REF!+#REF!+#REF!+'ГС занятости'!H30+#REF!+#REF!+#REF!</f>
        <v>#REF!</v>
      </c>
      <c r="I30" s="6" t="e">
        <f>#REF!+#REF!+ГЖИ!I30+#REF!+#REF!+КСП!I30+#REF!+#REF!+#REF!+#REF!+#REF!+#REF!+#REF!+#REF!+#REF!+#REF!+#REF!+#REF!+#REF!+#REF!+'ГС занятости'!I30+#REF!+#REF!+#REF!</f>
        <v>#REF!</v>
      </c>
      <c r="J30" s="6" t="e">
        <f>#REF!+#REF!+ГЖИ!J30+#REF!+#REF!+КСП!J30+#REF!+#REF!+#REF!+#REF!+#REF!+#REF!+#REF!+#REF!+#REF!+#REF!+#REF!+#REF!+#REF!+#REF!+'ГС занятости'!J30+#REF!+#REF!+#REF!</f>
        <v>#REF!</v>
      </c>
      <c r="K30" s="6" t="e">
        <f>#REF!+#REF!+ГЖИ!K30+#REF!+#REF!+КСП!K30+#REF!+#REF!+#REF!+#REF!+#REF!+#REF!+#REF!+#REF!+#REF!+#REF!+#REF!+#REF!+#REF!+#REF!+'ГС занятости'!K30+#REF!+#REF!+#REF!</f>
        <v>#REF!</v>
      </c>
      <c r="L30" s="6" t="e">
        <f>#REF!+#REF!+ГЖИ!L30+#REF!+#REF!+КСП!L30+#REF!+#REF!+#REF!+#REF!+#REF!+#REF!+#REF!+#REF!+#REF!+#REF!+#REF!+#REF!+#REF!+#REF!+'ГС занятости'!L30+#REF!+#REF!+#REF!</f>
        <v>#REF!</v>
      </c>
      <c r="M30" s="6" t="e">
        <f>#REF!+#REF!+ГЖИ!M30+#REF!+#REF!+КСП!M30+#REF!+#REF!+#REF!+#REF!+#REF!+#REF!+#REF!+#REF!+#REF!+#REF!+#REF!+#REF!+#REF!+#REF!+'ГС занятости'!M30+#REF!+#REF!+#REF!</f>
        <v>#REF!</v>
      </c>
      <c r="N30" s="6" t="e">
        <f>#REF!+#REF!+ГЖИ!N30+#REF!+#REF!+КСП!N30+#REF!+#REF!+#REF!+#REF!+#REF!+#REF!+#REF!+#REF!+#REF!+#REF!+#REF!+#REF!+#REF!+#REF!+'ГС занятости'!N30+#REF!+#REF!+#REF!</f>
        <v>#REF!</v>
      </c>
      <c r="O30" s="6" t="e">
        <f>#REF!+#REF!+ГЖИ!O30+#REF!+#REF!+КСП!O30+#REF!+#REF!+#REF!+#REF!+#REF!+#REF!+#REF!+#REF!+#REF!+#REF!+#REF!+#REF!+#REF!+#REF!+'ГС занятости'!O30+#REF!+#REF!+#REF!</f>
        <v>#REF!</v>
      </c>
      <c r="P30" s="6" t="e">
        <f>#REF!+#REF!+ГЖИ!P30+#REF!+#REF!+КСП!P30+#REF!+#REF!+#REF!+#REF!+#REF!+#REF!+#REF!+#REF!+#REF!+#REF!+#REF!+#REF!+#REF!+#REF!+'ГС занятости'!P30+#REF!+#REF!+#REF!</f>
        <v>#REF!</v>
      </c>
    </row>
    <row r="31" spans="1:16" x14ac:dyDescent="0.25">
      <c r="A31" s="10" t="s">
        <v>13</v>
      </c>
      <c r="B31" s="13">
        <v>118</v>
      </c>
      <c r="C31" s="6" t="e">
        <f>#REF!+#REF!+ГЖИ!C31+#REF!+#REF!+КСП!C31+#REF!+#REF!+#REF!+#REF!+#REF!+#REF!+#REF!+#REF!+#REF!+#REF!+#REF!+#REF!+#REF!+#REF!+'ГС занятости'!C31+#REF!+#REF!+#REF!</f>
        <v>#REF!</v>
      </c>
      <c r="D31" s="6" t="e">
        <f>#REF!+#REF!+ГЖИ!D31+#REF!+#REF!+КСП!D31+#REF!+#REF!+#REF!+#REF!+#REF!+#REF!+#REF!+#REF!+#REF!+#REF!+#REF!+#REF!+#REF!+#REF!+'ГС занятости'!D31+#REF!+#REF!+#REF!</f>
        <v>#REF!</v>
      </c>
      <c r="E31" s="6" t="e">
        <f>#REF!+#REF!+ГЖИ!E31+#REF!+#REF!+КСП!E31+#REF!+#REF!+#REF!+#REF!+#REF!+#REF!+#REF!+#REF!+#REF!+#REF!+#REF!+#REF!+#REF!+#REF!+'ГС занятости'!E31+#REF!+#REF!+#REF!</f>
        <v>#REF!</v>
      </c>
      <c r="F31" s="6" t="e">
        <f>#REF!+#REF!+ГЖИ!F31+#REF!+#REF!+КСП!F31+#REF!+#REF!+#REF!+#REF!+#REF!+#REF!+#REF!+#REF!+#REF!+#REF!+#REF!+#REF!+#REF!+#REF!+'ГС занятости'!F31+#REF!+#REF!+#REF!</f>
        <v>#REF!</v>
      </c>
      <c r="G31" s="6" t="e">
        <f>#REF!+#REF!+ГЖИ!G31+#REF!+#REF!+КСП!G31+#REF!+#REF!+#REF!+#REF!+#REF!+#REF!+#REF!+#REF!+#REF!+#REF!+#REF!+#REF!+#REF!+#REF!+'ГС занятости'!G31+#REF!+#REF!+#REF!</f>
        <v>#REF!</v>
      </c>
      <c r="H31" s="6" t="e">
        <f>#REF!+#REF!+ГЖИ!H31+#REF!+#REF!+КСП!H31+#REF!+#REF!+#REF!+#REF!+#REF!+#REF!+#REF!+#REF!+#REF!+#REF!+#REF!+#REF!+#REF!+#REF!+'ГС занятости'!H31+#REF!+#REF!+#REF!</f>
        <v>#REF!</v>
      </c>
      <c r="I31" s="6" t="e">
        <f>#REF!+#REF!+ГЖИ!I31+#REF!+#REF!+КСП!I31+#REF!+#REF!+#REF!+#REF!+#REF!+#REF!+#REF!+#REF!+#REF!+#REF!+#REF!+#REF!+#REF!+#REF!+'ГС занятости'!I31+#REF!+#REF!+#REF!</f>
        <v>#REF!</v>
      </c>
      <c r="J31" s="6" t="e">
        <f>#REF!+#REF!+ГЖИ!J31+#REF!+#REF!+КСП!J31+#REF!+#REF!+#REF!+#REF!+#REF!+#REF!+#REF!+#REF!+#REF!+#REF!+#REF!+#REF!+#REF!+#REF!+'ГС занятости'!J31+#REF!+#REF!+#REF!</f>
        <v>#REF!</v>
      </c>
      <c r="K31" s="6" t="e">
        <f>#REF!+#REF!+ГЖИ!K31+#REF!+#REF!+КСП!K31+#REF!+#REF!+#REF!+#REF!+#REF!+#REF!+#REF!+#REF!+#REF!+#REF!+#REF!+#REF!+#REF!+#REF!+'ГС занятости'!K31+#REF!+#REF!+#REF!</f>
        <v>#REF!</v>
      </c>
      <c r="L31" s="6" t="e">
        <f>#REF!+#REF!+ГЖИ!L31+#REF!+#REF!+КСП!L31+#REF!+#REF!+#REF!+#REF!+#REF!+#REF!+#REF!+#REF!+#REF!+#REF!+#REF!+#REF!+#REF!+#REF!+'ГС занятости'!L31+#REF!+#REF!+#REF!</f>
        <v>#REF!</v>
      </c>
      <c r="M31" s="6" t="e">
        <f>#REF!+#REF!+ГЖИ!M31+#REF!+#REF!+КСП!M31+#REF!+#REF!+#REF!+#REF!+#REF!+#REF!+#REF!+#REF!+#REF!+#REF!+#REF!+#REF!+#REF!+#REF!+'ГС занятости'!M31+#REF!+#REF!+#REF!</f>
        <v>#REF!</v>
      </c>
      <c r="N31" s="6" t="e">
        <f>#REF!+#REF!+ГЖИ!N31+#REF!+#REF!+КСП!N31+#REF!+#REF!+#REF!+#REF!+#REF!+#REF!+#REF!+#REF!+#REF!+#REF!+#REF!+#REF!+#REF!+#REF!+'ГС занятости'!N31+#REF!+#REF!+#REF!</f>
        <v>#REF!</v>
      </c>
      <c r="O31" s="6" t="e">
        <f>#REF!+#REF!+ГЖИ!O31+#REF!+#REF!+КСП!O31+#REF!+#REF!+#REF!+#REF!+#REF!+#REF!+#REF!+#REF!+#REF!+#REF!+#REF!+#REF!+#REF!+#REF!+'ГС занятости'!O31+#REF!+#REF!+#REF!</f>
        <v>#REF!</v>
      </c>
      <c r="P31" s="6" t="e">
        <f>#REF!+#REF!+ГЖИ!P31+#REF!+#REF!+КСП!P31+#REF!+#REF!+#REF!+#REF!+#REF!+#REF!+#REF!+#REF!+#REF!+#REF!+#REF!+#REF!+#REF!+#REF!+'ГС занятости'!P31+#REF!+#REF!+#REF!</f>
        <v>#REF!</v>
      </c>
    </row>
    <row r="32" spans="1:16" x14ac:dyDescent="0.25">
      <c r="A32" s="10" t="s">
        <v>70</v>
      </c>
      <c r="B32" s="13">
        <v>119</v>
      </c>
      <c r="C32" s="6" t="e">
        <f>#REF!+#REF!+ГЖИ!C32+#REF!+#REF!+КСП!C32+#REF!+#REF!+#REF!+#REF!+#REF!+#REF!+#REF!+#REF!+#REF!+#REF!+#REF!+#REF!+#REF!+#REF!+'ГС занятости'!C32+#REF!+#REF!+#REF!</f>
        <v>#REF!</v>
      </c>
      <c r="D32" s="6" t="e">
        <f>#REF!+#REF!+ГЖИ!D32+#REF!+#REF!+КСП!D32+#REF!+#REF!+#REF!+#REF!+#REF!+#REF!+#REF!+#REF!+#REF!+#REF!+#REF!+#REF!+#REF!+#REF!+'ГС занятости'!D32+#REF!+#REF!+#REF!</f>
        <v>#REF!</v>
      </c>
      <c r="E32" s="6" t="e">
        <f>#REF!+#REF!+ГЖИ!E32+#REF!+#REF!+КСП!E32+#REF!+#REF!+#REF!+#REF!+#REF!+#REF!+#REF!+#REF!+#REF!+#REF!+#REF!+#REF!+#REF!+#REF!+'ГС занятости'!E32+#REF!+#REF!+#REF!</f>
        <v>#REF!</v>
      </c>
      <c r="F32" s="6" t="e">
        <f>#REF!+#REF!+ГЖИ!F32+#REF!+#REF!+КСП!F32+#REF!+#REF!+#REF!+#REF!+#REF!+#REF!+#REF!+#REF!+#REF!+#REF!+#REF!+#REF!+#REF!+#REF!+'ГС занятости'!F32+#REF!+#REF!+#REF!</f>
        <v>#REF!</v>
      </c>
      <c r="G32" s="6" t="e">
        <f>#REF!+#REF!+ГЖИ!G32+#REF!+#REF!+КСП!G32+#REF!+#REF!+#REF!+#REF!+#REF!+#REF!+#REF!+#REF!+#REF!+#REF!+#REF!+#REF!+#REF!+#REF!+'ГС занятости'!G32+#REF!+#REF!+#REF!</f>
        <v>#REF!</v>
      </c>
      <c r="H32" s="6" t="e">
        <f>#REF!+#REF!+ГЖИ!H32+#REF!+#REF!+КСП!H32+#REF!+#REF!+#REF!+#REF!+#REF!+#REF!+#REF!+#REF!+#REF!+#REF!+#REF!+#REF!+#REF!+#REF!+'ГС занятости'!H32+#REF!+#REF!+#REF!</f>
        <v>#REF!</v>
      </c>
      <c r="I32" s="6" t="e">
        <f>#REF!+#REF!+ГЖИ!I32+#REF!+#REF!+КСП!I32+#REF!+#REF!+#REF!+#REF!+#REF!+#REF!+#REF!+#REF!+#REF!+#REF!+#REF!+#REF!+#REF!+#REF!+'ГС занятости'!I32+#REF!+#REF!+#REF!</f>
        <v>#REF!</v>
      </c>
      <c r="J32" s="6" t="e">
        <f>#REF!+#REF!+ГЖИ!J32+#REF!+#REF!+КСП!J32+#REF!+#REF!+#REF!+#REF!+#REF!+#REF!+#REF!+#REF!+#REF!+#REF!+#REF!+#REF!+#REF!+#REF!+'ГС занятости'!J32+#REF!+#REF!+#REF!</f>
        <v>#REF!</v>
      </c>
      <c r="K32" s="6" t="e">
        <f>#REF!+#REF!+ГЖИ!K32+#REF!+#REF!+КСП!K32+#REF!+#REF!+#REF!+#REF!+#REF!+#REF!+#REF!+#REF!+#REF!+#REF!+#REF!+#REF!+#REF!+#REF!+'ГС занятости'!K32+#REF!+#REF!+#REF!</f>
        <v>#REF!</v>
      </c>
      <c r="L32" s="6" t="e">
        <f>#REF!+#REF!+ГЖИ!L32+#REF!+#REF!+КСП!L32+#REF!+#REF!+#REF!+#REF!+#REF!+#REF!+#REF!+#REF!+#REF!+#REF!+#REF!+#REF!+#REF!+#REF!+'ГС занятости'!L32+#REF!+#REF!+#REF!</f>
        <v>#REF!</v>
      </c>
      <c r="M32" s="6" t="e">
        <f>#REF!+#REF!+ГЖИ!M32+#REF!+#REF!+КСП!M32+#REF!+#REF!+#REF!+#REF!+#REF!+#REF!+#REF!+#REF!+#REF!+#REF!+#REF!+#REF!+#REF!+#REF!+'ГС занятости'!M32+#REF!+#REF!+#REF!</f>
        <v>#REF!</v>
      </c>
      <c r="N32" s="6" t="e">
        <f>#REF!+#REF!+ГЖИ!N32+#REF!+#REF!+КСП!N32+#REF!+#REF!+#REF!+#REF!+#REF!+#REF!+#REF!+#REF!+#REF!+#REF!+#REF!+#REF!+#REF!+#REF!+'ГС занятости'!N32+#REF!+#REF!+#REF!</f>
        <v>#REF!</v>
      </c>
      <c r="O32" s="6" t="e">
        <f>#REF!+#REF!+ГЖИ!O32+#REF!+#REF!+КСП!O32+#REF!+#REF!+#REF!+#REF!+#REF!+#REF!+#REF!+#REF!+#REF!+#REF!+#REF!+#REF!+#REF!+#REF!+'ГС занятости'!O32+#REF!+#REF!+#REF!</f>
        <v>#REF!</v>
      </c>
      <c r="P32" s="6" t="e">
        <f>#REF!+#REF!+ГЖИ!P32+#REF!+#REF!+КСП!P32+#REF!+#REF!+#REF!+#REF!+#REF!+#REF!+#REF!+#REF!+#REF!+#REF!+#REF!+#REF!+#REF!+#REF!+'ГС занятости'!P32+#REF!+#REF!+#REF!</f>
        <v>#REF!</v>
      </c>
    </row>
    <row r="33" spans="1:16" x14ac:dyDescent="0.25">
      <c r="A33" s="10" t="s">
        <v>71</v>
      </c>
      <c r="B33" s="13">
        <v>120</v>
      </c>
      <c r="C33" s="6" t="e">
        <f>#REF!+#REF!+ГЖИ!C33+#REF!+#REF!+КСП!C33+#REF!+#REF!+#REF!+#REF!+#REF!+#REF!+#REF!+#REF!+#REF!+#REF!+#REF!+#REF!+#REF!+#REF!+'ГС занятости'!C33+#REF!+#REF!+#REF!</f>
        <v>#REF!</v>
      </c>
      <c r="D33" s="6" t="e">
        <f>#REF!+#REF!+ГЖИ!D33+#REF!+#REF!+КСП!D33+#REF!+#REF!+#REF!+#REF!+#REF!+#REF!+#REF!+#REF!+#REF!+#REF!+#REF!+#REF!+#REF!+#REF!+'ГС занятости'!D33+#REF!+#REF!+#REF!</f>
        <v>#REF!</v>
      </c>
      <c r="E33" s="6" t="e">
        <f>#REF!+#REF!+ГЖИ!E33+#REF!+#REF!+КСП!E33+#REF!+#REF!+#REF!+#REF!+#REF!+#REF!+#REF!+#REF!+#REF!+#REF!+#REF!+#REF!+#REF!+#REF!+'ГС занятости'!E33+#REF!+#REF!+#REF!</f>
        <v>#REF!</v>
      </c>
      <c r="F33" s="6" t="e">
        <f>#REF!+#REF!+ГЖИ!F33+#REF!+#REF!+КСП!F33+#REF!+#REF!+#REF!+#REF!+#REF!+#REF!+#REF!+#REF!+#REF!+#REF!+#REF!+#REF!+#REF!+#REF!+'ГС занятости'!F33+#REF!+#REF!+#REF!</f>
        <v>#REF!</v>
      </c>
      <c r="G33" s="6" t="e">
        <f>#REF!+#REF!+ГЖИ!G33+#REF!+#REF!+КСП!G33+#REF!+#REF!+#REF!+#REF!+#REF!+#REF!+#REF!+#REF!+#REF!+#REF!+#REF!+#REF!+#REF!+#REF!+'ГС занятости'!G33+#REF!+#REF!+#REF!</f>
        <v>#REF!</v>
      </c>
      <c r="H33" s="6" t="e">
        <f>#REF!+#REF!+ГЖИ!H33+#REF!+#REF!+КСП!H33+#REF!+#REF!+#REF!+#REF!+#REF!+#REF!+#REF!+#REF!+#REF!+#REF!+#REF!+#REF!+#REF!+#REF!+'ГС занятости'!H33+#REF!+#REF!+#REF!</f>
        <v>#REF!</v>
      </c>
      <c r="I33" s="6" t="e">
        <f>#REF!+#REF!+ГЖИ!I33+#REF!+#REF!+КСП!I33+#REF!+#REF!+#REF!+#REF!+#REF!+#REF!+#REF!+#REF!+#REF!+#REF!+#REF!+#REF!+#REF!+#REF!+'ГС занятости'!I33+#REF!+#REF!+#REF!</f>
        <v>#REF!</v>
      </c>
      <c r="J33" s="6" t="e">
        <f>#REF!+#REF!+ГЖИ!J33+#REF!+#REF!+КСП!J33+#REF!+#REF!+#REF!+#REF!+#REF!+#REF!+#REF!+#REF!+#REF!+#REF!+#REF!+#REF!+#REF!+#REF!+'ГС занятости'!J33+#REF!+#REF!+#REF!</f>
        <v>#REF!</v>
      </c>
      <c r="K33" s="6" t="e">
        <f>#REF!+#REF!+ГЖИ!K33+#REF!+#REF!+КСП!K33+#REF!+#REF!+#REF!+#REF!+#REF!+#REF!+#REF!+#REF!+#REF!+#REF!+#REF!+#REF!+#REF!+#REF!+'ГС занятости'!K33+#REF!+#REF!+#REF!</f>
        <v>#REF!</v>
      </c>
      <c r="L33" s="6" t="e">
        <f>#REF!+#REF!+ГЖИ!L33+#REF!+#REF!+КСП!L33+#REF!+#REF!+#REF!+#REF!+#REF!+#REF!+#REF!+#REF!+#REF!+#REF!+#REF!+#REF!+#REF!+#REF!+'ГС занятости'!L33+#REF!+#REF!+#REF!</f>
        <v>#REF!</v>
      </c>
      <c r="M33" s="6" t="e">
        <f>#REF!+#REF!+ГЖИ!M33+#REF!+#REF!+КСП!M33+#REF!+#REF!+#REF!+#REF!+#REF!+#REF!+#REF!+#REF!+#REF!+#REF!+#REF!+#REF!+#REF!+#REF!+'ГС занятости'!M33+#REF!+#REF!+#REF!</f>
        <v>#REF!</v>
      </c>
      <c r="N33" s="6" t="e">
        <f>#REF!+#REF!+ГЖИ!N33+#REF!+#REF!+КСП!N33+#REF!+#REF!+#REF!+#REF!+#REF!+#REF!+#REF!+#REF!+#REF!+#REF!+#REF!+#REF!+#REF!+#REF!+'ГС занятости'!N33+#REF!+#REF!+#REF!</f>
        <v>#REF!</v>
      </c>
      <c r="O33" s="6" t="e">
        <f>#REF!+#REF!+ГЖИ!O33+#REF!+#REF!+КСП!O33+#REF!+#REF!+#REF!+#REF!+#REF!+#REF!+#REF!+#REF!+#REF!+#REF!+#REF!+#REF!+#REF!+#REF!+'ГС занятости'!O33+#REF!+#REF!+#REF!</f>
        <v>#REF!</v>
      </c>
      <c r="P33" s="6" t="e">
        <f>#REF!+#REF!+ГЖИ!P33+#REF!+#REF!+КСП!P33+#REF!+#REF!+#REF!+#REF!+#REF!+#REF!+#REF!+#REF!+#REF!+#REF!+#REF!+#REF!+#REF!+#REF!+'ГС занятости'!P33+#REF!+#REF!+#REF!</f>
        <v>#REF!</v>
      </c>
    </row>
    <row r="34" spans="1:16" ht="26.4" x14ac:dyDescent="0.25">
      <c r="A34" s="12" t="s">
        <v>14</v>
      </c>
      <c r="B34" s="13">
        <v>121</v>
      </c>
      <c r="C34" s="6" t="e">
        <f>#REF!+#REF!+ГЖИ!C34+#REF!+#REF!+КСП!C34+#REF!+#REF!+#REF!+#REF!+#REF!+#REF!+#REF!+#REF!+#REF!+#REF!+#REF!+#REF!+#REF!+#REF!+'ГС занятости'!C34+#REF!+#REF!+#REF!</f>
        <v>#REF!</v>
      </c>
      <c r="D34" s="6" t="e">
        <f>#REF!+#REF!+ГЖИ!D34+#REF!+#REF!+КСП!D34+#REF!+#REF!+#REF!+#REF!+#REF!+#REF!+#REF!+#REF!+#REF!+#REF!+#REF!+#REF!+#REF!+#REF!+'ГС занятости'!D34+#REF!+#REF!+#REF!</f>
        <v>#REF!</v>
      </c>
      <c r="E34" s="6" t="e">
        <f>#REF!+#REF!+ГЖИ!E34+#REF!+#REF!+КСП!E34+#REF!+#REF!+#REF!+#REF!+#REF!+#REF!+#REF!+#REF!+#REF!+#REF!+#REF!+#REF!+#REF!+#REF!+'ГС занятости'!E34+#REF!+#REF!+#REF!</f>
        <v>#REF!</v>
      </c>
      <c r="F34" s="6" t="e">
        <f>#REF!+#REF!+ГЖИ!F34+#REF!+#REF!+КСП!F34+#REF!+#REF!+#REF!+#REF!+#REF!+#REF!+#REF!+#REF!+#REF!+#REF!+#REF!+#REF!+#REF!+#REF!+'ГС занятости'!F34+#REF!+#REF!+#REF!</f>
        <v>#REF!</v>
      </c>
      <c r="G34" s="6" t="e">
        <f>#REF!+#REF!+ГЖИ!G34+#REF!+#REF!+КСП!G34+#REF!+#REF!+#REF!+#REF!+#REF!+#REF!+#REF!+#REF!+#REF!+#REF!+#REF!+#REF!+#REF!+#REF!+'ГС занятости'!G34+#REF!+#REF!+#REF!</f>
        <v>#REF!</v>
      </c>
      <c r="H34" s="6" t="e">
        <f>#REF!+#REF!+ГЖИ!H34+#REF!+#REF!+КСП!H34+#REF!+#REF!+#REF!+#REF!+#REF!+#REF!+#REF!+#REF!+#REF!+#REF!+#REF!+#REF!+#REF!+#REF!+'ГС занятости'!H34+#REF!+#REF!+#REF!</f>
        <v>#REF!</v>
      </c>
      <c r="I34" s="6" t="e">
        <f>#REF!+#REF!+ГЖИ!I34+#REF!+#REF!+КСП!I34+#REF!+#REF!+#REF!+#REF!+#REF!+#REF!+#REF!+#REF!+#REF!+#REF!+#REF!+#REF!+#REF!+#REF!+'ГС занятости'!I34+#REF!+#REF!+#REF!</f>
        <v>#REF!</v>
      </c>
      <c r="J34" s="6" t="e">
        <f>#REF!+#REF!+ГЖИ!J34+#REF!+#REF!+КСП!J34+#REF!+#REF!+#REF!+#REF!+#REF!+#REF!+#REF!+#REF!+#REF!+#REF!+#REF!+#REF!+#REF!+#REF!+'ГС занятости'!J34+#REF!+#REF!+#REF!</f>
        <v>#REF!</v>
      </c>
      <c r="K34" s="6" t="e">
        <f>#REF!+#REF!+ГЖИ!K34+#REF!+#REF!+КСП!K34+#REF!+#REF!+#REF!+#REF!+#REF!+#REF!+#REF!+#REF!+#REF!+#REF!+#REF!+#REF!+#REF!+#REF!+'ГС занятости'!K34+#REF!+#REF!+#REF!</f>
        <v>#REF!</v>
      </c>
      <c r="L34" s="6" t="e">
        <f>#REF!+#REF!+ГЖИ!L34+#REF!+#REF!+КСП!L34+#REF!+#REF!+#REF!+#REF!+#REF!+#REF!+#REF!+#REF!+#REF!+#REF!+#REF!+#REF!+#REF!+#REF!+'ГС занятости'!L34+#REF!+#REF!+#REF!</f>
        <v>#REF!</v>
      </c>
      <c r="M34" s="6" t="e">
        <f>#REF!+#REF!+ГЖИ!M34+#REF!+#REF!+КСП!M34+#REF!+#REF!+#REF!+#REF!+#REF!+#REF!+#REF!+#REF!+#REF!+#REF!+#REF!+#REF!+#REF!+#REF!+'ГС занятости'!M34+#REF!+#REF!+#REF!</f>
        <v>#REF!</v>
      </c>
      <c r="N34" s="6" t="e">
        <f>#REF!+#REF!+ГЖИ!N34+#REF!+#REF!+КСП!N34+#REF!+#REF!+#REF!+#REF!+#REF!+#REF!+#REF!+#REF!+#REF!+#REF!+#REF!+#REF!+#REF!+#REF!+'ГС занятости'!N34+#REF!+#REF!+#REF!</f>
        <v>#REF!</v>
      </c>
      <c r="O34" s="6" t="e">
        <f>#REF!+#REF!+ГЖИ!O34+#REF!+#REF!+КСП!O34+#REF!+#REF!+#REF!+#REF!+#REF!+#REF!+#REF!+#REF!+#REF!+#REF!+#REF!+#REF!+#REF!+#REF!+'ГС занятости'!O34+#REF!+#REF!+#REF!</f>
        <v>#REF!</v>
      </c>
      <c r="P34" s="6" t="e">
        <f>#REF!+#REF!+ГЖИ!P34+#REF!+#REF!+КСП!P34+#REF!+#REF!+#REF!+#REF!+#REF!+#REF!+#REF!+#REF!+#REF!+#REF!+#REF!+#REF!+#REF!+#REF!+'ГС занятости'!P34+#REF!+#REF!+#REF!</f>
        <v>#REF!</v>
      </c>
    </row>
    <row r="35" spans="1:16" ht="26.4" x14ac:dyDescent="0.25">
      <c r="A35" s="12" t="s">
        <v>72</v>
      </c>
      <c r="B35" s="13">
        <v>122</v>
      </c>
      <c r="C35" s="6" t="e">
        <f>#REF!+#REF!+ГЖИ!C35+#REF!+#REF!+КСП!C35+#REF!+#REF!+#REF!+#REF!+#REF!+#REF!+#REF!+#REF!+#REF!+#REF!+#REF!+#REF!+#REF!+#REF!+'ГС занятости'!C35+#REF!+#REF!+#REF!</f>
        <v>#REF!</v>
      </c>
      <c r="D35" s="6" t="e">
        <f>#REF!+#REF!+ГЖИ!D35+#REF!+#REF!+КСП!D35+#REF!+#REF!+#REF!+#REF!+#REF!+#REF!+#REF!+#REF!+#REF!+#REF!+#REF!+#REF!+#REF!+#REF!+'ГС занятости'!D35+#REF!+#REF!+#REF!</f>
        <v>#REF!</v>
      </c>
      <c r="E35" s="6" t="e">
        <f>#REF!+#REF!+ГЖИ!E35+#REF!+#REF!+КСП!E35+#REF!+#REF!+#REF!+#REF!+#REF!+#REF!+#REF!+#REF!+#REF!+#REF!+#REF!+#REF!+#REF!+#REF!+'ГС занятости'!E35+#REF!+#REF!+#REF!</f>
        <v>#REF!</v>
      </c>
      <c r="F35" s="6" t="e">
        <f>#REF!+#REF!+ГЖИ!F35+#REF!+#REF!+КСП!F35+#REF!+#REF!+#REF!+#REF!+#REF!+#REF!+#REF!+#REF!+#REF!+#REF!+#REF!+#REF!+#REF!+#REF!+'ГС занятости'!F35+#REF!+#REF!+#REF!</f>
        <v>#REF!</v>
      </c>
      <c r="G35" s="6" t="e">
        <f>#REF!+#REF!+ГЖИ!G35+#REF!+#REF!+КСП!G35+#REF!+#REF!+#REF!+#REF!+#REF!+#REF!+#REF!+#REF!+#REF!+#REF!+#REF!+#REF!+#REF!+#REF!+'ГС занятости'!G35+#REF!+#REF!+#REF!</f>
        <v>#REF!</v>
      </c>
      <c r="H35" s="6" t="e">
        <f>#REF!+#REF!+ГЖИ!H35+#REF!+#REF!+КСП!H35+#REF!+#REF!+#REF!+#REF!+#REF!+#REF!+#REF!+#REF!+#REF!+#REF!+#REF!+#REF!+#REF!+#REF!+'ГС занятости'!H35+#REF!+#REF!+#REF!</f>
        <v>#REF!</v>
      </c>
      <c r="I35" s="6" t="e">
        <f>#REF!+#REF!+ГЖИ!I35+#REF!+#REF!+КСП!I35+#REF!+#REF!+#REF!+#REF!+#REF!+#REF!+#REF!+#REF!+#REF!+#REF!+#REF!+#REF!+#REF!+#REF!+'ГС занятости'!I35+#REF!+#REF!+#REF!</f>
        <v>#REF!</v>
      </c>
      <c r="J35" s="6" t="e">
        <f>#REF!+#REF!+ГЖИ!J35+#REF!+#REF!+КСП!J35+#REF!+#REF!+#REF!+#REF!+#REF!+#REF!+#REF!+#REF!+#REF!+#REF!+#REF!+#REF!+#REF!+#REF!+'ГС занятости'!J35+#REF!+#REF!+#REF!</f>
        <v>#REF!</v>
      </c>
      <c r="K35" s="6" t="e">
        <f>#REF!+#REF!+ГЖИ!K35+#REF!+#REF!+КСП!K35+#REF!+#REF!+#REF!+#REF!+#REF!+#REF!+#REF!+#REF!+#REF!+#REF!+#REF!+#REF!+#REF!+#REF!+'ГС занятости'!K35+#REF!+#REF!+#REF!</f>
        <v>#REF!</v>
      </c>
      <c r="L35" s="6" t="e">
        <f>#REF!+#REF!+ГЖИ!L35+#REF!+#REF!+КСП!L35+#REF!+#REF!+#REF!+#REF!+#REF!+#REF!+#REF!+#REF!+#REF!+#REF!+#REF!+#REF!+#REF!+#REF!+'ГС занятости'!L35+#REF!+#REF!+#REF!</f>
        <v>#REF!</v>
      </c>
      <c r="M35" s="6" t="e">
        <f>#REF!+#REF!+ГЖИ!M35+#REF!+#REF!+КСП!M35+#REF!+#REF!+#REF!+#REF!+#REF!+#REF!+#REF!+#REF!+#REF!+#REF!+#REF!+#REF!+#REF!+#REF!+'ГС занятости'!M35+#REF!+#REF!+#REF!</f>
        <v>#REF!</v>
      </c>
      <c r="N35" s="6" t="e">
        <f>#REF!+#REF!+ГЖИ!N35+#REF!+#REF!+КСП!N35+#REF!+#REF!+#REF!+#REF!+#REF!+#REF!+#REF!+#REF!+#REF!+#REF!+#REF!+#REF!+#REF!+#REF!+'ГС занятости'!N35+#REF!+#REF!+#REF!</f>
        <v>#REF!</v>
      </c>
      <c r="O35" s="6" t="e">
        <f>#REF!+#REF!+ГЖИ!O35+#REF!+#REF!+КСП!O35+#REF!+#REF!+#REF!+#REF!+#REF!+#REF!+#REF!+#REF!+#REF!+#REF!+#REF!+#REF!+#REF!+#REF!+'ГС занятости'!O35+#REF!+#REF!+#REF!</f>
        <v>#REF!</v>
      </c>
      <c r="P35" s="6" t="e">
        <f>#REF!+#REF!+ГЖИ!P35+#REF!+#REF!+КСП!P35+#REF!+#REF!+#REF!+#REF!+#REF!+#REF!+#REF!+#REF!+#REF!+#REF!+#REF!+#REF!+#REF!+#REF!+'ГС занятости'!P35+#REF!+#REF!+#REF!</f>
        <v>#REF!</v>
      </c>
    </row>
    <row r="36" spans="1:16" ht="39.6" x14ac:dyDescent="0.25">
      <c r="A36" s="12" t="s">
        <v>73</v>
      </c>
      <c r="B36" s="13">
        <v>123</v>
      </c>
      <c r="C36" s="6" t="e">
        <f>#REF!+#REF!+ГЖИ!C36+#REF!+#REF!+КСП!C36+#REF!+#REF!+#REF!+#REF!+#REF!+#REF!+#REF!+#REF!+#REF!+#REF!+#REF!+#REF!+#REF!+#REF!+'ГС занятости'!C36+#REF!+#REF!+#REF!</f>
        <v>#REF!</v>
      </c>
      <c r="D36" s="6" t="e">
        <f>#REF!+#REF!+ГЖИ!D36+#REF!+#REF!+КСП!D36+#REF!+#REF!+#REF!+#REF!+#REF!+#REF!+#REF!+#REF!+#REF!+#REF!+#REF!+#REF!+#REF!+#REF!+'ГС занятости'!D36+#REF!+#REF!+#REF!</f>
        <v>#REF!</v>
      </c>
      <c r="E36" s="6" t="e">
        <f>#REF!+#REF!+ГЖИ!E36+#REF!+#REF!+КСП!E36+#REF!+#REF!+#REF!+#REF!+#REF!+#REF!+#REF!+#REF!+#REF!+#REF!+#REF!+#REF!+#REF!+#REF!+'ГС занятости'!E36+#REF!+#REF!+#REF!</f>
        <v>#REF!</v>
      </c>
      <c r="F36" s="6" t="e">
        <f>#REF!+#REF!+ГЖИ!F36+#REF!+#REF!+КСП!F36+#REF!+#REF!+#REF!+#REF!+#REF!+#REF!+#REF!+#REF!+#REF!+#REF!+#REF!+#REF!+#REF!+#REF!+'ГС занятости'!F36+#REF!+#REF!+#REF!</f>
        <v>#REF!</v>
      </c>
      <c r="G36" s="6" t="e">
        <f>#REF!+#REF!+ГЖИ!G36+#REF!+#REF!+КСП!G36+#REF!+#REF!+#REF!+#REF!+#REF!+#REF!+#REF!+#REF!+#REF!+#REF!+#REF!+#REF!+#REF!+#REF!+'ГС занятости'!G36+#REF!+#REF!+#REF!</f>
        <v>#REF!</v>
      </c>
      <c r="H36" s="6" t="e">
        <f>#REF!+#REF!+ГЖИ!H36+#REF!+#REF!+КСП!H36+#REF!+#REF!+#REF!+#REF!+#REF!+#REF!+#REF!+#REF!+#REF!+#REF!+#REF!+#REF!+#REF!+#REF!+'ГС занятости'!H36+#REF!+#REF!+#REF!</f>
        <v>#REF!</v>
      </c>
      <c r="I36" s="6" t="e">
        <f>#REF!+#REF!+ГЖИ!I36+#REF!+#REF!+КСП!I36+#REF!+#REF!+#REF!+#REF!+#REF!+#REF!+#REF!+#REF!+#REF!+#REF!+#REF!+#REF!+#REF!+#REF!+'ГС занятости'!I36+#REF!+#REF!+#REF!</f>
        <v>#REF!</v>
      </c>
      <c r="J36" s="6" t="e">
        <f>#REF!+#REF!+ГЖИ!J36+#REF!+#REF!+КСП!J36+#REF!+#REF!+#REF!+#REF!+#REF!+#REF!+#REF!+#REF!+#REF!+#REF!+#REF!+#REF!+#REF!+#REF!+'ГС занятости'!J36+#REF!+#REF!+#REF!</f>
        <v>#REF!</v>
      </c>
      <c r="K36" s="6" t="e">
        <f>#REF!+#REF!+ГЖИ!K36+#REF!+#REF!+КСП!K36+#REF!+#REF!+#REF!+#REF!+#REF!+#REF!+#REF!+#REF!+#REF!+#REF!+#REF!+#REF!+#REF!+#REF!+'ГС занятости'!K36+#REF!+#REF!+#REF!</f>
        <v>#REF!</v>
      </c>
      <c r="L36" s="6" t="e">
        <f>#REF!+#REF!+ГЖИ!L36+#REF!+#REF!+КСП!L36+#REF!+#REF!+#REF!+#REF!+#REF!+#REF!+#REF!+#REF!+#REF!+#REF!+#REF!+#REF!+#REF!+#REF!+'ГС занятости'!L36+#REF!+#REF!+#REF!</f>
        <v>#REF!</v>
      </c>
      <c r="M36" s="6" t="e">
        <f>#REF!+#REF!+ГЖИ!M36+#REF!+#REF!+КСП!M36+#REF!+#REF!+#REF!+#REF!+#REF!+#REF!+#REF!+#REF!+#REF!+#REF!+#REF!+#REF!+#REF!+#REF!+'ГС занятости'!M36+#REF!+#REF!+#REF!</f>
        <v>#REF!</v>
      </c>
      <c r="N36" s="6" t="e">
        <f>#REF!+#REF!+ГЖИ!N36+#REF!+#REF!+КСП!N36+#REF!+#REF!+#REF!+#REF!+#REF!+#REF!+#REF!+#REF!+#REF!+#REF!+#REF!+#REF!+#REF!+#REF!+'ГС занятости'!N36+#REF!+#REF!+#REF!</f>
        <v>#REF!</v>
      </c>
      <c r="O36" s="6" t="e">
        <f>#REF!+#REF!+ГЖИ!O36+#REF!+#REF!+КСП!O36+#REF!+#REF!+#REF!+#REF!+#REF!+#REF!+#REF!+#REF!+#REF!+#REF!+#REF!+#REF!+#REF!+#REF!+'ГС занятости'!O36+#REF!+#REF!+#REF!</f>
        <v>#REF!</v>
      </c>
      <c r="P36" s="6" t="e">
        <f>#REF!+#REF!+ГЖИ!P36+#REF!+#REF!+КСП!P36+#REF!+#REF!+#REF!+#REF!+#REF!+#REF!+#REF!+#REF!+#REF!+#REF!+#REF!+#REF!+#REF!+#REF!+'ГС занятости'!P36+#REF!+#REF!+#REF!</f>
        <v>#REF!</v>
      </c>
    </row>
    <row r="37" spans="1:16" x14ac:dyDescent="0.25">
      <c r="A37" s="10" t="s">
        <v>15</v>
      </c>
      <c r="B37" s="13">
        <v>124</v>
      </c>
      <c r="C37" s="6" t="e">
        <f>#REF!+#REF!+ГЖИ!C37+#REF!+#REF!+КСП!C37+#REF!+#REF!+#REF!+#REF!+#REF!+#REF!+#REF!+#REF!+#REF!+#REF!+#REF!+#REF!+#REF!+#REF!+'ГС занятости'!C37+#REF!+#REF!+#REF!</f>
        <v>#REF!</v>
      </c>
      <c r="D37" s="6" t="e">
        <f>#REF!+#REF!+ГЖИ!D37+#REF!+#REF!+КСП!D37+#REF!+#REF!+#REF!+#REF!+#REF!+#REF!+#REF!+#REF!+#REF!+#REF!+#REF!+#REF!+#REF!+#REF!+'ГС занятости'!D37+#REF!+#REF!+#REF!</f>
        <v>#REF!</v>
      </c>
      <c r="E37" s="6" t="e">
        <f>#REF!+#REF!+ГЖИ!E37+#REF!+#REF!+КСП!E37+#REF!+#REF!+#REF!+#REF!+#REF!+#REF!+#REF!+#REF!+#REF!+#REF!+#REF!+#REF!+#REF!+#REF!+'ГС занятости'!E37+#REF!+#REF!+#REF!</f>
        <v>#REF!</v>
      </c>
      <c r="F37" s="6" t="e">
        <f>#REF!+#REF!+ГЖИ!F37+#REF!+#REF!+КСП!F37+#REF!+#REF!+#REF!+#REF!+#REF!+#REF!+#REF!+#REF!+#REF!+#REF!+#REF!+#REF!+#REF!+#REF!+'ГС занятости'!F37+#REF!+#REF!+#REF!</f>
        <v>#REF!</v>
      </c>
      <c r="G37" s="6" t="e">
        <f>#REF!+#REF!+ГЖИ!G37+#REF!+#REF!+КСП!G37+#REF!+#REF!+#REF!+#REF!+#REF!+#REF!+#REF!+#REF!+#REF!+#REF!+#REF!+#REF!+#REF!+#REF!+'ГС занятости'!G37+#REF!+#REF!+#REF!</f>
        <v>#REF!</v>
      </c>
      <c r="H37" s="6" t="e">
        <f>#REF!+#REF!+ГЖИ!H37+#REF!+#REF!+КСП!H37+#REF!+#REF!+#REF!+#REF!+#REF!+#REF!+#REF!+#REF!+#REF!+#REF!+#REF!+#REF!+#REF!+#REF!+'ГС занятости'!H37+#REF!+#REF!+#REF!</f>
        <v>#REF!</v>
      </c>
      <c r="I37" s="6" t="e">
        <f>#REF!+#REF!+ГЖИ!I37+#REF!+#REF!+КСП!I37+#REF!+#REF!+#REF!+#REF!+#REF!+#REF!+#REF!+#REF!+#REF!+#REF!+#REF!+#REF!+#REF!+#REF!+'ГС занятости'!I37+#REF!+#REF!+#REF!</f>
        <v>#REF!</v>
      </c>
      <c r="J37" s="6" t="e">
        <f>#REF!+#REF!+ГЖИ!J37+#REF!+#REF!+КСП!J37+#REF!+#REF!+#REF!+#REF!+#REF!+#REF!+#REF!+#REF!+#REF!+#REF!+#REF!+#REF!+#REF!+#REF!+'ГС занятости'!J37+#REF!+#REF!+#REF!</f>
        <v>#REF!</v>
      </c>
      <c r="K37" s="6" t="e">
        <f>#REF!+#REF!+ГЖИ!K37+#REF!+#REF!+КСП!K37+#REF!+#REF!+#REF!+#REF!+#REF!+#REF!+#REF!+#REF!+#REF!+#REF!+#REF!+#REF!+#REF!+#REF!+'ГС занятости'!K37+#REF!+#REF!+#REF!</f>
        <v>#REF!</v>
      </c>
      <c r="L37" s="6" t="e">
        <f>#REF!+#REF!+ГЖИ!L37+#REF!+#REF!+КСП!L37+#REF!+#REF!+#REF!+#REF!+#REF!+#REF!+#REF!+#REF!+#REF!+#REF!+#REF!+#REF!+#REF!+#REF!+'ГС занятости'!L37+#REF!+#REF!+#REF!</f>
        <v>#REF!</v>
      </c>
      <c r="M37" s="6" t="e">
        <f>#REF!+#REF!+ГЖИ!M37+#REF!+#REF!+КСП!M37+#REF!+#REF!+#REF!+#REF!+#REF!+#REF!+#REF!+#REF!+#REF!+#REF!+#REF!+#REF!+#REF!+#REF!+'ГС занятости'!M37+#REF!+#REF!+#REF!</f>
        <v>#REF!</v>
      </c>
      <c r="N37" s="6" t="e">
        <f>#REF!+#REF!+ГЖИ!N37+#REF!+#REF!+КСП!N37+#REF!+#REF!+#REF!+#REF!+#REF!+#REF!+#REF!+#REF!+#REF!+#REF!+#REF!+#REF!+#REF!+#REF!+'ГС занятости'!N37+#REF!+#REF!+#REF!</f>
        <v>#REF!</v>
      </c>
      <c r="O37" s="6" t="e">
        <f>#REF!+#REF!+ГЖИ!O37+#REF!+#REF!+КСП!O37+#REF!+#REF!+#REF!+#REF!+#REF!+#REF!+#REF!+#REF!+#REF!+#REF!+#REF!+#REF!+#REF!+#REF!+'ГС занятости'!O37+#REF!+#REF!+#REF!</f>
        <v>#REF!</v>
      </c>
      <c r="P37" s="6" t="e">
        <f>#REF!+#REF!+ГЖИ!P37+#REF!+#REF!+КСП!P37+#REF!+#REF!+#REF!+#REF!+#REF!+#REF!+#REF!+#REF!+#REF!+#REF!+#REF!+#REF!+#REF!+#REF!+'ГС занятости'!P37+#REF!+#REF!+#REF!</f>
        <v>#REF!</v>
      </c>
    </row>
    <row r="38" spans="1:16" ht="79.2" x14ac:dyDescent="0.25">
      <c r="A38" s="12" t="s">
        <v>74</v>
      </c>
      <c r="B38" s="13">
        <v>125</v>
      </c>
      <c r="C38" s="6" t="e">
        <f>#REF!+#REF!+ГЖИ!C38+#REF!+#REF!+КСП!C38+#REF!+#REF!+#REF!+#REF!+#REF!+#REF!+#REF!+#REF!+#REF!+#REF!+#REF!+#REF!+#REF!+#REF!+'ГС занятости'!C38+#REF!+#REF!+#REF!</f>
        <v>#REF!</v>
      </c>
      <c r="D38" s="6" t="e">
        <f>#REF!+#REF!+ГЖИ!D38+#REF!+#REF!+КСП!D38+#REF!+#REF!+#REF!+#REF!+#REF!+#REF!+#REF!+#REF!+#REF!+#REF!+#REF!+#REF!+#REF!+#REF!+'ГС занятости'!D38+#REF!+#REF!+#REF!</f>
        <v>#REF!</v>
      </c>
      <c r="E38" s="6" t="e">
        <f>#REF!+#REF!+ГЖИ!E38+#REF!+#REF!+КСП!E38+#REF!+#REF!+#REF!+#REF!+#REF!+#REF!+#REF!+#REF!+#REF!+#REF!+#REF!+#REF!+#REF!+#REF!+'ГС занятости'!E38+#REF!+#REF!+#REF!</f>
        <v>#REF!</v>
      </c>
      <c r="F38" s="6" t="e">
        <f>#REF!+#REF!+ГЖИ!F38+#REF!+#REF!+КСП!F38+#REF!+#REF!+#REF!+#REF!+#REF!+#REF!+#REF!+#REF!+#REF!+#REF!+#REF!+#REF!+#REF!+#REF!+'ГС занятости'!F38+#REF!+#REF!+#REF!</f>
        <v>#REF!</v>
      </c>
      <c r="G38" s="6" t="e">
        <f>#REF!+#REF!+ГЖИ!G38+#REF!+#REF!+КСП!G38+#REF!+#REF!+#REF!+#REF!+#REF!+#REF!+#REF!+#REF!+#REF!+#REF!+#REF!+#REF!+#REF!+#REF!+'ГС занятости'!G38+#REF!+#REF!+#REF!</f>
        <v>#REF!</v>
      </c>
      <c r="H38" s="6" t="e">
        <f>#REF!+#REF!+ГЖИ!H38+#REF!+#REF!+КСП!H38+#REF!+#REF!+#REF!+#REF!+#REF!+#REF!+#REF!+#REF!+#REF!+#REF!+#REF!+#REF!+#REF!+#REF!+'ГС занятости'!H38+#REF!+#REF!+#REF!</f>
        <v>#REF!</v>
      </c>
      <c r="I38" s="6" t="e">
        <f>#REF!+#REF!+ГЖИ!I38+#REF!+#REF!+КСП!I38+#REF!+#REF!+#REF!+#REF!+#REF!+#REF!+#REF!+#REF!+#REF!+#REF!+#REF!+#REF!+#REF!+#REF!+'ГС занятости'!I38+#REF!+#REF!+#REF!</f>
        <v>#REF!</v>
      </c>
      <c r="J38" s="6" t="e">
        <f>#REF!+#REF!+ГЖИ!J38+#REF!+#REF!+КСП!J38+#REF!+#REF!+#REF!+#REF!+#REF!+#REF!+#REF!+#REF!+#REF!+#REF!+#REF!+#REF!+#REF!+#REF!+'ГС занятости'!J38+#REF!+#REF!+#REF!</f>
        <v>#REF!</v>
      </c>
      <c r="K38" s="6" t="e">
        <f>#REF!+#REF!+ГЖИ!K38+#REF!+#REF!+КСП!K38+#REF!+#REF!+#REF!+#REF!+#REF!+#REF!+#REF!+#REF!+#REF!+#REF!+#REF!+#REF!+#REF!+#REF!+'ГС занятости'!K38+#REF!+#REF!+#REF!</f>
        <v>#REF!</v>
      </c>
      <c r="L38" s="6" t="e">
        <f>#REF!+#REF!+ГЖИ!L38+#REF!+#REF!+КСП!L38+#REF!+#REF!+#REF!+#REF!+#REF!+#REF!+#REF!+#REF!+#REF!+#REF!+#REF!+#REF!+#REF!+#REF!+'ГС занятости'!L38+#REF!+#REF!+#REF!</f>
        <v>#REF!</v>
      </c>
      <c r="M38" s="6" t="e">
        <f>#REF!+#REF!+ГЖИ!M38+#REF!+#REF!+КСП!M38+#REF!+#REF!+#REF!+#REF!+#REF!+#REF!+#REF!+#REF!+#REF!+#REF!+#REF!+#REF!+#REF!+#REF!+'ГС занятости'!M38+#REF!+#REF!+#REF!</f>
        <v>#REF!</v>
      </c>
      <c r="N38" s="6" t="e">
        <f>#REF!+#REF!+ГЖИ!N38+#REF!+#REF!+КСП!N38+#REF!+#REF!+#REF!+#REF!+#REF!+#REF!+#REF!+#REF!+#REF!+#REF!+#REF!+#REF!+#REF!+#REF!+'ГС занятости'!N38+#REF!+#REF!+#REF!</f>
        <v>#REF!</v>
      </c>
      <c r="O38" s="6"/>
      <c r="P38" s="6" t="e">
        <f>#REF!+#REF!+ГЖИ!P38+#REF!+#REF!+КСП!P38+#REF!+#REF!+#REF!+#REF!+#REF!+#REF!+#REF!+#REF!+#REF!+#REF!+#REF!+#REF!+#REF!+#REF!+'ГС занятости'!P38+#REF!+#REF!+#REF!</f>
        <v>#REF!</v>
      </c>
    </row>
    <row r="39" spans="1:16" ht="39.6" x14ac:dyDescent="0.25">
      <c r="A39" s="10" t="s">
        <v>75</v>
      </c>
      <c r="B39" s="13">
        <v>126</v>
      </c>
      <c r="C39" s="6" t="e">
        <f>#REF!+#REF!+ГЖИ!C39+#REF!+#REF!+КСП!C39+#REF!+#REF!+#REF!+#REF!+#REF!+#REF!+#REF!+#REF!+#REF!+#REF!+#REF!+#REF!+#REF!+#REF!+'ГС занятости'!C39+#REF!+#REF!+#REF!</f>
        <v>#REF!</v>
      </c>
      <c r="D39" s="6" t="e">
        <f>#REF!+#REF!+ГЖИ!D39+#REF!+#REF!+КСП!D39+#REF!+#REF!+#REF!+#REF!+#REF!+#REF!+#REF!+#REF!+#REF!+#REF!+#REF!+#REF!+#REF!+#REF!+'ГС занятости'!D39+#REF!+#REF!+#REF!</f>
        <v>#REF!</v>
      </c>
      <c r="E39" s="6" t="e">
        <f>#REF!+#REF!+ГЖИ!E39+#REF!+#REF!+КСП!E39+#REF!+#REF!+#REF!+#REF!+#REF!+#REF!+#REF!+#REF!+#REF!+#REF!+#REF!+#REF!+#REF!+#REF!+'ГС занятости'!E39+#REF!+#REF!+#REF!</f>
        <v>#REF!</v>
      </c>
      <c r="F39" s="6" t="e">
        <f>#REF!+#REF!+ГЖИ!F39+#REF!+#REF!+КСП!F39+#REF!+#REF!+#REF!+#REF!+#REF!+#REF!+#REF!+#REF!+#REF!+#REF!+#REF!+#REF!+#REF!+#REF!+'ГС занятости'!F39+#REF!+#REF!+#REF!</f>
        <v>#REF!</v>
      </c>
      <c r="G39" s="6" t="e">
        <f>#REF!+#REF!+ГЖИ!G39+#REF!+#REF!+КСП!G39+#REF!+#REF!+#REF!+#REF!+#REF!+#REF!+#REF!+#REF!+#REF!+#REF!+#REF!+#REF!+#REF!+#REF!+'ГС занятости'!G39+#REF!+#REF!+#REF!</f>
        <v>#REF!</v>
      </c>
      <c r="H39" s="6" t="e">
        <f>#REF!+#REF!+ГЖИ!H39+#REF!+#REF!+КСП!H39+#REF!+#REF!+#REF!+#REF!+#REF!+#REF!+#REF!+#REF!+#REF!+#REF!+#REF!+#REF!+#REF!+#REF!+'ГС занятости'!H39+#REF!+#REF!+#REF!</f>
        <v>#REF!</v>
      </c>
      <c r="I39" s="6" t="e">
        <f>#REF!+#REF!+ГЖИ!I39+#REF!+#REF!+КСП!I39+#REF!+#REF!+#REF!+#REF!+#REF!+#REF!+#REF!+#REF!+#REF!+#REF!+#REF!+#REF!+#REF!+#REF!+'ГС занятости'!I39+#REF!+#REF!+#REF!</f>
        <v>#REF!</v>
      </c>
      <c r="J39" s="6" t="e">
        <f>#REF!+#REF!+ГЖИ!J39+#REF!+#REF!+КСП!J39+#REF!+#REF!+#REF!+#REF!+#REF!+#REF!+#REF!+#REF!+#REF!+#REF!+#REF!+#REF!+#REF!+#REF!+'ГС занятости'!J39+#REF!+#REF!+#REF!</f>
        <v>#REF!</v>
      </c>
      <c r="K39" s="6" t="e">
        <f>#REF!+#REF!+ГЖИ!K39+#REF!+#REF!+КСП!K39+#REF!+#REF!+#REF!+#REF!+#REF!+#REF!+#REF!+#REF!+#REF!+#REF!+#REF!+#REF!+#REF!+#REF!+'ГС занятости'!K39+#REF!+#REF!+#REF!</f>
        <v>#REF!</v>
      </c>
      <c r="L39" s="6" t="e">
        <f>#REF!+#REF!+ГЖИ!L39+#REF!+#REF!+КСП!L39+#REF!+#REF!+#REF!+#REF!+#REF!+#REF!+#REF!+#REF!+#REF!+#REF!+#REF!+#REF!+#REF!+#REF!+'ГС занятости'!L39+#REF!+#REF!+#REF!</f>
        <v>#REF!</v>
      </c>
      <c r="M39" s="6" t="e">
        <f>#REF!+#REF!+ГЖИ!M39+#REF!+#REF!+КСП!M39+#REF!+#REF!+#REF!+#REF!+#REF!+#REF!+#REF!+#REF!+#REF!+#REF!+#REF!+#REF!+#REF!+#REF!+'ГС занятости'!M39+#REF!+#REF!+#REF!</f>
        <v>#REF!</v>
      </c>
      <c r="N39" s="6" t="e">
        <f>#REF!+#REF!+ГЖИ!N39+#REF!+#REF!+КСП!N39+#REF!+#REF!+#REF!+#REF!+#REF!+#REF!+#REF!+#REF!+#REF!+#REF!+#REF!+#REF!+#REF!+#REF!+'ГС занятости'!N39+#REF!+#REF!+#REF!</f>
        <v>#REF!</v>
      </c>
      <c r="O39" s="6" t="e">
        <f>#REF!+#REF!+ГЖИ!O39+#REF!+#REF!+КСП!O39+#REF!+#REF!+#REF!+#REF!+#REF!+#REF!+#REF!+#REF!+#REF!+#REF!+#REF!+#REF!+#REF!+#REF!+'ГС занятости'!O39+#REF!+#REF!+#REF!</f>
        <v>#REF!</v>
      </c>
      <c r="P39" s="6" t="e">
        <f>#REF!+#REF!+ГЖИ!P39+#REF!+#REF!+КСП!P39+#REF!+#REF!+#REF!+#REF!+#REF!+#REF!+#REF!+#REF!+#REF!+#REF!+#REF!+#REF!+#REF!+#REF!+'ГС занятости'!P39+#REF!+#REF!+#REF!</f>
        <v>#REF!</v>
      </c>
    </row>
    <row r="40" spans="1:16" x14ac:dyDescent="0.25">
      <c r="A40" s="429" t="s">
        <v>76</v>
      </c>
      <c r="B40" s="429"/>
      <c r="C40" s="430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</row>
    <row r="41" spans="1:16" x14ac:dyDescent="0.25">
      <c r="A41" s="15" t="s">
        <v>16</v>
      </c>
      <c r="B41" s="13">
        <v>201</v>
      </c>
      <c r="C41" s="38" t="e">
        <f>#REF!+#REF!+ГЖИ!C41+#REF!+#REF!+КСП!C41+#REF!+#REF!+#REF!+#REF!+#REF!+#REF!+#REF!+#REF!+#REF!+#REF!+#REF!+#REF!+#REF!+#REF!+'ГС занятости'!C41+#REF!+#REF!+#REF!</f>
        <v>#REF!</v>
      </c>
      <c r="D41" s="38" t="e">
        <f>#REF!+#REF!+ГЖИ!D41+#REF!+#REF!+КСП!D41+#REF!+#REF!+#REF!+#REF!+#REF!+#REF!+#REF!+#REF!+#REF!+#REF!+#REF!+#REF!+#REF!+#REF!+'ГС занятости'!D41+#REF!+#REF!+#REF!</f>
        <v>#REF!</v>
      </c>
      <c r="E41" s="38" t="e">
        <f>#REF!+#REF!+ГЖИ!E41+#REF!+#REF!+КСП!E41+#REF!+#REF!+#REF!+#REF!+#REF!+#REF!+#REF!+#REF!+#REF!+#REF!+#REF!+#REF!+#REF!+#REF!+'ГС занятости'!E41+#REF!+#REF!+#REF!</f>
        <v>#REF!</v>
      </c>
      <c r="F41" s="38" t="e">
        <f>#REF!+#REF!+ГЖИ!F41+#REF!+#REF!+КСП!F41+#REF!+#REF!+#REF!+#REF!+#REF!+#REF!+#REF!+#REF!+#REF!+#REF!+#REF!+#REF!+#REF!+#REF!+'ГС занятости'!F41+#REF!+#REF!+#REF!</f>
        <v>#REF!</v>
      </c>
      <c r="G41" s="38" t="e">
        <f>#REF!+#REF!+ГЖИ!G41+#REF!+#REF!+КСП!G41+#REF!+#REF!+#REF!+#REF!+#REF!+#REF!+#REF!+#REF!+#REF!+#REF!+#REF!+#REF!+#REF!+#REF!+'ГС занятости'!G41+#REF!+#REF!+#REF!</f>
        <v>#REF!</v>
      </c>
      <c r="H41" s="38" t="e">
        <f>#REF!+#REF!+ГЖИ!H41+#REF!+#REF!+КСП!H41+#REF!+#REF!+#REF!+#REF!+#REF!+#REF!+#REF!+#REF!+#REF!+#REF!+#REF!+#REF!+#REF!+#REF!+'ГС занятости'!H41+#REF!+#REF!+#REF!</f>
        <v>#REF!</v>
      </c>
      <c r="I41" s="38" t="e">
        <f>#REF!+#REF!+ГЖИ!I41+#REF!+#REF!+КСП!I41+#REF!+#REF!+#REF!+#REF!+#REF!+#REF!+#REF!+#REF!+#REF!+#REF!+#REF!+#REF!+#REF!+#REF!+'ГС занятости'!I41+#REF!+#REF!+#REF!</f>
        <v>#REF!</v>
      </c>
      <c r="J41" s="38" t="e">
        <f>#REF!+#REF!+ГЖИ!J41+#REF!+#REF!+КСП!J41+#REF!+#REF!+#REF!+#REF!+#REF!+#REF!+#REF!+#REF!+#REF!+#REF!+#REF!+#REF!+#REF!+#REF!+'ГС занятости'!J41+#REF!+#REF!+#REF!</f>
        <v>#REF!</v>
      </c>
      <c r="K41" s="38" t="e">
        <f>#REF!+#REF!+ГЖИ!K41+#REF!+#REF!+КСП!K41+#REF!+#REF!+#REF!+#REF!+#REF!+#REF!+#REF!+#REF!+#REF!+#REF!+#REF!+#REF!+#REF!+#REF!+'ГС занятости'!K41+#REF!+#REF!+#REF!</f>
        <v>#REF!</v>
      </c>
      <c r="L41" s="38" t="e">
        <f>#REF!+#REF!+ГЖИ!L41+#REF!+#REF!+КСП!L41+#REF!+#REF!+#REF!+#REF!+#REF!+#REF!+#REF!+#REF!+#REF!+#REF!+#REF!+#REF!+#REF!+#REF!+'ГС занятости'!L41+#REF!+#REF!+#REF!</f>
        <v>#REF!</v>
      </c>
      <c r="M41" s="38" t="e">
        <f>#REF!+#REF!+ГЖИ!M41+#REF!+#REF!+КСП!M41+#REF!+#REF!+#REF!+#REF!+#REF!+#REF!+#REF!+#REF!+#REF!+#REF!+#REF!+#REF!+#REF!+#REF!+'ГС занятости'!M41+#REF!+#REF!+#REF!</f>
        <v>#REF!</v>
      </c>
      <c r="N41" s="38" t="e">
        <f>#REF!+#REF!+ГЖИ!N41+#REF!+#REF!+КСП!N41+#REF!+#REF!+#REF!+#REF!+#REF!+#REF!+#REF!+#REF!+#REF!+#REF!+#REF!+#REF!+#REF!+#REF!+'ГС занятости'!N41+#REF!+#REF!+#REF!</f>
        <v>#REF!</v>
      </c>
      <c r="O41" s="38" t="s">
        <v>39</v>
      </c>
      <c r="P41" s="38" t="s">
        <v>39</v>
      </c>
    </row>
    <row r="42" spans="1:16" ht="52.8" x14ac:dyDescent="0.25">
      <c r="A42" s="16" t="s">
        <v>77</v>
      </c>
      <c r="B42" s="13">
        <v>202</v>
      </c>
      <c r="C42" s="6" t="e">
        <f>#REF!+#REF!+ГЖИ!C42+#REF!+#REF!+КСП!C42+#REF!+#REF!+#REF!+#REF!+#REF!+#REF!+#REF!+#REF!+#REF!+#REF!+#REF!+#REF!+#REF!+#REF!+'ГС занятости'!C42+#REF!+#REF!+#REF!</f>
        <v>#REF!</v>
      </c>
      <c r="D42" s="6" t="s">
        <v>39</v>
      </c>
      <c r="E42" s="6" t="s">
        <v>39</v>
      </c>
      <c r="F42" s="6" t="s">
        <v>39</v>
      </c>
      <c r="G42" s="6" t="s">
        <v>39</v>
      </c>
      <c r="H42" s="6" t="e">
        <f>#REF!+#REF!+ГЖИ!H42+#REF!+#REF!+КСП!H42+#REF!+#REF!+#REF!+#REF!+#REF!+#REF!+#REF!+#REF!+#REF!+#REF!+#REF!+#REF!+#REF!+#REF!+'ГС занятости'!H42+#REF!+#REF!+#REF!</f>
        <v>#REF!</v>
      </c>
      <c r="I42" s="6" t="e">
        <f>#REF!+#REF!+ГЖИ!I42+#REF!+#REF!+КСП!I42+#REF!+#REF!+#REF!+#REF!+#REF!+#REF!+#REF!+#REF!+#REF!+#REF!+#REF!+#REF!+#REF!+#REF!+'ГС занятости'!I42+#REF!+#REF!+#REF!</f>
        <v>#REF!</v>
      </c>
      <c r="J42" s="6" t="e">
        <f>#REF!+#REF!+ГЖИ!J42+#REF!+#REF!+КСП!J42+#REF!+#REF!+#REF!+#REF!+#REF!+#REF!+#REF!+#REF!+#REF!+#REF!+#REF!+#REF!+#REF!+#REF!+'ГС занятости'!J42+#REF!+#REF!+#REF!</f>
        <v>#REF!</v>
      </c>
      <c r="K42" s="6" t="s">
        <v>39</v>
      </c>
      <c r="L42" s="6" t="e">
        <f>#REF!+#REF!+ГЖИ!L42+#REF!+#REF!+КСП!L42+#REF!+#REF!+#REF!+#REF!+#REF!+#REF!+#REF!+#REF!+#REF!+#REF!+#REF!+#REF!+#REF!+#REF!+'ГС занятости'!L42+#REF!+#REF!+#REF!</f>
        <v>#REF!</v>
      </c>
      <c r="M42" s="6" t="s">
        <v>39</v>
      </c>
      <c r="N42" s="6" t="s">
        <v>39</v>
      </c>
      <c r="O42" s="6" t="s">
        <v>39</v>
      </c>
      <c r="P42" s="6" t="s">
        <v>39</v>
      </c>
    </row>
    <row r="43" spans="1:16" ht="52.8" x14ac:dyDescent="0.25">
      <c r="A43" s="16" t="s">
        <v>78</v>
      </c>
      <c r="B43" s="13">
        <v>203</v>
      </c>
      <c r="C43" s="6" t="e">
        <f>#REF!+#REF!+ГЖИ!C43+#REF!+#REF!+КСП!C43+#REF!+#REF!+#REF!+#REF!+#REF!+#REF!+#REF!+#REF!+#REF!+#REF!+#REF!+#REF!+#REF!+#REF!+'ГС занятости'!C43+#REF!+#REF!+#REF!</f>
        <v>#REF!</v>
      </c>
      <c r="D43" s="6" t="e">
        <f>#REF!+#REF!+ГЖИ!D43+#REF!+#REF!+КСП!D43+#REF!+#REF!+#REF!+#REF!+#REF!+#REF!+#REF!+#REF!+#REF!+#REF!+#REF!+#REF!+#REF!+#REF!+'ГС занятости'!D43+#REF!+#REF!+#REF!</f>
        <v>#REF!</v>
      </c>
      <c r="E43" s="6" t="e">
        <f>#REF!+#REF!+ГЖИ!E43+#REF!+#REF!+КСП!E43+#REF!+#REF!+#REF!+#REF!+#REF!+#REF!+#REF!+#REF!+#REF!+#REF!+#REF!+#REF!+#REF!+#REF!+'ГС занятости'!E43+#REF!+#REF!+#REF!</f>
        <v>#REF!</v>
      </c>
      <c r="F43" s="6" t="e">
        <f>#REF!+#REF!+ГЖИ!F43+#REF!+#REF!+КСП!F43+#REF!+#REF!+#REF!+#REF!+#REF!+#REF!+#REF!+#REF!+#REF!+#REF!+#REF!+#REF!+#REF!+#REF!+'ГС занятости'!F43+#REF!+#REF!+#REF!</f>
        <v>#REF!</v>
      </c>
      <c r="G43" s="6" t="e">
        <f>#REF!+#REF!+ГЖИ!G43+#REF!+#REF!+КСП!G43+#REF!+#REF!+#REF!+#REF!+#REF!+#REF!+#REF!+#REF!+#REF!+#REF!+#REF!+#REF!+#REF!+#REF!+'ГС занятости'!G43+#REF!+#REF!+#REF!</f>
        <v>#REF!</v>
      </c>
      <c r="H43" s="6" t="e">
        <f>#REF!+#REF!+ГЖИ!H43+#REF!+#REF!+КСП!H43+#REF!+#REF!+#REF!+#REF!+#REF!+#REF!+#REF!+#REF!+#REF!+#REF!+#REF!+#REF!+#REF!+#REF!+'ГС занятости'!H43+#REF!+#REF!+#REF!</f>
        <v>#REF!</v>
      </c>
      <c r="I43" s="6" t="e">
        <f>#REF!+#REF!+ГЖИ!I43+#REF!+#REF!+КСП!I43+#REF!+#REF!+#REF!+#REF!+#REF!+#REF!+#REF!+#REF!+#REF!+#REF!+#REF!+#REF!+#REF!+#REF!+'ГС занятости'!I43+#REF!+#REF!+#REF!</f>
        <v>#REF!</v>
      </c>
      <c r="J43" s="6" t="e">
        <f>#REF!+#REF!+ГЖИ!J43+#REF!+#REF!+КСП!J43+#REF!+#REF!+#REF!+#REF!+#REF!+#REF!+#REF!+#REF!+#REF!+#REF!+#REF!+#REF!+#REF!+#REF!+'ГС занятости'!J43+#REF!+#REF!+#REF!</f>
        <v>#REF!</v>
      </c>
      <c r="K43" s="6" t="e">
        <f>#REF!+#REF!+ГЖИ!K43+#REF!+#REF!+КСП!K43+#REF!+#REF!+#REF!+#REF!+#REF!+#REF!+#REF!+#REF!+#REF!+#REF!+#REF!+#REF!+#REF!+#REF!+'ГС занятости'!K43+#REF!+#REF!+#REF!</f>
        <v>#REF!</v>
      </c>
      <c r="L43" s="6" t="e">
        <f>#REF!+#REF!+ГЖИ!L43+#REF!+#REF!+КСП!L43+#REF!+#REF!+#REF!+#REF!+#REF!+#REF!+#REF!+#REF!+#REF!+#REF!+#REF!+#REF!+#REF!+#REF!+'ГС занятости'!L43+#REF!+#REF!+#REF!</f>
        <v>#REF!</v>
      </c>
      <c r="M43" s="6" t="e">
        <f>#REF!+#REF!+ГЖИ!M43+#REF!+#REF!+КСП!M43+#REF!+#REF!+#REF!+#REF!+#REF!+#REF!+#REF!+#REF!+#REF!+#REF!+#REF!+#REF!+#REF!+#REF!+'ГС занятости'!M43+#REF!+#REF!+#REF!</f>
        <v>#REF!</v>
      </c>
      <c r="N43" s="6" t="e">
        <f>#REF!+#REF!+ГЖИ!N43+#REF!+#REF!+КСП!N43+#REF!+#REF!+#REF!+#REF!+#REF!+#REF!+#REF!+#REF!+#REF!+#REF!+#REF!+#REF!+#REF!+#REF!+'ГС занятости'!N43+#REF!+#REF!+#REF!</f>
        <v>#REF!</v>
      </c>
      <c r="O43" s="6" t="s">
        <v>39</v>
      </c>
      <c r="P43" s="6" t="s">
        <v>39</v>
      </c>
    </row>
    <row r="44" spans="1:16" ht="39.6" x14ac:dyDescent="0.25">
      <c r="A44" s="16" t="s">
        <v>79</v>
      </c>
      <c r="B44" s="13">
        <v>204</v>
      </c>
      <c r="C44" s="6" t="e">
        <f>#REF!+#REF!+ГЖИ!C44+#REF!+#REF!+КСП!C44+#REF!+#REF!+#REF!+#REF!+#REF!+#REF!+#REF!+#REF!+#REF!+#REF!+#REF!+#REF!+#REF!+#REF!+'ГС занятости'!C44+#REF!+#REF!+#REF!</f>
        <v>#REF!</v>
      </c>
      <c r="D44" s="6" t="s">
        <v>39</v>
      </c>
      <c r="E44" s="6" t="e">
        <f>#REF!+#REF!+ГЖИ!E44+#REF!+#REF!+КСП!E44+#REF!+#REF!+#REF!+#REF!+#REF!+#REF!+#REF!+#REF!+#REF!+#REF!+#REF!+#REF!+#REF!+#REF!+'ГС занятости'!E44+#REF!+#REF!+#REF!</f>
        <v>#REF!</v>
      </c>
      <c r="F44" s="6" t="e">
        <f>#REF!+#REF!+ГЖИ!F44+#REF!+#REF!+КСП!F44+#REF!+#REF!+#REF!+#REF!+#REF!+#REF!+#REF!+#REF!+#REF!+#REF!+#REF!+#REF!+#REF!+#REF!+'ГС занятости'!F44+#REF!+#REF!+#REF!</f>
        <v>#REF!</v>
      </c>
      <c r="G44" s="6" t="e">
        <f>#REF!+#REF!+ГЖИ!G44+#REF!+#REF!+КСП!G44+#REF!+#REF!+#REF!+#REF!+#REF!+#REF!+#REF!+#REF!+#REF!+#REF!+#REF!+#REF!+#REF!+#REF!+'ГС занятости'!G44+#REF!+#REF!+#REF!</f>
        <v>#REF!</v>
      </c>
      <c r="H44" s="6" t="s">
        <v>39</v>
      </c>
      <c r="I44" s="6" t="e">
        <f>#REF!+#REF!+ГЖИ!I44+#REF!+#REF!+КСП!I44+#REF!+#REF!+#REF!+#REF!+#REF!+#REF!+#REF!+#REF!+#REF!+#REF!+#REF!+#REF!+#REF!+#REF!+'ГС занятости'!I44+#REF!+#REF!+#REF!</f>
        <v>#REF!</v>
      </c>
      <c r="J44" s="6" t="e">
        <f>#REF!+#REF!+ГЖИ!J44+#REF!+#REF!+КСП!J44+#REF!+#REF!+#REF!+#REF!+#REF!+#REF!+#REF!+#REF!+#REF!+#REF!+#REF!+#REF!+#REF!+#REF!+'ГС занятости'!J44+#REF!+#REF!+#REF!</f>
        <v>#REF!</v>
      </c>
      <c r="K44" s="6" t="s">
        <v>39</v>
      </c>
      <c r="L44" s="6" t="s">
        <v>39</v>
      </c>
      <c r="M44" s="6" t="s">
        <v>39</v>
      </c>
      <c r="N44" s="6" t="e">
        <f>#REF!+#REF!+ГЖИ!N44+#REF!+#REF!+КСП!N44+#REF!+#REF!+#REF!+#REF!+#REF!+#REF!+#REF!+#REF!+#REF!+#REF!+#REF!+#REF!+#REF!+#REF!+'ГС занятости'!N44+#REF!+#REF!+#REF!</f>
        <v>#REF!</v>
      </c>
      <c r="O44" s="6" t="s">
        <v>39</v>
      </c>
      <c r="P44" s="6" t="s">
        <v>39</v>
      </c>
    </row>
    <row r="45" spans="1:16" ht="52.8" x14ac:dyDescent="0.25">
      <c r="A45" s="16" t="s">
        <v>80</v>
      </c>
      <c r="B45" s="13">
        <v>205</v>
      </c>
      <c r="C45" s="6" t="e">
        <f>#REF!+#REF!+ГЖИ!C45+#REF!+#REF!+КСП!C45+#REF!+#REF!+#REF!+#REF!+#REF!+#REF!+#REF!+#REF!+#REF!+#REF!+#REF!+#REF!+#REF!+#REF!+'ГС занятости'!C45+#REF!+#REF!+#REF!</f>
        <v>#REF!</v>
      </c>
      <c r="D45" s="6" t="e">
        <f>#REF!+#REF!+ГЖИ!D45+#REF!+#REF!+КСП!D45+#REF!+#REF!+#REF!+#REF!+#REF!+#REF!+#REF!+#REF!+#REF!+#REF!+#REF!+#REF!+#REF!+#REF!+'ГС занятости'!D45+#REF!+#REF!+#REF!</f>
        <v>#REF!</v>
      </c>
      <c r="E45" s="6" t="e">
        <f>#REF!+#REF!+ГЖИ!E45+#REF!+#REF!+КСП!E45+#REF!+#REF!+#REF!+#REF!+#REF!+#REF!+#REF!+#REF!+#REF!+#REF!+#REF!+#REF!+#REF!+#REF!+'ГС занятости'!E45+#REF!+#REF!+#REF!</f>
        <v>#REF!</v>
      </c>
      <c r="F45" s="6" t="e">
        <f>#REF!+#REF!+ГЖИ!F45+#REF!+#REF!+КСП!F45+#REF!+#REF!+#REF!+#REF!+#REF!+#REF!+#REF!+#REF!+#REF!+#REF!+#REF!+#REF!+#REF!+#REF!+'ГС занятости'!F45+#REF!+#REF!+#REF!</f>
        <v>#REF!</v>
      </c>
      <c r="G45" s="6" t="e">
        <f>#REF!+#REF!+ГЖИ!G45+#REF!+#REF!+КСП!G45+#REF!+#REF!+#REF!+#REF!+#REF!+#REF!+#REF!+#REF!+#REF!+#REF!+#REF!+#REF!+#REF!+#REF!+'ГС занятости'!G45+#REF!+#REF!+#REF!</f>
        <v>#REF!</v>
      </c>
      <c r="H45" s="6" t="e">
        <f>#REF!+#REF!+ГЖИ!H45+#REF!+#REF!+КСП!H45+#REF!+#REF!+#REF!+#REF!+#REF!+#REF!+#REF!+#REF!+#REF!+#REF!+#REF!+#REF!+#REF!+#REF!+'ГС занятости'!H45+#REF!+#REF!+#REF!</f>
        <v>#REF!</v>
      </c>
      <c r="I45" s="6" t="e">
        <f>#REF!+#REF!+ГЖИ!I45+#REF!+#REF!+КСП!I45+#REF!+#REF!+#REF!+#REF!+#REF!+#REF!+#REF!+#REF!+#REF!+#REF!+#REF!+#REF!+#REF!+#REF!+'ГС занятости'!I45+#REF!+#REF!+#REF!</f>
        <v>#REF!</v>
      </c>
      <c r="J45" s="6" t="e">
        <f>#REF!+#REF!+ГЖИ!J45+#REF!+#REF!+КСП!J45+#REF!+#REF!+#REF!+#REF!+#REF!+#REF!+#REF!+#REF!+#REF!+#REF!+#REF!+#REF!+#REF!+#REF!+'ГС занятости'!J45+#REF!+#REF!+#REF!</f>
        <v>#REF!</v>
      </c>
      <c r="K45" s="6" t="e">
        <f>#REF!+#REF!+ГЖИ!K45+#REF!+#REF!+КСП!K45+#REF!+#REF!+#REF!+#REF!+#REF!+#REF!+#REF!+#REF!+#REF!+#REF!+#REF!+#REF!+#REF!+#REF!+'ГС занятости'!K45+#REF!+#REF!+#REF!</f>
        <v>#REF!</v>
      </c>
      <c r="L45" s="6" t="e">
        <f>#REF!+#REF!+ГЖИ!L45+#REF!+#REF!+КСП!L45+#REF!+#REF!+#REF!+#REF!+#REF!+#REF!+#REF!+#REF!+#REF!+#REF!+#REF!+#REF!+#REF!+#REF!+'ГС занятости'!L45+#REF!+#REF!+#REF!</f>
        <v>#REF!</v>
      </c>
      <c r="M45" s="6" t="s">
        <v>39</v>
      </c>
      <c r="N45" s="6" t="s">
        <v>39</v>
      </c>
      <c r="O45" s="6" t="s">
        <v>39</v>
      </c>
      <c r="P45" s="6" t="s">
        <v>39</v>
      </c>
    </row>
    <row r="46" spans="1:16" ht="26.4" x14ac:dyDescent="0.25">
      <c r="A46" s="16" t="s">
        <v>81</v>
      </c>
      <c r="B46" s="13">
        <v>206</v>
      </c>
      <c r="C46" s="6" t="e">
        <f>#REF!+#REF!+ГЖИ!C46+#REF!+#REF!+КСП!C46+#REF!+#REF!+#REF!+#REF!+#REF!+#REF!+#REF!+#REF!+#REF!+#REF!+#REF!+#REF!+#REF!+#REF!+'ГС занятости'!C46+#REF!+#REF!+#REF!</f>
        <v>#REF!</v>
      </c>
      <c r="D46" s="6" t="e">
        <f>#REF!+#REF!+ГЖИ!D46+#REF!+#REF!+КСП!D46+#REF!+#REF!+#REF!+#REF!+#REF!+#REF!+#REF!+#REF!+#REF!+#REF!+#REF!+#REF!+#REF!+#REF!+'ГС занятости'!D46+#REF!+#REF!+#REF!</f>
        <v>#REF!</v>
      </c>
      <c r="E46" s="6" t="e">
        <f>#REF!+#REF!+ГЖИ!E46+#REF!+#REF!+КСП!E46+#REF!+#REF!+#REF!+#REF!+#REF!+#REF!+#REF!+#REF!+#REF!+#REF!+#REF!+#REF!+#REF!+#REF!+'ГС занятости'!E46+#REF!+#REF!+#REF!</f>
        <v>#REF!</v>
      </c>
      <c r="F46" s="6" t="e">
        <f>#REF!+#REF!+ГЖИ!F46+#REF!+#REF!+КСП!F46+#REF!+#REF!+#REF!+#REF!+#REF!+#REF!+#REF!+#REF!+#REF!+#REF!+#REF!+#REF!+#REF!+#REF!+'ГС занятости'!F46+#REF!+#REF!+#REF!</f>
        <v>#REF!</v>
      </c>
      <c r="G46" s="6" t="e">
        <f>#REF!+#REF!+ГЖИ!G46+#REF!+#REF!+КСП!G46+#REF!+#REF!+#REF!+#REF!+#REF!+#REF!+#REF!+#REF!+#REF!+#REF!+#REF!+#REF!+#REF!+#REF!+'ГС занятости'!G46+#REF!+#REF!+#REF!</f>
        <v>#REF!</v>
      </c>
      <c r="H46" s="6" t="e">
        <f>#REF!+#REF!+ГЖИ!H46+#REF!+#REF!+КСП!H46+#REF!+#REF!+#REF!+#REF!+#REF!+#REF!+#REF!+#REF!+#REF!+#REF!+#REF!+#REF!+#REF!+#REF!+'ГС занятости'!H46+#REF!+#REF!+#REF!</f>
        <v>#REF!</v>
      </c>
      <c r="I46" s="6" t="e">
        <f>#REF!+#REF!+ГЖИ!I46+#REF!+#REF!+КСП!I46+#REF!+#REF!+#REF!+#REF!+#REF!+#REF!+#REF!+#REF!+#REF!+#REF!+#REF!+#REF!+#REF!+#REF!+'ГС занятости'!I46+#REF!+#REF!+#REF!</f>
        <v>#REF!</v>
      </c>
      <c r="J46" s="6" t="e">
        <f>#REF!+#REF!+ГЖИ!J46+#REF!+#REF!+КСП!J46+#REF!+#REF!+#REF!+#REF!+#REF!+#REF!+#REF!+#REF!+#REF!+#REF!+#REF!+#REF!+#REF!+#REF!+'ГС занятости'!J46+#REF!+#REF!+#REF!</f>
        <v>#REF!</v>
      </c>
      <c r="K46" s="6" t="e">
        <f>#REF!+#REF!+ГЖИ!K46+#REF!+#REF!+КСП!K46+#REF!+#REF!+#REF!+#REF!+#REF!+#REF!+#REF!+#REF!+#REF!+#REF!+#REF!+#REF!+#REF!+#REF!+'ГС занятости'!K46+#REF!+#REF!+#REF!</f>
        <v>#REF!</v>
      </c>
      <c r="L46" s="6" t="e">
        <f>#REF!+#REF!+ГЖИ!L46+#REF!+#REF!+КСП!L46+#REF!+#REF!+#REF!+#REF!+#REF!+#REF!+#REF!+#REF!+#REF!+#REF!+#REF!+#REF!+#REF!+#REF!+'ГС занятости'!L46+#REF!+#REF!+#REF!</f>
        <v>#REF!</v>
      </c>
      <c r="M46" s="6" t="s">
        <v>39</v>
      </c>
      <c r="N46" s="6" t="s">
        <v>39</v>
      </c>
      <c r="O46" s="6" t="s">
        <v>39</v>
      </c>
      <c r="P46" s="6" t="s">
        <v>39</v>
      </c>
    </row>
    <row r="47" spans="1:16" ht="39.6" x14ac:dyDescent="0.25">
      <c r="A47" s="16" t="s">
        <v>82</v>
      </c>
      <c r="B47" s="13">
        <v>207</v>
      </c>
      <c r="C47" s="6" t="e">
        <f>#REF!+#REF!+ГЖИ!C47+#REF!+#REF!+КСП!C47+#REF!+#REF!+#REF!+#REF!+#REF!+#REF!+#REF!+#REF!+#REF!+#REF!+#REF!+#REF!+#REF!+#REF!+'ГС занятости'!C47+#REF!+#REF!+#REF!</f>
        <v>#REF!</v>
      </c>
      <c r="D47" s="6" t="e">
        <f>#REF!+#REF!+ГЖИ!D47+#REF!+#REF!+КСП!D47+#REF!+#REF!+#REF!+#REF!+#REF!+#REF!+#REF!+#REF!+#REF!+#REF!+#REF!+#REF!+#REF!+#REF!+'ГС занятости'!D47+#REF!+#REF!+#REF!</f>
        <v>#REF!</v>
      </c>
      <c r="E47" s="6" t="e">
        <f>#REF!+#REF!+ГЖИ!E47+#REF!+#REF!+КСП!E47+#REF!+#REF!+#REF!+#REF!+#REF!+#REF!+#REF!+#REF!+#REF!+#REF!+#REF!+#REF!+#REF!+#REF!+'ГС занятости'!E47+#REF!+#REF!+#REF!</f>
        <v>#REF!</v>
      </c>
      <c r="F47" s="6" t="e">
        <f>#REF!+#REF!+ГЖИ!F47+#REF!+#REF!+КСП!F47+#REF!+#REF!+#REF!+#REF!+#REF!+#REF!+#REF!+#REF!+#REF!+#REF!+#REF!+#REF!+#REF!+#REF!+'ГС занятости'!F47+#REF!+#REF!+#REF!</f>
        <v>#REF!</v>
      </c>
      <c r="G47" s="6" t="e">
        <f>#REF!+#REF!+ГЖИ!G47+#REF!+#REF!+КСП!G47+#REF!+#REF!+#REF!+#REF!+#REF!+#REF!+#REF!+#REF!+#REF!+#REF!+#REF!+#REF!+#REF!+#REF!+'ГС занятости'!G47+#REF!+#REF!+#REF!</f>
        <v>#REF!</v>
      </c>
      <c r="H47" s="6" t="e">
        <f>#REF!+#REF!+ГЖИ!H47+#REF!+#REF!+КСП!H47+#REF!+#REF!+#REF!+#REF!+#REF!+#REF!+#REF!+#REF!+#REF!+#REF!+#REF!+#REF!+#REF!+#REF!+'ГС занятости'!H47+#REF!+#REF!+#REF!</f>
        <v>#REF!</v>
      </c>
      <c r="I47" s="6" t="e">
        <f>#REF!+#REF!+ГЖИ!I47+#REF!+#REF!+КСП!I47+#REF!+#REF!+#REF!+#REF!+#REF!+#REF!+#REF!+#REF!+#REF!+#REF!+#REF!+#REF!+#REF!+#REF!+'ГС занятости'!I47+#REF!+#REF!+#REF!</f>
        <v>#REF!</v>
      </c>
      <c r="J47" s="6" t="e">
        <f>#REF!+#REF!+ГЖИ!J47+#REF!+#REF!+КСП!J47+#REF!+#REF!+#REF!+#REF!+#REF!+#REF!+#REF!+#REF!+#REF!+#REF!+#REF!+#REF!+#REF!+#REF!+'ГС занятости'!J47+#REF!+#REF!+#REF!</f>
        <v>#REF!</v>
      </c>
      <c r="K47" s="6" t="e">
        <f>#REF!+#REF!+ГЖИ!K47+#REF!+#REF!+КСП!K47+#REF!+#REF!+#REF!+#REF!+#REF!+#REF!+#REF!+#REF!+#REF!+#REF!+#REF!+#REF!+#REF!+#REF!+'ГС занятости'!K47+#REF!+#REF!+#REF!</f>
        <v>#REF!</v>
      </c>
      <c r="L47" s="6" t="e">
        <f>#REF!+#REF!+ГЖИ!L47+#REF!+#REF!+КСП!L47+#REF!+#REF!+#REF!+#REF!+#REF!+#REF!+#REF!+#REF!+#REF!+#REF!+#REF!+#REF!+#REF!+#REF!+'ГС занятости'!L47+#REF!+#REF!+#REF!</f>
        <v>#REF!</v>
      </c>
      <c r="M47" s="6" t="s">
        <v>39</v>
      </c>
      <c r="N47" s="6" t="s">
        <v>39</v>
      </c>
      <c r="O47" s="6" t="s">
        <v>39</v>
      </c>
      <c r="P47" s="6" t="s">
        <v>39</v>
      </c>
    </row>
    <row r="48" spans="1:16" ht="26.4" x14ac:dyDescent="0.25">
      <c r="A48" s="16" t="s">
        <v>37</v>
      </c>
      <c r="B48" s="13">
        <v>208</v>
      </c>
      <c r="C48" s="38" t="e">
        <f>#REF!+#REF!+ГЖИ!C48+#REF!+#REF!+КСП!C48+#REF!+#REF!+#REF!+#REF!+#REF!+#REF!+#REF!+#REF!+#REF!+#REF!+#REF!+#REF!+#REF!+#REF!+'ГС занятости'!C48+#REF!+#REF!+#REF!</f>
        <v>#REF!</v>
      </c>
      <c r="D48" s="38" t="e">
        <f>#REF!+#REF!+ГЖИ!D48+#REF!+#REF!+КСП!D48+#REF!+#REF!+#REF!+#REF!+#REF!+#REF!+#REF!+#REF!+#REF!+#REF!+#REF!+#REF!+#REF!+#REF!+'ГС занятости'!D48+#REF!+#REF!+#REF!</f>
        <v>#REF!</v>
      </c>
      <c r="E48" s="38" t="e">
        <f>#REF!+#REF!+ГЖИ!E48+#REF!+#REF!+КСП!E48+#REF!+#REF!+#REF!+#REF!+#REF!+#REF!+#REF!+#REF!+#REF!+#REF!+#REF!+#REF!+#REF!+#REF!+'ГС занятости'!E48+#REF!+#REF!+#REF!</f>
        <v>#REF!</v>
      </c>
      <c r="F48" s="38" t="e">
        <f>#REF!+#REF!+ГЖИ!F48+#REF!+#REF!+КСП!F48+#REF!+#REF!+#REF!+#REF!+#REF!+#REF!+#REF!+#REF!+#REF!+#REF!+#REF!+#REF!+#REF!+#REF!+'ГС занятости'!F48+#REF!+#REF!+#REF!</f>
        <v>#REF!</v>
      </c>
      <c r="G48" s="38" t="e">
        <f>#REF!+#REF!+ГЖИ!G48+#REF!+#REF!+КСП!G48+#REF!+#REF!+#REF!+#REF!+#REF!+#REF!+#REF!+#REF!+#REF!+#REF!+#REF!+#REF!+#REF!+#REF!+'ГС занятости'!G48+#REF!+#REF!+#REF!</f>
        <v>#REF!</v>
      </c>
      <c r="H48" s="38" t="e">
        <f>#REF!+#REF!+ГЖИ!H48+#REF!+#REF!+КСП!H48+#REF!+#REF!+#REF!+#REF!+#REF!+#REF!+#REF!+#REF!+#REF!+#REF!+#REF!+#REF!+#REF!+#REF!+'ГС занятости'!H48+#REF!+#REF!+#REF!</f>
        <v>#REF!</v>
      </c>
      <c r="I48" s="38" t="e">
        <f>#REF!+#REF!+ГЖИ!I48+#REF!+#REF!+КСП!I48+#REF!+#REF!+#REF!+#REF!+#REF!+#REF!+#REF!+#REF!+#REF!+#REF!+#REF!+#REF!+#REF!+#REF!+'ГС занятости'!I48+#REF!+#REF!+#REF!</f>
        <v>#REF!</v>
      </c>
      <c r="J48" s="38" t="e">
        <f>#REF!+#REF!+ГЖИ!J48+#REF!+#REF!+КСП!J48+#REF!+#REF!+#REF!+#REF!+#REF!+#REF!+#REF!+#REF!+#REF!+#REF!+#REF!+#REF!+#REF!+#REF!+'ГС занятости'!J48+#REF!+#REF!+#REF!</f>
        <v>#REF!</v>
      </c>
      <c r="K48" s="38" t="e">
        <f>#REF!+#REF!+ГЖИ!K48+#REF!+#REF!+КСП!K48+#REF!+#REF!+#REF!+#REF!+#REF!+#REF!+#REF!+#REF!+#REF!+#REF!+#REF!+#REF!+#REF!+#REF!+'ГС занятости'!K48+#REF!+#REF!+#REF!</f>
        <v>#REF!</v>
      </c>
      <c r="L48" s="38" t="e">
        <f>#REF!+#REF!+ГЖИ!L48+#REF!+#REF!+КСП!L48+#REF!+#REF!+#REF!+#REF!+#REF!+#REF!+#REF!+#REF!+#REF!+#REF!+#REF!+#REF!+#REF!+#REF!+'ГС занятости'!L48+#REF!+#REF!+#REF!</f>
        <v>#REF!</v>
      </c>
      <c r="M48" s="38" t="e">
        <f>#REF!+#REF!+ГЖИ!M48+#REF!+#REF!+КСП!M48+#REF!+#REF!+#REF!+#REF!+#REF!+#REF!+#REF!+#REF!+#REF!+#REF!+#REF!+#REF!+#REF!+#REF!+'ГС занятости'!M48+#REF!+#REF!+#REF!</f>
        <v>#REF!</v>
      </c>
      <c r="N48" s="38" t="e">
        <f>#REF!+#REF!+ГЖИ!N48+#REF!+#REF!+КСП!N48+#REF!+#REF!+#REF!+#REF!+#REF!+#REF!+#REF!+#REF!+#REF!+#REF!+#REF!+#REF!+#REF!+#REF!+'ГС занятости'!N48+#REF!+#REF!+#REF!</f>
        <v>#REF!</v>
      </c>
      <c r="O48" s="38" t="s">
        <v>39</v>
      </c>
      <c r="P48" s="38" t="s">
        <v>39</v>
      </c>
    </row>
    <row r="49" spans="1:16" ht="26.4" x14ac:dyDescent="0.25">
      <c r="A49" s="12" t="s">
        <v>17</v>
      </c>
      <c r="B49" s="13">
        <v>209</v>
      </c>
      <c r="C49" s="6" t="e">
        <f>#REF!+#REF!+ГЖИ!C49+#REF!+#REF!+КСП!C49+#REF!+#REF!+#REF!+#REF!+#REF!+#REF!+#REF!+#REF!+#REF!+#REF!+#REF!+#REF!+#REF!+#REF!+'ГС занятости'!C49+#REF!+#REF!+#REF!</f>
        <v>#REF!</v>
      </c>
      <c r="D49" s="6" t="e">
        <f>#REF!+#REF!+ГЖИ!D49+#REF!+#REF!+КСП!D49+#REF!+#REF!+#REF!+#REF!+#REF!+#REF!+#REF!+#REF!+#REF!+#REF!+#REF!+#REF!+#REF!+#REF!+'ГС занятости'!D49+#REF!+#REF!+#REF!</f>
        <v>#REF!</v>
      </c>
      <c r="E49" s="6" t="e">
        <f>#REF!+#REF!+ГЖИ!E49+#REF!+#REF!+КСП!E49+#REF!+#REF!+#REF!+#REF!+#REF!+#REF!+#REF!+#REF!+#REF!+#REF!+#REF!+#REF!+#REF!+#REF!+'ГС занятости'!E49+#REF!+#REF!+#REF!</f>
        <v>#REF!</v>
      </c>
      <c r="F49" s="6" t="e">
        <f>#REF!+#REF!+ГЖИ!F49+#REF!+#REF!+КСП!F49+#REF!+#REF!+#REF!+#REF!+#REF!+#REF!+#REF!+#REF!+#REF!+#REF!+#REF!+#REF!+#REF!+#REF!+'ГС занятости'!F49+#REF!+#REF!+#REF!</f>
        <v>#REF!</v>
      </c>
      <c r="G49" s="6" t="e">
        <f>#REF!+#REF!+ГЖИ!G49+#REF!+#REF!+КСП!G49+#REF!+#REF!+#REF!+#REF!+#REF!+#REF!+#REF!+#REF!+#REF!+#REF!+#REF!+#REF!+#REF!+#REF!+'ГС занятости'!G49+#REF!+#REF!+#REF!</f>
        <v>#REF!</v>
      </c>
      <c r="H49" s="6" t="e">
        <f>#REF!+#REF!+ГЖИ!H49+#REF!+#REF!+КСП!H49+#REF!+#REF!+#REF!+#REF!+#REF!+#REF!+#REF!+#REF!+#REF!+#REF!+#REF!+#REF!+#REF!+#REF!+'ГС занятости'!H49+#REF!+#REF!+#REF!</f>
        <v>#REF!</v>
      </c>
      <c r="I49" s="6" t="e">
        <f>#REF!+#REF!+ГЖИ!I49+#REF!+#REF!+КСП!I49+#REF!+#REF!+#REF!+#REF!+#REF!+#REF!+#REF!+#REF!+#REF!+#REF!+#REF!+#REF!+#REF!+#REF!+'ГС занятости'!I49+#REF!+#REF!+#REF!</f>
        <v>#REF!</v>
      </c>
      <c r="J49" s="6" t="e">
        <f>#REF!+#REF!+ГЖИ!J49+#REF!+#REF!+КСП!J49+#REF!+#REF!+#REF!+#REF!+#REF!+#REF!+#REF!+#REF!+#REF!+#REF!+#REF!+#REF!+#REF!+#REF!+'ГС занятости'!J49+#REF!+#REF!+#REF!</f>
        <v>#REF!</v>
      </c>
      <c r="K49" s="6" t="e">
        <f>#REF!+#REF!+ГЖИ!K49+#REF!+#REF!+КСП!K49+#REF!+#REF!+#REF!+#REF!+#REF!+#REF!+#REF!+#REF!+#REF!+#REF!+#REF!+#REF!+#REF!+#REF!+'ГС занятости'!K49+#REF!+#REF!+#REF!</f>
        <v>#REF!</v>
      </c>
      <c r="L49" s="6" t="e">
        <f>#REF!+#REF!+ГЖИ!L49+#REF!+#REF!+КСП!L49+#REF!+#REF!+#REF!+#REF!+#REF!+#REF!+#REF!+#REF!+#REF!+#REF!+#REF!+#REF!+#REF!+#REF!+'ГС занятости'!L49+#REF!+#REF!+#REF!</f>
        <v>#REF!</v>
      </c>
      <c r="M49" s="6" t="e">
        <f>#REF!+#REF!+ГЖИ!M49+#REF!+#REF!+КСП!M49+#REF!+#REF!+#REF!+#REF!+#REF!+#REF!+#REF!+#REF!+#REF!+#REF!+#REF!+#REF!+#REF!+#REF!+'ГС занятости'!M49+#REF!+#REF!+#REF!</f>
        <v>#REF!</v>
      </c>
      <c r="N49" s="6" t="e">
        <f>#REF!+#REF!+ГЖИ!N49+#REF!+#REF!+КСП!N49+#REF!+#REF!+#REF!+#REF!+#REF!+#REF!+#REF!+#REF!+#REF!+#REF!+#REF!+#REF!+#REF!+#REF!+'ГС занятости'!N49+#REF!+#REF!+#REF!</f>
        <v>#REF!</v>
      </c>
      <c r="O49" s="6" t="s">
        <v>39</v>
      </c>
      <c r="P49" s="6" t="s">
        <v>39</v>
      </c>
    </row>
    <row r="50" spans="1:16" x14ac:dyDescent="0.25">
      <c r="A50" s="10" t="s">
        <v>18</v>
      </c>
      <c r="B50" s="13">
        <v>210</v>
      </c>
      <c r="C50" s="6" t="e">
        <f>#REF!+#REF!+ГЖИ!C50+#REF!+#REF!+КСП!C50+#REF!+#REF!+#REF!+#REF!+#REF!+#REF!+#REF!+#REF!+#REF!+#REF!+#REF!+#REF!+#REF!+#REF!+'ГС занятости'!C50+#REF!+#REF!+#REF!</f>
        <v>#REF!</v>
      </c>
      <c r="D50" s="6" t="e">
        <f>#REF!+#REF!+ГЖИ!D50+#REF!+#REF!+КСП!D50+#REF!+#REF!+#REF!+#REF!+#REF!+#REF!+#REF!+#REF!+#REF!+#REF!+#REF!+#REF!+#REF!+#REF!+'ГС занятости'!D50+#REF!+#REF!+#REF!</f>
        <v>#REF!</v>
      </c>
      <c r="E50" s="6" t="e">
        <f>#REF!+#REF!+ГЖИ!E50+#REF!+#REF!+КСП!E50+#REF!+#REF!+#REF!+#REF!+#REF!+#REF!+#REF!+#REF!+#REF!+#REF!+#REF!+#REF!+#REF!+#REF!+'ГС занятости'!E50+#REF!+#REF!+#REF!</f>
        <v>#REF!</v>
      </c>
      <c r="F50" s="6" t="e">
        <f>#REF!+#REF!+ГЖИ!F50+#REF!+#REF!+КСП!F50+#REF!+#REF!+#REF!+#REF!+#REF!+#REF!+#REF!+#REF!+#REF!+#REF!+#REF!+#REF!+#REF!+#REF!+'ГС занятости'!F50+#REF!+#REF!+#REF!</f>
        <v>#REF!</v>
      </c>
      <c r="G50" s="6" t="e">
        <f>#REF!+#REF!+ГЖИ!G50+#REF!+#REF!+КСП!G50+#REF!+#REF!+#REF!+#REF!+#REF!+#REF!+#REF!+#REF!+#REF!+#REF!+#REF!+#REF!+#REF!+#REF!+'ГС занятости'!G50+#REF!+#REF!+#REF!</f>
        <v>#REF!</v>
      </c>
      <c r="H50" s="6" t="e">
        <f>#REF!+#REF!+ГЖИ!H50+#REF!+#REF!+КСП!H50+#REF!+#REF!+#REF!+#REF!+#REF!+#REF!+#REF!+#REF!+#REF!+#REF!+#REF!+#REF!+#REF!+#REF!+'ГС занятости'!H50+#REF!+#REF!+#REF!</f>
        <v>#REF!</v>
      </c>
      <c r="I50" s="6" t="e">
        <f>#REF!+#REF!+ГЖИ!I50+#REF!+#REF!+КСП!I50+#REF!+#REF!+#REF!+#REF!+#REF!+#REF!+#REF!+#REF!+#REF!+#REF!+#REF!+#REF!+#REF!+#REF!+'ГС занятости'!I50+#REF!+#REF!+#REF!</f>
        <v>#REF!</v>
      </c>
      <c r="J50" s="6" t="e">
        <f>#REF!+#REF!+ГЖИ!J50+#REF!+#REF!+КСП!J50+#REF!+#REF!+#REF!+#REF!+#REF!+#REF!+#REF!+#REF!+#REF!+#REF!+#REF!+#REF!+#REF!+#REF!+'ГС занятости'!J50+#REF!+#REF!+#REF!</f>
        <v>#REF!</v>
      </c>
      <c r="K50" s="6" t="e">
        <f>#REF!+#REF!+ГЖИ!K50+#REF!+#REF!+КСП!K50+#REF!+#REF!+#REF!+#REF!+#REF!+#REF!+#REF!+#REF!+#REF!+#REF!+#REF!+#REF!+#REF!+#REF!+'ГС занятости'!K50+#REF!+#REF!+#REF!</f>
        <v>#REF!</v>
      </c>
      <c r="L50" s="6" t="e">
        <f>#REF!+#REF!+ГЖИ!L50+#REF!+#REF!+КСП!L50+#REF!+#REF!+#REF!+#REF!+#REF!+#REF!+#REF!+#REF!+#REF!+#REF!+#REF!+#REF!+#REF!+#REF!+'ГС занятости'!L50+#REF!+#REF!+#REF!</f>
        <v>#REF!</v>
      </c>
      <c r="M50" s="6" t="e">
        <f>#REF!+#REF!+ГЖИ!M50+#REF!+#REF!+КСП!M50+#REF!+#REF!+#REF!+#REF!+#REF!+#REF!+#REF!+#REF!+#REF!+#REF!+#REF!+#REF!+#REF!+#REF!+'ГС занятости'!M50+#REF!+#REF!+#REF!</f>
        <v>#REF!</v>
      </c>
      <c r="N50" s="6" t="e">
        <f>#REF!+#REF!+ГЖИ!N50+#REF!+#REF!+КСП!N50+#REF!+#REF!+#REF!+#REF!+#REF!+#REF!+#REF!+#REF!+#REF!+#REF!+#REF!+#REF!+#REF!+#REF!+'ГС занятости'!N50+#REF!+#REF!+#REF!</f>
        <v>#REF!</v>
      </c>
      <c r="O50" s="6" t="s">
        <v>39</v>
      </c>
      <c r="P50" s="6" t="s">
        <v>39</v>
      </c>
    </row>
    <row r="51" spans="1:16" ht="39.6" x14ac:dyDescent="0.25">
      <c r="A51" s="10" t="s">
        <v>181</v>
      </c>
      <c r="B51" s="13">
        <v>211</v>
      </c>
      <c r="C51" s="6" t="e">
        <f>#REF!+#REF!+ГЖИ!C51+#REF!+#REF!+КСП!C51+#REF!+#REF!+#REF!+#REF!+#REF!+#REF!+#REF!+#REF!+#REF!+#REF!+#REF!+#REF!+#REF!+#REF!+'ГС занятости'!C51+#REF!+#REF!+#REF!</f>
        <v>#REF!</v>
      </c>
      <c r="D51" s="6" t="e">
        <f>#REF!+#REF!+ГЖИ!D51+#REF!+#REF!+КСП!D51+#REF!+#REF!+#REF!+#REF!+#REF!+#REF!+#REF!+#REF!+#REF!+#REF!+#REF!+#REF!+#REF!+#REF!+'ГС занятости'!D51+#REF!+#REF!+#REF!</f>
        <v>#REF!</v>
      </c>
      <c r="E51" s="6" t="e">
        <f>#REF!+#REF!+ГЖИ!E51+#REF!+#REF!+КСП!E51+#REF!+#REF!+#REF!+#REF!+#REF!+#REF!+#REF!+#REF!+#REF!+#REF!+#REF!+#REF!+#REF!+#REF!+'ГС занятости'!E51+#REF!+#REF!+#REF!</f>
        <v>#REF!</v>
      </c>
      <c r="F51" s="6" t="e">
        <f>#REF!+#REF!+ГЖИ!F51+#REF!+#REF!+КСП!F51+#REF!+#REF!+#REF!+#REF!+#REF!+#REF!+#REF!+#REF!+#REF!+#REF!+#REF!+#REF!+#REF!+#REF!+'ГС занятости'!F51+#REF!+#REF!+#REF!</f>
        <v>#REF!</v>
      </c>
      <c r="G51" s="6" t="e">
        <f>#REF!+#REF!+ГЖИ!G51+#REF!+#REF!+КСП!G51+#REF!+#REF!+#REF!+#REF!+#REF!+#REF!+#REF!+#REF!+#REF!+#REF!+#REF!+#REF!+#REF!+#REF!+'ГС занятости'!G51+#REF!+#REF!+#REF!</f>
        <v>#REF!</v>
      </c>
      <c r="H51" s="6" t="e">
        <f>#REF!+#REF!+ГЖИ!H51+#REF!+#REF!+КСП!H51+#REF!+#REF!+#REF!+#REF!+#REF!+#REF!+#REF!+#REF!+#REF!+#REF!+#REF!+#REF!+#REF!+#REF!+'ГС занятости'!H51+#REF!+#REF!+#REF!</f>
        <v>#REF!</v>
      </c>
      <c r="I51" s="6" t="e">
        <f>#REF!+#REF!+ГЖИ!I51+#REF!+#REF!+КСП!I51+#REF!+#REF!+#REF!+#REF!+#REF!+#REF!+#REF!+#REF!+#REF!+#REF!+#REF!+#REF!+#REF!+#REF!+'ГС занятости'!I51+#REF!+#REF!+#REF!</f>
        <v>#REF!</v>
      </c>
      <c r="J51" s="6" t="e">
        <f>#REF!+#REF!+ГЖИ!J51+#REF!+#REF!+КСП!J51+#REF!+#REF!+#REF!+#REF!+#REF!+#REF!+#REF!+#REF!+#REF!+#REF!+#REF!+#REF!+#REF!+#REF!+'ГС занятости'!J51+#REF!+#REF!+#REF!</f>
        <v>#REF!</v>
      </c>
      <c r="K51" s="6" t="e">
        <f>#REF!+#REF!+ГЖИ!K51+#REF!+#REF!+КСП!K51+#REF!+#REF!+#REF!+#REF!+#REF!+#REF!+#REF!+#REF!+#REF!+#REF!+#REF!+#REF!+#REF!+#REF!+'ГС занятости'!K51+#REF!+#REF!+#REF!</f>
        <v>#REF!</v>
      </c>
      <c r="L51" s="6" t="e">
        <f>#REF!+#REF!+ГЖИ!L51+#REF!+#REF!+КСП!L51+#REF!+#REF!+#REF!+#REF!+#REF!+#REF!+#REF!+#REF!+#REF!+#REF!+#REF!+#REF!+#REF!+#REF!+'ГС занятости'!L51+#REF!+#REF!+#REF!</f>
        <v>#REF!</v>
      </c>
      <c r="M51" s="6" t="e">
        <f>#REF!+#REF!+ГЖИ!M51+#REF!+#REF!+КСП!M51+#REF!+#REF!+#REF!+#REF!+#REF!+#REF!+#REF!+#REF!+#REF!+#REF!+#REF!+#REF!+#REF!+#REF!+'ГС занятости'!M51+#REF!+#REF!+#REF!</f>
        <v>#REF!</v>
      </c>
      <c r="N51" s="6" t="e">
        <f>#REF!+#REF!+ГЖИ!N51+#REF!+#REF!+КСП!N51+#REF!+#REF!+#REF!+#REF!+#REF!+#REF!+#REF!+#REF!+#REF!+#REF!+#REF!+#REF!+#REF!+#REF!+'ГС занятости'!N51+#REF!+#REF!+#REF!</f>
        <v>#REF!</v>
      </c>
      <c r="O51" s="6" t="s">
        <v>39</v>
      </c>
      <c r="P51" s="6" t="s">
        <v>39</v>
      </c>
    </row>
    <row r="52" spans="1:16" ht="39.6" x14ac:dyDescent="0.25">
      <c r="A52" s="17" t="s">
        <v>83</v>
      </c>
      <c r="B52" s="13">
        <v>212</v>
      </c>
      <c r="C52" s="6" t="e">
        <f>#REF!+#REF!+ГЖИ!C52+#REF!+#REF!+КСП!C52+#REF!+#REF!+#REF!+#REF!+#REF!+#REF!+#REF!+#REF!+#REF!+#REF!+#REF!+#REF!+#REF!+#REF!+'ГС занятости'!C52+#REF!+#REF!+#REF!</f>
        <v>#REF!</v>
      </c>
      <c r="D52" s="6" t="e">
        <f>#REF!+#REF!+ГЖИ!D52+#REF!+#REF!+КСП!D52+#REF!+#REF!+#REF!+#REF!+#REF!+#REF!+#REF!+#REF!+#REF!+#REF!+#REF!+#REF!+#REF!+#REF!+'ГС занятости'!D52+#REF!+#REF!+#REF!</f>
        <v>#REF!</v>
      </c>
      <c r="E52" s="6" t="e">
        <f>#REF!+#REF!+ГЖИ!E52+#REF!+#REF!+КСП!E52+#REF!+#REF!+#REF!+#REF!+#REF!+#REF!+#REF!+#REF!+#REF!+#REF!+#REF!+#REF!+#REF!+#REF!+'ГС занятости'!E52+#REF!+#REF!+#REF!</f>
        <v>#REF!</v>
      </c>
      <c r="F52" s="6" t="e">
        <f>#REF!+#REF!+ГЖИ!F52+#REF!+#REF!+КСП!F52+#REF!+#REF!+#REF!+#REF!+#REF!+#REF!+#REF!+#REF!+#REF!+#REF!+#REF!+#REF!+#REF!+#REF!+'ГС занятости'!F52+#REF!+#REF!+#REF!</f>
        <v>#REF!</v>
      </c>
      <c r="G52" s="6" t="e">
        <f>#REF!+#REF!+ГЖИ!G52+#REF!+#REF!+КСП!G52+#REF!+#REF!+#REF!+#REF!+#REF!+#REF!+#REF!+#REF!+#REF!+#REF!+#REF!+#REF!+#REF!+#REF!+'ГС занятости'!G52+#REF!+#REF!+#REF!</f>
        <v>#REF!</v>
      </c>
      <c r="H52" s="6" t="e">
        <f>#REF!+#REF!+ГЖИ!H52+#REF!+#REF!+КСП!H52+#REF!+#REF!+#REF!+#REF!+#REF!+#REF!+#REF!+#REF!+#REF!+#REF!+#REF!+#REF!+#REF!+#REF!+'ГС занятости'!H52+#REF!+#REF!+#REF!</f>
        <v>#REF!</v>
      </c>
      <c r="I52" s="6" t="e">
        <f>#REF!+#REF!+ГЖИ!I52+#REF!+#REF!+КСП!I52+#REF!+#REF!+#REF!+#REF!+#REF!+#REF!+#REF!+#REF!+#REF!+#REF!+#REF!+#REF!+#REF!+#REF!+'ГС занятости'!I52+#REF!+#REF!+#REF!</f>
        <v>#REF!</v>
      </c>
      <c r="J52" s="6" t="e">
        <f>#REF!+#REF!+ГЖИ!J52+#REF!+#REF!+КСП!J52+#REF!+#REF!+#REF!+#REF!+#REF!+#REF!+#REF!+#REF!+#REF!+#REF!+#REF!+#REF!+#REF!+#REF!+'ГС занятости'!J52+#REF!+#REF!+#REF!</f>
        <v>#REF!</v>
      </c>
      <c r="K52" s="6" t="e">
        <f>#REF!+#REF!+ГЖИ!K52+#REF!+#REF!+КСП!K52+#REF!+#REF!+#REF!+#REF!+#REF!+#REF!+#REF!+#REF!+#REF!+#REF!+#REF!+#REF!+#REF!+#REF!+'ГС занятости'!K52+#REF!+#REF!+#REF!</f>
        <v>#REF!</v>
      </c>
      <c r="L52" s="6" t="e">
        <f>#REF!+#REF!+ГЖИ!L52+#REF!+#REF!+КСП!L52+#REF!+#REF!+#REF!+#REF!+#REF!+#REF!+#REF!+#REF!+#REF!+#REF!+#REF!+#REF!+#REF!+#REF!+'ГС занятости'!L52+#REF!+#REF!+#REF!</f>
        <v>#REF!</v>
      </c>
      <c r="M52" s="6" t="e">
        <f>#REF!+#REF!+ГЖИ!M52+#REF!+#REF!+КСП!M52+#REF!+#REF!+#REF!+#REF!+#REF!+#REF!+#REF!+#REF!+#REF!+#REF!+#REF!+#REF!+#REF!+#REF!+'ГС занятости'!M52+#REF!+#REF!+#REF!</f>
        <v>#REF!</v>
      </c>
      <c r="N52" s="6" t="e">
        <f>#REF!+#REF!+ГЖИ!N52+#REF!+#REF!+КСП!N52+#REF!+#REF!+#REF!+#REF!+#REF!+#REF!+#REF!+#REF!+#REF!+#REF!+#REF!+#REF!+#REF!+#REF!+'ГС занятости'!N52+#REF!+#REF!+#REF!</f>
        <v>#REF!</v>
      </c>
      <c r="O52" s="6" t="s">
        <v>39</v>
      </c>
      <c r="P52" s="6" t="s">
        <v>39</v>
      </c>
    </row>
    <row r="53" spans="1:16" ht="26.4" x14ac:dyDescent="0.25">
      <c r="A53" s="18" t="s">
        <v>84</v>
      </c>
      <c r="B53" s="13">
        <v>213</v>
      </c>
      <c r="C53" s="6" t="e">
        <f>#REF!+#REF!+ГЖИ!C53+#REF!+#REF!+КСП!C53+#REF!+#REF!+#REF!+#REF!+#REF!+#REF!+#REF!+#REF!+#REF!+#REF!+#REF!+#REF!+#REF!+#REF!+'ГС занятости'!C53+#REF!+#REF!+#REF!</f>
        <v>#REF!</v>
      </c>
      <c r="D53" s="6" t="e">
        <f>#REF!+#REF!+ГЖИ!D53+#REF!+#REF!+КСП!D53+#REF!+#REF!+#REF!+#REF!+#REF!+#REF!+#REF!+#REF!+#REF!+#REF!+#REF!+#REF!+#REF!+#REF!+'ГС занятости'!D53+#REF!+#REF!+#REF!</f>
        <v>#REF!</v>
      </c>
      <c r="E53" s="6" t="e">
        <f>#REF!+#REF!+ГЖИ!E53+#REF!+#REF!+КСП!E53+#REF!+#REF!+#REF!+#REF!+#REF!+#REF!+#REF!+#REF!+#REF!+#REF!+#REF!+#REF!+#REF!+#REF!+'ГС занятости'!E53+#REF!+#REF!+#REF!</f>
        <v>#REF!</v>
      </c>
      <c r="F53" s="6" t="e">
        <f>#REF!+#REF!+ГЖИ!F53+#REF!+#REF!+КСП!F53+#REF!+#REF!+#REF!+#REF!+#REF!+#REF!+#REF!+#REF!+#REF!+#REF!+#REF!+#REF!+#REF!+#REF!+'ГС занятости'!F53+#REF!+#REF!+#REF!</f>
        <v>#REF!</v>
      </c>
      <c r="G53" s="6" t="e">
        <f>#REF!+#REF!+ГЖИ!G53+#REF!+#REF!+КСП!G53+#REF!+#REF!+#REF!+#REF!+#REF!+#REF!+#REF!+#REF!+#REF!+#REF!+#REF!+#REF!+#REF!+#REF!+'ГС занятости'!G53+#REF!+#REF!+#REF!</f>
        <v>#REF!</v>
      </c>
      <c r="H53" s="6" t="e">
        <f>#REF!+#REF!+ГЖИ!H53+#REF!+#REF!+КСП!H53+#REF!+#REF!+#REF!+#REF!+#REF!+#REF!+#REF!+#REF!+#REF!+#REF!+#REF!+#REF!+#REF!+#REF!+'ГС занятости'!H53+#REF!+#REF!+#REF!</f>
        <v>#REF!</v>
      </c>
      <c r="I53" s="6" t="e">
        <f>#REF!+#REF!+ГЖИ!I53+#REF!+#REF!+КСП!I53+#REF!+#REF!+#REF!+#REF!+#REF!+#REF!+#REF!+#REF!+#REF!+#REF!+#REF!+#REF!+#REF!+#REF!+'ГС занятости'!I53+#REF!+#REF!+#REF!</f>
        <v>#REF!</v>
      </c>
      <c r="J53" s="6" t="e">
        <f>#REF!+#REF!+ГЖИ!J53+#REF!+#REF!+КСП!J53+#REF!+#REF!+#REF!+#REF!+#REF!+#REF!+#REF!+#REF!+#REF!+#REF!+#REF!+#REF!+#REF!+#REF!+'ГС занятости'!J53+#REF!+#REF!+#REF!</f>
        <v>#REF!</v>
      </c>
      <c r="K53" s="6" t="e">
        <f>#REF!+#REF!+ГЖИ!K53+#REF!+#REF!+КСП!K53+#REF!+#REF!+#REF!+#REF!+#REF!+#REF!+#REF!+#REF!+#REF!+#REF!+#REF!+#REF!+#REF!+#REF!+'ГС занятости'!K53+#REF!+#REF!+#REF!</f>
        <v>#REF!</v>
      </c>
      <c r="L53" s="6" t="e">
        <f>#REF!+#REF!+ГЖИ!L53+#REF!+#REF!+КСП!L53+#REF!+#REF!+#REF!+#REF!+#REF!+#REF!+#REF!+#REF!+#REF!+#REF!+#REF!+#REF!+#REF!+#REF!+'ГС занятости'!L53+#REF!+#REF!+#REF!</f>
        <v>#REF!</v>
      </c>
      <c r="M53" s="6" t="e">
        <f>#REF!+#REF!+ГЖИ!M53+#REF!+#REF!+КСП!M53+#REF!+#REF!+#REF!+#REF!+#REF!+#REF!+#REF!+#REF!+#REF!+#REF!+#REF!+#REF!+#REF!+#REF!+'ГС занятости'!M53+#REF!+#REF!+#REF!</f>
        <v>#REF!</v>
      </c>
      <c r="N53" s="6" t="e">
        <f>#REF!+#REF!+ГЖИ!N53+#REF!+#REF!+КСП!N53+#REF!+#REF!+#REF!+#REF!+#REF!+#REF!+#REF!+#REF!+#REF!+#REF!+#REF!+#REF!+#REF!+#REF!+'ГС занятости'!N53+#REF!+#REF!+#REF!</f>
        <v>#REF!</v>
      </c>
      <c r="O53" s="6" t="s">
        <v>39</v>
      </c>
      <c r="P53" s="6" t="s">
        <v>39</v>
      </c>
    </row>
    <row r="54" spans="1:16" ht="26.4" x14ac:dyDescent="0.25">
      <c r="A54" s="19" t="s">
        <v>85</v>
      </c>
      <c r="B54" s="13">
        <v>214</v>
      </c>
      <c r="C54" s="6" t="e">
        <f>#REF!+#REF!+ГЖИ!C54+#REF!+#REF!+КСП!C54+#REF!+#REF!+#REF!+#REF!+#REF!+#REF!+#REF!+#REF!+#REF!+#REF!+#REF!+#REF!+#REF!+#REF!+'ГС занятости'!C54+#REF!+#REF!+#REF!</f>
        <v>#REF!</v>
      </c>
      <c r="D54" s="6" t="e">
        <f>#REF!+#REF!+ГЖИ!D54+#REF!+#REF!+КСП!D54+#REF!+#REF!+#REF!+#REF!+#REF!+#REF!+#REF!+#REF!+#REF!+#REF!+#REF!+#REF!+#REF!+#REF!+'ГС занятости'!D54+#REF!+#REF!+#REF!</f>
        <v>#REF!</v>
      </c>
      <c r="E54" s="6" t="e">
        <f>#REF!+#REF!+ГЖИ!E54+#REF!+#REF!+КСП!E54+#REF!+#REF!+#REF!+#REF!+#REF!+#REF!+#REF!+#REF!+#REF!+#REF!+#REF!+#REF!+#REF!+#REF!+'ГС занятости'!E54+#REF!+#REF!+#REF!</f>
        <v>#REF!</v>
      </c>
      <c r="F54" s="6" t="e">
        <f>#REF!+#REF!+ГЖИ!F54+#REF!+#REF!+КСП!F54+#REF!+#REF!+#REF!+#REF!+#REF!+#REF!+#REF!+#REF!+#REF!+#REF!+#REF!+#REF!+#REF!+#REF!+'ГС занятости'!F54+#REF!+#REF!+#REF!</f>
        <v>#REF!</v>
      </c>
      <c r="G54" s="6" t="e">
        <f>#REF!+#REF!+ГЖИ!G54+#REF!+#REF!+КСП!G54+#REF!+#REF!+#REF!+#REF!+#REF!+#REF!+#REF!+#REF!+#REF!+#REF!+#REF!+#REF!+#REF!+#REF!+'ГС занятости'!G54+#REF!+#REF!+#REF!</f>
        <v>#REF!</v>
      </c>
      <c r="H54" s="6" t="e">
        <f>#REF!+#REF!+ГЖИ!H54+#REF!+#REF!+КСП!H54+#REF!+#REF!+#REF!+#REF!+#REF!+#REF!+#REF!+#REF!+#REF!+#REF!+#REF!+#REF!+#REF!+#REF!+'ГС занятости'!H54+#REF!+#REF!+#REF!</f>
        <v>#REF!</v>
      </c>
      <c r="I54" s="6" t="e">
        <f>#REF!+#REF!+ГЖИ!I54+#REF!+#REF!+КСП!I54+#REF!+#REF!+#REF!+#REF!+#REF!+#REF!+#REF!+#REF!+#REF!+#REF!+#REF!+#REF!+#REF!+#REF!+'ГС занятости'!I54+#REF!+#REF!+#REF!</f>
        <v>#REF!</v>
      </c>
      <c r="J54" s="6" t="e">
        <f>#REF!+#REF!+ГЖИ!J54+#REF!+#REF!+КСП!J54+#REF!+#REF!+#REF!+#REF!+#REF!+#REF!+#REF!+#REF!+#REF!+#REF!+#REF!+#REF!+#REF!+#REF!+'ГС занятости'!J54+#REF!+#REF!+#REF!</f>
        <v>#REF!</v>
      </c>
      <c r="K54" s="6" t="e">
        <f>#REF!+#REF!+ГЖИ!K54+#REF!+#REF!+КСП!K54+#REF!+#REF!+#REF!+#REF!+#REF!+#REF!+#REF!+#REF!+#REF!+#REF!+#REF!+#REF!+#REF!+#REF!+'ГС занятости'!K54+#REF!+#REF!+#REF!</f>
        <v>#REF!</v>
      </c>
      <c r="L54" s="6" t="e">
        <f>#REF!+#REF!+ГЖИ!L54+#REF!+#REF!+КСП!L54+#REF!+#REF!+#REF!+#REF!+#REF!+#REF!+#REF!+#REF!+#REF!+#REF!+#REF!+#REF!+#REF!+#REF!+'ГС занятости'!L54+#REF!+#REF!+#REF!</f>
        <v>#REF!</v>
      </c>
      <c r="M54" s="6" t="e">
        <f>#REF!+#REF!+ГЖИ!M54+#REF!+#REF!+КСП!M54+#REF!+#REF!+#REF!+#REF!+#REF!+#REF!+#REF!+#REF!+#REF!+#REF!+#REF!+#REF!+#REF!+#REF!+'ГС занятости'!M54+#REF!+#REF!+#REF!</f>
        <v>#REF!</v>
      </c>
      <c r="N54" s="6" t="e">
        <f>#REF!+#REF!+ГЖИ!N54+#REF!+#REF!+КСП!N54+#REF!+#REF!+#REF!+#REF!+#REF!+#REF!+#REF!+#REF!+#REF!+#REF!+#REF!+#REF!+#REF!+#REF!+'ГС занятости'!N54+#REF!+#REF!+#REF!</f>
        <v>#REF!</v>
      </c>
      <c r="O54" s="6" t="s">
        <v>39</v>
      </c>
      <c r="P54" s="6" t="s">
        <v>39</v>
      </c>
    </row>
    <row r="55" spans="1:16" ht="26.4" x14ac:dyDescent="0.25">
      <c r="A55" s="10" t="s">
        <v>86</v>
      </c>
      <c r="B55" s="13">
        <v>215</v>
      </c>
      <c r="C55" s="6" t="e">
        <f>#REF!+#REF!+ГЖИ!C55+#REF!+#REF!+КСП!C55+#REF!+#REF!+#REF!+#REF!+#REF!+#REF!+#REF!+#REF!+#REF!+#REF!+#REF!+#REF!+#REF!+#REF!+'ГС занятости'!C55+#REF!+#REF!+#REF!</f>
        <v>#REF!</v>
      </c>
      <c r="D55" s="6" t="e">
        <f>#REF!+#REF!+ГЖИ!D55+#REF!+#REF!+КСП!D55+#REF!+#REF!+#REF!+#REF!+#REF!+#REF!+#REF!+#REF!+#REF!+#REF!+#REF!+#REF!+#REF!+#REF!+'ГС занятости'!D55+#REF!+#REF!+#REF!</f>
        <v>#REF!</v>
      </c>
      <c r="E55" s="6" t="e">
        <f>#REF!+#REF!+ГЖИ!E55+#REF!+#REF!+КСП!E55+#REF!+#REF!+#REF!+#REF!+#REF!+#REF!+#REF!+#REF!+#REF!+#REF!+#REF!+#REF!+#REF!+#REF!+'ГС занятости'!E55+#REF!+#REF!+#REF!</f>
        <v>#REF!</v>
      </c>
      <c r="F55" s="6" t="e">
        <f>#REF!+#REF!+ГЖИ!F55+#REF!+#REF!+КСП!F55+#REF!+#REF!+#REF!+#REF!+#REF!+#REF!+#REF!+#REF!+#REF!+#REF!+#REF!+#REF!+#REF!+#REF!+'ГС занятости'!F55+#REF!+#REF!+#REF!</f>
        <v>#REF!</v>
      </c>
      <c r="G55" s="6" t="e">
        <f>#REF!+#REF!+ГЖИ!G55+#REF!+#REF!+КСП!G55+#REF!+#REF!+#REF!+#REF!+#REF!+#REF!+#REF!+#REF!+#REF!+#REF!+#REF!+#REF!+#REF!+#REF!+'ГС занятости'!G55+#REF!+#REF!+#REF!</f>
        <v>#REF!</v>
      </c>
      <c r="H55" s="6" t="e">
        <f>#REF!+#REF!+ГЖИ!H55+#REF!+#REF!+КСП!H55+#REF!+#REF!+#REF!+#REF!+#REF!+#REF!+#REF!+#REF!+#REF!+#REF!+#REF!+#REF!+#REF!+#REF!+'ГС занятости'!H55+#REF!+#REF!+#REF!</f>
        <v>#REF!</v>
      </c>
      <c r="I55" s="6" t="e">
        <f>#REF!+#REF!+ГЖИ!I55+#REF!+#REF!+КСП!I55+#REF!+#REF!+#REF!+#REF!+#REF!+#REF!+#REF!+#REF!+#REF!+#REF!+#REF!+#REF!+#REF!+#REF!+'ГС занятости'!I55+#REF!+#REF!+#REF!</f>
        <v>#REF!</v>
      </c>
      <c r="J55" s="6" t="e">
        <f>#REF!+#REF!+ГЖИ!J55+#REF!+#REF!+КСП!J55+#REF!+#REF!+#REF!+#REF!+#REF!+#REF!+#REF!+#REF!+#REF!+#REF!+#REF!+#REF!+#REF!+#REF!+'ГС занятости'!J55+#REF!+#REF!+#REF!</f>
        <v>#REF!</v>
      </c>
      <c r="K55" s="6" t="e">
        <f>#REF!+#REF!+ГЖИ!K55+#REF!+#REF!+КСП!K55+#REF!+#REF!+#REF!+#REF!+#REF!+#REF!+#REF!+#REF!+#REF!+#REF!+#REF!+#REF!+#REF!+#REF!+'ГС занятости'!K55+#REF!+#REF!+#REF!</f>
        <v>#REF!</v>
      </c>
      <c r="L55" s="6" t="e">
        <f>#REF!+#REF!+ГЖИ!L55+#REF!+#REF!+КСП!L55+#REF!+#REF!+#REF!+#REF!+#REF!+#REF!+#REF!+#REF!+#REF!+#REF!+#REF!+#REF!+#REF!+#REF!+'ГС занятости'!L55+#REF!+#REF!+#REF!</f>
        <v>#REF!</v>
      </c>
      <c r="M55" s="6" t="e">
        <f>#REF!+#REF!+ГЖИ!M55+#REF!+#REF!+КСП!M55+#REF!+#REF!+#REF!+#REF!+#REF!+#REF!+#REF!+#REF!+#REF!+#REF!+#REF!+#REF!+#REF!+#REF!+'ГС занятости'!M55+#REF!+#REF!+#REF!</f>
        <v>#REF!</v>
      </c>
      <c r="N55" s="6" t="e">
        <f>#REF!+#REF!+ГЖИ!N55+#REF!+#REF!+КСП!N55+#REF!+#REF!+#REF!+#REF!+#REF!+#REF!+#REF!+#REF!+#REF!+#REF!+#REF!+#REF!+#REF!+#REF!+'ГС занятости'!N55+#REF!+#REF!+#REF!</f>
        <v>#REF!</v>
      </c>
      <c r="O55" s="6" t="s">
        <v>39</v>
      </c>
      <c r="P55" s="6" t="s">
        <v>39</v>
      </c>
    </row>
    <row r="56" spans="1:16" ht="39.6" x14ac:dyDescent="0.25">
      <c r="A56" s="10" t="s">
        <v>87</v>
      </c>
      <c r="B56" s="13">
        <v>216</v>
      </c>
      <c r="C56" s="6" t="e">
        <f>#REF!+#REF!+ГЖИ!C56+#REF!+#REF!+КСП!C56+#REF!+#REF!+#REF!+#REF!+#REF!+#REF!+#REF!+#REF!+#REF!+#REF!+#REF!+#REF!+#REF!+#REF!+'ГС занятости'!C56+#REF!+#REF!+#REF!</f>
        <v>#REF!</v>
      </c>
      <c r="D56" s="6" t="e">
        <f>#REF!+#REF!+ГЖИ!D56+#REF!+#REF!+КСП!D56+#REF!+#REF!+#REF!+#REF!+#REF!+#REF!+#REF!+#REF!+#REF!+#REF!+#REF!+#REF!+#REF!+#REF!+'ГС занятости'!D56+#REF!+#REF!+#REF!</f>
        <v>#REF!</v>
      </c>
      <c r="E56" s="6" t="e">
        <f>#REF!+#REF!+ГЖИ!E56+#REF!+#REF!+КСП!E56+#REF!+#REF!+#REF!+#REF!+#REF!+#REF!+#REF!+#REF!+#REF!+#REF!+#REF!+#REF!+#REF!+#REF!+'ГС занятости'!E56+#REF!+#REF!+#REF!</f>
        <v>#REF!</v>
      </c>
      <c r="F56" s="6" t="e">
        <f>#REF!+#REF!+ГЖИ!F56+#REF!+#REF!+КСП!F56+#REF!+#REF!+#REF!+#REF!+#REF!+#REF!+#REF!+#REF!+#REF!+#REF!+#REF!+#REF!+#REF!+#REF!+'ГС занятости'!F56+#REF!+#REF!+#REF!</f>
        <v>#REF!</v>
      </c>
      <c r="G56" s="6" t="e">
        <f>#REF!+#REF!+ГЖИ!G56+#REF!+#REF!+КСП!G56+#REF!+#REF!+#REF!+#REF!+#REF!+#REF!+#REF!+#REF!+#REF!+#REF!+#REF!+#REF!+#REF!+#REF!+'ГС занятости'!G56+#REF!+#REF!+#REF!</f>
        <v>#REF!</v>
      </c>
      <c r="H56" s="6" t="e">
        <f>#REF!+#REF!+ГЖИ!H56+#REF!+#REF!+КСП!H56+#REF!+#REF!+#REF!+#REF!+#REF!+#REF!+#REF!+#REF!+#REF!+#REF!+#REF!+#REF!+#REF!+#REF!+'ГС занятости'!H56+#REF!+#REF!+#REF!</f>
        <v>#REF!</v>
      </c>
      <c r="I56" s="6" t="e">
        <f>#REF!+#REF!+ГЖИ!I56+#REF!+#REF!+КСП!I56+#REF!+#REF!+#REF!+#REF!+#REF!+#REF!+#REF!+#REF!+#REF!+#REF!+#REF!+#REF!+#REF!+#REF!+'ГС занятости'!I56+#REF!+#REF!+#REF!</f>
        <v>#REF!</v>
      </c>
      <c r="J56" s="6" t="e">
        <f>#REF!+#REF!+ГЖИ!J56+#REF!+#REF!+КСП!J56+#REF!+#REF!+#REF!+#REF!+#REF!+#REF!+#REF!+#REF!+#REF!+#REF!+#REF!+#REF!+#REF!+#REF!+'ГС занятости'!J56+#REF!+#REF!+#REF!</f>
        <v>#REF!</v>
      </c>
      <c r="K56" s="6" t="e">
        <f>#REF!+#REF!+ГЖИ!K56+#REF!+#REF!+КСП!K56+#REF!+#REF!+#REF!+#REF!+#REF!+#REF!+#REF!+#REF!+#REF!+#REF!+#REF!+#REF!+#REF!+#REF!+'ГС занятости'!K56+#REF!+#REF!+#REF!</f>
        <v>#REF!</v>
      </c>
      <c r="L56" s="6" t="e">
        <f>#REF!+#REF!+ГЖИ!L56+#REF!+#REF!+КСП!L56+#REF!+#REF!+#REF!+#REF!+#REF!+#REF!+#REF!+#REF!+#REF!+#REF!+#REF!+#REF!+#REF!+#REF!+'ГС занятости'!L56+#REF!+#REF!+#REF!</f>
        <v>#REF!</v>
      </c>
      <c r="M56" s="6" t="e">
        <f>#REF!+#REF!+ГЖИ!M56+#REF!+#REF!+КСП!M56+#REF!+#REF!+#REF!+#REF!+#REF!+#REF!+#REF!+#REF!+#REF!+#REF!+#REF!+#REF!+#REF!+#REF!+'ГС занятости'!M56+#REF!+#REF!+#REF!</f>
        <v>#REF!</v>
      </c>
      <c r="N56" s="6" t="e">
        <f>#REF!+#REF!+ГЖИ!N56+#REF!+#REF!+КСП!N56+#REF!+#REF!+#REF!+#REF!+#REF!+#REF!+#REF!+#REF!+#REF!+#REF!+#REF!+#REF!+#REF!+#REF!+'ГС занятости'!N56+#REF!+#REF!+#REF!</f>
        <v>#REF!</v>
      </c>
      <c r="O56" s="6" t="s">
        <v>39</v>
      </c>
      <c r="P56" s="6" t="s">
        <v>39</v>
      </c>
    </row>
    <row r="57" spans="1:16" ht="26.4" x14ac:dyDescent="0.25">
      <c r="A57" s="10" t="s">
        <v>88</v>
      </c>
      <c r="B57" s="13">
        <v>217</v>
      </c>
      <c r="C57" s="6" t="e">
        <f>#REF!+#REF!+ГЖИ!C57+#REF!+#REF!+КСП!C57+#REF!+#REF!+#REF!+#REF!+#REF!+#REF!+#REF!+#REF!+#REF!+#REF!+#REF!+#REF!+#REF!+#REF!+'ГС занятости'!C57+#REF!+#REF!+#REF!</f>
        <v>#REF!</v>
      </c>
      <c r="D57" s="6" t="s">
        <v>39</v>
      </c>
      <c r="E57" s="6" t="s">
        <v>39</v>
      </c>
      <c r="F57" s="6" t="s">
        <v>39</v>
      </c>
      <c r="G57" s="6" t="s">
        <v>39</v>
      </c>
      <c r="H57" s="6" t="s">
        <v>39</v>
      </c>
      <c r="I57" s="6" t="s">
        <v>39</v>
      </c>
      <c r="J57" s="6" t="s">
        <v>39</v>
      </c>
      <c r="K57" s="6" t="e">
        <f>#REF!+#REF!+ГЖИ!K57+#REF!+#REF!+КСП!K57+#REF!+#REF!+#REF!+#REF!+#REF!+#REF!+#REF!+#REF!+#REF!+#REF!+#REF!+#REF!+#REF!+#REF!+'ГС занятости'!K57+#REF!+#REF!+#REF!</f>
        <v>#REF!</v>
      </c>
      <c r="L57" s="6" t="e">
        <f>#REF!+#REF!+ГЖИ!L57+#REF!+#REF!+КСП!L57+#REF!+#REF!+#REF!+#REF!+#REF!+#REF!+#REF!+#REF!+#REF!+#REF!+#REF!+#REF!+#REF!+#REF!+'ГС занятости'!L57+#REF!+#REF!+#REF!</f>
        <v>#REF!</v>
      </c>
      <c r="M57" s="6" t="s">
        <v>39</v>
      </c>
      <c r="N57" s="6" t="s">
        <v>39</v>
      </c>
      <c r="O57" s="6" t="s">
        <v>39</v>
      </c>
      <c r="P57" s="6" t="s">
        <v>39</v>
      </c>
    </row>
    <row r="58" spans="1:16" ht="52.8" x14ac:dyDescent="0.25">
      <c r="A58" s="10" t="s">
        <v>89</v>
      </c>
      <c r="B58" s="13">
        <v>218</v>
      </c>
      <c r="C58" s="38" t="e">
        <f>#REF!+#REF!+ГЖИ!C58+#REF!+#REF!+КСП!C58+#REF!+#REF!+#REF!+#REF!+#REF!+#REF!+#REF!+#REF!+#REF!+#REF!+#REF!+#REF!+#REF!+#REF!+'ГС занятости'!C58+#REF!+#REF!+#REF!</f>
        <v>#REF!</v>
      </c>
      <c r="D58" s="38" t="e">
        <f>#REF!+#REF!+ГЖИ!D58+#REF!+#REF!+КСП!D58+#REF!+#REF!+#REF!+#REF!+#REF!+#REF!+#REF!+#REF!+#REF!+#REF!+#REF!+#REF!+#REF!+#REF!+'ГС занятости'!D58+#REF!+#REF!+#REF!</f>
        <v>#REF!</v>
      </c>
      <c r="E58" s="38" t="e">
        <f>#REF!+#REF!+ГЖИ!E58+#REF!+#REF!+КСП!E58+#REF!+#REF!+#REF!+#REF!+#REF!+#REF!+#REF!+#REF!+#REF!+#REF!+#REF!+#REF!+#REF!+#REF!+'ГС занятости'!E58+#REF!+#REF!+#REF!</f>
        <v>#REF!</v>
      </c>
      <c r="F58" s="38" t="e">
        <f>#REF!+#REF!+ГЖИ!F58+#REF!+#REF!+КСП!F58+#REF!+#REF!+#REF!+#REF!+#REF!+#REF!+#REF!+#REF!+#REF!+#REF!+#REF!+#REF!+#REF!+#REF!+'ГС занятости'!F58+#REF!+#REF!+#REF!</f>
        <v>#REF!</v>
      </c>
      <c r="G58" s="38" t="e">
        <f>#REF!+#REF!+ГЖИ!G58+#REF!+#REF!+КСП!G58+#REF!+#REF!+#REF!+#REF!+#REF!+#REF!+#REF!+#REF!+#REF!+#REF!+#REF!+#REF!+#REF!+#REF!+'ГС занятости'!G58+#REF!+#REF!+#REF!</f>
        <v>#REF!</v>
      </c>
      <c r="H58" s="38" t="e">
        <f>#REF!+#REF!+ГЖИ!H58+#REF!+#REF!+КСП!H58+#REF!+#REF!+#REF!+#REF!+#REF!+#REF!+#REF!+#REF!+#REF!+#REF!+#REF!+#REF!+#REF!+#REF!+'ГС занятости'!H58+#REF!+#REF!+#REF!</f>
        <v>#REF!</v>
      </c>
      <c r="I58" s="38" t="e">
        <f>#REF!+#REF!+ГЖИ!I58+#REF!+#REF!+КСП!I58+#REF!+#REF!+#REF!+#REF!+#REF!+#REF!+#REF!+#REF!+#REF!+#REF!+#REF!+#REF!+#REF!+#REF!+'ГС занятости'!I58+#REF!+#REF!+#REF!</f>
        <v>#REF!</v>
      </c>
      <c r="J58" s="38" t="e">
        <f>#REF!+#REF!+ГЖИ!J58+#REF!+#REF!+КСП!J58+#REF!+#REF!+#REF!+#REF!+#REF!+#REF!+#REF!+#REF!+#REF!+#REF!+#REF!+#REF!+#REF!+#REF!+'ГС занятости'!J58+#REF!+#REF!+#REF!</f>
        <v>#REF!</v>
      </c>
      <c r="K58" s="38" t="e">
        <f>#REF!+#REF!+ГЖИ!K58+#REF!+#REF!+КСП!K58+#REF!+#REF!+#REF!+#REF!+#REF!+#REF!+#REF!+#REF!+#REF!+#REF!+#REF!+#REF!+#REF!+#REF!+'ГС занятости'!K58+#REF!+#REF!+#REF!</f>
        <v>#REF!</v>
      </c>
      <c r="L58" s="38" t="e">
        <f>#REF!+#REF!+ГЖИ!L58+#REF!+#REF!+КСП!L58+#REF!+#REF!+#REF!+#REF!+#REF!+#REF!+#REF!+#REF!+#REF!+#REF!+#REF!+#REF!+#REF!+#REF!+'ГС занятости'!L58+#REF!+#REF!+#REF!</f>
        <v>#REF!</v>
      </c>
      <c r="M58" s="38" t="e">
        <f>#REF!+#REF!+ГЖИ!M58+#REF!+#REF!+КСП!M58+#REF!+#REF!+#REF!+#REF!+#REF!+#REF!+#REF!+#REF!+#REF!+#REF!+#REF!+#REF!+#REF!+#REF!+'ГС занятости'!M58+#REF!+#REF!+#REF!</f>
        <v>#REF!</v>
      </c>
      <c r="N58" s="38" t="e">
        <f>#REF!+#REF!+ГЖИ!N58+#REF!+#REF!+КСП!N58+#REF!+#REF!+#REF!+#REF!+#REF!+#REF!+#REF!+#REF!+#REF!+#REF!+#REF!+#REF!+#REF!+#REF!+'ГС занятости'!N58+#REF!+#REF!+#REF!</f>
        <v>#REF!</v>
      </c>
      <c r="O58" s="38" t="s">
        <v>39</v>
      </c>
      <c r="P58" s="38" t="s">
        <v>39</v>
      </c>
    </row>
    <row r="59" spans="1:16" ht="52.8" x14ac:dyDescent="0.25">
      <c r="A59" s="16" t="s">
        <v>90</v>
      </c>
      <c r="B59" s="13">
        <v>219</v>
      </c>
      <c r="C59" s="6" t="e">
        <f>#REF!+#REF!+ГЖИ!C59+#REF!+#REF!+КСП!C59+#REF!+#REF!+#REF!+#REF!+#REF!+#REF!+#REF!+#REF!+#REF!+#REF!+#REF!+#REF!+#REF!+#REF!+'ГС занятости'!C59+#REF!+#REF!+#REF!</f>
        <v>#REF!</v>
      </c>
      <c r="D59" s="6" t="e">
        <f>#REF!+#REF!+ГЖИ!D59+#REF!+#REF!+КСП!D59+#REF!+#REF!+#REF!+#REF!+#REF!+#REF!+#REF!+#REF!+#REF!+#REF!+#REF!+#REF!+#REF!+#REF!+'ГС занятости'!D59+#REF!+#REF!+#REF!</f>
        <v>#REF!</v>
      </c>
      <c r="E59" s="6" t="e">
        <f>#REF!+#REF!+ГЖИ!E59+#REF!+#REF!+КСП!E59+#REF!+#REF!+#REF!+#REF!+#REF!+#REF!+#REF!+#REF!+#REF!+#REF!+#REF!+#REF!+#REF!+#REF!+'ГС занятости'!E59+#REF!+#REF!+#REF!</f>
        <v>#REF!</v>
      </c>
      <c r="F59" s="6" t="e">
        <f>#REF!+#REF!+ГЖИ!F59+#REF!+#REF!+КСП!F59+#REF!+#REF!+#REF!+#REF!+#REF!+#REF!+#REF!+#REF!+#REF!+#REF!+#REF!+#REF!+#REF!+#REF!+'ГС занятости'!F59+#REF!+#REF!+#REF!</f>
        <v>#REF!</v>
      </c>
      <c r="G59" s="6" t="e">
        <f>#REF!+#REF!+ГЖИ!G59+#REF!+#REF!+КСП!G59+#REF!+#REF!+#REF!+#REF!+#REF!+#REF!+#REF!+#REF!+#REF!+#REF!+#REF!+#REF!+#REF!+#REF!+'ГС занятости'!G59+#REF!+#REF!+#REF!</f>
        <v>#REF!</v>
      </c>
      <c r="H59" s="6" t="e">
        <f>#REF!+#REF!+ГЖИ!H59+#REF!+#REF!+КСП!H59+#REF!+#REF!+#REF!+#REF!+#REF!+#REF!+#REF!+#REF!+#REF!+#REF!+#REF!+#REF!+#REF!+#REF!+'ГС занятости'!H59+#REF!+#REF!+#REF!</f>
        <v>#REF!</v>
      </c>
      <c r="I59" s="6" t="e">
        <f>#REF!+#REF!+ГЖИ!I59+#REF!+#REF!+КСП!I59+#REF!+#REF!+#REF!+#REF!+#REF!+#REF!+#REF!+#REF!+#REF!+#REF!+#REF!+#REF!+#REF!+#REF!+'ГС занятости'!I59+#REF!+#REF!+#REF!</f>
        <v>#REF!</v>
      </c>
      <c r="J59" s="6" t="e">
        <f>#REF!+#REF!+ГЖИ!J59+#REF!+#REF!+КСП!J59+#REF!+#REF!+#REF!+#REF!+#REF!+#REF!+#REF!+#REF!+#REF!+#REF!+#REF!+#REF!+#REF!+#REF!+'ГС занятости'!J59+#REF!+#REF!+#REF!</f>
        <v>#REF!</v>
      </c>
      <c r="K59" s="6" t="e">
        <f>#REF!+#REF!+ГЖИ!K59+#REF!+#REF!+КСП!K59+#REF!+#REF!+#REF!+#REF!+#REF!+#REF!+#REF!+#REF!+#REF!+#REF!+#REF!+#REF!+#REF!+#REF!+'ГС занятости'!K59+#REF!+#REF!+#REF!</f>
        <v>#REF!</v>
      </c>
      <c r="L59" s="6" t="e">
        <f>#REF!+#REF!+ГЖИ!L59+#REF!+#REF!+КСП!L59+#REF!+#REF!+#REF!+#REF!+#REF!+#REF!+#REF!+#REF!+#REF!+#REF!+#REF!+#REF!+#REF!+#REF!+'ГС занятости'!L59+#REF!+#REF!+#REF!</f>
        <v>#REF!</v>
      </c>
      <c r="M59" s="6" t="s">
        <v>39</v>
      </c>
      <c r="N59" s="6" t="s">
        <v>39</v>
      </c>
      <c r="O59" s="6" t="s">
        <v>39</v>
      </c>
      <c r="P59" s="6" t="s">
        <v>39</v>
      </c>
    </row>
    <row r="60" spans="1:16" ht="52.8" x14ac:dyDescent="0.25">
      <c r="A60" s="16" t="s">
        <v>91</v>
      </c>
      <c r="B60" s="13">
        <v>220</v>
      </c>
      <c r="C60" s="6" t="e">
        <f>#REF!+#REF!+ГЖИ!C60+#REF!+#REF!+КСП!C60+#REF!+#REF!+#REF!+#REF!+#REF!+#REF!+#REF!+#REF!+#REF!+#REF!+#REF!+#REF!+#REF!+#REF!+'ГС занятости'!C60+#REF!+#REF!+#REF!</f>
        <v>#REF!</v>
      </c>
      <c r="D60" s="6" t="e">
        <f>#REF!+#REF!+ГЖИ!D60+#REF!+#REF!+КСП!D60+#REF!+#REF!+#REF!+#REF!+#REF!+#REF!+#REF!+#REF!+#REF!+#REF!+#REF!+#REF!+#REF!+#REF!+'ГС занятости'!D60+#REF!+#REF!+#REF!</f>
        <v>#REF!</v>
      </c>
      <c r="E60" s="6" t="e">
        <f>#REF!+#REF!+ГЖИ!E60+#REF!+#REF!+КСП!E60+#REF!+#REF!+#REF!+#REF!+#REF!+#REF!+#REF!+#REF!+#REF!+#REF!+#REF!+#REF!+#REF!+#REF!+'ГС занятости'!E60+#REF!+#REF!+#REF!</f>
        <v>#REF!</v>
      </c>
      <c r="F60" s="6" t="e">
        <f>#REF!+#REF!+ГЖИ!F60+#REF!+#REF!+КСП!F60+#REF!+#REF!+#REF!+#REF!+#REF!+#REF!+#REF!+#REF!+#REF!+#REF!+#REF!+#REF!+#REF!+#REF!+'ГС занятости'!F60+#REF!+#REF!+#REF!</f>
        <v>#REF!</v>
      </c>
      <c r="G60" s="6" t="e">
        <f>#REF!+#REF!+ГЖИ!G60+#REF!+#REF!+КСП!G60+#REF!+#REF!+#REF!+#REF!+#REF!+#REF!+#REF!+#REF!+#REF!+#REF!+#REF!+#REF!+#REF!+#REF!+'ГС занятости'!G60+#REF!+#REF!+#REF!</f>
        <v>#REF!</v>
      </c>
      <c r="H60" s="6" t="e">
        <f>#REF!+#REF!+ГЖИ!H60+#REF!+#REF!+КСП!H60+#REF!+#REF!+#REF!+#REF!+#REF!+#REF!+#REF!+#REF!+#REF!+#REF!+#REF!+#REF!+#REF!+#REF!+'ГС занятости'!H60+#REF!+#REF!+#REF!</f>
        <v>#REF!</v>
      </c>
      <c r="I60" s="6" t="e">
        <f>#REF!+#REF!+ГЖИ!I60+#REF!+#REF!+КСП!I60+#REF!+#REF!+#REF!+#REF!+#REF!+#REF!+#REF!+#REF!+#REF!+#REF!+#REF!+#REF!+#REF!+#REF!+'ГС занятости'!I60+#REF!+#REF!+#REF!</f>
        <v>#REF!</v>
      </c>
      <c r="J60" s="6" t="e">
        <f>#REF!+#REF!+ГЖИ!J60+#REF!+#REF!+КСП!J60+#REF!+#REF!+#REF!+#REF!+#REF!+#REF!+#REF!+#REF!+#REF!+#REF!+#REF!+#REF!+#REF!+#REF!+'ГС занятости'!J60+#REF!+#REF!+#REF!</f>
        <v>#REF!</v>
      </c>
      <c r="K60" s="6" t="e">
        <f>#REF!+#REF!+ГЖИ!K60+#REF!+#REF!+КСП!K60+#REF!+#REF!+#REF!+#REF!+#REF!+#REF!+#REF!+#REF!+#REF!+#REF!+#REF!+#REF!+#REF!+#REF!+'ГС занятости'!K60+#REF!+#REF!+#REF!</f>
        <v>#REF!</v>
      </c>
      <c r="L60" s="6" t="e">
        <f>#REF!+#REF!+ГЖИ!L60+#REF!+#REF!+КСП!L60+#REF!+#REF!+#REF!+#REF!+#REF!+#REF!+#REF!+#REF!+#REF!+#REF!+#REF!+#REF!+#REF!+#REF!+'ГС занятости'!L60+#REF!+#REF!+#REF!</f>
        <v>#REF!</v>
      </c>
      <c r="M60" s="6" t="s">
        <v>39</v>
      </c>
      <c r="N60" s="6" t="s">
        <v>39</v>
      </c>
      <c r="O60" s="6" t="s">
        <v>39</v>
      </c>
      <c r="P60" s="6" t="s">
        <v>39</v>
      </c>
    </row>
    <row r="61" spans="1:16" ht="26.4" x14ac:dyDescent="0.25">
      <c r="A61" s="16" t="s">
        <v>92</v>
      </c>
      <c r="B61" s="13">
        <v>221</v>
      </c>
      <c r="C61" s="38" t="e">
        <f>#REF!+#REF!+ГЖИ!C61+#REF!+#REF!+КСП!C61+#REF!+#REF!+#REF!+#REF!+#REF!+#REF!+#REF!+#REF!+#REF!+#REF!+#REF!+#REF!+#REF!+#REF!+'ГС занятости'!C61+#REF!+#REF!+#REF!</f>
        <v>#REF!</v>
      </c>
      <c r="D61" s="38" t="e">
        <f>#REF!+#REF!+ГЖИ!D61+#REF!+#REF!+КСП!D61+#REF!+#REF!+#REF!+#REF!+#REF!+#REF!+#REF!+#REF!+#REF!+#REF!+#REF!+#REF!+#REF!+#REF!+'ГС занятости'!D61+#REF!+#REF!+#REF!</f>
        <v>#REF!</v>
      </c>
      <c r="E61" s="38" t="e">
        <f>#REF!+#REF!+ГЖИ!E61+#REF!+#REF!+КСП!E61+#REF!+#REF!+#REF!+#REF!+#REF!+#REF!+#REF!+#REF!+#REF!+#REF!+#REF!+#REF!+#REF!+#REF!+'ГС занятости'!E61+#REF!+#REF!+#REF!</f>
        <v>#REF!</v>
      </c>
      <c r="F61" s="38" t="e">
        <f>#REF!+#REF!+ГЖИ!F61+#REF!+#REF!+КСП!F61+#REF!+#REF!+#REF!+#REF!+#REF!+#REF!+#REF!+#REF!+#REF!+#REF!+#REF!+#REF!+#REF!+#REF!+'ГС занятости'!F61+#REF!+#REF!+#REF!</f>
        <v>#REF!</v>
      </c>
      <c r="G61" s="38" t="e">
        <f>#REF!+#REF!+ГЖИ!G61+#REF!+#REF!+КСП!G61+#REF!+#REF!+#REF!+#REF!+#REF!+#REF!+#REF!+#REF!+#REF!+#REF!+#REF!+#REF!+#REF!+#REF!+'ГС занятости'!G61+#REF!+#REF!+#REF!</f>
        <v>#REF!</v>
      </c>
      <c r="H61" s="38" t="e">
        <f>#REF!+#REF!+ГЖИ!H61+#REF!+#REF!+КСП!H61+#REF!+#REF!+#REF!+#REF!+#REF!+#REF!+#REF!+#REF!+#REF!+#REF!+#REF!+#REF!+#REF!+#REF!+'ГС занятости'!H61+#REF!+#REF!+#REF!</f>
        <v>#REF!</v>
      </c>
      <c r="I61" s="38" t="e">
        <f>#REF!+#REF!+ГЖИ!I61+#REF!+#REF!+КСП!I61+#REF!+#REF!+#REF!+#REF!+#REF!+#REF!+#REF!+#REF!+#REF!+#REF!+#REF!+#REF!+#REF!+#REF!+'ГС занятости'!I61+#REF!+#REF!+#REF!</f>
        <v>#REF!</v>
      </c>
      <c r="J61" s="38" t="e">
        <f>#REF!+#REF!+ГЖИ!J61+#REF!+#REF!+КСП!J61+#REF!+#REF!+#REF!+#REF!+#REF!+#REF!+#REF!+#REF!+#REF!+#REF!+#REF!+#REF!+#REF!+#REF!+'ГС занятости'!J61+#REF!+#REF!+#REF!</f>
        <v>#REF!</v>
      </c>
      <c r="K61" s="38" t="e">
        <f>#REF!+#REF!+ГЖИ!K61+#REF!+#REF!+КСП!K61+#REF!+#REF!+#REF!+#REF!+#REF!+#REF!+#REF!+#REF!+#REF!+#REF!+#REF!+#REF!+#REF!+#REF!+'ГС занятости'!K61+#REF!+#REF!+#REF!</f>
        <v>#REF!</v>
      </c>
      <c r="L61" s="38" t="e">
        <f>#REF!+#REF!+ГЖИ!L61+#REF!+#REF!+КСП!L61+#REF!+#REF!+#REF!+#REF!+#REF!+#REF!+#REF!+#REF!+#REF!+#REF!+#REF!+#REF!+#REF!+#REF!+'ГС занятости'!L61+#REF!+#REF!+#REF!</f>
        <v>#REF!</v>
      </c>
      <c r="M61" s="38" t="e">
        <f>#REF!+#REF!+ГЖИ!M61+#REF!+#REF!+КСП!M61+#REF!+#REF!+#REF!+#REF!+#REF!+#REF!+#REF!+#REF!+#REF!+#REF!+#REF!+#REF!+#REF!+#REF!+'ГС занятости'!M61+#REF!+#REF!+#REF!</f>
        <v>#REF!</v>
      </c>
      <c r="N61" s="38" t="e">
        <f>#REF!+#REF!+ГЖИ!N61+#REF!+#REF!+КСП!N61+#REF!+#REF!+#REF!+#REF!+#REF!+#REF!+#REF!+#REF!+#REF!+#REF!+#REF!+#REF!+#REF!+#REF!+'ГС занятости'!N61+#REF!+#REF!+#REF!</f>
        <v>#REF!</v>
      </c>
      <c r="O61" s="38" t="s">
        <v>39</v>
      </c>
      <c r="P61" s="38" t="s">
        <v>39</v>
      </c>
    </row>
    <row r="62" spans="1:16" ht="26.4" x14ac:dyDescent="0.25">
      <c r="A62" s="12" t="s">
        <v>19</v>
      </c>
      <c r="B62" s="13">
        <v>222</v>
      </c>
      <c r="C62" s="6" t="e">
        <f>#REF!+#REF!+ГЖИ!C62+#REF!+#REF!+КСП!C62+#REF!+#REF!+#REF!+#REF!+#REF!+#REF!+#REF!+#REF!+#REF!+#REF!+#REF!+#REF!+#REF!+#REF!+'ГС занятости'!C62+#REF!+#REF!+#REF!</f>
        <v>#REF!</v>
      </c>
      <c r="D62" s="6" t="e">
        <f>#REF!+#REF!+ГЖИ!D62+#REF!+#REF!+КСП!D62+#REF!+#REF!+#REF!+#REF!+#REF!+#REF!+#REF!+#REF!+#REF!+#REF!+#REF!+#REF!+#REF!+#REF!+'ГС занятости'!D62+#REF!+#REF!+#REF!</f>
        <v>#REF!</v>
      </c>
      <c r="E62" s="6" t="e">
        <f>#REF!+#REF!+ГЖИ!E62+#REF!+#REF!+КСП!E62+#REF!+#REF!+#REF!+#REF!+#REF!+#REF!+#REF!+#REF!+#REF!+#REF!+#REF!+#REF!+#REF!+#REF!+'ГС занятости'!E62+#REF!+#REF!+#REF!</f>
        <v>#REF!</v>
      </c>
      <c r="F62" s="6" t="e">
        <f>#REF!+#REF!+ГЖИ!F62+#REF!+#REF!+КСП!F62+#REF!+#REF!+#REF!+#REF!+#REF!+#REF!+#REF!+#REF!+#REF!+#REF!+#REF!+#REF!+#REF!+#REF!+'ГС занятости'!F62+#REF!+#REF!+#REF!</f>
        <v>#REF!</v>
      </c>
      <c r="G62" s="6" t="e">
        <f>#REF!+#REF!+ГЖИ!G62+#REF!+#REF!+КСП!G62+#REF!+#REF!+#REF!+#REF!+#REF!+#REF!+#REF!+#REF!+#REF!+#REF!+#REF!+#REF!+#REF!+#REF!+'ГС занятости'!G62+#REF!+#REF!+#REF!</f>
        <v>#REF!</v>
      </c>
      <c r="H62" s="6" t="e">
        <f>#REF!+#REF!+ГЖИ!H62+#REF!+#REF!+КСП!H62+#REF!+#REF!+#REF!+#REF!+#REF!+#REF!+#REF!+#REF!+#REF!+#REF!+#REF!+#REF!+#REF!+#REF!+'ГС занятости'!H62+#REF!+#REF!+#REF!</f>
        <v>#REF!</v>
      </c>
      <c r="I62" s="6" t="e">
        <f>#REF!+#REF!+ГЖИ!I62+#REF!+#REF!+КСП!I62+#REF!+#REF!+#REF!+#REF!+#REF!+#REF!+#REF!+#REF!+#REF!+#REF!+#REF!+#REF!+#REF!+#REF!+'ГС занятости'!I62+#REF!+#REF!+#REF!</f>
        <v>#REF!</v>
      </c>
      <c r="J62" s="6" t="e">
        <f>#REF!+#REF!+ГЖИ!J62+#REF!+#REF!+КСП!J62+#REF!+#REF!+#REF!+#REF!+#REF!+#REF!+#REF!+#REF!+#REF!+#REF!+#REF!+#REF!+#REF!+#REF!+'ГС занятости'!J62+#REF!+#REF!+#REF!</f>
        <v>#REF!</v>
      </c>
      <c r="K62" s="6" t="e">
        <f>#REF!+#REF!+ГЖИ!K62+#REF!+#REF!+КСП!K62+#REF!+#REF!+#REF!+#REF!+#REF!+#REF!+#REF!+#REF!+#REF!+#REF!+#REF!+#REF!+#REF!+#REF!+'ГС занятости'!K62+#REF!+#REF!+#REF!</f>
        <v>#REF!</v>
      </c>
      <c r="L62" s="6" t="e">
        <f>#REF!+#REF!+ГЖИ!L62+#REF!+#REF!+КСП!L62+#REF!+#REF!+#REF!+#REF!+#REF!+#REF!+#REF!+#REF!+#REF!+#REF!+#REF!+#REF!+#REF!+#REF!+'ГС занятости'!L62+#REF!+#REF!+#REF!</f>
        <v>#REF!</v>
      </c>
      <c r="M62" s="6" t="e">
        <f>#REF!+#REF!+ГЖИ!M62+#REF!+#REF!+КСП!M62+#REF!+#REF!+#REF!+#REF!+#REF!+#REF!+#REF!+#REF!+#REF!+#REF!+#REF!+#REF!+#REF!+#REF!+'ГС занятости'!M62+#REF!+#REF!+#REF!</f>
        <v>#REF!</v>
      </c>
      <c r="N62" s="6" t="e">
        <f>#REF!+#REF!+ГЖИ!N62+#REF!+#REF!+КСП!N62+#REF!+#REF!+#REF!+#REF!+#REF!+#REF!+#REF!+#REF!+#REF!+#REF!+#REF!+#REF!+#REF!+#REF!+'ГС занятости'!N62+#REF!+#REF!+#REF!</f>
        <v>#REF!</v>
      </c>
      <c r="O62" s="6" t="s">
        <v>39</v>
      </c>
      <c r="P62" s="6" t="s">
        <v>39</v>
      </c>
    </row>
    <row r="63" spans="1:16" x14ac:dyDescent="0.25">
      <c r="A63" s="10" t="s">
        <v>20</v>
      </c>
      <c r="B63" s="13">
        <v>223</v>
      </c>
      <c r="C63" s="6" t="e">
        <f>#REF!+#REF!+ГЖИ!C63+#REF!+#REF!+КСП!C63+#REF!+#REF!+#REF!+#REF!+#REF!+#REF!+#REF!+#REF!+#REF!+#REF!+#REF!+#REF!+#REF!+#REF!+'ГС занятости'!C63+#REF!+#REF!+#REF!</f>
        <v>#REF!</v>
      </c>
      <c r="D63" s="6" t="e">
        <f>#REF!+#REF!+ГЖИ!D63+#REF!+#REF!+КСП!D63+#REF!+#REF!+#REF!+#REF!+#REF!+#REF!+#REF!+#REF!+#REF!+#REF!+#REF!+#REF!+#REF!+#REF!+'ГС занятости'!D63+#REF!+#REF!+#REF!</f>
        <v>#REF!</v>
      </c>
      <c r="E63" s="6" t="e">
        <f>#REF!+#REF!+ГЖИ!E63+#REF!+#REF!+КСП!E63+#REF!+#REF!+#REF!+#REF!+#REF!+#REF!+#REF!+#REF!+#REF!+#REF!+#REF!+#REF!+#REF!+#REF!+'ГС занятости'!E63+#REF!+#REF!+#REF!</f>
        <v>#REF!</v>
      </c>
      <c r="F63" s="6" t="e">
        <f>#REF!+#REF!+ГЖИ!F63+#REF!+#REF!+КСП!F63+#REF!+#REF!+#REF!+#REF!+#REF!+#REF!+#REF!+#REF!+#REF!+#REF!+#REF!+#REF!+#REF!+#REF!+'ГС занятости'!F63+#REF!+#REF!+#REF!</f>
        <v>#REF!</v>
      </c>
      <c r="G63" s="6" t="e">
        <f>#REF!+#REF!+ГЖИ!G63+#REF!+#REF!+КСП!G63+#REF!+#REF!+#REF!+#REF!+#REF!+#REF!+#REF!+#REF!+#REF!+#REF!+#REF!+#REF!+#REF!+#REF!+'ГС занятости'!G63+#REF!+#REF!+#REF!</f>
        <v>#REF!</v>
      </c>
      <c r="H63" s="6" t="e">
        <f>#REF!+#REF!+ГЖИ!H63+#REF!+#REF!+КСП!H63+#REF!+#REF!+#REF!+#REF!+#REF!+#REF!+#REF!+#REF!+#REF!+#REF!+#REF!+#REF!+#REF!+#REF!+'ГС занятости'!H63+#REF!+#REF!+#REF!</f>
        <v>#REF!</v>
      </c>
      <c r="I63" s="6" t="e">
        <f>#REF!+#REF!+ГЖИ!I63+#REF!+#REF!+КСП!I63+#REF!+#REF!+#REF!+#REF!+#REF!+#REF!+#REF!+#REF!+#REF!+#REF!+#REF!+#REF!+#REF!+#REF!+'ГС занятости'!I63+#REF!+#REF!+#REF!</f>
        <v>#REF!</v>
      </c>
      <c r="J63" s="6" t="e">
        <f>#REF!+#REF!+ГЖИ!J63+#REF!+#REF!+КСП!J63+#REF!+#REF!+#REF!+#REF!+#REF!+#REF!+#REF!+#REF!+#REF!+#REF!+#REF!+#REF!+#REF!+#REF!+'ГС занятости'!J63+#REF!+#REF!+#REF!</f>
        <v>#REF!</v>
      </c>
      <c r="K63" s="6" t="e">
        <f>#REF!+#REF!+ГЖИ!K63+#REF!+#REF!+КСП!K63+#REF!+#REF!+#REF!+#REF!+#REF!+#REF!+#REF!+#REF!+#REF!+#REF!+#REF!+#REF!+#REF!+#REF!+'ГС занятости'!K63+#REF!+#REF!+#REF!</f>
        <v>#REF!</v>
      </c>
      <c r="L63" s="6" t="e">
        <f>#REF!+#REF!+ГЖИ!L63+#REF!+#REF!+КСП!L63+#REF!+#REF!+#REF!+#REF!+#REF!+#REF!+#REF!+#REF!+#REF!+#REF!+#REF!+#REF!+#REF!+#REF!+'ГС занятости'!L63+#REF!+#REF!+#REF!</f>
        <v>#REF!</v>
      </c>
      <c r="M63" s="6" t="e">
        <f>#REF!+#REF!+ГЖИ!M63+#REF!+#REF!+КСП!M63+#REF!+#REF!+#REF!+#REF!+#REF!+#REF!+#REF!+#REF!+#REF!+#REF!+#REF!+#REF!+#REF!+#REF!+'ГС занятости'!M63+#REF!+#REF!+#REF!</f>
        <v>#REF!</v>
      </c>
      <c r="N63" s="6" t="e">
        <f>#REF!+#REF!+ГЖИ!N63+#REF!+#REF!+КСП!N63+#REF!+#REF!+#REF!+#REF!+#REF!+#REF!+#REF!+#REF!+#REF!+#REF!+#REF!+#REF!+#REF!+#REF!+'ГС занятости'!N63+#REF!+#REF!+#REF!</f>
        <v>#REF!</v>
      </c>
      <c r="O63" s="6" t="s">
        <v>39</v>
      </c>
      <c r="P63" s="6" t="s">
        <v>39</v>
      </c>
    </row>
    <row r="64" spans="1:16" ht="26.4" x14ac:dyDescent="0.25">
      <c r="A64" s="10" t="s">
        <v>93</v>
      </c>
      <c r="B64" s="13">
        <v>224</v>
      </c>
      <c r="C64" s="6" t="e">
        <f>#REF!+#REF!+ГЖИ!C64+#REF!+#REF!+КСП!C64+#REF!+#REF!+#REF!+#REF!+#REF!+#REF!+#REF!+#REF!+#REF!+#REF!+#REF!+#REF!+#REF!+#REF!+'ГС занятости'!C64+#REF!+#REF!+#REF!</f>
        <v>#REF!</v>
      </c>
      <c r="D64" s="6" t="e">
        <f>#REF!+#REF!+ГЖИ!D64+#REF!+#REF!+КСП!D64+#REF!+#REF!+#REF!+#REF!+#REF!+#REF!+#REF!+#REF!+#REF!+#REF!+#REF!+#REF!+#REF!+#REF!+'ГС занятости'!D64+#REF!+#REF!+#REF!</f>
        <v>#REF!</v>
      </c>
      <c r="E64" s="6" t="e">
        <f>#REF!+#REF!+ГЖИ!E64+#REF!+#REF!+КСП!E64+#REF!+#REF!+#REF!+#REF!+#REF!+#REF!+#REF!+#REF!+#REF!+#REF!+#REF!+#REF!+#REF!+#REF!+'ГС занятости'!E64+#REF!+#REF!+#REF!</f>
        <v>#REF!</v>
      </c>
      <c r="F64" s="6" t="e">
        <f>#REF!+#REF!+ГЖИ!F64+#REF!+#REF!+КСП!F64+#REF!+#REF!+#REF!+#REF!+#REF!+#REF!+#REF!+#REF!+#REF!+#REF!+#REF!+#REF!+#REF!+#REF!+'ГС занятости'!F64+#REF!+#REF!+#REF!</f>
        <v>#REF!</v>
      </c>
      <c r="G64" s="6" t="e">
        <f>#REF!+#REF!+ГЖИ!G64+#REF!+#REF!+КСП!G64+#REF!+#REF!+#REF!+#REF!+#REF!+#REF!+#REF!+#REF!+#REF!+#REF!+#REF!+#REF!+#REF!+#REF!+'ГС занятости'!G64+#REF!+#REF!+#REF!</f>
        <v>#REF!</v>
      </c>
      <c r="H64" s="6" t="e">
        <f>#REF!+#REF!+ГЖИ!H64+#REF!+#REF!+КСП!H64+#REF!+#REF!+#REF!+#REF!+#REF!+#REF!+#REF!+#REF!+#REF!+#REF!+#REF!+#REF!+#REF!+#REF!+'ГС занятости'!H64+#REF!+#REF!+#REF!</f>
        <v>#REF!</v>
      </c>
      <c r="I64" s="6" t="e">
        <f>#REF!+#REF!+ГЖИ!I64+#REF!+#REF!+КСП!I64+#REF!+#REF!+#REF!+#REF!+#REF!+#REF!+#REF!+#REF!+#REF!+#REF!+#REF!+#REF!+#REF!+#REF!+'ГС занятости'!I64+#REF!+#REF!+#REF!</f>
        <v>#REF!</v>
      </c>
      <c r="J64" s="6" t="e">
        <f>#REF!+#REF!+ГЖИ!J64+#REF!+#REF!+КСП!J64+#REF!+#REF!+#REF!+#REF!+#REF!+#REF!+#REF!+#REF!+#REF!+#REF!+#REF!+#REF!+#REF!+#REF!+'ГС занятости'!J64+#REF!+#REF!+#REF!</f>
        <v>#REF!</v>
      </c>
      <c r="K64" s="6" t="e">
        <f>#REF!+#REF!+ГЖИ!K64+#REF!+#REF!+КСП!K64+#REF!+#REF!+#REF!+#REF!+#REF!+#REF!+#REF!+#REF!+#REF!+#REF!+#REF!+#REF!+#REF!+#REF!+'ГС занятости'!K64+#REF!+#REF!+#REF!</f>
        <v>#REF!</v>
      </c>
      <c r="L64" s="6" t="e">
        <f>#REF!+#REF!+ГЖИ!L64+#REF!+#REF!+КСП!L64+#REF!+#REF!+#REF!+#REF!+#REF!+#REF!+#REF!+#REF!+#REF!+#REF!+#REF!+#REF!+#REF!+#REF!+'ГС занятости'!L64+#REF!+#REF!+#REF!</f>
        <v>#REF!</v>
      </c>
      <c r="M64" s="6" t="e">
        <f>#REF!+#REF!+ГЖИ!M64+#REF!+#REF!+КСП!M64+#REF!+#REF!+#REF!+#REF!+#REF!+#REF!+#REF!+#REF!+#REF!+#REF!+#REF!+#REF!+#REF!+#REF!+'ГС занятости'!M64+#REF!+#REF!+#REF!</f>
        <v>#REF!</v>
      </c>
      <c r="N64" s="6" t="e">
        <f>#REF!+#REF!+ГЖИ!N64+#REF!+#REF!+КСП!N64+#REF!+#REF!+#REF!+#REF!+#REF!+#REF!+#REF!+#REF!+#REF!+#REF!+#REF!+#REF!+#REF!+#REF!+'ГС занятости'!N64+#REF!+#REF!+#REF!</f>
        <v>#REF!</v>
      </c>
      <c r="O64" s="6" t="s">
        <v>39</v>
      </c>
      <c r="P64" s="6" t="s">
        <v>39</v>
      </c>
    </row>
    <row r="65" spans="1:19" ht="16.5" customHeight="1" x14ac:dyDescent="0.25">
      <c r="A65" s="429" t="s">
        <v>172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19" ht="28.5" customHeight="1" x14ac:dyDescent="0.25">
      <c r="A66" s="15" t="s">
        <v>94</v>
      </c>
      <c r="B66" s="13">
        <v>301</v>
      </c>
      <c r="C66" s="38" t="e">
        <f>#REF!+#REF!+ГЖИ!C66+#REF!+#REF!+КСП!C66+#REF!+#REF!+#REF!+#REF!+#REF!+#REF!+#REF!+#REF!+#REF!+#REF!+#REF!+#REF!+#REF!+#REF!+'ГС занятости'!C66+#REF!+#REF!+#REF!</f>
        <v>#REF!</v>
      </c>
      <c r="D66" s="38" t="e">
        <f>#REF!+#REF!+ГЖИ!D66+#REF!+#REF!+КСП!D66+#REF!+#REF!+#REF!+#REF!+#REF!+#REF!+#REF!+#REF!+#REF!+#REF!+#REF!+#REF!+#REF!+#REF!+'ГС занятости'!D66+#REF!+#REF!+#REF!</f>
        <v>#REF!</v>
      </c>
      <c r="E66" s="38" t="e">
        <f>#REF!+#REF!+ГЖИ!E66+#REF!+#REF!+КСП!E66+#REF!+#REF!+#REF!+#REF!+#REF!+#REF!+#REF!+#REF!+#REF!+#REF!+#REF!+#REF!+#REF!+#REF!+'ГС занятости'!E66+#REF!+#REF!+#REF!</f>
        <v>#REF!</v>
      </c>
      <c r="F66" s="38" t="e">
        <f>#REF!+#REF!+ГЖИ!F66+#REF!+#REF!+КСП!F66+#REF!+#REF!+#REF!+#REF!+#REF!+#REF!+#REF!+#REF!+#REF!+#REF!+#REF!+#REF!+#REF!+#REF!+'ГС занятости'!F66+#REF!+#REF!+#REF!</f>
        <v>#REF!</v>
      </c>
      <c r="G66" s="38" t="e">
        <f>#REF!+#REF!+ГЖИ!G66+#REF!+#REF!+КСП!G66+#REF!+#REF!+#REF!+#REF!+#REF!+#REF!+#REF!+#REF!+#REF!+#REF!+#REF!+#REF!+#REF!+#REF!+'ГС занятости'!G66+#REF!+#REF!+#REF!</f>
        <v>#REF!</v>
      </c>
      <c r="H66" s="38" t="e">
        <f>#REF!+#REF!+ГЖИ!H66+#REF!+#REF!+КСП!H66+#REF!+#REF!+#REF!+#REF!+#REF!+#REF!+#REF!+#REF!+#REF!+#REF!+#REF!+#REF!+#REF!+#REF!+'ГС занятости'!H66+#REF!+#REF!+#REF!</f>
        <v>#REF!</v>
      </c>
      <c r="I66" s="38" t="e">
        <f>#REF!+#REF!+ГЖИ!I66+#REF!+#REF!+КСП!I66+#REF!+#REF!+#REF!+#REF!+#REF!+#REF!+#REF!+#REF!+#REF!+#REF!+#REF!+#REF!+#REF!+#REF!+'ГС занятости'!I66+#REF!+#REF!+#REF!</f>
        <v>#REF!</v>
      </c>
      <c r="J66" s="38" t="e">
        <f>#REF!+#REF!+ГЖИ!J66+#REF!+#REF!+КСП!J66+#REF!+#REF!+#REF!+#REF!+#REF!+#REF!+#REF!+#REF!+#REF!+#REF!+#REF!+#REF!+#REF!+#REF!+'ГС занятости'!J66+#REF!+#REF!+#REF!</f>
        <v>#REF!</v>
      </c>
      <c r="K66" s="38" t="e">
        <f>#REF!+#REF!+ГЖИ!K66+#REF!+#REF!+КСП!K66+#REF!+#REF!+#REF!+#REF!+#REF!+#REF!+#REF!+#REF!+#REF!+#REF!+#REF!+#REF!+#REF!+#REF!+'ГС занятости'!K66+#REF!+#REF!+#REF!</f>
        <v>#REF!</v>
      </c>
      <c r="L66" s="38" t="e">
        <f>#REF!+#REF!+ГЖИ!L66+#REF!+#REF!+КСП!L66+#REF!+#REF!+#REF!+#REF!+#REF!+#REF!+#REF!+#REF!+#REF!+#REF!+#REF!+#REF!+#REF!+#REF!+'ГС занятости'!L66+#REF!+#REF!+#REF!</f>
        <v>#REF!</v>
      </c>
      <c r="M66" s="38" t="e">
        <f>#REF!+#REF!+ГЖИ!M66+#REF!+#REF!+КСП!M66+#REF!+#REF!+#REF!+#REF!+#REF!+#REF!+#REF!+#REF!+#REF!+#REF!+#REF!+#REF!+#REF!+#REF!+'ГС занятости'!M66+#REF!+#REF!+#REF!</f>
        <v>#REF!</v>
      </c>
      <c r="N66" s="38" t="e">
        <f>#REF!+#REF!+ГЖИ!N66+#REF!+#REF!+КСП!N66+#REF!+#REF!+#REF!+#REF!+#REF!+#REF!+#REF!+#REF!+#REF!+#REF!+#REF!+#REF!+#REF!+#REF!+'ГС занятости'!N66+#REF!+#REF!+#REF!</f>
        <v>#REF!</v>
      </c>
      <c r="O66" s="38" t="e">
        <f>#REF!+#REF!+ГЖИ!O66+#REF!+#REF!+КСП!O66+#REF!+#REF!+#REF!+#REF!+#REF!+#REF!+#REF!+#REF!+#REF!+#REF!+#REF!+#REF!+#REF!+#REF!+'ГС занятости'!O66+#REF!+#REF!+#REF!</f>
        <v>#REF!</v>
      </c>
      <c r="P66" s="38" t="e">
        <f>#REF!+#REF!+ГЖИ!P66+#REF!+#REF!+КСП!P66+#REF!+#REF!+#REF!+#REF!+#REF!+#REF!+#REF!+#REF!+#REF!+#REF!+#REF!+#REF!+#REF!+#REF!+'ГС занятости'!P66+#REF!+#REF!+#REF!</f>
        <v>#REF!</v>
      </c>
      <c r="Q66" s="4" t="e">
        <f>SUM(D66:N66)</f>
        <v>#REF!</v>
      </c>
    </row>
    <row r="67" spans="1:19" ht="52.5" customHeight="1" x14ac:dyDescent="0.25">
      <c r="A67" s="9" t="s">
        <v>95</v>
      </c>
      <c r="B67" s="13">
        <v>302</v>
      </c>
      <c r="C67" s="6" t="e">
        <f>#REF!+#REF!+ГЖИ!C67+#REF!+#REF!+КСП!C67+#REF!+#REF!+#REF!+#REF!+#REF!+#REF!+#REF!+#REF!+#REF!+#REF!+#REF!+#REF!+#REF!+#REF!+'ГС занятости'!C67+#REF!+#REF!+#REF!</f>
        <v>#REF!</v>
      </c>
      <c r="D67" s="6" t="s">
        <v>39</v>
      </c>
      <c r="E67" s="6" t="s">
        <v>39</v>
      </c>
      <c r="F67" s="6" t="s">
        <v>39</v>
      </c>
      <c r="G67" s="6" t="s">
        <v>39</v>
      </c>
      <c r="H67" s="6" t="e">
        <f>#REF!+#REF!+ГЖИ!H67+#REF!+#REF!+КСП!H67+#REF!+#REF!+#REF!+#REF!+#REF!+#REF!+#REF!+#REF!+#REF!+#REF!+#REF!+#REF!+#REF!+#REF!+'ГС занятости'!H67+#REF!+#REF!+#REF!</f>
        <v>#REF!</v>
      </c>
      <c r="I67" s="6" t="e">
        <f>#REF!+#REF!+ГЖИ!I67+#REF!+#REF!+КСП!I67+#REF!+#REF!+#REF!+#REF!+#REF!+#REF!+#REF!+#REF!+#REF!+#REF!+#REF!+#REF!+#REF!+#REF!+'ГС занятости'!I67+#REF!+#REF!+#REF!</f>
        <v>#REF!</v>
      </c>
      <c r="J67" s="6" t="e">
        <f>#REF!+#REF!+ГЖИ!J67+#REF!+#REF!+КСП!J67+#REF!+#REF!+#REF!+#REF!+#REF!+#REF!+#REF!+#REF!+#REF!+#REF!+#REF!+#REF!+#REF!+#REF!+'ГС занятости'!J67+#REF!+#REF!+#REF!</f>
        <v>#REF!</v>
      </c>
      <c r="K67" s="6" t="s">
        <v>39</v>
      </c>
      <c r="L67" s="6" t="e">
        <f>#REF!+#REF!+ГЖИ!L67+#REF!+#REF!+КСП!L67+#REF!+#REF!+#REF!+#REF!+#REF!+#REF!+#REF!+#REF!+#REF!+#REF!+#REF!+#REF!+#REF!+#REF!+'ГС занятости'!L67+#REF!+#REF!+#REF!</f>
        <v>#REF!</v>
      </c>
      <c r="M67" s="6" t="s">
        <v>39</v>
      </c>
      <c r="N67" s="6" t="s">
        <v>39</v>
      </c>
      <c r="O67" s="6" t="s">
        <v>39</v>
      </c>
      <c r="P67" s="6" t="s">
        <v>39</v>
      </c>
    </row>
    <row r="68" spans="1:19" ht="51" customHeight="1" x14ac:dyDescent="0.25">
      <c r="A68" s="9" t="s">
        <v>96</v>
      </c>
      <c r="B68" s="13">
        <v>303</v>
      </c>
      <c r="C68" s="6" t="e">
        <f>#REF!+#REF!+ГЖИ!C68+#REF!+#REF!+КСП!C68+#REF!+#REF!+#REF!+#REF!+#REF!+#REF!+#REF!+#REF!+#REF!+#REF!+#REF!+#REF!+#REF!+#REF!+'ГС занятости'!C68+#REF!+#REF!+#REF!</f>
        <v>#REF!</v>
      </c>
      <c r="D68" s="6" t="e">
        <f>#REF!+#REF!+ГЖИ!D68+#REF!+#REF!+КСП!D68+#REF!+#REF!+#REF!+#REF!+#REF!+#REF!+#REF!+#REF!+#REF!+#REF!+#REF!+#REF!+#REF!+#REF!+'ГС занятости'!D68+#REF!+#REF!+#REF!</f>
        <v>#REF!</v>
      </c>
      <c r="E68" s="6" t="e">
        <f>#REF!+#REF!+ГЖИ!E68+#REF!+#REF!+КСП!E68+#REF!+#REF!+#REF!+#REF!+#REF!+#REF!+#REF!+#REF!+#REF!+#REF!+#REF!+#REF!+#REF!+#REF!+'ГС занятости'!E68+#REF!+#REF!+#REF!</f>
        <v>#REF!</v>
      </c>
      <c r="F68" s="6" t="e">
        <f>#REF!+#REF!+ГЖИ!F68+#REF!+#REF!+КСП!F68+#REF!+#REF!+#REF!+#REF!+#REF!+#REF!+#REF!+#REF!+#REF!+#REF!+#REF!+#REF!+#REF!+#REF!+'ГС занятости'!F68+#REF!+#REF!+#REF!</f>
        <v>#REF!</v>
      </c>
      <c r="G68" s="6" t="e">
        <f>#REF!+#REF!+ГЖИ!G68+#REF!+#REF!+КСП!G68+#REF!+#REF!+#REF!+#REF!+#REF!+#REF!+#REF!+#REF!+#REF!+#REF!+#REF!+#REF!+#REF!+#REF!+'ГС занятости'!G68+#REF!+#REF!+#REF!</f>
        <v>#REF!</v>
      </c>
      <c r="H68" s="6" t="e">
        <f>#REF!+#REF!+ГЖИ!H68+#REF!+#REF!+КСП!H68+#REF!+#REF!+#REF!+#REF!+#REF!+#REF!+#REF!+#REF!+#REF!+#REF!+#REF!+#REF!+#REF!+#REF!+'ГС занятости'!H68+#REF!+#REF!+#REF!</f>
        <v>#REF!</v>
      </c>
      <c r="I68" s="6" t="e">
        <f>#REF!+#REF!+ГЖИ!I68+#REF!+#REF!+КСП!I68+#REF!+#REF!+#REF!+#REF!+#REF!+#REF!+#REF!+#REF!+#REF!+#REF!+#REF!+#REF!+#REF!+#REF!+'ГС занятости'!I68+#REF!+#REF!+#REF!</f>
        <v>#REF!</v>
      </c>
      <c r="J68" s="6" t="e">
        <f>#REF!+#REF!+ГЖИ!J68+#REF!+#REF!+КСП!J68+#REF!+#REF!+#REF!+#REF!+#REF!+#REF!+#REF!+#REF!+#REF!+#REF!+#REF!+#REF!+#REF!+#REF!+'ГС занятости'!J68+#REF!+#REF!+#REF!</f>
        <v>#REF!</v>
      </c>
      <c r="K68" s="6" t="e">
        <f>#REF!+#REF!+ГЖИ!K68+#REF!+#REF!+КСП!K68+#REF!+#REF!+#REF!+#REF!+#REF!+#REF!+#REF!+#REF!+#REF!+#REF!+#REF!+#REF!+#REF!+#REF!+'ГС занятости'!K68+#REF!+#REF!+#REF!</f>
        <v>#REF!</v>
      </c>
      <c r="L68" s="6" t="e">
        <f>#REF!+#REF!+ГЖИ!L68+#REF!+#REF!+КСП!L68+#REF!+#REF!+#REF!+#REF!+#REF!+#REF!+#REF!+#REF!+#REF!+#REF!+#REF!+#REF!+#REF!+#REF!+'ГС занятости'!L68+#REF!+#REF!+#REF!</f>
        <v>#REF!</v>
      </c>
      <c r="M68" s="6" t="e">
        <f>#REF!+#REF!+ГЖИ!M68+#REF!+#REF!+КСП!M68+#REF!+#REF!+#REF!+#REF!+#REF!+#REF!+#REF!+#REF!+#REF!+#REF!+#REF!+#REF!+#REF!+#REF!+'ГС занятости'!M68+#REF!+#REF!+#REF!</f>
        <v>#REF!</v>
      </c>
      <c r="N68" s="6" t="e">
        <f>#REF!+#REF!+ГЖИ!N68+#REF!+#REF!+КСП!N68+#REF!+#REF!+#REF!+#REF!+#REF!+#REF!+#REF!+#REF!+#REF!+#REF!+#REF!+#REF!+#REF!+#REF!+'ГС занятости'!N68+#REF!+#REF!+#REF!</f>
        <v>#REF!</v>
      </c>
      <c r="O68" s="6" t="s">
        <v>39</v>
      </c>
      <c r="P68" s="6" t="s">
        <v>39</v>
      </c>
    </row>
    <row r="69" spans="1:19" ht="64.5" customHeight="1" x14ac:dyDescent="0.25">
      <c r="A69" s="9" t="s">
        <v>97</v>
      </c>
      <c r="B69" s="13">
        <v>304</v>
      </c>
      <c r="C69" s="38" t="e">
        <f>#REF!+#REF!+ГЖИ!C69+#REF!+#REF!+КСП!C69+#REF!+#REF!+#REF!+#REF!+#REF!+#REF!+#REF!+#REF!+#REF!+#REF!+#REF!+#REF!+#REF!+#REF!+'ГС занятости'!C69+#REF!+#REF!+#REF!</f>
        <v>#REF!</v>
      </c>
      <c r="D69" s="38" t="e">
        <f>#REF!+#REF!+ГЖИ!D69+#REF!+#REF!+КСП!D69+#REF!+#REF!+#REF!+#REF!+#REF!+#REF!+#REF!+#REF!+#REF!+#REF!+#REF!+#REF!+#REF!+#REF!+'ГС занятости'!D69+#REF!+#REF!+#REF!</f>
        <v>#REF!</v>
      </c>
      <c r="E69" s="38" t="e">
        <f>#REF!+#REF!+ГЖИ!E69+#REF!+#REF!+КСП!E69+#REF!+#REF!+#REF!+#REF!+#REF!+#REF!+#REF!+#REF!+#REF!+#REF!+#REF!+#REF!+#REF!+#REF!+'ГС занятости'!E69+#REF!+#REF!+#REF!</f>
        <v>#REF!</v>
      </c>
      <c r="F69" s="38" t="e">
        <f>#REF!+#REF!+ГЖИ!F69+#REF!+#REF!+КСП!F69+#REF!+#REF!+#REF!+#REF!+#REF!+#REF!+#REF!+#REF!+#REF!+#REF!+#REF!+#REF!+#REF!+#REF!+'ГС занятости'!F69+#REF!+#REF!+#REF!</f>
        <v>#REF!</v>
      </c>
      <c r="G69" s="38" t="e">
        <f>#REF!+#REF!+ГЖИ!G69+#REF!+#REF!+КСП!G69+#REF!+#REF!+#REF!+#REF!+#REF!+#REF!+#REF!+#REF!+#REF!+#REF!+#REF!+#REF!+#REF!+#REF!+'ГС занятости'!G69+#REF!+#REF!+#REF!</f>
        <v>#REF!</v>
      </c>
      <c r="H69" s="38" t="e">
        <f>#REF!+#REF!+ГЖИ!H69+#REF!+#REF!+КСП!H69+#REF!+#REF!+#REF!+#REF!+#REF!+#REF!+#REF!+#REF!+#REF!+#REF!+#REF!+#REF!+#REF!+#REF!+'ГС занятости'!H69+#REF!+#REF!+#REF!</f>
        <v>#REF!</v>
      </c>
      <c r="I69" s="38" t="e">
        <f>#REF!+#REF!+ГЖИ!I69+#REF!+#REF!+КСП!I69+#REF!+#REF!+#REF!+#REF!+#REF!+#REF!+#REF!+#REF!+#REF!+#REF!+#REF!+#REF!+#REF!+#REF!+'ГС занятости'!I69+#REF!+#REF!+#REF!</f>
        <v>#REF!</v>
      </c>
      <c r="J69" s="38" t="e">
        <f>#REF!+#REF!+ГЖИ!J69+#REF!+#REF!+КСП!J69+#REF!+#REF!+#REF!+#REF!+#REF!+#REF!+#REF!+#REF!+#REF!+#REF!+#REF!+#REF!+#REF!+#REF!+'ГС занятости'!J69+#REF!+#REF!+#REF!</f>
        <v>#REF!</v>
      </c>
      <c r="K69" s="38" t="e">
        <f>#REF!+#REF!+ГЖИ!K69+#REF!+#REF!+КСП!K69+#REF!+#REF!+#REF!+#REF!+#REF!+#REF!+#REF!+#REF!+#REF!+#REF!+#REF!+#REF!+#REF!+#REF!+'ГС занятости'!K69+#REF!+#REF!+#REF!</f>
        <v>#REF!</v>
      </c>
      <c r="L69" s="38" t="e">
        <f>#REF!+#REF!+ГЖИ!L69+#REF!+#REF!+КСП!L69+#REF!+#REF!+#REF!+#REF!+#REF!+#REF!+#REF!+#REF!+#REF!+#REF!+#REF!+#REF!+#REF!+#REF!+'ГС занятости'!L69+#REF!+#REF!+#REF!</f>
        <v>#REF!</v>
      </c>
      <c r="M69" s="38" t="e">
        <f>#REF!+#REF!+ГЖИ!M69+#REF!+#REF!+КСП!M69+#REF!+#REF!+#REF!+#REF!+#REF!+#REF!+#REF!+#REF!+#REF!+#REF!+#REF!+#REF!+#REF!+#REF!+'ГС занятости'!M69+#REF!+#REF!+#REF!</f>
        <v>#REF!</v>
      </c>
      <c r="N69" s="38" t="e">
        <f>#REF!+#REF!+ГЖИ!N69+#REF!+#REF!+КСП!N69+#REF!+#REF!+#REF!+#REF!+#REF!+#REF!+#REF!+#REF!+#REF!+#REF!+#REF!+#REF!+#REF!+#REF!+'ГС занятости'!N69+#REF!+#REF!+#REF!</f>
        <v>#REF!</v>
      </c>
      <c r="O69" s="38" t="s">
        <v>39</v>
      </c>
      <c r="P69" s="38" t="s">
        <v>39</v>
      </c>
      <c r="Q69" s="4" t="e">
        <f>SUM(D69:N69)</f>
        <v>#REF!</v>
      </c>
    </row>
    <row r="70" spans="1:19" ht="50.25" customHeight="1" x14ac:dyDescent="0.25">
      <c r="A70" s="11" t="s">
        <v>98</v>
      </c>
      <c r="B70" s="13">
        <v>305</v>
      </c>
      <c r="C70" s="6" t="e">
        <f>#REF!+#REF!+ГЖИ!C70+#REF!+#REF!+КСП!C70+#REF!+#REF!+#REF!+#REF!+#REF!+#REF!+#REF!+#REF!+#REF!+#REF!+#REF!+#REF!+#REF!+#REF!+'ГС занятости'!C70+#REF!+#REF!+#REF!</f>
        <v>#REF!</v>
      </c>
      <c r="D70" s="6" t="e">
        <f>#REF!+#REF!+ГЖИ!D70+#REF!+#REF!+КСП!D70+#REF!+#REF!+#REF!+#REF!+#REF!+#REF!+#REF!+#REF!+#REF!+#REF!+#REF!+#REF!+#REF!+#REF!+'ГС занятости'!D70+#REF!+#REF!+#REF!</f>
        <v>#REF!</v>
      </c>
      <c r="E70" s="6" t="e">
        <f>#REF!+#REF!+ГЖИ!E70+#REF!+#REF!+КСП!E70+#REF!+#REF!+#REF!+#REF!+#REF!+#REF!+#REF!+#REF!+#REF!+#REF!+#REF!+#REF!+#REF!+#REF!+'ГС занятости'!E70+#REF!+#REF!+#REF!</f>
        <v>#REF!</v>
      </c>
      <c r="F70" s="6" t="e">
        <f>#REF!+#REF!+ГЖИ!F70+#REF!+#REF!+КСП!F70+#REF!+#REF!+#REF!+#REF!+#REF!+#REF!+#REF!+#REF!+#REF!+#REF!+#REF!+#REF!+#REF!+#REF!+'ГС занятости'!F70+#REF!+#REF!+#REF!</f>
        <v>#REF!</v>
      </c>
      <c r="G70" s="6" t="e">
        <f>#REF!+#REF!+ГЖИ!G70+#REF!+#REF!+КСП!G70+#REF!+#REF!+#REF!+#REF!+#REF!+#REF!+#REF!+#REF!+#REF!+#REF!+#REF!+#REF!+#REF!+#REF!+'ГС занятости'!G70+#REF!+#REF!+#REF!</f>
        <v>#REF!</v>
      </c>
      <c r="H70" s="6" t="e">
        <f>#REF!+#REF!+ГЖИ!H70+#REF!+#REF!+КСП!H70+#REF!+#REF!+#REF!+#REF!+#REF!+#REF!+#REF!+#REF!+#REF!+#REF!+#REF!+#REF!+#REF!+#REF!+'ГС занятости'!H70+#REF!+#REF!+#REF!</f>
        <v>#REF!</v>
      </c>
      <c r="I70" s="6" t="e">
        <f>#REF!+#REF!+ГЖИ!I70+#REF!+#REF!+КСП!I70+#REF!+#REF!+#REF!+#REF!+#REF!+#REF!+#REF!+#REF!+#REF!+#REF!+#REF!+#REF!+#REF!+#REF!+'ГС занятости'!I70+#REF!+#REF!+#REF!</f>
        <v>#REF!</v>
      </c>
      <c r="J70" s="6" t="e">
        <f>#REF!+#REF!+ГЖИ!J70+#REF!+#REF!+КСП!J70+#REF!+#REF!+#REF!+#REF!+#REF!+#REF!+#REF!+#REF!+#REF!+#REF!+#REF!+#REF!+#REF!+#REF!+'ГС занятости'!J70+#REF!+#REF!+#REF!</f>
        <v>#REF!</v>
      </c>
      <c r="K70" s="6" t="e">
        <f>#REF!+#REF!+ГЖИ!K70+#REF!+#REF!+КСП!K70+#REF!+#REF!+#REF!+#REF!+#REF!+#REF!+#REF!+#REF!+#REF!+#REF!+#REF!+#REF!+#REF!+#REF!+'ГС занятости'!K70+#REF!+#REF!+#REF!</f>
        <v>#REF!</v>
      </c>
      <c r="L70" s="6" t="e">
        <f>#REF!+#REF!+ГЖИ!L70+#REF!+#REF!+КСП!L70+#REF!+#REF!+#REF!+#REF!+#REF!+#REF!+#REF!+#REF!+#REF!+#REF!+#REF!+#REF!+#REF!+#REF!+'ГС занятости'!L70+#REF!+#REF!+#REF!</f>
        <v>#REF!</v>
      </c>
      <c r="M70" s="6" t="e">
        <f>#REF!+#REF!+ГЖИ!M70+#REF!+#REF!+КСП!M70+#REF!+#REF!+#REF!+#REF!+#REF!+#REF!+#REF!+#REF!+#REF!+#REF!+#REF!+#REF!+#REF!+#REF!+'ГС занятости'!M70+#REF!+#REF!+#REF!</f>
        <v>#REF!</v>
      </c>
      <c r="N70" s="6" t="e">
        <f>#REF!+#REF!+ГЖИ!N70+#REF!+#REF!+КСП!N70+#REF!+#REF!+#REF!+#REF!+#REF!+#REF!+#REF!+#REF!+#REF!+#REF!+#REF!+#REF!+#REF!+#REF!+'ГС занятости'!N70+#REF!+#REF!+#REF!</f>
        <v>#REF!</v>
      </c>
      <c r="O70" s="6" t="s">
        <v>39</v>
      </c>
      <c r="P70" s="6" t="s">
        <v>39</v>
      </c>
    </row>
    <row r="71" spans="1:19" ht="51" customHeight="1" x14ac:dyDescent="0.25">
      <c r="A71" s="11" t="s">
        <v>99</v>
      </c>
      <c r="B71" s="13">
        <v>306</v>
      </c>
      <c r="C71" s="6" t="e">
        <f>#REF!+#REF!+ГЖИ!C71+#REF!+#REF!+КСП!C71+#REF!+#REF!+#REF!+#REF!+#REF!+#REF!+#REF!+#REF!+#REF!+#REF!+#REF!+#REF!+#REF!+#REF!+'ГС занятости'!C71+#REF!+#REF!+#REF!</f>
        <v>#REF!</v>
      </c>
      <c r="D71" s="6" t="s">
        <v>39</v>
      </c>
      <c r="E71" s="6" t="e">
        <f>#REF!+#REF!+ГЖИ!E71+#REF!+#REF!+КСП!E71+#REF!+#REF!+#REF!+#REF!+#REF!+#REF!+#REF!+#REF!+#REF!+#REF!+#REF!+#REF!+#REF!+#REF!+'ГС занятости'!E71+#REF!+#REF!+#REF!</f>
        <v>#REF!</v>
      </c>
      <c r="F71" s="6" t="e">
        <f>#REF!+#REF!+ГЖИ!F71+#REF!+#REF!+КСП!F71+#REF!+#REF!+#REF!+#REF!+#REF!+#REF!+#REF!+#REF!+#REF!+#REF!+#REF!+#REF!+#REF!+#REF!+'ГС занятости'!F71+#REF!+#REF!+#REF!</f>
        <v>#REF!</v>
      </c>
      <c r="G71" s="6" t="e">
        <f>#REF!+#REF!+ГЖИ!G71+#REF!+#REF!+КСП!G71+#REF!+#REF!+#REF!+#REF!+#REF!+#REF!+#REF!+#REF!+#REF!+#REF!+#REF!+#REF!+#REF!+#REF!+'ГС занятости'!G71+#REF!+#REF!+#REF!</f>
        <v>#REF!</v>
      </c>
      <c r="H71" s="6" t="s">
        <v>39</v>
      </c>
      <c r="I71" s="6" t="e">
        <f>#REF!+#REF!+ГЖИ!I71+#REF!+#REF!+КСП!I71+#REF!+#REF!+#REF!+#REF!+#REF!+#REF!+#REF!+#REF!+#REF!+#REF!+#REF!+#REF!+#REF!+#REF!+'ГС занятости'!I71+#REF!+#REF!+#REF!</f>
        <v>#REF!</v>
      </c>
      <c r="J71" s="6" t="e">
        <f>#REF!+#REF!+ГЖИ!J71+#REF!+#REF!+КСП!J71+#REF!+#REF!+#REF!+#REF!+#REF!+#REF!+#REF!+#REF!+#REF!+#REF!+#REF!+#REF!+#REF!+#REF!+'ГС занятости'!J71+#REF!+#REF!+#REF!</f>
        <v>#REF!</v>
      </c>
      <c r="K71" s="6" t="s">
        <v>39</v>
      </c>
      <c r="L71" s="6" t="s">
        <v>39</v>
      </c>
      <c r="M71" s="6" t="s">
        <v>39</v>
      </c>
      <c r="N71" s="6" t="e">
        <f>#REF!+#REF!+ГЖИ!N71+#REF!+#REF!+КСП!N71+#REF!+#REF!+#REF!+#REF!+#REF!+#REF!+#REF!+#REF!+#REF!+#REF!+#REF!+#REF!+#REF!+#REF!+'ГС занятости'!N71+#REF!+#REF!+#REF!</f>
        <v>#REF!</v>
      </c>
      <c r="O71" s="6" t="s">
        <v>39</v>
      </c>
      <c r="P71" s="6" t="s">
        <v>39</v>
      </c>
    </row>
    <row r="72" spans="1:19" ht="40.5" customHeight="1" x14ac:dyDescent="0.25">
      <c r="A72" s="11" t="s">
        <v>100</v>
      </c>
      <c r="B72" s="13">
        <v>307</v>
      </c>
      <c r="C72" s="6" t="e">
        <f>#REF!+#REF!+ГЖИ!C72+#REF!+#REF!+КСП!C72+#REF!+#REF!+#REF!+#REF!+#REF!+#REF!+#REF!+#REF!+#REF!+#REF!+#REF!+#REF!+#REF!+#REF!+'ГС занятости'!C72+#REF!+#REF!+#REF!</f>
        <v>#REF!</v>
      </c>
      <c r="D72" s="6" t="e">
        <f>#REF!+#REF!+ГЖИ!D72+#REF!+#REF!+КСП!D72+#REF!+#REF!+#REF!+#REF!+#REF!+#REF!+#REF!+#REF!+#REF!+#REF!+#REF!+#REF!+#REF!+#REF!+'ГС занятости'!D72+#REF!+#REF!+#REF!</f>
        <v>#REF!</v>
      </c>
      <c r="E72" s="6" t="e">
        <f>#REF!+#REF!+ГЖИ!E72+#REF!+#REF!+КСП!E72+#REF!+#REF!+#REF!+#REF!+#REF!+#REF!+#REF!+#REF!+#REF!+#REF!+#REF!+#REF!+#REF!+#REF!+'ГС занятости'!E72+#REF!+#REF!+#REF!</f>
        <v>#REF!</v>
      </c>
      <c r="F72" s="6" t="e">
        <f>#REF!+#REF!+ГЖИ!F72+#REF!+#REF!+КСП!F72+#REF!+#REF!+#REF!+#REF!+#REF!+#REF!+#REF!+#REF!+#REF!+#REF!+#REF!+#REF!+#REF!+#REF!+'ГС занятости'!F72+#REF!+#REF!+#REF!</f>
        <v>#REF!</v>
      </c>
      <c r="G72" s="6" t="e">
        <f>#REF!+#REF!+ГЖИ!G72+#REF!+#REF!+КСП!G72+#REF!+#REF!+#REF!+#REF!+#REF!+#REF!+#REF!+#REF!+#REF!+#REF!+#REF!+#REF!+#REF!+#REF!+'ГС занятости'!G72+#REF!+#REF!+#REF!</f>
        <v>#REF!</v>
      </c>
      <c r="H72" s="6" t="e">
        <f>#REF!+#REF!+ГЖИ!H72+#REF!+#REF!+КСП!H72+#REF!+#REF!+#REF!+#REF!+#REF!+#REF!+#REF!+#REF!+#REF!+#REF!+#REF!+#REF!+#REF!+#REF!+'ГС занятости'!H72+#REF!+#REF!+#REF!</f>
        <v>#REF!</v>
      </c>
      <c r="I72" s="6" t="e">
        <f>#REF!+#REF!+ГЖИ!I72+#REF!+#REF!+КСП!I72+#REF!+#REF!+#REF!+#REF!+#REF!+#REF!+#REF!+#REF!+#REF!+#REF!+#REF!+#REF!+#REF!+#REF!+'ГС занятости'!I72+#REF!+#REF!+#REF!</f>
        <v>#REF!</v>
      </c>
      <c r="J72" s="6" t="e">
        <f>#REF!+#REF!+ГЖИ!J72+#REF!+#REF!+КСП!J72+#REF!+#REF!+#REF!+#REF!+#REF!+#REF!+#REF!+#REF!+#REF!+#REF!+#REF!+#REF!+#REF!+#REF!+'ГС занятости'!J72+#REF!+#REF!+#REF!</f>
        <v>#REF!</v>
      </c>
      <c r="K72" s="6" t="e">
        <f>#REF!+#REF!+ГЖИ!K72+#REF!+#REF!+КСП!K72+#REF!+#REF!+#REF!+#REF!+#REF!+#REF!+#REF!+#REF!+#REF!+#REF!+#REF!+#REF!+#REF!+#REF!+'ГС занятости'!K72+#REF!+#REF!+#REF!</f>
        <v>#REF!</v>
      </c>
      <c r="L72" s="6" t="e">
        <f>#REF!+#REF!+ГЖИ!L72+#REF!+#REF!+КСП!L72+#REF!+#REF!+#REF!+#REF!+#REF!+#REF!+#REF!+#REF!+#REF!+#REF!+#REF!+#REF!+#REF!+#REF!+'ГС занятости'!L72+#REF!+#REF!+#REF!</f>
        <v>#REF!</v>
      </c>
      <c r="M72" s="6" t="s">
        <v>39</v>
      </c>
      <c r="N72" s="6" t="s">
        <v>39</v>
      </c>
      <c r="O72" s="6" t="s">
        <v>39</v>
      </c>
      <c r="P72" s="6" t="s">
        <v>39</v>
      </c>
    </row>
    <row r="73" spans="1:19" ht="40.5" customHeight="1" x14ac:dyDescent="0.25">
      <c r="A73" s="11" t="s">
        <v>101</v>
      </c>
      <c r="B73" s="13">
        <v>308</v>
      </c>
      <c r="C73" s="6" t="e">
        <f>#REF!+#REF!+ГЖИ!C73+#REF!+#REF!+КСП!C73+#REF!+#REF!+#REF!+#REF!+#REF!+#REF!+#REF!+#REF!+#REF!+#REF!+#REF!+#REF!+#REF!+#REF!+'ГС занятости'!C73+#REF!+#REF!+#REF!</f>
        <v>#REF!</v>
      </c>
      <c r="D73" s="6" t="e">
        <f>#REF!+#REF!+ГЖИ!D73+#REF!+#REF!+КСП!D73+#REF!+#REF!+#REF!+#REF!+#REF!+#REF!+#REF!+#REF!+#REF!+#REF!+#REF!+#REF!+#REF!+#REF!+'ГС занятости'!D73+#REF!+#REF!+#REF!</f>
        <v>#REF!</v>
      </c>
      <c r="E73" s="6" t="e">
        <f>#REF!+#REF!+ГЖИ!E73+#REF!+#REF!+КСП!E73+#REF!+#REF!+#REF!+#REF!+#REF!+#REF!+#REF!+#REF!+#REF!+#REF!+#REF!+#REF!+#REF!+#REF!+'ГС занятости'!E73+#REF!+#REF!+#REF!</f>
        <v>#REF!</v>
      </c>
      <c r="F73" s="6" t="e">
        <f>#REF!+#REF!+ГЖИ!F73+#REF!+#REF!+КСП!F73+#REF!+#REF!+#REF!+#REF!+#REF!+#REF!+#REF!+#REF!+#REF!+#REF!+#REF!+#REF!+#REF!+#REF!+'ГС занятости'!F73+#REF!+#REF!+#REF!</f>
        <v>#REF!</v>
      </c>
      <c r="G73" s="6" t="e">
        <f>#REF!+#REF!+ГЖИ!G73+#REF!+#REF!+КСП!G73+#REF!+#REF!+#REF!+#REF!+#REF!+#REF!+#REF!+#REF!+#REF!+#REF!+#REF!+#REF!+#REF!+#REF!+'ГС занятости'!G73+#REF!+#REF!+#REF!</f>
        <v>#REF!</v>
      </c>
      <c r="H73" s="6" t="e">
        <f>#REF!+#REF!+ГЖИ!H73+#REF!+#REF!+КСП!H73+#REF!+#REF!+#REF!+#REF!+#REF!+#REF!+#REF!+#REF!+#REF!+#REF!+#REF!+#REF!+#REF!+#REF!+'ГС занятости'!H73+#REF!+#REF!+#REF!</f>
        <v>#REF!</v>
      </c>
      <c r="I73" s="6" t="e">
        <f>#REF!+#REF!+ГЖИ!I73+#REF!+#REF!+КСП!I73+#REF!+#REF!+#REF!+#REF!+#REF!+#REF!+#REF!+#REF!+#REF!+#REF!+#REF!+#REF!+#REF!+#REF!+'ГС занятости'!I73+#REF!+#REF!+#REF!</f>
        <v>#REF!</v>
      </c>
      <c r="J73" s="6" t="e">
        <f>#REF!+#REF!+ГЖИ!J73+#REF!+#REF!+КСП!J73+#REF!+#REF!+#REF!+#REF!+#REF!+#REF!+#REF!+#REF!+#REF!+#REF!+#REF!+#REF!+#REF!+#REF!+'ГС занятости'!J73+#REF!+#REF!+#REF!</f>
        <v>#REF!</v>
      </c>
      <c r="K73" s="6" t="e">
        <f>#REF!+#REF!+ГЖИ!K73+#REF!+#REF!+КСП!K73+#REF!+#REF!+#REF!+#REF!+#REF!+#REF!+#REF!+#REF!+#REF!+#REF!+#REF!+#REF!+#REF!+#REF!+'ГС занятости'!K73+#REF!+#REF!+#REF!</f>
        <v>#REF!</v>
      </c>
      <c r="L73" s="6" t="e">
        <f>#REF!+#REF!+ГЖИ!L73+#REF!+#REF!+КСП!L73+#REF!+#REF!+#REF!+#REF!+#REF!+#REF!+#REF!+#REF!+#REF!+#REF!+#REF!+#REF!+#REF!+#REF!+'ГС занятости'!L73+#REF!+#REF!+#REF!</f>
        <v>#REF!</v>
      </c>
      <c r="M73" s="6" t="s">
        <v>39</v>
      </c>
      <c r="N73" s="6" t="s">
        <v>39</v>
      </c>
      <c r="O73" s="6" t="s">
        <v>39</v>
      </c>
      <c r="P73" s="6" t="s">
        <v>39</v>
      </c>
      <c r="R73" s="4" t="e">
        <f>Q66-Q69</f>
        <v>#REF!</v>
      </c>
      <c r="S73" s="4" t="e">
        <f>R73-Q74</f>
        <v>#REF!</v>
      </c>
    </row>
    <row r="74" spans="1:19" ht="27.75" customHeight="1" x14ac:dyDescent="0.25">
      <c r="A74" s="10" t="s">
        <v>102</v>
      </c>
      <c r="B74" s="13">
        <v>309</v>
      </c>
      <c r="C74" s="38" t="e">
        <f>#REF!+#REF!+ГЖИ!C74+#REF!+#REF!+КСП!C74+#REF!+#REF!+#REF!+#REF!+#REF!+#REF!+#REF!+#REF!+#REF!+#REF!+#REF!+#REF!+#REF!+#REF!+'ГС занятости'!C74+#REF!+#REF!+#REF!</f>
        <v>#REF!</v>
      </c>
      <c r="D74" s="38" t="e">
        <f>#REF!+#REF!+ГЖИ!D74+#REF!+#REF!+КСП!D74+#REF!+#REF!+#REF!+#REF!+#REF!+#REF!+#REF!+#REF!+#REF!+#REF!+#REF!+#REF!+#REF!+#REF!+'ГС занятости'!D74+#REF!+#REF!+#REF!</f>
        <v>#REF!</v>
      </c>
      <c r="E74" s="38" t="e">
        <f>#REF!+#REF!+ГЖИ!E74+#REF!+#REF!+КСП!E74+#REF!+#REF!+#REF!+#REF!+#REF!+#REF!+#REF!+#REF!+#REF!+#REF!+#REF!+#REF!+#REF!+#REF!+'ГС занятости'!E74+#REF!+#REF!+#REF!</f>
        <v>#REF!</v>
      </c>
      <c r="F74" s="38" t="e">
        <f>#REF!+#REF!+ГЖИ!F74+#REF!+#REF!+КСП!F74+#REF!+#REF!+#REF!+#REF!+#REF!+#REF!+#REF!+#REF!+#REF!+#REF!+#REF!+#REF!+#REF!+#REF!+'ГС занятости'!F74+#REF!+#REF!+#REF!</f>
        <v>#REF!</v>
      </c>
      <c r="G74" s="38" t="e">
        <f>#REF!+#REF!+ГЖИ!G74+#REF!+#REF!+КСП!G74+#REF!+#REF!+#REF!+#REF!+#REF!+#REF!+#REF!+#REF!+#REF!+#REF!+#REF!+#REF!+#REF!+#REF!+'ГС занятости'!G74+#REF!+#REF!+#REF!</f>
        <v>#REF!</v>
      </c>
      <c r="H74" s="38" t="e">
        <f>#REF!+#REF!+ГЖИ!H74+#REF!+#REF!+КСП!H74+#REF!+#REF!+#REF!+#REF!+#REF!+#REF!+#REF!+#REF!+#REF!+#REF!+#REF!+#REF!+#REF!+#REF!+'ГС занятости'!H74+#REF!+#REF!+#REF!</f>
        <v>#REF!</v>
      </c>
      <c r="I74" s="38" t="e">
        <f>#REF!+#REF!+ГЖИ!I74+#REF!+#REF!+КСП!I74+#REF!+#REF!+#REF!+#REF!+#REF!+#REF!+#REF!+#REF!+#REF!+#REF!+#REF!+#REF!+#REF!+#REF!+'ГС занятости'!I74+#REF!+#REF!+#REF!</f>
        <v>#REF!</v>
      </c>
      <c r="J74" s="38" t="e">
        <f>#REF!+#REF!+ГЖИ!J74+#REF!+#REF!+КСП!J74+#REF!+#REF!+#REF!+#REF!+#REF!+#REF!+#REF!+#REF!+#REF!+#REF!+#REF!+#REF!+#REF!+#REF!+'ГС занятости'!J74+#REF!+#REF!+#REF!</f>
        <v>#REF!</v>
      </c>
      <c r="K74" s="38" t="e">
        <f>#REF!+#REF!+ГЖИ!K74+#REF!+#REF!+КСП!K74+#REF!+#REF!+#REF!+#REF!+#REF!+#REF!+#REF!+#REF!+#REF!+#REF!+#REF!+#REF!+#REF!+#REF!+'ГС занятости'!K74+#REF!+#REF!+#REF!</f>
        <v>#REF!</v>
      </c>
      <c r="L74" s="38" t="e">
        <f>#REF!+#REF!+ГЖИ!L74+#REF!+#REF!+КСП!L74+#REF!+#REF!+#REF!+#REF!+#REF!+#REF!+#REF!+#REF!+#REF!+#REF!+#REF!+#REF!+#REF!+#REF!+'ГС занятости'!L74+#REF!+#REF!+#REF!</f>
        <v>#REF!</v>
      </c>
      <c r="M74" s="38" t="e">
        <f>#REF!+#REF!+ГЖИ!M74+#REF!+#REF!+КСП!M74+#REF!+#REF!+#REF!+#REF!+#REF!+#REF!+#REF!+#REF!+#REF!+#REF!+#REF!+#REF!+#REF!+#REF!+'ГС занятости'!M74+#REF!+#REF!+#REF!</f>
        <v>#REF!</v>
      </c>
      <c r="N74" s="38" t="e">
        <f>#REF!+#REF!+ГЖИ!N74+#REF!+#REF!+КСП!N74+#REF!+#REF!+#REF!+#REF!+#REF!+#REF!+#REF!+#REF!+#REF!+#REF!+#REF!+#REF!+#REF!+#REF!+'ГС занятости'!N74+#REF!+#REF!+#REF!</f>
        <v>#REF!</v>
      </c>
      <c r="O74" s="38" t="e">
        <f>#REF!+#REF!+ГЖИ!O74+#REF!+#REF!+КСП!O74+#REF!+#REF!+#REF!+#REF!+#REF!+#REF!+#REF!+#REF!+#REF!+#REF!+#REF!+#REF!+#REF!+#REF!+'ГС занятости'!O74+#REF!+#REF!+#REF!</f>
        <v>#REF!</v>
      </c>
      <c r="P74" s="38" t="e">
        <f>#REF!+#REF!+ГЖИ!P74+#REF!+#REF!+КСП!P74+#REF!+#REF!+#REF!+#REF!+#REF!+#REF!+#REF!+#REF!+#REF!+#REF!+#REF!+#REF!+#REF!+#REF!+'ГС занятости'!P74+#REF!+#REF!+#REF!</f>
        <v>#REF!</v>
      </c>
      <c r="Q74" s="4" t="e">
        <f>SUM(D74:N74)</f>
        <v>#REF!</v>
      </c>
      <c r="S74" s="4" t="e">
        <f>S73/R73*100</f>
        <v>#REF!</v>
      </c>
    </row>
    <row r="75" spans="1:19" ht="39.75" customHeight="1" x14ac:dyDescent="0.25">
      <c r="A75" s="9" t="s">
        <v>103</v>
      </c>
      <c r="B75" s="13">
        <v>310</v>
      </c>
      <c r="C75" s="6" t="e">
        <f>#REF!+#REF!+ГЖИ!C75+#REF!+#REF!+КСП!C75+#REF!+#REF!+#REF!+#REF!+#REF!+#REF!+#REF!+#REF!+#REF!+#REF!+#REF!+#REF!+#REF!+#REF!+'ГС занятости'!C75+#REF!+#REF!+#REF!</f>
        <v>#REF!</v>
      </c>
      <c r="D75" s="6" t="e">
        <f>#REF!+#REF!+ГЖИ!D75+#REF!+#REF!+КСП!D75+#REF!+#REF!+#REF!+#REF!+#REF!+#REF!+#REF!+#REF!+#REF!+#REF!+#REF!+#REF!+#REF!+#REF!+'ГС занятости'!D75+#REF!+#REF!+#REF!</f>
        <v>#REF!</v>
      </c>
      <c r="E75" s="6" t="e">
        <f>#REF!+#REF!+ГЖИ!E75+#REF!+#REF!+КСП!E75+#REF!+#REF!+#REF!+#REF!+#REF!+#REF!+#REF!+#REF!+#REF!+#REF!+#REF!+#REF!+#REF!+#REF!+'ГС занятости'!E75+#REF!+#REF!+#REF!</f>
        <v>#REF!</v>
      </c>
      <c r="F75" s="6" t="e">
        <f>#REF!+#REF!+ГЖИ!F75+#REF!+#REF!+КСП!F75+#REF!+#REF!+#REF!+#REF!+#REF!+#REF!+#REF!+#REF!+#REF!+#REF!+#REF!+#REF!+#REF!+#REF!+'ГС занятости'!F75+#REF!+#REF!+#REF!</f>
        <v>#REF!</v>
      </c>
      <c r="G75" s="6" t="e">
        <f>#REF!+#REF!+ГЖИ!G75+#REF!+#REF!+КСП!G75+#REF!+#REF!+#REF!+#REF!+#REF!+#REF!+#REF!+#REF!+#REF!+#REF!+#REF!+#REF!+#REF!+#REF!+'ГС занятости'!G75+#REF!+#REF!+#REF!</f>
        <v>#REF!</v>
      </c>
      <c r="H75" s="6" t="e">
        <f>#REF!+#REF!+ГЖИ!H75+#REF!+#REF!+КСП!H75+#REF!+#REF!+#REF!+#REF!+#REF!+#REF!+#REF!+#REF!+#REF!+#REF!+#REF!+#REF!+#REF!+#REF!+'ГС занятости'!H75+#REF!+#REF!+#REF!</f>
        <v>#REF!</v>
      </c>
      <c r="I75" s="6" t="e">
        <f>#REF!+#REF!+ГЖИ!I75+#REF!+#REF!+КСП!I75+#REF!+#REF!+#REF!+#REF!+#REF!+#REF!+#REF!+#REF!+#REF!+#REF!+#REF!+#REF!+#REF!+#REF!+'ГС занятости'!I75+#REF!+#REF!+#REF!</f>
        <v>#REF!</v>
      </c>
      <c r="J75" s="6" t="e">
        <f>#REF!+#REF!+ГЖИ!J75+#REF!+#REF!+КСП!J75+#REF!+#REF!+#REF!+#REF!+#REF!+#REF!+#REF!+#REF!+#REF!+#REF!+#REF!+#REF!+#REF!+#REF!+'ГС занятости'!J75+#REF!+#REF!+#REF!</f>
        <v>#REF!</v>
      </c>
      <c r="K75" s="6" t="e">
        <f>#REF!+#REF!+ГЖИ!K75+#REF!+#REF!+КСП!K75+#REF!+#REF!+#REF!+#REF!+#REF!+#REF!+#REF!+#REF!+#REF!+#REF!+#REF!+#REF!+#REF!+#REF!+'ГС занятости'!K75+#REF!+#REF!+#REF!</f>
        <v>#REF!</v>
      </c>
      <c r="L75" s="6" t="e">
        <f>#REF!+#REF!+ГЖИ!L75+#REF!+#REF!+КСП!L75+#REF!+#REF!+#REF!+#REF!+#REF!+#REF!+#REF!+#REF!+#REF!+#REF!+#REF!+#REF!+#REF!+#REF!+'ГС занятости'!L75+#REF!+#REF!+#REF!</f>
        <v>#REF!</v>
      </c>
      <c r="M75" s="6" t="e">
        <f>#REF!+#REF!+ГЖИ!M75+#REF!+#REF!+КСП!M75+#REF!+#REF!+#REF!+#REF!+#REF!+#REF!+#REF!+#REF!+#REF!+#REF!+#REF!+#REF!+#REF!+#REF!+'ГС занятости'!M75+#REF!+#REF!+#REF!</f>
        <v>#REF!</v>
      </c>
      <c r="N75" s="6" t="e">
        <f>#REF!+#REF!+ГЖИ!N75+#REF!+#REF!+КСП!N75+#REF!+#REF!+#REF!+#REF!+#REF!+#REF!+#REF!+#REF!+#REF!+#REF!+#REF!+#REF!+#REF!+#REF!+'ГС занятости'!N75+#REF!+#REF!+#REF!</f>
        <v>#REF!</v>
      </c>
      <c r="O75" s="6" t="s">
        <v>39</v>
      </c>
      <c r="P75" s="6" t="s">
        <v>39</v>
      </c>
    </row>
    <row r="76" spans="1:19" ht="27" customHeight="1" x14ac:dyDescent="0.25">
      <c r="A76" s="9" t="s">
        <v>104</v>
      </c>
      <c r="B76" s="13">
        <v>311</v>
      </c>
      <c r="C76" s="6" t="e">
        <f>#REF!+#REF!+ГЖИ!C76+#REF!+#REF!+КСП!C76+#REF!+#REF!+#REF!+#REF!+#REF!+#REF!+#REF!+#REF!+#REF!+#REF!+#REF!+#REF!+#REF!+#REF!+'ГС занятости'!C76+#REF!+#REF!+#REF!</f>
        <v>#REF!</v>
      </c>
      <c r="D76" s="6" t="e">
        <f>#REF!+#REF!+ГЖИ!D76+#REF!+#REF!+КСП!D76+#REF!+#REF!+#REF!+#REF!+#REF!+#REF!+#REF!+#REF!+#REF!+#REF!+#REF!+#REF!+#REF!+#REF!+'ГС занятости'!D76+#REF!+#REF!+#REF!</f>
        <v>#REF!</v>
      </c>
      <c r="E76" s="6" t="e">
        <f>#REF!+#REF!+ГЖИ!E76+#REF!+#REF!+КСП!E76+#REF!+#REF!+#REF!+#REF!+#REF!+#REF!+#REF!+#REF!+#REF!+#REF!+#REF!+#REF!+#REF!+#REF!+'ГС занятости'!E76+#REF!+#REF!+#REF!</f>
        <v>#REF!</v>
      </c>
      <c r="F76" s="6" t="e">
        <f>#REF!+#REF!+ГЖИ!F76+#REF!+#REF!+КСП!F76+#REF!+#REF!+#REF!+#REF!+#REF!+#REF!+#REF!+#REF!+#REF!+#REF!+#REF!+#REF!+#REF!+#REF!+'ГС занятости'!F76+#REF!+#REF!+#REF!</f>
        <v>#REF!</v>
      </c>
      <c r="G76" s="6" t="e">
        <f>#REF!+#REF!+ГЖИ!G76+#REF!+#REF!+КСП!G76+#REF!+#REF!+#REF!+#REF!+#REF!+#REF!+#REF!+#REF!+#REF!+#REF!+#REF!+#REF!+#REF!+#REF!+'ГС занятости'!G76+#REF!+#REF!+#REF!</f>
        <v>#REF!</v>
      </c>
      <c r="H76" s="6" t="e">
        <f>#REF!+#REF!+ГЖИ!H76+#REF!+#REF!+КСП!H76+#REF!+#REF!+#REF!+#REF!+#REF!+#REF!+#REF!+#REF!+#REF!+#REF!+#REF!+#REF!+#REF!+#REF!+'ГС занятости'!H76+#REF!+#REF!+#REF!</f>
        <v>#REF!</v>
      </c>
      <c r="I76" s="6" t="e">
        <f>#REF!+#REF!+ГЖИ!I76+#REF!+#REF!+КСП!I76+#REF!+#REF!+#REF!+#REF!+#REF!+#REF!+#REF!+#REF!+#REF!+#REF!+#REF!+#REF!+#REF!+#REF!+'ГС занятости'!I76+#REF!+#REF!+#REF!</f>
        <v>#REF!</v>
      </c>
      <c r="J76" s="6" t="e">
        <f>#REF!+#REF!+ГЖИ!J76+#REF!+#REF!+КСП!J76+#REF!+#REF!+#REF!+#REF!+#REF!+#REF!+#REF!+#REF!+#REF!+#REF!+#REF!+#REF!+#REF!+#REF!+'ГС занятости'!J76+#REF!+#REF!+#REF!</f>
        <v>#REF!</v>
      </c>
      <c r="K76" s="6" t="e">
        <f>#REF!+#REF!+ГЖИ!K76+#REF!+#REF!+КСП!K76+#REF!+#REF!+#REF!+#REF!+#REF!+#REF!+#REF!+#REF!+#REF!+#REF!+#REF!+#REF!+#REF!+#REF!+'ГС занятости'!K76+#REF!+#REF!+#REF!</f>
        <v>#REF!</v>
      </c>
      <c r="L76" s="6" t="e">
        <f>#REF!+#REF!+ГЖИ!L76+#REF!+#REF!+КСП!L76+#REF!+#REF!+#REF!+#REF!+#REF!+#REF!+#REF!+#REF!+#REF!+#REF!+#REF!+#REF!+#REF!+#REF!+'ГС занятости'!L76+#REF!+#REF!+#REF!</f>
        <v>#REF!</v>
      </c>
      <c r="M76" s="6" t="e">
        <f>#REF!+#REF!+ГЖИ!M76+#REF!+#REF!+КСП!M76+#REF!+#REF!+#REF!+#REF!+#REF!+#REF!+#REF!+#REF!+#REF!+#REF!+#REF!+#REF!+#REF!+#REF!+'ГС занятости'!M76+#REF!+#REF!+#REF!</f>
        <v>#REF!</v>
      </c>
      <c r="N76" s="6" t="e">
        <f>#REF!+#REF!+ГЖИ!N76+#REF!+#REF!+КСП!N76+#REF!+#REF!+#REF!+#REF!+#REF!+#REF!+#REF!+#REF!+#REF!+#REF!+#REF!+#REF!+#REF!+#REF!+'ГС занятости'!N76+#REF!+#REF!+#REF!</f>
        <v>#REF!</v>
      </c>
      <c r="O76" s="6" t="e">
        <f>#REF!+#REF!+ГЖИ!O76+#REF!+#REF!+КСП!O76+#REF!+#REF!+#REF!+#REF!+#REF!+#REF!+#REF!+#REF!+#REF!+#REF!+#REF!+#REF!+#REF!+#REF!+'ГС занятости'!O76+#REF!+#REF!+#REF!</f>
        <v>#REF!</v>
      </c>
      <c r="P76" s="6" t="e">
        <f>#REF!+#REF!+ГЖИ!P76+#REF!+#REF!+КСП!P76+#REF!+#REF!+#REF!+#REF!+#REF!+#REF!+#REF!+#REF!+#REF!+#REF!+#REF!+#REF!+#REF!+#REF!+'ГС занятости'!P76+#REF!+#REF!+#REF!</f>
        <v>#REF!</v>
      </c>
    </row>
    <row r="77" spans="1:19" ht="42.75" customHeight="1" x14ac:dyDescent="0.25">
      <c r="A77" s="9" t="s">
        <v>105</v>
      </c>
      <c r="B77" s="13">
        <v>312</v>
      </c>
      <c r="C77" s="6" t="e">
        <f>#REF!+#REF!+ГЖИ!C77+#REF!+#REF!+КСП!C77+#REF!+#REF!+#REF!+#REF!+#REF!+#REF!+#REF!+#REF!+#REF!+#REF!+#REF!+#REF!+#REF!+#REF!+'ГС занятости'!C77+#REF!+#REF!+#REF!</f>
        <v>#REF!</v>
      </c>
      <c r="D77" s="6" t="s">
        <v>39</v>
      </c>
      <c r="E77" s="6" t="e">
        <f>#REF!+#REF!+ГЖИ!E77+#REF!+#REF!+КСП!E77+#REF!+#REF!+#REF!+#REF!+#REF!+#REF!+#REF!+#REF!+#REF!+#REF!+#REF!+#REF!+#REF!+#REF!+'ГС занятости'!E77+#REF!+#REF!+#REF!</f>
        <v>#REF!</v>
      </c>
      <c r="F77" s="6" t="e">
        <f>#REF!+#REF!+ГЖИ!F77+#REF!+#REF!+КСП!F77+#REF!+#REF!+#REF!+#REF!+#REF!+#REF!+#REF!+#REF!+#REF!+#REF!+#REF!+#REF!+#REF!+#REF!+'ГС занятости'!F77+#REF!+#REF!+#REF!</f>
        <v>#REF!</v>
      </c>
      <c r="G77" s="6" t="e">
        <f>#REF!+#REF!+ГЖИ!G77+#REF!+#REF!+КСП!G77+#REF!+#REF!+#REF!+#REF!+#REF!+#REF!+#REF!+#REF!+#REF!+#REF!+#REF!+#REF!+#REF!+#REF!+'ГС занятости'!G77+#REF!+#REF!+#REF!</f>
        <v>#REF!</v>
      </c>
      <c r="H77" s="6" t="s">
        <v>39</v>
      </c>
      <c r="I77" s="6" t="e">
        <f>#REF!+#REF!+ГЖИ!I77+#REF!+#REF!+КСП!I77+#REF!+#REF!+#REF!+#REF!+#REF!+#REF!+#REF!+#REF!+#REF!+#REF!+#REF!+#REF!+#REF!+#REF!+'ГС занятости'!I77+#REF!+#REF!+#REF!</f>
        <v>#REF!</v>
      </c>
      <c r="J77" s="6" t="e">
        <f>#REF!+#REF!+ГЖИ!J77+#REF!+#REF!+КСП!J77+#REF!+#REF!+#REF!+#REF!+#REF!+#REF!+#REF!+#REF!+#REF!+#REF!+#REF!+#REF!+#REF!+#REF!+'ГС занятости'!J77+#REF!+#REF!+#REF!</f>
        <v>#REF!</v>
      </c>
      <c r="K77" s="6" t="s">
        <v>39</v>
      </c>
      <c r="L77" s="6" t="s">
        <v>39</v>
      </c>
      <c r="M77" s="6" t="s">
        <v>39</v>
      </c>
      <c r="N77" s="6" t="e">
        <f>#REF!+#REF!+ГЖИ!N77+#REF!+#REF!+КСП!N77+#REF!+#REF!+#REF!+#REF!+#REF!+#REF!+#REF!+#REF!+#REF!+#REF!+#REF!+#REF!+#REF!+#REF!+'ГС занятости'!N77+#REF!+#REF!+#REF!</f>
        <v>#REF!</v>
      </c>
      <c r="O77" s="6" t="s">
        <v>39</v>
      </c>
      <c r="P77" s="6" t="s">
        <v>39</v>
      </c>
    </row>
    <row r="78" spans="1:19" ht="42.75" customHeight="1" x14ac:dyDescent="0.25">
      <c r="A78" s="9" t="s">
        <v>106</v>
      </c>
      <c r="B78" s="13">
        <v>313</v>
      </c>
      <c r="C78" s="6" t="e">
        <f>#REF!+#REF!+ГЖИ!C78+#REF!+#REF!+КСП!C78+#REF!+#REF!+#REF!+#REF!+#REF!+#REF!+#REF!+#REF!+#REF!+#REF!+#REF!+#REF!+#REF!+#REF!+'ГС занятости'!C78+#REF!+#REF!+#REF!</f>
        <v>#REF!</v>
      </c>
      <c r="D78" s="6" t="e">
        <f>#REF!+#REF!+ГЖИ!D78+#REF!+#REF!+КСП!D78+#REF!+#REF!+#REF!+#REF!+#REF!+#REF!+#REF!+#REF!+#REF!+#REF!+#REF!+#REF!+#REF!+#REF!+'ГС занятости'!D78+#REF!+#REF!+#REF!</f>
        <v>#REF!</v>
      </c>
      <c r="E78" s="6" t="e">
        <f>#REF!+#REF!+ГЖИ!E78+#REF!+#REF!+КСП!E78+#REF!+#REF!+#REF!+#REF!+#REF!+#REF!+#REF!+#REF!+#REF!+#REF!+#REF!+#REF!+#REF!+#REF!+'ГС занятости'!E78+#REF!+#REF!+#REF!</f>
        <v>#REF!</v>
      </c>
      <c r="F78" s="6" t="e">
        <f>#REF!+#REF!+ГЖИ!F78+#REF!+#REF!+КСП!F78+#REF!+#REF!+#REF!+#REF!+#REF!+#REF!+#REF!+#REF!+#REF!+#REF!+#REF!+#REF!+#REF!+#REF!+'ГС занятости'!F78+#REF!+#REF!+#REF!</f>
        <v>#REF!</v>
      </c>
      <c r="G78" s="6" t="e">
        <f>#REF!+#REF!+ГЖИ!G78+#REF!+#REF!+КСП!G78+#REF!+#REF!+#REF!+#REF!+#REF!+#REF!+#REF!+#REF!+#REF!+#REF!+#REF!+#REF!+#REF!+#REF!+'ГС занятости'!G78+#REF!+#REF!+#REF!</f>
        <v>#REF!</v>
      </c>
      <c r="H78" s="6" t="e">
        <f>#REF!+#REF!+ГЖИ!H78+#REF!+#REF!+КСП!H78+#REF!+#REF!+#REF!+#REF!+#REF!+#REF!+#REF!+#REF!+#REF!+#REF!+#REF!+#REF!+#REF!+#REF!+'ГС занятости'!H78+#REF!+#REF!+#REF!</f>
        <v>#REF!</v>
      </c>
      <c r="I78" s="6" t="e">
        <f>#REF!+#REF!+ГЖИ!I78+#REF!+#REF!+КСП!I78+#REF!+#REF!+#REF!+#REF!+#REF!+#REF!+#REF!+#REF!+#REF!+#REF!+#REF!+#REF!+#REF!+#REF!+'ГС занятости'!I78+#REF!+#REF!+#REF!</f>
        <v>#REF!</v>
      </c>
      <c r="J78" s="6" t="e">
        <f>#REF!+#REF!+ГЖИ!J78+#REF!+#REF!+КСП!J78+#REF!+#REF!+#REF!+#REF!+#REF!+#REF!+#REF!+#REF!+#REF!+#REF!+#REF!+#REF!+#REF!+#REF!+'ГС занятости'!J78+#REF!+#REF!+#REF!</f>
        <v>#REF!</v>
      </c>
      <c r="K78" s="6" t="e">
        <f>#REF!+#REF!+ГЖИ!K78+#REF!+#REF!+КСП!K78+#REF!+#REF!+#REF!+#REF!+#REF!+#REF!+#REF!+#REF!+#REF!+#REF!+#REF!+#REF!+#REF!+#REF!+'ГС занятости'!K78+#REF!+#REF!+#REF!</f>
        <v>#REF!</v>
      </c>
      <c r="L78" s="6" t="e">
        <f>#REF!+#REF!+ГЖИ!L78+#REF!+#REF!+КСП!L78+#REF!+#REF!+#REF!+#REF!+#REF!+#REF!+#REF!+#REF!+#REF!+#REF!+#REF!+#REF!+#REF!+#REF!+'ГС занятости'!L78+#REF!+#REF!+#REF!</f>
        <v>#REF!</v>
      </c>
      <c r="M78" s="6" t="s">
        <v>39</v>
      </c>
      <c r="N78" s="6" t="s">
        <v>39</v>
      </c>
      <c r="O78" s="6" t="s">
        <v>39</v>
      </c>
      <c r="P78" s="6" t="s">
        <v>39</v>
      </c>
    </row>
    <row r="79" spans="1:19" ht="42.75" customHeight="1" x14ac:dyDescent="0.25">
      <c r="A79" s="9" t="s">
        <v>107</v>
      </c>
      <c r="B79" s="13">
        <v>314</v>
      </c>
      <c r="C79" s="6" t="e">
        <f>#REF!+#REF!+ГЖИ!C79+#REF!+#REF!+КСП!C79+#REF!+#REF!+#REF!+#REF!+#REF!+#REF!+#REF!+#REF!+#REF!+#REF!+#REF!+#REF!+#REF!+#REF!+'ГС занятости'!C79+#REF!+#REF!+#REF!</f>
        <v>#REF!</v>
      </c>
      <c r="D79" s="6" t="e">
        <f>#REF!+#REF!+ГЖИ!D79+#REF!+#REF!+КСП!D79+#REF!+#REF!+#REF!+#REF!+#REF!+#REF!+#REF!+#REF!+#REF!+#REF!+#REF!+#REF!+#REF!+#REF!+'ГС занятости'!D79+#REF!+#REF!+#REF!</f>
        <v>#REF!</v>
      </c>
      <c r="E79" s="6" t="e">
        <f>#REF!+#REF!+ГЖИ!E79+#REF!+#REF!+КСП!E79+#REF!+#REF!+#REF!+#REF!+#REF!+#REF!+#REF!+#REF!+#REF!+#REF!+#REF!+#REF!+#REF!+#REF!+'ГС занятости'!E79+#REF!+#REF!+#REF!</f>
        <v>#REF!</v>
      </c>
      <c r="F79" s="6" t="e">
        <f>#REF!+#REF!+ГЖИ!F79+#REF!+#REF!+КСП!F79+#REF!+#REF!+#REF!+#REF!+#REF!+#REF!+#REF!+#REF!+#REF!+#REF!+#REF!+#REF!+#REF!+#REF!+'ГС занятости'!F79+#REF!+#REF!+#REF!</f>
        <v>#REF!</v>
      </c>
      <c r="G79" s="6" t="e">
        <f>#REF!+#REF!+ГЖИ!G79+#REF!+#REF!+КСП!G79+#REF!+#REF!+#REF!+#REF!+#REF!+#REF!+#REF!+#REF!+#REF!+#REF!+#REF!+#REF!+#REF!+#REF!+'ГС занятости'!G79+#REF!+#REF!+#REF!</f>
        <v>#REF!</v>
      </c>
      <c r="H79" s="6" t="e">
        <f>#REF!+#REF!+ГЖИ!H79+#REF!+#REF!+КСП!H79+#REF!+#REF!+#REF!+#REF!+#REF!+#REF!+#REF!+#REF!+#REF!+#REF!+#REF!+#REF!+#REF!+#REF!+'ГС занятости'!H79+#REF!+#REF!+#REF!</f>
        <v>#REF!</v>
      </c>
      <c r="I79" s="6" t="e">
        <f>#REF!+#REF!+ГЖИ!I79+#REF!+#REF!+КСП!I79+#REF!+#REF!+#REF!+#REF!+#REF!+#REF!+#REF!+#REF!+#REF!+#REF!+#REF!+#REF!+#REF!+#REF!+'ГС занятости'!I79+#REF!+#REF!+#REF!</f>
        <v>#REF!</v>
      </c>
      <c r="J79" s="6" t="e">
        <f>#REF!+#REF!+ГЖИ!J79+#REF!+#REF!+КСП!J79+#REF!+#REF!+#REF!+#REF!+#REF!+#REF!+#REF!+#REF!+#REF!+#REF!+#REF!+#REF!+#REF!+#REF!+'ГС занятости'!J79+#REF!+#REF!+#REF!</f>
        <v>#REF!</v>
      </c>
      <c r="K79" s="6" t="e">
        <f>#REF!+#REF!+ГЖИ!K79+#REF!+#REF!+КСП!K79+#REF!+#REF!+#REF!+#REF!+#REF!+#REF!+#REF!+#REF!+#REF!+#REF!+#REF!+#REF!+#REF!+#REF!+'ГС занятости'!K79+#REF!+#REF!+#REF!</f>
        <v>#REF!</v>
      </c>
      <c r="L79" s="6" t="e">
        <f>#REF!+#REF!+ГЖИ!L79+#REF!+#REF!+КСП!L79+#REF!+#REF!+#REF!+#REF!+#REF!+#REF!+#REF!+#REF!+#REF!+#REF!+#REF!+#REF!+#REF!+#REF!+'ГС занятости'!L79+#REF!+#REF!+#REF!</f>
        <v>#REF!</v>
      </c>
      <c r="M79" s="6" t="s">
        <v>39</v>
      </c>
      <c r="N79" s="6" t="s">
        <v>39</v>
      </c>
      <c r="O79" s="6" t="s">
        <v>39</v>
      </c>
      <c r="P79" s="6" t="s">
        <v>39</v>
      </c>
    </row>
    <row r="80" spans="1:19" ht="39" customHeight="1" x14ac:dyDescent="0.25">
      <c r="A80" s="20" t="s">
        <v>108</v>
      </c>
      <c r="B80" s="13">
        <v>316</v>
      </c>
      <c r="C80" s="38" t="e">
        <f>#REF!+#REF!+ГЖИ!C80+#REF!+#REF!+КСП!C80+#REF!+#REF!+#REF!+#REF!+#REF!+#REF!+#REF!+#REF!+#REF!+#REF!+#REF!+#REF!+#REF!+#REF!+'ГС занятости'!C80+#REF!+#REF!+#REF!</f>
        <v>#REF!</v>
      </c>
      <c r="D80" s="38" t="e">
        <f>#REF!+#REF!+ГЖИ!D80+#REF!+#REF!+КСП!D80+#REF!+#REF!+#REF!+#REF!+#REF!+#REF!+#REF!+#REF!+#REF!+#REF!+#REF!+#REF!+#REF!+#REF!+'ГС занятости'!D80+#REF!+#REF!+#REF!</f>
        <v>#REF!</v>
      </c>
      <c r="E80" s="38" t="e">
        <f>#REF!+#REF!+ГЖИ!E80+#REF!+#REF!+КСП!E80+#REF!+#REF!+#REF!+#REF!+#REF!+#REF!+#REF!+#REF!+#REF!+#REF!+#REF!+#REF!+#REF!+#REF!+'ГС занятости'!E80+#REF!+#REF!+#REF!</f>
        <v>#REF!</v>
      </c>
      <c r="F80" s="38" t="e">
        <f>#REF!+#REF!+ГЖИ!F80+#REF!+#REF!+КСП!F80+#REF!+#REF!+#REF!+#REF!+#REF!+#REF!+#REF!+#REF!+#REF!+#REF!+#REF!+#REF!+#REF!+#REF!+'ГС занятости'!F80+#REF!+#REF!+#REF!</f>
        <v>#REF!</v>
      </c>
      <c r="G80" s="38" t="e">
        <f>#REF!+#REF!+ГЖИ!G80+#REF!+#REF!+КСП!G80+#REF!+#REF!+#REF!+#REF!+#REF!+#REF!+#REF!+#REF!+#REF!+#REF!+#REF!+#REF!+#REF!+#REF!+'ГС занятости'!G80+#REF!+#REF!+#REF!</f>
        <v>#REF!</v>
      </c>
      <c r="H80" s="38" t="e">
        <f>#REF!+#REF!+ГЖИ!H80+#REF!+#REF!+КСП!H80+#REF!+#REF!+#REF!+#REF!+#REF!+#REF!+#REF!+#REF!+#REF!+#REF!+#REF!+#REF!+#REF!+#REF!+'ГС занятости'!H80+#REF!+#REF!+#REF!</f>
        <v>#REF!</v>
      </c>
      <c r="I80" s="38" t="e">
        <f>#REF!+#REF!+ГЖИ!I80+#REF!+#REF!+КСП!I80+#REF!+#REF!+#REF!+#REF!+#REF!+#REF!+#REF!+#REF!+#REF!+#REF!+#REF!+#REF!+#REF!+#REF!+'ГС занятости'!I80+#REF!+#REF!+#REF!</f>
        <v>#REF!</v>
      </c>
      <c r="J80" s="38" t="e">
        <f>#REF!+#REF!+ГЖИ!J80+#REF!+#REF!+КСП!J80+#REF!+#REF!+#REF!+#REF!+#REF!+#REF!+#REF!+#REF!+#REF!+#REF!+#REF!+#REF!+#REF!+#REF!+'ГС занятости'!J80+#REF!+#REF!+#REF!</f>
        <v>#REF!</v>
      </c>
      <c r="K80" s="38" t="e">
        <f>#REF!+#REF!+ГЖИ!K80+#REF!+#REF!+КСП!K80+#REF!+#REF!+#REF!+#REF!+#REF!+#REF!+#REF!+#REF!+#REF!+#REF!+#REF!+#REF!+#REF!+#REF!+'ГС занятости'!K80+#REF!+#REF!+#REF!</f>
        <v>#REF!</v>
      </c>
      <c r="L80" s="38" t="e">
        <f>#REF!+#REF!+ГЖИ!L80+#REF!+#REF!+КСП!L80+#REF!+#REF!+#REF!+#REF!+#REF!+#REF!+#REF!+#REF!+#REF!+#REF!+#REF!+#REF!+#REF!+#REF!+'ГС занятости'!L80+#REF!+#REF!+#REF!</f>
        <v>#REF!</v>
      </c>
      <c r="M80" s="38" t="e">
        <f>#REF!+#REF!+ГЖИ!M80+#REF!+#REF!+КСП!M80+#REF!+#REF!+#REF!+#REF!+#REF!+#REF!+#REF!+#REF!+#REF!+#REF!+#REF!+#REF!+#REF!+#REF!+'ГС занятости'!M80+#REF!+#REF!+#REF!</f>
        <v>#REF!</v>
      </c>
      <c r="N80" s="38" t="e">
        <f>#REF!+#REF!+ГЖИ!N80+#REF!+#REF!+КСП!N80+#REF!+#REF!+#REF!+#REF!+#REF!+#REF!+#REF!+#REF!+#REF!+#REF!+#REF!+#REF!+#REF!+#REF!+'ГС занятости'!N80+#REF!+#REF!+#REF!</f>
        <v>#REF!</v>
      </c>
      <c r="O80" s="38" t="e">
        <f>#REF!+#REF!+ГЖИ!O80+#REF!+#REF!+КСП!O80+#REF!+#REF!+#REF!+#REF!+#REF!+#REF!+#REF!+#REF!+#REF!+#REF!+#REF!+#REF!+#REF!+#REF!+'ГС занятости'!O80+#REF!+#REF!+#REF!</f>
        <v>#REF!</v>
      </c>
      <c r="P80" s="38" t="e">
        <f>#REF!+#REF!+ГЖИ!P80+#REF!+#REF!+КСП!P80+#REF!+#REF!+#REF!+#REF!+#REF!+#REF!+#REF!+#REF!+#REF!+#REF!+#REF!+#REF!+#REF!+#REF!+'ГС занятости'!P80+#REF!+#REF!+#REF!</f>
        <v>#REF!</v>
      </c>
    </row>
    <row r="81" spans="1:16" ht="26.4" x14ac:dyDescent="0.25">
      <c r="A81" s="12" t="s">
        <v>21</v>
      </c>
      <c r="B81" s="13">
        <v>317</v>
      </c>
      <c r="C81" s="6" t="e">
        <f>#REF!+#REF!+ГЖИ!C81+#REF!+#REF!+КСП!C81+#REF!+#REF!+#REF!+#REF!+#REF!+#REF!+#REF!+#REF!+#REF!+#REF!+#REF!+#REF!+#REF!+#REF!+'ГС занятости'!C81+#REF!+#REF!+#REF!</f>
        <v>#REF!</v>
      </c>
      <c r="D81" s="6" t="e">
        <f>#REF!+#REF!+ГЖИ!D81+#REF!+#REF!+КСП!D81+#REF!+#REF!+#REF!+#REF!+#REF!+#REF!+#REF!+#REF!+#REF!+#REF!+#REF!+#REF!+#REF!+#REF!+'ГС занятости'!D81+#REF!+#REF!+#REF!</f>
        <v>#REF!</v>
      </c>
      <c r="E81" s="6" t="e">
        <f>#REF!+#REF!+ГЖИ!E81+#REF!+#REF!+КСП!E81+#REF!+#REF!+#REF!+#REF!+#REF!+#REF!+#REF!+#REF!+#REF!+#REF!+#REF!+#REF!+#REF!+#REF!+'ГС занятости'!E81+#REF!+#REF!+#REF!</f>
        <v>#REF!</v>
      </c>
      <c r="F81" s="6" t="e">
        <f>#REF!+#REF!+ГЖИ!F81+#REF!+#REF!+КСП!F81+#REF!+#REF!+#REF!+#REF!+#REF!+#REF!+#REF!+#REF!+#REF!+#REF!+#REF!+#REF!+#REF!+#REF!+'ГС занятости'!F81+#REF!+#REF!+#REF!</f>
        <v>#REF!</v>
      </c>
      <c r="G81" s="6" t="e">
        <f>#REF!+#REF!+ГЖИ!G81+#REF!+#REF!+КСП!G81+#REF!+#REF!+#REF!+#REF!+#REF!+#REF!+#REF!+#REF!+#REF!+#REF!+#REF!+#REF!+#REF!+#REF!+'ГС занятости'!G81+#REF!+#REF!+#REF!</f>
        <v>#REF!</v>
      </c>
      <c r="H81" s="6" t="e">
        <f>#REF!+#REF!+ГЖИ!H81+#REF!+#REF!+КСП!H81+#REF!+#REF!+#REF!+#REF!+#REF!+#REF!+#REF!+#REF!+#REF!+#REF!+#REF!+#REF!+#REF!+#REF!+'ГС занятости'!H81+#REF!+#REF!+#REF!</f>
        <v>#REF!</v>
      </c>
      <c r="I81" s="6" t="e">
        <f>#REF!+#REF!+ГЖИ!I81+#REF!+#REF!+КСП!I81+#REF!+#REF!+#REF!+#REF!+#REF!+#REF!+#REF!+#REF!+#REF!+#REF!+#REF!+#REF!+#REF!+#REF!+'ГС занятости'!I81+#REF!+#REF!+#REF!</f>
        <v>#REF!</v>
      </c>
      <c r="J81" s="6" t="e">
        <f>#REF!+#REF!+ГЖИ!J81+#REF!+#REF!+КСП!J81+#REF!+#REF!+#REF!+#REF!+#REF!+#REF!+#REF!+#REF!+#REF!+#REF!+#REF!+#REF!+#REF!+#REF!+'ГС занятости'!J81+#REF!+#REF!+#REF!</f>
        <v>#REF!</v>
      </c>
      <c r="K81" s="6" t="e">
        <f>#REF!+#REF!+ГЖИ!K81+#REF!+#REF!+КСП!K81+#REF!+#REF!+#REF!+#REF!+#REF!+#REF!+#REF!+#REF!+#REF!+#REF!+#REF!+#REF!+#REF!+#REF!+'ГС занятости'!K81+#REF!+#REF!+#REF!</f>
        <v>#REF!</v>
      </c>
      <c r="L81" s="6" t="e">
        <f>#REF!+#REF!+ГЖИ!L81+#REF!+#REF!+КСП!L81+#REF!+#REF!+#REF!+#REF!+#REF!+#REF!+#REF!+#REF!+#REF!+#REF!+#REF!+#REF!+#REF!+#REF!+'ГС занятости'!L81+#REF!+#REF!+#REF!</f>
        <v>#REF!</v>
      </c>
      <c r="M81" s="6" t="e">
        <f>#REF!+#REF!+ГЖИ!M81+#REF!+#REF!+КСП!M81+#REF!+#REF!+#REF!+#REF!+#REF!+#REF!+#REF!+#REF!+#REF!+#REF!+#REF!+#REF!+#REF!+#REF!+'ГС занятости'!M81+#REF!+#REF!+#REF!</f>
        <v>#REF!</v>
      </c>
      <c r="N81" s="6" t="e">
        <f>#REF!+#REF!+ГЖИ!N81+#REF!+#REF!+КСП!N81+#REF!+#REF!+#REF!+#REF!+#REF!+#REF!+#REF!+#REF!+#REF!+#REF!+#REF!+#REF!+#REF!+#REF!+'ГС занятости'!N81+#REF!+#REF!+#REF!</f>
        <v>#REF!</v>
      </c>
      <c r="O81" s="6" t="e">
        <f>#REF!+#REF!+ГЖИ!O81+#REF!+#REF!+КСП!O81+#REF!+#REF!+#REF!+#REF!+#REF!+#REF!+#REF!+#REF!+#REF!+#REF!+#REF!+#REF!+#REF!+#REF!+'ГС занятости'!O81+#REF!+#REF!+#REF!</f>
        <v>#REF!</v>
      </c>
      <c r="P81" s="6" t="e">
        <f>#REF!+#REF!+ГЖИ!P81+#REF!+#REF!+КСП!P81+#REF!+#REF!+#REF!+#REF!+#REF!+#REF!+#REF!+#REF!+#REF!+#REF!+#REF!+#REF!+#REF!+#REF!+'ГС занятости'!P81+#REF!+#REF!+#REF!</f>
        <v>#REF!</v>
      </c>
    </row>
    <row r="82" spans="1:16" x14ac:dyDescent="0.25">
      <c r="A82" s="10" t="s">
        <v>22</v>
      </c>
      <c r="B82" s="13">
        <v>318</v>
      </c>
      <c r="C82" s="6" t="e">
        <f>#REF!+#REF!+ГЖИ!C82+#REF!+#REF!+КСП!C82+#REF!+#REF!+#REF!+#REF!+#REF!+#REF!+#REF!+#REF!+#REF!+#REF!+#REF!+#REF!+#REF!+#REF!+'ГС занятости'!C82+#REF!+#REF!+#REF!</f>
        <v>#REF!</v>
      </c>
      <c r="D82" s="6" t="e">
        <f>#REF!+#REF!+ГЖИ!D82+#REF!+#REF!+КСП!D82+#REF!+#REF!+#REF!+#REF!+#REF!+#REF!+#REF!+#REF!+#REF!+#REF!+#REF!+#REF!+#REF!+#REF!+'ГС занятости'!D82+#REF!+#REF!+#REF!</f>
        <v>#REF!</v>
      </c>
      <c r="E82" s="6" t="e">
        <f>#REF!+#REF!+ГЖИ!E82+#REF!+#REF!+КСП!E82+#REF!+#REF!+#REF!+#REF!+#REF!+#REF!+#REF!+#REF!+#REF!+#REF!+#REF!+#REF!+#REF!+#REF!+'ГС занятости'!E82+#REF!+#REF!+#REF!</f>
        <v>#REF!</v>
      </c>
      <c r="F82" s="6" t="e">
        <f>#REF!+#REF!+ГЖИ!F82+#REF!+#REF!+КСП!F82+#REF!+#REF!+#REF!+#REF!+#REF!+#REF!+#REF!+#REF!+#REF!+#REF!+#REF!+#REF!+#REF!+#REF!+'ГС занятости'!F82+#REF!+#REF!+#REF!</f>
        <v>#REF!</v>
      </c>
      <c r="G82" s="6" t="e">
        <f>#REF!+#REF!+ГЖИ!G82+#REF!+#REF!+КСП!G82+#REF!+#REF!+#REF!+#REF!+#REF!+#REF!+#REF!+#REF!+#REF!+#REF!+#REF!+#REF!+#REF!+#REF!+'ГС занятости'!G82+#REF!+#REF!+#REF!</f>
        <v>#REF!</v>
      </c>
      <c r="H82" s="6" t="e">
        <f>#REF!+#REF!+ГЖИ!H82+#REF!+#REF!+КСП!H82+#REF!+#REF!+#REF!+#REF!+#REF!+#REF!+#REF!+#REF!+#REF!+#REF!+#REF!+#REF!+#REF!+#REF!+'ГС занятости'!H82+#REF!+#REF!+#REF!</f>
        <v>#REF!</v>
      </c>
      <c r="I82" s="6" t="e">
        <f>#REF!+#REF!+ГЖИ!I82+#REF!+#REF!+КСП!I82+#REF!+#REF!+#REF!+#REF!+#REF!+#REF!+#REF!+#REF!+#REF!+#REF!+#REF!+#REF!+#REF!+#REF!+'ГС занятости'!I82+#REF!+#REF!+#REF!</f>
        <v>#REF!</v>
      </c>
      <c r="J82" s="6" t="e">
        <f>#REF!+#REF!+ГЖИ!J82+#REF!+#REF!+КСП!J82+#REF!+#REF!+#REF!+#REF!+#REF!+#REF!+#REF!+#REF!+#REF!+#REF!+#REF!+#REF!+#REF!+#REF!+'ГС занятости'!J82+#REF!+#REF!+#REF!</f>
        <v>#REF!</v>
      </c>
      <c r="K82" s="6" t="e">
        <f>#REF!+#REF!+ГЖИ!K82+#REF!+#REF!+КСП!K82+#REF!+#REF!+#REF!+#REF!+#REF!+#REF!+#REF!+#REF!+#REF!+#REF!+#REF!+#REF!+#REF!+#REF!+'ГС занятости'!K82+#REF!+#REF!+#REF!</f>
        <v>#REF!</v>
      </c>
      <c r="L82" s="6" t="e">
        <f>#REF!+#REF!+ГЖИ!L82+#REF!+#REF!+КСП!L82+#REF!+#REF!+#REF!+#REF!+#REF!+#REF!+#REF!+#REF!+#REF!+#REF!+#REF!+#REF!+#REF!+#REF!+'ГС занятости'!L82+#REF!+#REF!+#REF!</f>
        <v>#REF!</v>
      </c>
      <c r="M82" s="6" t="e">
        <f>#REF!+#REF!+ГЖИ!M82+#REF!+#REF!+КСП!M82+#REF!+#REF!+#REF!+#REF!+#REF!+#REF!+#REF!+#REF!+#REF!+#REF!+#REF!+#REF!+#REF!+#REF!+'ГС занятости'!M82+#REF!+#REF!+#REF!</f>
        <v>#REF!</v>
      </c>
      <c r="N82" s="6" t="e">
        <f>#REF!+#REF!+ГЖИ!N82+#REF!+#REF!+КСП!N82+#REF!+#REF!+#REF!+#REF!+#REF!+#REF!+#REF!+#REF!+#REF!+#REF!+#REF!+#REF!+#REF!+#REF!+'ГС занятости'!N82+#REF!+#REF!+#REF!</f>
        <v>#REF!</v>
      </c>
      <c r="O82" s="6" t="e">
        <f>#REF!+#REF!+ГЖИ!O82+#REF!+#REF!+КСП!O82+#REF!+#REF!+#REF!+#REF!+#REF!+#REF!+#REF!+#REF!+#REF!+#REF!+#REF!+#REF!+#REF!+#REF!+'ГС занятости'!O82+#REF!+#REF!+#REF!</f>
        <v>#REF!</v>
      </c>
      <c r="P82" s="6" t="e">
        <f>#REF!+#REF!+ГЖИ!P82+#REF!+#REF!+КСП!P82+#REF!+#REF!+#REF!+#REF!+#REF!+#REF!+#REF!+#REF!+#REF!+#REF!+#REF!+#REF!+#REF!+#REF!+'ГС занятости'!P82+#REF!+#REF!+#REF!</f>
        <v>#REF!</v>
      </c>
    </row>
    <row r="83" spans="1:16" ht="26.4" x14ac:dyDescent="0.25">
      <c r="A83" s="10" t="s">
        <v>109</v>
      </c>
      <c r="B83" s="13">
        <v>319</v>
      </c>
      <c r="C83" s="6" t="e">
        <f>#REF!+#REF!+ГЖИ!C83+#REF!+#REF!+КСП!C83+#REF!+#REF!+#REF!+#REF!+#REF!+#REF!+#REF!+#REF!+#REF!+#REF!+#REF!+#REF!+#REF!+#REF!+'ГС занятости'!C83+#REF!+#REF!+#REF!</f>
        <v>#REF!</v>
      </c>
      <c r="D83" s="6" t="e">
        <f>#REF!+#REF!+ГЖИ!D83+#REF!+#REF!+КСП!D83+#REF!+#REF!+#REF!+#REF!+#REF!+#REF!+#REF!+#REF!+#REF!+#REF!+#REF!+#REF!+#REF!+#REF!+'ГС занятости'!D83+#REF!+#REF!+#REF!</f>
        <v>#REF!</v>
      </c>
      <c r="E83" s="6" t="e">
        <f>#REF!+#REF!+ГЖИ!E83+#REF!+#REF!+КСП!E83+#REF!+#REF!+#REF!+#REF!+#REF!+#REF!+#REF!+#REF!+#REF!+#REF!+#REF!+#REF!+#REF!+#REF!+'ГС занятости'!E83+#REF!+#REF!+#REF!</f>
        <v>#REF!</v>
      </c>
      <c r="F83" s="6" t="e">
        <f>#REF!+#REF!+ГЖИ!F83+#REF!+#REF!+КСП!F83+#REF!+#REF!+#REF!+#REF!+#REF!+#REF!+#REF!+#REF!+#REF!+#REF!+#REF!+#REF!+#REF!+#REF!+'ГС занятости'!F83+#REF!+#REF!+#REF!</f>
        <v>#REF!</v>
      </c>
      <c r="G83" s="6" t="e">
        <f>#REF!+#REF!+ГЖИ!G83+#REF!+#REF!+КСП!G83+#REF!+#REF!+#REF!+#REF!+#REF!+#REF!+#REF!+#REF!+#REF!+#REF!+#REF!+#REF!+#REF!+#REF!+'ГС занятости'!G83+#REF!+#REF!+#REF!</f>
        <v>#REF!</v>
      </c>
      <c r="H83" s="6" t="e">
        <f>#REF!+#REF!+ГЖИ!H83+#REF!+#REF!+КСП!H83+#REF!+#REF!+#REF!+#REF!+#REF!+#REF!+#REF!+#REF!+#REF!+#REF!+#REF!+#REF!+#REF!+#REF!+'ГС занятости'!H83+#REF!+#REF!+#REF!</f>
        <v>#REF!</v>
      </c>
      <c r="I83" s="6" t="e">
        <f>#REF!+#REF!+ГЖИ!I83+#REF!+#REF!+КСП!I83+#REF!+#REF!+#REF!+#REF!+#REF!+#REF!+#REF!+#REF!+#REF!+#REF!+#REF!+#REF!+#REF!+#REF!+'ГС занятости'!I83+#REF!+#REF!+#REF!</f>
        <v>#REF!</v>
      </c>
      <c r="J83" s="6" t="e">
        <f>#REF!+#REF!+ГЖИ!J83+#REF!+#REF!+КСП!J83+#REF!+#REF!+#REF!+#REF!+#REF!+#REF!+#REF!+#REF!+#REF!+#REF!+#REF!+#REF!+#REF!+#REF!+'ГС занятости'!J83+#REF!+#REF!+#REF!</f>
        <v>#REF!</v>
      </c>
      <c r="K83" s="6" t="e">
        <f>#REF!+#REF!+ГЖИ!K83+#REF!+#REF!+КСП!K83+#REF!+#REF!+#REF!+#REF!+#REF!+#REF!+#REF!+#REF!+#REF!+#REF!+#REF!+#REF!+#REF!+#REF!+'ГС занятости'!K83+#REF!+#REF!+#REF!</f>
        <v>#REF!</v>
      </c>
      <c r="L83" s="6" t="e">
        <f>#REF!+#REF!+ГЖИ!L83+#REF!+#REF!+КСП!L83+#REF!+#REF!+#REF!+#REF!+#REF!+#REF!+#REF!+#REF!+#REF!+#REF!+#REF!+#REF!+#REF!+#REF!+'ГС занятости'!L83+#REF!+#REF!+#REF!</f>
        <v>#REF!</v>
      </c>
      <c r="M83" s="6" t="e">
        <f>#REF!+#REF!+ГЖИ!M83+#REF!+#REF!+КСП!M83+#REF!+#REF!+#REF!+#REF!+#REF!+#REF!+#REF!+#REF!+#REF!+#REF!+#REF!+#REF!+#REF!+#REF!+'ГС занятости'!M83+#REF!+#REF!+#REF!</f>
        <v>#REF!</v>
      </c>
      <c r="N83" s="6" t="e">
        <f>#REF!+#REF!+ГЖИ!N83+#REF!+#REF!+КСП!N83+#REF!+#REF!+#REF!+#REF!+#REF!+#REF!+#REF!+#REF!+#REF!+#REF!+#REF!+#REF!+#REF!+#REF!+'ГС занятости'!N83+#REF!+#REF!+#REF!</f>
        <v>#REF!</v>
      </c>
      <c r="O83" s="6" t="e">
        <f>#REF!+#REF!+ГЖИ!O83+#REF!+#REF!+КСП!O83+#REF!+#REF!+#REF!+#REF!+#REF!+#REF!+#REF!+#REF!+#REF!+#REF!+#REF!+#REF!+#REF!+#REF!+'ГС занятости'!O83+#REF!+#REF!+#REF!</f>
        <v>#REF!</v>
      </c>
      <c r="P83" s="6" t="e">
        <f>#REF!+#REF!+ГЖИ!P83+#REF!+#REF!+КСП!P83+#REF!+#REF!+#REF!+#REF!+#REF!+#REF!+#REF!+#REF!+#REF!+#REF!+#REF!+#REF!+#REF!+#REF!+'ГС занятости'!P83+#REF!+#REF!+#REF!</f>
        <v>#REF!</v>
      </c>
    </row>
    <row r="84" spans="1:16" ht="26.4" x14ac:dyDescent="0.25">
      <c r="A84" s="10" t="s">
        <v>110</v>
      </c>
      <c r="B84" s="13">
        <v>320</v>
      </c>
      <c r="C84" s="6" t="e">
        <f>#REF!+#REF!+ГЖИ!C84+#REF!+#REF!+КСП!C84+#REF!+#REF!+#REF!+#REF!+#REF!+#REF!+#REF!+#REF!+#REF!+#REF!+#REF!+#REF!+#REF!+#REF!+'ГС занятости'!C84+#REF!+#REF!+#REF!</f>
        <v>#REF!</v>
      </c>
      <c r="D84" s="6" t="e">
        <f>#REF!+#REF!+ГЖИ!D84+#REF!+#REF!+КСП!D84+#REF!+#REF!+#REF!+#REF!+#REF!+#REF!+#REF!+#REF!+#REF!+#REF!+#REF!+#REF!+#REF!+#REF!+'ГС занятости'!D84+#REF!+#REF!+#REF!</f>
        <v>#REF!</v>
      </c>
      <c r="E84" s="6" t="e">
        <f>#REF!+#REF!+ГЖИ!E84+#REF!+#REF!+КСП!E84+#REF!+#REF!+#REF!+#REF!+#REF!+#REF!+#REF!+#REF!+#REF!+#REF!+#REF!+#REF!+#REF!+#REF!+'ГС занятости'!E84+#REF!+#REF!+#REF!</f>
        <v>#REF!</v>
      </c>
      <c r="F84" s="6" t="e">
        <f>#REF!+#REF!+ГЖИ!F84+#REF!+#REF!+КСП!F84+#REF!+#REF!+#REF!+#REF!+#REF!+#REF!+#REF!+#REF!+#REF!+#REF!+#REF!+#REF!+#REF!+#REF!+'ГС занятости'!F84+#REF!+#REF!+#REF!</f>
        <v>#REF!</v>
      </c>
      <c r="G84" s="6" t="e">
        <f>#REF!+#REF!+ГЖИ!G84+#REF!+#REF!+КСП!G84+#REF!+#REF!+#REF!+#REF!+#REF!+#REF!+#REF!+#REF!+#REF!+#REF!+#REF!+#REF!+#REF!+#REF!+'ГС занятости'!G84+#REF!+#REF!+#REF!</f>
        <v>#REF!</v>
      </c>
      <c r="H84" s="6" t="e">
        <f>#REF!+#REF!+ГЖИ!H84+#REF!+#REF!+КСП!H84+#REF!+#REF!+#REF!+#REF!+#REF!+#REF!+#REF!+#REF!+#REF!+#REF!+#REF!+#REF!+#REF!+#REF!+'ГС занятости'!H84+#REF!+#REF!+#REF!</f>
        <v>#REF!</v>
      </c>
      <c r="I84" s="6" t="e">
        <f>#REF!+#REF!+ГЖИ!I84+#REF!+#REF!+КСП!I84+#REF!+#REF!+#REF!+#REF!+#REF!+#REF!+#REF!+#REF!+#REF!+#REF!+#REF!+#REF!+#REF!+#REF!+'ГС занятости'!I84+#REF!+#REF!+#REF!</f>
        <v>#REF!</v>
      </c>
      <c r="J84" s="6" t="e">
        <f>#REF!+#REF!+ГЖИ!J84+#REF!+#REF!+КСП!J84+#REF!+#REF!+#REF!+#REF!+#REF!+#REF!+#REF!+#REF!+#REF!+#REF!+#REF!+#REF!+#REF!+#REF!+'ГС занятости'!J84+#REF!+#REF!+#REF!</f>
        <v>#REF!</v>
      </c>
      <c r="K84" s="6" t="e">
        <f>#REF!+#REF!+ГЖИ!K84+#REF!+#REF!+КСП!K84+#REF!+#REF!+#REF!+#REF!+#REF!+#REF!+#REF!+#REF!+#REF!+#REF!+#REF!+#REF!+#REF!+#REF!+'ГС занятости'!K84+#REF!+#REF!+#REF!</f>
        <v>#REF!</v>
      </c>
      <c r="L84" s="6" t="e">
        <f>#REF!+#REF!+ГЖИ!L84+#REF!+#REF!+КСП!L84+#REF!+#REF!+#REF!+#REF!+#REF!+#REF!+#REF!+#REF!+#REF!+#REF!+#REF!+#REF!+#REF!+#REF!+'ГС занятости'!L84+#REF!+#REF!+#REF!</f>
        <v>#REF!</v>
      </c>
      <c r="M84" s="6" t="e">
        <f>#REF!+#REF!+ГЖИ!M84+#REF!+#REF!+КСП!M84+#REF!+#REF!+#REF!+#REF!+#REF!+#REF!+#REF!+#REF!+#REF!+#REF!+#REF!+#REF!+#REF!+#REF!+'ГС занятости'!M84+#REF!+#REF!+#REF!</f>
        <v>#REF!</v>
      </c>
      <c r="N84" s="6" t="e">
        <f>#REF!+#REF!+ГЖИ!N84+#REF!+#REF!+КСП!N84+#REF!+#REF!+#REF!+#REF!+#REF!+#REF!+#REF!+#REF!+#REF!+#REF!+#REF!+#REF!+#REF!+#REF!+'ГС занятости'!N84+#REF!+#REF!+#REF!</f>
        <v>#REF!</v>
      </c>
      <c r="O84" s="6" t="e">
        <f>#REF!+#REF!+ГЖИ!O84+#REF!+#REF!+КСП!O84+#REF!+#REF!+#REF!+#REF!+#REF!+#REF!+#REF!+#REF!+#REF!+#REF!+#REF!+#REF!+#REF!+#REF!+'ГС занятости'!O84+#REF!+#REF!+#REF!</f>
        <v>#REF!</v>
      </c>
      <c r="P84" s="6" t="e">
        <f>#REF!+#REF!+ГЖИ!P84+#REF!+#REF!+КСП!P84+#REF!+#REF!+#REF!+#REF!+#REF!+#REF!+#REF!+#REF!+#REF!+#REF!+#REF!+#REF!+#REF!+#REF!+'ГС занятости'!P84+#REF!+#REF!+#REF!</f>
        <v>#REF!</v>
      </c>
    </row>
    <row r="85" spans="1:16" ht="26.4" x14ac:dyDescent="0.25">
      <c r="A85" s="12" t="s">
        <v>14</v>
      </c>
      <c r="B85" s="13">
        <v>321</v>
      </c>
      <c r="C85" s="6" t="e">
        <f>#REF!+#REF!+ГЖИ!C85+#REF!+#REF!+КСП!C85+#REF!+#REF!+#REF!+#REF!+#REF!+#REF!+#REF!+#REF!+#REF!+#REF!+#REF!+#REF!+#REF!+#REF!+'ГС занятости'!C85+#REF!+#REF!+#REF!</f>
        <v>#REF!</v>
      </c>
      <c r="D85" s="6" t="e">
        <f>#REF!+#REF!+ГЖИ!D85+#REF!+#REF!+КСП!D85+#REF!+#REF!+#REF!+#REF!+#REF!+#REF!+#REF!+#REF!+#REF!+#REF!+#REF!+#REF!+#REF!+#REF!+'ГС занятости'!D85+#REF!+#REF!+#REF!</f>
        <v>#REF!</v>
      </c>
      <c r="E85" s="6" t="e">
        <f>#REF!+#REF!+ГЖИ!E85+#REF!+#REF!+КСП!E85+#REF!+#REF!+#REF!+#REF!+#REF!+#REF!+#REF!+#REF!+#REF!+#REF!+#REF!+#REF!+#REF!+#REF!+'ГС занятости'!E85+#REF!+#REF!+#REF!</f>
        <v>#REF!</v>
      </c>
      <c r="F85" s="6" t="e">
        <f>#REF!+#REF!+ГЖИ!F85+#REF!+#REF!+КСП!F85+#REF!+#REF!+#REF!+#REF!+#REF!+#REF!+#REF!+#REF!+#REF!+#REF!+#REF!+#REF!+#REF!+#REF!+'ГС занятости'!F85+#REF!+#REF!+#REF!</f>
        <v>#REF!</v>
      </c>
      <c r="G85" s="6" t="e">
        <f>#REF!+#REF!+ГЖИ!G85+#REF!+#REF!+КСП!G85+#REF!+#REF!+#REF!+#REF!+#REF!+#REF!+#REF!+#REF!+#REF!+#REF!+#REF!+#REF!+#REF!+#REF!+'ГС занятости'!G85+#REF!+#REF!+#REF!</f>
        <v>#REF!</v>
      </c>
      <c r="H85" s="6" t="e">
        <f>#REF!+#REF!+ГЖИ!H85+#REF!+#REF!+КСП!H85+#REF!+#REF!+#REF!+#REF!+#REF!+#REF!+#REF!+#REF!+#REF!+#REF!+#REF!+#REF!+#REF!+#REF!+'ГС занятости'!H85+#REF!+#REF!+#REF!</f>
        <v>#REF!</v>
      </c>
      <c r="I85" s="6" t="e">
        <f>#REF!+#REF!+ГЖИ!I85+#REF!+#REF!+КСП!I85+#REF!+#REF!+#REF!+#REF!+#REF!+#REF!+#REF!+#REF!+#REF!+#REF!+#REF!+#REF!+#REF!+#REF!+'ГС занятости'!I85+#REF!+#REF!+#REF!</f>
        <v>#REF!</v>
      </c>
      <c r="J85" s="6" t="e">
        <f>#REF!+#REF!+ГЖИ!J85+#REF!+#REF!+КСП!J85+#REF!+#REF!+#REF!+#REF!+#REF!+#REF!+#REF!+#REF!+#REF!+#REF!+#REF!+#REF!+#REF!+#REF!+'ГС занятости'!J85+#REF!+#REF!+#REF!</f>
        <v>#REF!</v>
      </c>
      <c r="K85" s="6" t="e">
        <f>#REF!+#REF!+ГЖИ!K85+#REF!+#REF!+КСП!K85+#REF!+#REF!+#REF!+#REF!+#REF!+#REF!+#REF!+#REF!+#REF!+#REF!+#REF!+#REF!+#REF!+#REF!+'ГС занятости'!K85+#REF!+#REF!+#REF!</f>
        <v>#REF!</v>
      </c>
      <c r="L85" s="6" t="e">
        <f>#REF!+#REF!+ГЖИ!L85+#REF!+#REF!+КСП!L85+#REF!+#REF!+#REF!+#REF!+#REF!+#REF!+#REF!+#REF!+#REF!+#REF!+#REF!+#REF!+#REF!+#REF!+'ГС занятости'!L85+#REF!+#REF!+#REF!</f>
        <v>#REF!</v>
      </c>
      <c r="M85" s="6" t="e">
        <f>#REF!+#REF!+ГЖИ!M85+#REF!+#REF!+КСП!M85+#REF!+#REF!+#REF!+#REF!+#REF!+#REF!+#REF!+#REF!+#REF!+#REF!+#REF!+#REF!+#REF!+#REF!+'ГС занятости'!M85+#REF!+#REF!+#REF!</f>
        <v>#REF!</v>
      </c>
      <c r="N85" s="6" t="e">
        <f>#REF!+#REF!+ГЖИ!N85+#REF!+#REF!+КСП!N85+#REF!+#REF!+#REF!+#REF!+#REF!+#REF!+#REF!+#REF!+#REF!+#REF!+#REF!+#REF!+#REF!+#REF!+'ГС занятости'!N85+#REF!+#REF!+#REF!</f>
        <v>#REF!</v>
      </c>
      <c r="O85" s="6" t="e">
        <f>#REF!+#REF!+ГЖИ!O85+#REF!+#REF!+КСП!O85+#REF!+#REF!+#REF!+#REF!+#REF!+#REF!+#REF!+#REF!+#REF!+#REF!+#REF!+#REF!+#REF!+#REF!+'ГС занятости'!O85+#REF!+#REF!+#REF!</f>
        <v>#REF!</v>
      </c>
      <c r="P85" s="6" t="e">
        <f>#REF!+#REF!+ГЖИ!P85+#REF!+#REF!+КСП!P85+#REF!+#REF!+#REF!+#REF!+#REF!+#REF!+#REF!+#REF!+#REF!+#REF!+#REF!+#REF!+#REF!+#REF!+'ГС занятости'!P85+#REF!+#REF!+#REF!</f>
        <v>#REF!</v>
      </c>
    </row>
    <row r="86" spans="1:16" ht="26.4" x14ac:dyDescent="0.25">
      <c r="A86" s="12" t="s">
        <v>72</v>
      </c>
      <c r="B86" s="13">
        <v>322</v>
      </c>
      <c r="C86" s="6" t="e">
        <f>#REF!+#REF!+ГЖИ!C86+#REF!+#REF!+КСП!C86+#REF!+#REF!+#REF!+#REF!+#REF!+#REF!+#REF!+#REF!+#REF!+#REF!+#REF!+#REF!+#REF!+#REF!+'ГС занятости'!C86+#REF!+#REF!+#REF!</f>
        <v>#REF!</v>
      </c>
      <c r="D86" s="6" t="e">
        <f>#REF!+#REF!+ГЖИ!D86+#REF!+#REF!+КСП!D86+#REF!+#REF!+#REF!+#REF!+#REF!+#REF!+#REF!+#REF!+#REF!+#REF!+#REF!+#REF!+#REF!+#REF!+'ГС занятости'!D86+#REF!+#REF!+#REF!</f>
        <v>#REF!</v>
      </c>
      <c r="E86" s="6" t="e">
        <f>#REF!+#REF!+ГЖИ!E86+#REF!+#REF!+КСП!E86+#REF!+#REF!+#REF!+#REF!+#REF!+#REF!+#REF!+#REF!+#REF!+#REF!+#REF!+#REF!+#REF!+#REF!+'ГС занятости'!E86+#REF!+#REF!+#REF!</f>
        <v>#REF!</v>
      </c>
      <c r="F86" s="6" t="e">
        <f>#REF!+#REF!+ГЖИ!F86+#REF!+#REF!+КСП!F86+#REF!+#REF!+#REF!+#REF!+#REF!+#REF!+#REF!+#REF!+#REF!+#REF!+#REF!+#REF!+#REF!+#REF!+'ГС занятости'!F86+#REF!+#REF!+#REF!</f>
        <v>#REF!</v>
      </c>
      <c r="G86" s="6" t="e">
        <f>#REF!+#REF!+ГЖИ!G86+#REF!+#REF!+КСП!G86+#REF!+#REF!+#REF!+#REF!+#REF!+#REF!+#REF!+#REF!+#REF!+#REF!+#REF!+#REF!+#REF!+#REF!+'ГС занятости'!G86+#REF!+#REF!+#REF!</f>
        <v>#REF!</v>
      </c>
      <c r="H86" s="6" t="e">
        <f>#REF!+#REF!+ГЖИ!H86+#REF!+#REF!+КСП!H86+#REF!+#REF!+#REF!+#REF!+#REF!+#REF!+#REF!+#REF!+#REF!+#REF!+#REF!+#REF!+#REF!+#REF!+'ГС занятости'!H86+#REF!+#REF!+#REF!</f>
        <v>#REF!</v>
      </c>
      <c r="I86" s="6" t="e">
        <f>#REF!+#REF!+ГЖИ!I86+#REF!+#REF!+КСП!I86+#REF!+#REF!+#REF!+#REF!+#REF!+#REF!+#REF!+#REF!+#REF!+#REF!+#REF!+#REF!+#REF!+#REF!+'ГС занятости'!I86+#REF!+#REF!+#REF!</f>
        <v>#REF!</v>
      </c>
      <c r="J86" s="6" t="e">
        <f>#REF!+#REF!+ГЖИ!J86+#REF!+#REF!+КСП!J86+#REF!+#REF!+#REF!+#REF!+#REF!+#REF!+#REF!+#REF!+#REF!+#REF!+#REF!+#REF!+#REF!+#REF!+'ГС занятости'!J86+#REF!+#REF!+#REF!</f>
        <v>#REF!</v>
      </c>
      <c r="K86" s="6" t="e">
        <f>#REF!+#REF!+ГЖИ!K86+#REF!+#REF!+КСП!K86+#REF!+#REF!+#REF!+#REF!+#REF!+#REF!+#REF!+#REF!+#REF!+#REF!+#REF!+#REF!+#REF!+#REF!+'ГС занятости'!K86+#REF!+#REF!+#REF!</f>
        <v>#REF!</v>
      </c>
      <c r="L86" s="6" t="e">
        <f>#REF!+#REF!+ГЖИ!L86+#REF!+#REF!+КСП!L86+#REF!+#REF!+#REF!+#REF!+#REF!+#REF!+#REF!+#REF!+#REF!+#REF!+#REF!+#REF!+#REF!+#REF!+'ГС занятости'!L86+#REF!+#REF!+#REF!</f>
        <v>#REF!</v>
      </c>
      <c r="M86" s="6" t="e">
        <f>#REF!+#REF!+ГЖИ!M86+#REF!+#REF!+КСП!M86+#REF!+#REF!+#REF!+#REF!+#REF!+#REF!+#REF!+#REF!+#REF!+#REF!+#REF!+#REF!+#REF!+#REF!+'ГС занятости'!M86+#REF!+#REF!+#REF!</f>
        <v>#REF!</v>
      </c>
      <c r="N86" s="6" t="e">
        <f>#REF!+#REF!+ГЖИ!N86+#REF!+#REF!+КСП!N86+#REF!+#REF!+#REF!+#REF!+#REF!+#REF!+#REF!+#REF!+#REF!+#REF!+#REF!+#REF!+#REF!+#REF!+'ГС занятости'!N86+#REF!+#REF!+#REF!</f>
        <v>#REF!</v>
      </c>
      <c r="O86" s="6" t="e">
        <f>#REF!+#REF!+ГЖИ!O86+#REF!+#REF!+КСП!O86+#REF!+#REF!+#REF!+#REF!+#REF!+#REF!+#REF!+#REF!+#REF!+#REF!+#REF!+#REF!+#REF!+#REF!+'ГС занятости'!O86+#REF!+#REF!+#REF!</f>
        <v>#REF!</v>
      </c>
      <c r="P86" s="6" t="e">
        <f>#REF!+#REF!+ГЖИ!P86+#REF!+#REF!+КСП!P86+#REF!+#REF!+#REF!+#REF!+#REF!+#REF!+#REF!+#REF!+#REF!+#REF!+#REF!+#REF!+#REF!+#REF!+'ГС занятости'!P86+#REF!+#REF!+#REF!</f>
        <v>#REF!</v>
      </c>
    </row>
    <row r="87" spans="1:16" ht="39.6" x14ac:dyDescent="0.25">
      <c r="A87" s="12" t="s">
        <v>73</v>
      </c>
      <c r="B87" s="13">
        <v>323</v>
      </c>
      <c r="C87" s="6" t="e">
        <f>#REF!+#REF!+ГЖИ!C87+#REF!+#REF!+КСП!C87+#REF!+#REF!+#REF!+#REF!+#REF!+#REF!+#REF!+#REF!+#REF!+#REF!+#REF!+#REF!+#REF!+#REF!+'ГС занятости'!C87+#REF!+#REF!+#REF!</f>
        <v>#REF!</v>
      </c>
      <c r="D87" s="6" t="e">
        <f>#REF!+#REF!+ГЖИ!D87+#REF!+#REF!+КСП!D87+#REF!+#REF!+#REF!+#REF!+#REF!+#REF!+#REF!+#REF!+#REF!+#REF!+#REF!+#REF!+#REF!+#REF!+'ГС занятости'!D87+#REF!+#REF!+#REF!</f>
        <v>#REF!</v>
      </c>
      <c r="E87" s="6" t="e">
        <f>#REF!+#REF!+ГЖИ!E87+#REF!+#REF!+КСП!E87+#REF!+#REF!+#REF!+#REF!+#REF!+#REF!+#REF!+#REF!+#REF!+#REF!+#REF!+#REF!+#REF!+#REF!+'ГС занятости'!E87+#REF!+#REF!+#REF!</f>
        <v>#REF!</v>
      </c>
      <c r="F87" s="6" t="e">
        <f>#REF!+#REF!+ГЖИ!F87+#REF!+#REF!+КСП!F87+#REF!+#REF!+#REF!+#REF!+#REF!+#REF!+#REF!+#REF!+#REF!+#REF!+#REF!+#REF!+#REF!+#REF!+'ГС занятости'!F87+#REF!+#REF!+#REF!</f>
        <v>#REF!</v>
      </c>
      <c r="G87" s="6" t="e">
        <f>#REF!+#REF!+ГЖИ!G87+#REF!+#REF!+КСП!G87+#REF!+#REF!+#REF!+#REF!+#REF!+#REF!+#REF!+#REF!+#REF!+#REF!+#REF!+#REF!+#REF!+#REF!+'ГС занятости'!G87+#REF!+#REF!+#REF!</f>
        <v>#REF!</v>
      </c>
      <c r="H87" s="6" t="e">
        <f>#REF!+#REF!+ГЖИ!H87+#REF!+#REF!+КСП!H87+#REF!+#REF!+#REF!+#REF!+#REF!+#REF!+#REF!+#REF!+#REF!+#REF!+#REF!+#REF!+#REF!+#REF!+'ГС занятости'!H87+#REF!+#REF!+#REF!</f>
        <v>#REF!</v>
      </c>
      <c r="I87" s="6" t="e">
        <f>#REF!+#REF!+ГЖИ!I87+#REF!+#REF!+КСП!I87+#REF!+#REF!+#REF!+#REF!+#REF!+#REF!+#REF!+#REF!+#REF!+#REF!+#REF!+#REF!+#REF!+#REF!+'ГС занятости'!I87+#REF!+#REF!+#REF!</f>
        <v>#REF!</v>
      </c>
      <c r="J87" s="6" t="e">
        <f>#REF!+#REF!+ГЖИ!J87+#REF!+#REF!+КСП!J87+#REF!+#REF!+#REF!+#REF!+#REF!+#REF!+#REF!+#REF!+#REF!+#REF!+#REF!+#REF!+#REF!+#REF!+'ГС занятости'!J87+#REF!+#REF!+#REF!</f>
        <v>#REF!</v>
      </c>
      <c r="K87" s="6" t="e">
        <f>#REF!+#REF!+ГЖИ!K87+#REF!+#REF!+КСП!K87+#REF!+#REF!+#REF!+#REF!+#REF!+#REF!+#REF!+#REF!+#REF!+#REF!+#REF!+#REF!+#REF!+#REF!+'ГС занятости'!K87+#REF!+#REF!+#REF!</f>
        <v>#REF!</v>
      </c>
      <c r="L87" s="6" t="e">
        <f>#REF!+#REF!+ГЖИ!L87+#REF!+#REF!+КСП!L87+#REF!+#REF!+#REF!+#REF!+#REF!+#REF!+#REF!+#REF!+#REF!+#REF!+#REF!+#REF!+#REF!+#REF!+'ГС занятости'!L87+#REF!+#REF!+#REF!</f>
        <v>#REF!</v>
      </c>
      <c r="M87" s="6" t="e">
        <f>#REF!+#REF!+ГЖИ!M87+#REF!+#REF!+КСП!M87+#REF!+#REF!+#REF!+#REF!+#REF!+#REF!+#REF!+#REF!+#REF!+#REF!+#REF!+#REF!+#REF!+#REF!+'ГС занятости'!M87+#REF!+#REF!+#REF!</f>
        <v>#REF!</v>
      </c>
      <c r="N87" s="6" t="e">
        <f>#REF!+#REF!+ГЖИ!N87+#REF!+#REF!+КСП!N87+#REF!+#REF!+#REF!+#REF!+#REF!+#REF!+#REF!+#REF!+#REF!+#REF!+#REF!+#REF!+#REF!+#REF!+'ГС занятости'!N87+#REF!+#REF!+#REF!</f>
        <v>#REF!</v>
      </c>
      <c r="O87" s="6" t="e">
        <f>#REF!+#REF!+ГЖИ!O87+#REF!+#REF!+КСП!O87+#REF!+#REF!+#REF!+#REF!+#REF!+#REF!+#REF!+#REF!+#REF!+#REF!+#REF!+#REF!+#REF!+#REF!+'ГС занятости'!O87+#REF!+#REF!+#REF!</f>
        <v>#REF!</v>
      </c>
      <c r="P87" s="6" t="e">
        <f>#REF!+#REF!+ГЖИ!P87+#REF!+#REF!+КСП!P87+#REF!+#REF!+#REF!+#REF!+#REF!+#REF!+#REF!+#REF!+#REF!+#REF!+#REF!+#REF!+#REF!+#REF!+'ГС занятости'!P87+#REF!+#REF!+#REF!</f>
        <v>#REF!</v>
      </c>
    </row>
    <row r="88" spans="1:16" x14ac:dyDescent="0.25">
      <c r="A88" s="10" t="s">
        <v>15</v>
      </c>
      <c r="B88" s="13">
        <v>324</v>
      </c>
      <c r="C88" s="6" t="e">
        <f>#REF!+#REF!+ГЖИ!C88+#REF!+#REF!+КСП!C88+#REF!+#REF!+#REF!+#REF!+#REF!+#REF!+#REF!+#REF!+#REF!+#REF!+#REF!+#REF!+#REF!+#REF!+'ГС занятости'!C88+#REF!+#REF!+#REF!</f>
        <v>#REF!</v>
      </c>
      <c r="D88" s="6" t="e">
        <f>#REF!+#REF!+ГЖИ!D88+#REF!+#REF!+КСП!D88+#REF!+#REF!+#REF!+#REF!+#REF!+#REF!+#REF!+#REF!+#REF!+#REF!+#REF!+#REF!+#REF!+#REF!+'ГС занятости'!D88+#REF!+#REF!+#REF!</f>
        <v>#REF!</v>
      </c>
      <c r="E88" s="6" t="e">
        <f>#REF!+#REF!+ГЖИ!E88+#REF!+#REF!+КСП!E88+#REF!+#REF!+#REF!+#REF!+#REF!+#REF!+#REF!+#REF!+#REF!+#REF!+#REF!+#REF!+#REF!+#REF!+'ГС занятости'!E88+#REF!+#REF!+#REF!</f>
        <v>#REF!</v>
      </c>
      <c r="F88" s="6" t="e">
        <f>#REF!+#REF!+ГЖИ!F88+#REF!+#REF!+КСП!F88+#REF!+#REF!+#REF!+#REF!+#REF!+#REF!+#REF!+#REF!+#REF!+#REF!+#REF!+#REF!+#REF!+#REF!+'ГС занятости'!F88+#REF!+#REF!+#REF!</f>
        <v>#REF!</v>
      </c>
      <c r="G88" s="6" t="e">
        <f>#REF!+#REF!+ГЖИ!G88+#REF!+#REF!+КСП!G88+#REF!+#REF!+#REF!+#REF!+#REF!+#REF!+#REF!+#REF!+#REF!+#REF!+#REF!+#REF!+#REF!+#REF!+'ГС занятости'!G88+#REF!+#REF!+#REF!</f>
        <v>#REF!</v>
      </c>
      <c r="H88" s="6" t="e">
        <f>#REF!+#REF!+ГЖИ!H88+#REF!+#REF!+КСП!H88+#REF!+#REF!+#REF!+#REF!+#REF!+#REF!+#REF!+#REF!+#REF!+#REF!+#REF!+#REF!+#REF!+#REF!+'ГС занятости'!H88+#REF!+#REF!+#REF!</f>
        <v>#REF!</v>
      </c>
      <c r="I88" s="6" t="e">
        <f>#REF!+#REF!+ГЖИ!I88+#REF!+#REF!+КСП!I88+#REF!+#REF!+#REF!+#REF!+#REF!+#REF!+#REF!+#REF!+#REF!+#REF!+#REF!+#REF!+#REF!+#REF!+'ГС занятости'!I88+#REF!+#REF!+#REF!</f>
        <v>#REF!</v>
      </c>
      <c r="J88" s="6" t="e">
        <f>#REF!+#REF!+ГЖИ!J88+#REF!+#REF!+КСП!J88+#REF!+#REF!+#REF!+#REF!+#REF!+#REF!+#REF!+#REF!+#REF!+#REF!+#REF!+#REF!+#REF!+#REF!+'ГС занятости'!J88+#REF!+#REF!+#REF!</f>
        <v>#REF!</v>
      </c>
      <c r="K88" s="6" t="e">
        <f>#REF!+#REF!+ГЖИ!K88+#REF!+#REF!+КСП!K88+#REF!+#REF!+#REF!+#REF!+#REF!+#REF!+#REF!+#REF!+#REF!+#REF!+#REF!+#REF!+#REF!+#REF!+'ГС занятости'!K88+#REF!+#REF!+#REF!</f>
        <v>#REF!</v>
      </c>
      <c r="L88" s="6" t="e">
        <f>#REF!+#REF!+ГЖИ!L88+#REF!+#REF!+КСП!L88+#REF!+#REF!+#REF!+#REF!+#REF!+#REF!+#REF!+#REF!+#REF!+#REF!+#REF!+#REF!+#REF!+#REF!+'ГС занятости'!L88+#REF!+#REF!+#REF!</f>
        <v>#REF!</v>
      </c>
      <c r="M88" s="6" t="e">
        <f>#REF!+#REF!+ГЖИ!M88+#REF!+#REF!+КСП!M88+#REF!+#REF!+#REF!+#REF!+#REF!+#REF!+#REF!+#REF!+#REF!+#REF!+#REF!+#REF!+#REF!+#REF!+'ГС занятости'!M88+#REF!+#REF!+#REF!</f>
        <v>#REF!</v>
      </c>
      <c r="N88" s="6" t="e">
        <f>#REF!+#REF!+ГЖИ!N88+#REF!+#REF!+КСП!N88+#REF!+#REF!+#REF!+#REF!+#REF!+#REF!+#REF!+#REF!+#REF!+#REF!+#REF!+#REF!+#REF!+#REF!+'ГС занятости'!N88+#REF!+#REF!+#REF!</f>
        <v>#REF!</v>
      </c>
      <c r="O88" s="6" t="e">
        <f>#REF!+#REF!+ГЖИ!O88+#REF!+#REF!+КСП!O88+#REF!+#REF!+#REF!+#REF!+#REF!+#REF!+#REF!+#REF!+#REF!+#REF!+#REF!+#REF!+#REF!+#REF!+'ГС занятости'!O88+#REF!+#REF!+#REF!</f>
        <v>#REF!</v>
      </c>
      <c r="P88" s="6" t="e">
        <f>#REF!+#REF!+ГЖИ!P88+#REF!+#REF!+КСП!P88+#REF!+#REF!+#REF!+#REF!+#REF!+#REF!+#REF!+#REF!+#REF!+#REF!+#REF!+#REF!+#REF!+#REF!+'ГС занятости'!P88+#REF!+#REF!+#REF!</f>
        <v>#REF!</v>
      </c>
    </row>
    <row r="89" spans="1:16" x14ac:dyDescent="0.25">
      <c r="A89" s="429" t="s">
        <v>127</v>
      </c>
      <c r="B89" s="429"/>
      <c r="C89" s="431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429"/>
      <c r="O89" s="429"/>
      <c r="P89" s="429"/>
    </row>
    <row r="90" spans="1:16" x14ac:dyDescent="0.25">
      <c r="A90" s="432" t="s">
        <v>128</v>
      </c>
      <c r="B90" s="433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4"/>
    </row>
    <row r="91" spans="1:16" ht="66" x14ac:dyDescent="0.25">
      <c r="A91" s="11" t="s">
        <v>117</v>
      </c>
      <c r="B91" s="13" t="s">
        <v>23</v>
      </c>
      <c r="C91" s="6" t="e">
        <f>#REF!+#REF!+ГЖИ!C91+#REF!+#REF!+КСП!C91+#REF!+#REF!+#REF!+#REF!+#REF!+#REF!+#REF!+#REF!+#REF!+#REF!+#REF!+#REF!+#REF!+#REF!+'ГС занятости'!C91+#REF!+#REF!+#REF!</f>
        <v>#REF!</v>
      </c>
      <c r="D91" s="6" t="e">
        <f>#REF!+#REF!+ГЖИ!D91+#REF!+#REF!+КСП!D91+#REF!+#REF!+#REF!+#REF!+#REF!+#REF!+#REF!+#REF!+#REF!+#REF!+#REF!+#REF!+#REF!+#REF!+'ГС занятости'!D91+#REF!+#REF!+#REF!</f>
        <v>#REF!</v>
      </c>
      <c r="E91" s="6" t="e">
        <f>#REF!+#REF!+ГЖИ!E91+#REF!+#REF!+КСП!E91+#REF!+#REF!+#REF!+#REF!+#REF!+#REF!+#REF!+#REF!+#REF!+#REF!+#REF!+#REF!+#REF!+#REF!+'ГС занятости'!E91+#REF!+#REF!+#REF!</f>
        <v>#REF!</v>
      </c>
      <c r="F91" s="6" t="e">
        <f>#REF!+#REF!+ГЖИ!F91+#REF!+#REF!+КСП!F91+#REF!+#REF!+#REF!+#REF!+#REF!+#REF!+#REF!+#REF!+#REF!+#REF!+#REF!+#REF!+#REF!+#REF!+'ГС занятости'!F91+#REF!+#REF!+#REF!</f>
        <v>#REF!</v>
      </c>
      <c r="G91" s="6" t="e">
        <f>#REF!+#REF!+ГЖИ!G91+#REF!+#REF!+КСП!G91+#REF!+#REF!+#REF!+#REF!+#REF!+#REF!+#REF!+#REF!+#REF!+#REF!+#REF!+#REF!+#REF!+#REF!+'ГС занятости'!G91+#REF!+#REF!+#REF!</f>
        <v>#REF!</v>
      </c>
      <c r="H91" s="6" t="e">
        <f>#REF!+#REF!+ГЖИ!H91+#REF!+#REF!+КСП!H91+#REF!+#REF!+#REF!+#REF!+#REF!+#REF!+#REF!+#REF!+#REF!+#REF!+#REF!+#REF!+#REF!+#REF!+'ГС занятости'!H91+#REF!+#REF!+#REF!</f>
        <v>#REF!</v>
      </c>
      <c r="I91" s="6" t="e">
        <f>#REF!+#REF!+ГЖИ!I91+#REF!+#REF!+КСП!I91+#REF!+#REF!+#REF!+#REF!+#REF!+#REF!+#REF!+#REF!+#REF!+#REF!+#REF!+#REF!+#REF!+#REF!+'ГС занятости'!I91+#REF!+#REF!+#REF!</f>
        <v>#REF!</v>
      </c>
      <c r="J91" s="6" t="e">
        <f>#REF!+#REF!+ГЖИ!J91+#REF!+#REF!+КСП!J91+#REF!+#REF!+#REF!+#REF!+#REF!+#REF!+#REF!+#REF!+#REF!+#REF!+#REF!+#REF!+#REF!+#REF!+'ГС занятости'!J91+#REF!+#REF!+#REF!</f>
        <v>#REF!</v>
      </c>
      <c r="K91" s="6" t="e">
        <f>#REF!+#REF!+ГЖИ!K91+#REF!+#REF!+КСП!K91+#REF!+#REF!+#REF!+#REF!+#REF!+#REF!+#REF!+#REF!+#REF!+#REF!+#REF!+#REF!+#REF!+#REF!+'ГС занятости'!K91+#REF!+#REF!+#REF!</f>
        <v>#REF!</v>
      </c>
      <c r="L91" s="6" t="e">
        <f>#REF!+#REF!+ГЖИ!L91+#REF!+#REF!+КСП!L91+#REF!+#REF!+#REF!+#REF!+#REF!+#REF!+#REF!+#REF!+#REF!+#REF!+#REF!+#REF!+#REF!+#REF!+'ГС занятости'!L91+#REF!+#REF!+#REF!</f>
        <v>#REF!</v>
      </c>
      <c r="M91" s="6" t="e">
        <f>#REF!+#REF!+ГЖИ!M91+#REF!+#REF!+КСП!M91+#REF!+#REF!+#REF!+#REF!+#REF!+#REF!+#REF!+#REF!+#REF!+#REF!+#REF!+#REF!+#REF!+#REF!+'ГС занятости'!M91+#REF!+#REF!+#REF!</f>
        <v>#REF!</v>
      </c>
      <c r="N91" s="6" t="e">
        <f>#REF!+#REF!+ГЖИ!N91+#REF!+#REF!+КСП!N91+#REF!+#REF!+#REF!+#REF!+#REF!+#REF!+#REF!+#REF!+#REF!+#REF!+#REF!+#REF!+#REF!+#REF!+'ГС занятости'!N91+#REF!+#REF!+#REF!</f>
        <v>#REF!</v>
      </c>
      <c r="O91" s="6" t="s">
        <v>39</v>
      </c>
      <c r="P91" s="6" t="s">
        <v>39</v>
      </c>
    </row>
    <row r="92" spans="1:16" ht="92.4" x14ac:dyDescent="0.25">
      <c r="A92" s="11" t="s">
        <v>129</v>
      </c>
      <c r="B92" s="13" t="s">
        <v>24</v>
      </c>
      <c r="C92" s="6" t="e">
        <f>#REF!+#REF!+ГЖИ!C92+#REF!+#REF!+КСП!C92+#REF!+#REF!+#REF!+#REF!+#REF!+#REF!+#REF!+#REF!+#REF!+#REF!+#REF!+#REF!+#REF!+#REF!+'ГС занятости'!C92+#REF!+#REF!+#REF!</f>
        <v>#REF!</v>
      </c>
      <c r="D92" s="6" t="e">
        <f>#REF!+#REF!+ГЖИ!D92+#REF!+#REF!+КСП!D92+#REF!+#REF!+#REF!+#REF!+#REF!+#REF!+#REF!+#REF!+#REF!+#REF!+#REF!+#REF!+#REF!+#REF!+'ГС занятости'!D92+#REF!+#REF!+#REF!</f>
        <v>#REF!</v>
      </c>
      <c r="E92" s="6" t="e">
        <f>#REF!+#REF!+ГЖИ!E92+#REF!+#REF!+КСП!E92+#REF!+#REF!+#REF!+#REF!+#REF!+#REF!+#REF!+#REF!+#REF!+#REF!+#REF!+#REF!+#REF!+#REF!+'ГС занятости'!E92+#REF!+#REF!+#REF!</f>
        <v>#REF!</v>
      </c>
      <c r="F92" s="6" t="e">
        <f>#REF!+#REF!+ГЖИ!F92+#REF!+#REF!+КСП!F92+#REF!+#REF!+#REF!+#REF!+#REF!+#REF!+#REF!+#REF!+#REF!+#REF!+#REF!+#REF!+#REF!+#REF!+'ГС занятости'!F92+#REF!+#REF!+#REF!</f>
        <v>#REF!</v>
      </c>
      <c r="G92" s="6" t="e">
        <f>#REF!+#REF!+ГЖИ!G92+#REF!+#REF!+КСП!G92+#REF!+#REF!+#REF!+#REF!+#REF!+#REF!+#REF!+#REF!+#REF!+#REF!+#REF!+#REF!+#REF!+#REF!+'ГС занятости'!G92+#REF!+#REF!+#REF!</f>
        <v>#REF!</v>
      </c>
      <c r="H92" s="6" t="e">
        <f>#REF!+#REF!+ГЖИ!H92+#REF!+#REF!+КСП!H92+#REF!+#REF!+#REF!+#REF!+#REF!+#REF!+#REF!+#REF!+#REF!+#REF!+#REF!+#REF!+#REF!+#REF!+'ГС занятости'!H92+#REF!+#REF!+#REF!</f>
        <v>#REF!</v>
      </c>
      <c r="I92" s="6" t="e">
        <f>#REF!+#REF!+ГЖИ!I92+#REF!+#REF!+КСП!I92+#REF!+#REF!+#REF!+#REF!+#REF!+#REF!+#REF!+#REF!+#REF!+#REF!+#REF!+#REF!+#REF!+#REF!+'ГС занятости'!I92+#REF!+#REF!+#REF!</f>
        <v>#REF!</v>
      </c>
      <c r="J92" s="6" t="e">
        <f>#REF!+#REF!+ГЖИ!J92+#REF!+#REF!+КСП!J92+#REF!+#REF!+#REF!+#REF!+#REF!+#REF!+#REF!+#REF!+#REF!+#REF!+#REF!+#REF!+#REF!+#REF!+'ГС занятости'!J92+#REF!+#REF!+#REF!</f>
        <v>#REF!</v>
      </c>
      <c r="K92" s="6" t="e">
        <f>#REF!+#REF!+ГЖИ!K92+#REF!+#REF!+КСП!K92+#REF!+#REF!+#REF!+#REF!+#REF!+#REF!+#REF!+#REF!+#REF!+#REF!+#REF!+#REF!+#REF!+#REF!+'ГС занятости'!K92+#REF!+#REF!+#REF!</f>
        <v>#REF!</v>
      </c>
      <c r="L92" s="6" t="e">
        <f>#REF!+#REF!+ГЖИ!L92+#REF!+#REF!+КСП!L92+#REF!+#REF!+#REF!+#REF!+#REF!+#REF!+#REF!+#REF!+#REF!+#REF!+#REF!+#REF!+#REF!+#REF!+'ГС занятости'!L92+#REF!+#REF!+#REF!</f>
        <v>#REF!</v>
      </c>
      <c r="M92" s="6" t="e">
        <f>#REF!+#REF!+ГЖИ!M92+#REF!+#REF!+КСП!M92+#REF!+#REF!+#REF!+#REF!+#REF!+#REF!+#REF!+#REF!+#REF!+#REF!+#REF!+#REF!+#REF!+#REF!+'ГС занятости'!M92+#REF!+#REF!+#REF!</f>
        <v>#REF!</v>
      </c>
      <c r="N92" s="6" t="e">
        <f>#REF!+#REF!+ГЖИ!N92+#REF!+#REF!+КСП!N92+#REF!+#REF!+#REF!+#REF!+#REF!+#REF!+#REF!+#REF!+#REF!+#REF!+#REF!+#REF!+#REF!+#REF!+'ГС занятости'!N92+#REF!+#REF!+#REF!</f>
        <v>#REF!</v>
      </c>
      <c r="O92" s="6" t="s">
        <v>39</v>
      </c>
      <c r="P92" s="6" t="s">
        <v>39</v>
      </c>
    </row>
    <row r="93" spans="1:16" x14ac:dyDescent="0.25">
      <c r="A93" s="10" t="s">
        <v>25</v>
      </c>
      <c r="B93" s="13" t="s">
        <v>26</v>
      </c>
      <c r="C93" s="6" t="e">
        <f>#REF!+#REF!+ГЖИ!C93+#REF!+#REF!+КСП!C93+#REF!+#REF!+#REF!+#REF!+#REF!+#REF!+#REF!+#REF!+#REF!+#REF!+#REF!+#REF!+#REF!+#REF!+'ГС занятости'!C93+#REF!+#REF!+#REF!</f>
        <v>#REF!</v>
      </c>
      <c r="D93" s="6" t="e">
        <f>#REF!+#REF!+ГЖИ!D93+#REF!+#REF!+КСП!D93+#REF!+#REF!+#REF!+#REF!+#REF!+#REF!+#REF!+#REF!+#REF!+#REF!+#REF!+#REF!+#REF!+#REF!+'ГС занятости'!D93+#REF!+#REF!+#REF!</f>
        <v>#REF!</v>
      </c>
      <c r="E93" s="6" t="e">
        <f>#REF!+#REF!+ГЖИ!E93+#REF!+#REF!+КСП!E93+#REF!+#REF!+#REF!+#REF!+#REF!+#REF!+#REF!+#REF!+#REF!+#REF!+#REF!+#REF!+#REF!+#REF!+'ГС занятости'!E93+#REF!+#REF!+#REF!</f>
        <v>#REF!</v>
      </c>
      <c r="F93" s="6" t="e">
        <f>#REF!+#REF!+ГЖИ!F93+#REF!+#REF!+КСП!F93+#REF!+#REF!+#REF!+#REF!+#REF!+#REF!+#REF!+#REF!+#REF!+#REF!+#REF!+#REF!+#REF!+#REF!+'ГС занятости'!F93+#REF!+#REF!+#REF!</f>
        <v>#REF!</v>
      </c>
      <c r="G93" s="6" t="e">
        <f>#REF!+#REF!+ГЖИ!G93+#REF!+#REF!+КСП!G93+#REF!+#REF!+#REF!+#REF!+#REF!+#REF!+#REF!+#REF!+#REF!+#REF!+#REF!+#REF!+#REF!+#REF!+'ГС занятости'!G93+#REF!+#REF!+#REF!</f>
        <v>#REF!</v>
      </c>
      <c r="H93" s="6" t="e">
        <f>#REF!+#REF!+ГЖИ!H93+#REF!+#REF!+КСП!H93+#REF!+#REF!+#REF!+#REF!+#REF!+#REF!+#REF!+#REF!+#REF!+#REF!+#REF!+#REF!+#REF!+#REF!+'ГС занятости'!H93+#REF!+#REF!+#REF!</f>
        <v>#REF!</v>
      </c>
      <c r="I93" s="6" t="e">
        <f>#REF!+#REF!+ГЖИ!I93+#REF!+#REF!+КСП!I93+#REF!+#REF!+#REF!+#REF!+#REF!+#REF!+#REF!+#REF!+#REF!+#REF!+#REF!+#REF!+#REF!+#REF!+'ГС занятости'!I93+#REF!+#REF!+#REF!</f>
        <v>#REF!</v>
      </c>
      <c r="J93" s="6" t="e">
        <f>#REF!+#REF!+ГЖИ!J93+#REF!+#REF!+КСП!J93+#REF!+#REF!+#REF!+#REF!+#REF!+#REF!+#REF!+#REF!+#REF!+#REF!+#REF!+#REF!+#REF!+#REF!+'ГС занятости'!J93+#REF!+#REF!+#REF!</f>
        <v>#REF!</v>
      </c>
      <c r="K93" s="6" t="e">
        <f>#REF!+#REF!+ГЖИ!K93+#REF!+#REF!+КСП!K93+#REF!+#REF!+#REF!+#REF!+#REF!+#REF!+#REF!+#REF!+#REF!+#REF!+#REF!+#REF!+#REF!+#REF!+'ГС занятости'!K93+#REF!+#REF!+#REF!</f>
        <v>#REF!</v>
      </c>
      <c r="L93" s="6" t="e">
        <f>#REF!+#REF!+ГЖИ!L93+#REF!+#REF!+КСП!L93+#REF!+#REF!+#REF!+#REF!+#REF!+#REF!+#REF!+#REF!+#REF!+#REF!+#REF!+#REF!+#REF!+#REF!+'ГС занятости'!L93+#REF!+#REF!+#REF!</f>
        <v>#REF!</v>
      </c>
      <c r="M93" s="6" t="e">
        <f>#REF!+#REF!+ГЖИ!M93+#REF!+#REF!+КСП!M93+#REF!+#REF!+#REF!+#REF!+#REF!+#REF!+#REF!+#REF!+#REF!+#REF!+#REF!+#REF!+#REF!+#REF!+'ГС занятости'!M93+#REF!+#REF!+#REF!</f>
        <v>#REF!</v>
      </c>
      <c r="N93" s="6" t="e">
        <f>#REF!+#REF!+ГЖИ!N93+#REF!+#REF!+КСП!N93+#REF!+#REF!+#REF!+#REF!+#REF!+#REF!+#REF!+#REF!+#REF!+#REF!+#REF!+#REF!+#REF!+#REF!+'ГС занятости'!N93+#REF!+#REF!+#REF!</f>
        <v>#REF!</v>
      </c>
      <c r="O93" s="6" t="s">
        <v>39</v>
      </c>
      <c r="P93" s="6" t="s">
        <v>39</v>
      </c>
    </row>
    <row r="94" spans="1:16" x14ac:dyDescent="0.25">
      <c r="A94" s="429" t="s">
        <v>130</v>
      </c>
      <c r="B94" s="429"/>
      <c r="C94" s="430"/>
      <c r="D94" s="429"/>
      <c r="E94" s="429"/>
      <c r="F94" s="429"/>
      <c r="G94" s="429"/>
      <c r="H94" s="429"/>
      <c r="I94" s="429"/>
      <c r="J94" s="429"/>
      <c r="K94" s="429"/>
      <c r="L94" s="429"/>
      <c r="M94" s="429"/>
      <c r="N94" s="429"/>
      <c r="O94" s="429"/>
      <c r="P94" s="429"/>
    </row>
    <row r="95" spans="1:16" ht="79.2" x14ac:dyDescent="0.25">
      <c r="A95" s="10" t="s">
        <v>118</v>
      </c>
      <c r="B95" s="13" t="s">
        <v>27</v>
      </c>
      <c r="C95" s="6" t="e">
        <f>#REF!+#REF!+ГЖИ!C95+#REF!+#REF!+КСП!C95+#REF!+#REF!+#REF!+#REF!+#REF!+#REF!+#REF!+#REF!+#REF!+#REF!+#REF!+#REF!+#REF!+#REF!+'ГС занятости'!C95+#REF!+#REF!+#REF!</f>
        <v>#REF!</v>
      </c>
      <c r="D95" s="6" t="e">
        <f>#REF!+#REF!+ГЖИ!D95+#REF!+#REF!+КСП!D95+#REF!+#REF!+#REF!+#REF!+#REF!+#REF!+#REF!+#REF!+#REF!+#REF!+#REF!+#REF!+#REF!+#REF!+'ГС занятости'!D95+#REF!+#REF!+#REF!</f>
        <v>#REF!</v>
      </c>
      <c r="E95" s="6" t="e">
        <f>#REF!+#REF!+ГЖИ!E95+#REF!+#REF!+КСП!E95+#REF!+#REF!+#REF!+#REF!+#REF!+#REF!+#REF!+#REF!+#REF!+#REF!+#REF!+#REF!+#REF!+#REF!+'ГС занятости'!E95+#REF!+#REF!+#REF!</f>
        <v>#REF!</v>
      </c>
      <c r="F95" s="6" t="e">
        <f>#REF!+#REF!+ГЖИ!F95+#REF!+#REF!+КСП!F95+#REF!+#REF!+#REF!+#REF!+#REF!+#REF!+#REF!+#REF!+#REF!+#REF!+#REF!+#REF!+#REF!+#REF!+'ГС занятости'!F95+#REF!+#REF!+#REF!</f>
        <v>#REF!</v>
      </c>
      <c r="G95" s="6" t="e">
        <f>#REF!+#REF!+ГЖИ!G95+#REF!+#REF!+КСП!G95+#REF!+#REF!+#REF!+#REF!+#REF!+#REF!+#REF!+#REF!+#REF!+#REF!+#REF!+#REF!+#REF!+#REF!+'ГС занятости'!G95+#REF!+#REF!+#REF!</f>
        <v>#REF!</v>
      </c>
      <c r="H95" s="6" t="e">
        <f>#REF!+#REF!+ГЖИ!H95+#REF!+#REF!+КСП!H95+#REF!+#REF!+#REF!+#REF!+#REF!+#REF!+#REF!+#REF!+#REF!+#REF!+#REF!+#REF!+#REF!+#REF!+'ГС занятости'!H95+#REF!+#REF!+#REF!</f>
        <v>#REF!</v>
      </c>
      <c r="I95" s="6" t="e">
        <f>#REF!+#REF!+ГЖИ!I95+#REF!+#REF!+КСП!I95+#REF!+#REF!+#REF!+#REF!+#REF!+#REF!+#REF!+#REF!+#REF!+#REF!+#REF!+#REF!+#REF!+#REF!+'ГС занятости'!I95+#REF!+#REF!+#REF!</f>
        <v>#REF!</v>
      </c>
      <c r="J95" s="6" t="e">
        <f>#REF!+#REF!+ГЖИ!J95+#REF!+#REF!+КСП!J95+#REF!+#REF!+#REF!+#REF!+#REF!+#REF!+#REF!+#REF!+#REF!+#REF!+#REF!+#REF!+#REF!+#REF!+'ГС занятости'!J95+#REF!+#REF!+#REF!</f>
        <v>#REF!</v>
      </c>
      <c r="K95" s="6" t="e">
        <f>#REF!+#REF!+ГЖИ!K95+#REF!+#REF!+КСП!K95+#REF!+#REF!+#REF!+#REF!+#REF!+#REF!+#REF!+#REF!+#REF!+#REF!+#REF!+#REF!+#REF!+#REF!+'ГС занятости'!K95+#REF!+#REF!+#REF!</f>
        <v>#REF!</v>
      </c>
      <c r="L95" s="6" t="e">
        <f>#REF!+#REF!+ГЖИ!L95+#REF!+#REF!+КСП!L95+#REF!+#REF!+#REF!+#REF!+#REF!+#REF!+#REF!+#REF!+#REF!+#REF!+#REF!+#REF!+#REF!+#REF!+'ГС занятости'!L95+#REF!+#REF!+#REF!</f>
        <v>#REF!</v>
      </c>
      <c r="M95" s="6" t="e">
        <f>#REF!+#REF!+ГЖИ!M95+#REF!+#REF!+КСП!M95+#REF!+#REF!+#REF!+#REF!+#REF!+#REF!+#REF!+#REF!+#REF!+#REF!+#REF!+#REF!+#REF!+#REF!+'ГС занятости'!M95+#REF!+#REF!+#REF!</f>
        <v>#REF!</v>
      </c>
      <c r="N95" s="6" t="e">
        <f>#REF!+#REF!+ГЖИ!N95+#REF!+#REF!+КСП!N95+#REF!+#REF!+#REF!+#REF!+#REF!+#REF!+#REF!+#REF!+#REF!+#REF!+#REF!+#REF!+#REF!+#REF!+'ГС занятости'!N95+#REF!+#REF!+#REF!</f>
        <v>#REF!</v>
      </c>
      <c r="O95" s="6" t="s">
        <v>39</v>
      </c>
      <c r="P95" s="6" t="s">
        <v>39</v>
      </c>
    </row>
    <row r="96" spans="1:16" ht="39.6" x14ac:dyDescent="0.25">
      <c r="A96" s="10" t="s">
        <v>131</v>
      </c>
      <c r="B96" s="13" t="s">
        <v>28</v>
      </c>
      <c r="C96" s="6" t="e">
        <f>#REF!+#REF!+ГЖИ!C96+#REF!+#REF!+КСП!C96+#REF!+#REF!+#REF!+#REF!+#REF!+#REF!+#REF!+#REF!+#REF!+#REF!+#REF!+#REF!+#REF!+#REF!+'ГС занятости'!C96+#REF!+#REF!+#REF!</f>
        <v>#REF!</v>
      </c>
      <c r="D96" s="6" t="e">
        <f>#REF!+#REF!+ГЖИ!D96+#REF!+#REF!+КСП!D96+#REF!+#REF!+#REF!+#REF!+#REF!+#REF!+#REF!+#REF!+#REF!+#REF!+#REF!+#REF!+#REF!+#REF!+'ГС занятости'!D96+#REF!+#REF!+#REF!</f>
        <v>#REF!</v>
      </c>
      <c r="E96" s="6" t="e">
        <f>#REF!+#REF!+ГЖИ!E96+#REF!+#REF!+КСП!E96+#REF!+#REF!+#REF!+#REF!+#REF!+#REF!+#REF!+#REF!+#REF!+#REF!+#REF!+#REF!+#REF!+#REF!+'ГС занятости'!E96+#REF!+#REF!+#REF!</f>
        <v>#REF!</v>
      </c>
      <c r="F96" s="6" t="e">
        <f>#REF!+#REF!+ГЖИ!F96+#REF!+#REF!+КСП!F96+#REF!+#REF!+#REF!+#REF!+#REF!+#REF!+#REF!+#REF!+#REF!+#REF!+#REF!+#REF!+#REF!+#REF!+'ГС занятости'!F96+#REF!+#REF!+#REF!</f>
        <v>#REF!</v>
      </c>
      <c r="G96" s="6" t="e">
        <f>#REF!+#REF!+ГЖИ!G96+#REF!+#REF!+КСП!G96+#REF!+#REF!+#REF!+#REF!+#REF!+#REF!+#REF!+#REF!+#REF!+#REF!+#REF!+#REF!+#REF!+#REF!+'ГС занятости'!G96+#REF!+#REF!+#REF!</f>
        <v>#REF!</v>
      </c>
      <c r="H96" s="6" t="e">
        <f>#REF!+#REF!+ГЖИ!H96+#REF!+#REF!+КСП!H96+#REF!+#REF!+#REF!+#REF!+#REF!+#REF!+#REF!+#REF!+#REF!+#REF!+#REF!+#REF!+#REF!+#REF!+'ГС занятости'!H96+#REF!+#REF!+#REF!</f>
        <v>#REF!</v>
      </c>
      <c r="I96" s="6" t="e">
        <f>#REF!+#REF!+ГЖИ!I96+#REF!+#REF!+КСП!I96+#REF!+#REF!+#REF!+#REF!+#REF!+#REF!+#REF!+#REF!+#REF!+#REF!+#REF!+#REF!+#REF!+#REF!+'ГС занятости'!I96+#REF!+#REF!+#REF!</f>
        <v>#REF!</v>
      </c>
      <c r="J96" s="6" t="e">
        <f>#REF!+#REF!+ГЖИ!J96+#REF!+#REF!+КСП!J96+#REF!+#REF!+#REF!+#REF!+#REF!+#REF!+#REF!+#REF!+#REF!+#REF!+#REF!+#REF!+#REF!+#REF!+'ГС занятости'!J96+#REF!+#REF!+#REF!</f>
        <v>#REF!</v>
      </c>
      <c r="K96" s="6" t="e">
        <f>#REF!+#REF!+ГЖИ!K96+#REF!+#REF!+КСП!K96+#REF!+#REF!+#REF!+#REF!+#REF!+#REF!+#REF!+#REF!+#REF!+#REF!+#REF!+#REF!+#REF!+#REF!+'ГС занятости'!K96+#REF!+#REF!+#REF!</f>
        <v>#REF!</v>
      </c>
      <c r="L96" s="6" t="e">
        <f>#REF!+#REF!+ГЖИ!L96+#REF!+#REF!+КСП!L96+#REF!+#REF!+#REF!+#REF!+#REF!+#REF!+#REF!+#REF!+#REF!+#REF!+#REF!+#REF!+#REF!+#REF!+'ГС занятости'!L96+#REF!+#REF!+#REF!</f>
        <v>#REF!</v>
      </c>
      <c r="M96" s="6" t="e">
        <f>#REF!+#REF!+ГЖИ!M96+#REF!+#REF!+КСП!M96+#REF!+#REF!+#REF!+#REF!+#REF!+#REF!+#REF!+#REF!+#REF!+#REF!+#REF!+#REF!+#REF!+#REF!+'ГС занятости'!M96+#REF!+#REF!+#REF!</f>
        <v>#REF!</v>
      </c>
      <c r="N96" s="6" t="e">
        <f>#REF!+#REF!+ГЖИ!N96+#REF!+#REF!+КСП!N96+#REF!+#REF!+#REF!+#REF!+#REF!+#REF!+#REF!+#REF!+#REF!+#REF!+#REF!+#REF!+#REF!+#REF!+'ГС занятости'!N96+#REF!+#REF!+#REF!</f>
        <v>#REF!</v>
      </c>
      <c r="O96" s="6" t="s">
        <v>39</v>
      </c>
      <c r="P96" s="6" t="s">
        <v>39</v>
      </c>
    </row>
    <row r="97" spans="1:16" ht="52.8" x14ac:dyDescent="0.25">
      <c r="A97" s="10" t="s">
        <v>119</v>
      </c>
      <c r="B97" s="13" t="s">
        <v>29</v>
      </c>
      <c r="C97" s="6" t="e">
        <f>#REF!+#REF!+ГЖИ!C97+#REF!+#REF!+КСП!C97+#REF!+#REF!+#REF!+#REF!+#REF!+#REF!+#REF!+#REF!+#REF!+#REF!+#REF!+#REF!+#REF!+#REF!+'ГС занятости'!C97+#REF!+#REF!+#REF!</f>
        <v>#REF!</v>
      </c>
      <c r="D97" s="6" t="e">
        <f>#REF!+#REF!+ГЖИ!D97+#REF!+#REF!+КСП!D97+#REF!+#REF!+#REF!+#REF!+#REF!+#REF!+#REF!+#REF!+#REF!+#REF!+#REF!+#REF!+#REF!+#REF!+'ГС занятости'!D97+#REF!+#REF!+#REF!</f>
        <v>#REF!</v>
      </c>
      <c r="E97" s="6" t="e">
        <f>#REF!+#REF!+ГЖИ!E97+#REF!+#REF!+КСП!E97+#REF!+#REF!+#REF!+#REF!+#REF!+#REF!+#REF!+#REF!+#REF!+#REF!+#REF!+#REF!+#REF!+#REF!+'ГС занятости'!E97+#REF!+#REF!+#REF!</f>
        <v>#REF!</v>
      </c>
      <c r="F97" s="6" t="e">
        <f>#REF!+#REF!+ГЖИ!F97+#REF!+#REF!+КСП!F97+#REF!+#REF!+#REF!+#REF!+#REF!+#REF!+#REF!+#REF!+#REF!+#REF!+#REF!+#REF!+#REF!+#REF!+'ГС занятости'!F97+#REF!+#REF!+#REF!</f>
        <v>#REF!</v>
      </c>
      <c r="G97" s="6" t="e">
        <f>#REF!+#REF!+ГЖИ!G97+#REF!+#REF!+КСП!G97+#REF!+#REF!+#REF!+#REF!+#REF!+#REF!+#REF!+#REF!+#REF!+#REF!+#REF!+#REF!+#REF!+#REF!+'ГС занятости'!G97+#REF!+#REF!+#REF!</f>
        <v>#REF!</v>
      </c>
      <c r="H97" s="6" t="e">
        <f>#REF!+#REF!+ГЖИ!H97+#REF!+#REF!+КСП!H97+#REF!+#REF!+#REF!+#REF!+#REF!+#REF!+#REF!+#REF!+#REF!+#REF!+#REF!+#REF!+#REF!+#REF!+'ГС занятости'!H97+#REF!+#REF!+#REF!</f>
        <v>#REF!</v>
      </c>
      <c r="I97" s="6" t="e">
        <f>#REF!+#REF!+ГЖИ!I97+#REF!+#REF!+КСП!I97+#REF!+#REF!+#REF!+#REF!+#REF!+#REF!+#REF!+#REF!+#REF!+#REF!+#REF!+#REF!+#REF!+#REF!+'ГС занятости'!I97+#REF!+#REF!+#REF!</f>
        <v>#REF!</v>
      </c>
      <c r="J97" s="6" t="e">
        <f>#REF!+#REF!+ГЖИ!J97+#REF!+#REF!+КСП!J97+#REF!+#REF!+#REF!+#REF!+#REF!+#REF!+#REF!+#REF!+#REF!+#REF!+#REF!+#REF!+#REF!+#REF!+'ГС занятости'!J97+#REF!+#REF!+#REF!</f>
        <v>#REF!</v>
      </c>
      <c r="K97" s="6" t="e">
        <f>#REF!+#REF!+ГЖИ!K97+#REF!+#REF!+КСП!K97+#REF!+#REF!+#REF!+#REF!+#REF!+#REF!+#REF!+#REF!+#REF!+#REF!+#REF!+#REF!+#REF!+#REF!+'ГС занятости'!K97+#REF!+#REF!+#REF!</f>
        <v>#REF!</v>
      </c>
      <c r="L97" s="6" t="e">
        <f>#REF!+#REF!+ГЖИ!L97+#REF!+#REF!+КСП!L97+#REF!+#REF!+#REF!+#REF!+#REF!+#REF!+#REF!+#REF!+#REF!+#REF!+#REF!+#REF!+#REF!+#REF!+'ГС занятости'!L97+#REF!+#REF!+#REF!</f>
        <v>#REF!</v>
      </c>
      <c r="M97" s="6" t="e">
        <f>#REF!+#REF!+ГЖИ!M97+#REF!+#REF!+КСП!M97+#REF!+#REF!+#REF!+#REF!+#REF!+#REF!+#REF!+#REF!+#REF!+#REF!+#REF!+#REF!+#REF!+#REF!+'ГС занятости'!M97+#REF!+#REF!+#REF!</f>
        <v>#REF!</v>
      </c>
      <c r="N97" s="6" t="e">
        <f>#REF!+#REF!+ГЖИ!N97+#REF!+#REF!+КСП!N97+#REF!+#REF!+#REF!+#REF!+#REF!+#REF!+#REF!+#REF!+#REF!+#REF!+#REF!+#REF!+#REF!+#REF!+'ГС занятости'!N97+#REF!+#REF!+#REF!</f>
        <v>#REF!</v>
      </c>
      <c r="O97" s="6" t="s">
        <v>39</v>
      </c>
      <c r="P97" s="6" t="s">
        <v>39</v>
      </c>
    </row>
    <row r="98" spans="1:16" x14ac:dyDescent="0.25">
      <c r="A98" s="10" t="s">
        <v>120</v>
      </c>
      <c r="B98" s="13" t="s">
        <v>30</v>
      </c>
      <c r="C98" s="6" t="e">
        <f>#REF!+#REF!+ГЖИ!C98+#REF!+#REF!+КСП!C98+#REF!+#REF!+#REF!+#REF!+#REF!+#REF!+#REF!+#REF!+#REF!+#REF!+#REF!+#REF!+#REF!+#REF!+'ГС занятости'!C98+#REF!+#REF!+#REF!</f>
        <v>#REF!</v>
      </c>
      <c r="D98" s="6" t="e">
        <f>#REF!+#REF!+ГЖИ!D98+#REF!+#REF!+КСП!D98+#REF!+#REF!+#REF!+#REF!+#REF!+#REF!+#REF!+#REF!+#REF!+#REF!+#REF!+#REF!+#REF!+#REF!+'ГС занятости'!D98+#REF!+#REF!+#REF!</f>
        <v>#REF!</v>
      </c>
      <c r="E98" s="6" t="e">
        <f>#REF!+#REF!+ГЖИ!E98+#REF!+#REF!+КСП!E98+#REF!+#REF!+#REF!+#REF!+#REF!+#REF!+#REF!+#REF!+#REF!+#REF!+#REF!+#REF!+#REF!+#REF!+'ГС занятости'!E98+#REF!+#REF!+#REF!</f>
        <v>#REF!</v>
      </c>
      <c r="F98" s="6" t="e">
        <f>#REF!+#REF!+ГЖИ!F98+#REF!+#REF!+КСП!F98+#REF!+#REF!+#REF!+#REF!+#REF!+#REF!+#REF!+#REF!+#REF!+#REF!+#REF!+#REF!+#REF!+#REF!+'ГС занятости'!F98+#REF!+#REF!+#REF!</f>
        <v>#REF!</v>
      </c>
      <c r="G98" s="6" t="e">
        <f>#REF!+#REF!+ГЖИ!G98+#REF!+#REF!+КСП!G98+#REF!+#REF!+#REF!+#REF!+#REF!+#REF!+#REF!+#REF!+#REF!+#REF!+#REF!+#REF!+#REF!+#REF!+'ГС занятости'!G98+#REF!+#REF!+#REF!</f>
        <v>#REF!</v>
      </c>
      <c r="H98" s="6" t="e">
        <f>#REF!+#REF!+ГЖИ!H98+#REF!+#REF!+КСП!H98+#REF!+#REF!+#REF!+#REF!+#REF!+#REF!+#REF!+#REF!+#REF!+#REF!+#REF!+#REF!+#REF!+#REF!+'ГС занятости'!H98+#REF!+#REF!+#REF!</f>
        <v>#REF!</v>
      </c>
      <c r="I98" s="6" t="e">
        <f>#REF!+#REF!+ГЖИ!I98+#REF!+#REF!+КСП!I98+#REF!+#REF!+#REF!+#REF!+#REF!+#REF!+#REF!+#REF!+#REF!+#REF!+#REF!+#REF!+#REF!+#REF!+'ГС занятости'!I98+#REF!+#REF!+#REF!</f>
        <v>#REF!</v>
      </c>
      <c r="J98" s="6" t="e">
        <f>#REF!+#REF!+ГЖИ!J98+#REF!+#REF!+КСП!J98+#REF!+#REF!+#REF!+#REF!+#REF!+#REF!+#REF!+#REF!+#REF!+#REF!+#REF!+#REF!+#REF!+#REF!+'ГС занятости'!J98+#REF!+#REF!+#REF!</f>
        <v>#REF!</v>
      </c>
      <c r="K98" s="6" t="e">
        <f>#REF!+#REF!+ГЖИ!K98+#REF!+#REF!+КСП!K98+#REF!+#REF!+#REF!+#REF!+#REF!+#REF!+#REF!+#REF!+#REF!+#REF!+#REF!+#REF!+#REF!+#REF!+'ГС занятости'!K98+#REF!+#REF!+#REF!</f>
        <v>#REF!</v>
      </c>
      <c r="L98" s="6" t="e">
        <f>#REF!+#REF!+ГЖИ!L98+#REF!+#REF!+КСП!L98+#REF!+#REF!+#REF!+#REF!+#REF!+#REF!+#REF!+#REF!+#REF!+#REF!+#REF!+#REF!+#REF!+#REF!+'ГС занятости'!L98+#REF!+#REF!+#REF!</f>
        <v>#REF!</v>
      </c>
      <c r="M98" s="6" t="e">
        <f>#REF!+#REF!+ГЖИ!M98+#REF!+#REF!+КСП!M98+#REF!+#REF!+#REF!+#REF!+#REF!+#REF!+#REF!+#REF!+#REF!+#REF!+#REF!+#REF!+#REF!+#REF!+'ГС занятости'!M98+#REF!+#REF!+#REF!</f>
        <v>#REF!</v>
      </c>
      <c r="N98" s="6" t="e">
        <f>#REF!+#REF!+ГЖИ!N98+#REF!+#REF!+КСП!N98+#REF!+#REF!+#REF!+#REF!+#REF!+#REF!+#REF!+#REF!+#REF!+#REF!+#REF!+#REF!+#REF!+#REF!+'ГС занятости'!N98+#REF!+#REF!+#REF!</f>
        <v>#REF!</v>
      </c>
      <c r="O98" s="6" t="s">
        <v>39</v>
      </c>
      <c r="P98" s="6" t="s">
        <v>39</v>
      </c>
    </row>
    <row r="99" spans="1:16" ht="26.4" x14ac:dyDescent="0.25">
      <c r="A99" s="10" t="s">
        <v>121</v>
      </c>
      <c r="B99" s="13" t="s">
        <v>31</v>
      </c>
      <c r="C99" s="6" t="e">
        <f>#REF!+#REF!+ГЖИ!C99+#REF!+#REF!+КСП!C99+#REF!+#REF!+#REF!+#REF!+#REF!+#REF!+#REF!+#REF!+#REF!+#REF!+#REF!+#REF!+#REF!+#REF!+'ГС занятости'!C99+#REF!+#REF!+#REF!</f>
        <v>#REF!</v>
      </c>
      <c r="D99" s="6" t="s">
        <v>39</v>
      </c>
      <c r="E99" s="6" t="s">
        <v>39</v>
      </c>
      <c r="F99" s="6" t="s">
        <v>39</v>
      </c>
      <c r="G99" s="6" t="s">
        <v>39</v>
      </c>
      <c r="H99" s="6" t="s">
        <v>39</v>
      </c>
      <c r="I99" s="6" t="s">
        <v>39</v>
      </c>
      <c r="J99" s="6" t="s">
        <v>39</v>
      </c>
      <c r="K99" s="6" t="e">
        <f>#REF!+#REF!+ГЖИ!K99+#REF!+#REF!+КСП!K99+#REF!+#REF!+#REF!+#REF!+#REF!+#REF!+#REF!+#REF!+#REF!+#REF!+#REF!+#REF!+#REF!+#REF!+'ГС занятости'!K99+#REF!+#REF!+#REF!</f>
        <v>#REF!</v>
      </c>
      <c r="L99" s="6" t="s">
        <v>39</v>
      </c>
      <c r="M99" s="6" t="s">
        <v>39</v>
      </c>
      <c r="N99" s="6" t="s">
        <v>39</v>
      </c>
      <c r="O99" s="6" t="s">
        <v>39</v>
      </c>
      <c r="P99" s="6" t="s">
        <v>39</v>
      </c>
    </row>
    <row r="100" spans="1:16" ht="39.6" x14ac:dyDescent="0.25">
      <c r="A100" s="10" t="s">
        <v>122</v>
      </c>
      <c r="B100" s="13" t="s">
        <v>32</v>
      </c>
      <c r="C100" s="6" t="e">
        <f>#REF!+#REF!+ГЖИ!C100+#REF!+#REF!+КСП!C100+#REF!+#REF!+#REF!+#REF!+#REF!+#REF!+#REF!+#REF!+#REF!+#REF!+#REF!+#REF!+#REF!+#REF!+'ГС занятости'!C100+#REF!+#REF!+#REF!</f>
        <v>#REF!</v>
      </c>
      <c r="D100" s="6" t="e">
        <f>#REF!+#REF!+ГЖИ!D100+#REF!+#REF!+КСП!D100+#REF!+#REF!+#REF!+#REF!+#REF!+#REF!+#REF!+#REF!+#REF!+#REF!+#REF!+#REF!+#REF!+#REF!+'ГС занятости'!D100+#REF!+#REF!+#REF!</f>
        <v>#REF!</v>
      </c>
      <c r="E100" s="6" t="e">
        <f>#REF!+#REF!+ГЖИ!E100+#REF!+#REF!+КСП!E100+#REF!+#REF!+#REF!+#REF!+#REF!+#REF!+#REF!+#REF!+#REF!+#REF!+#REF!+#REF!+#REF!+#REF!+'ГС занятости'!E100+#REF!+#REF!+#REF!</f>
        <v>#REF!</v>
      </c>
      <c r="F100" s="6" t="e">
        <f>#REF!+#REF!+ГЖИ!F100+#REF!+#REF!+КСП!F100+#REF!+#REF!+#REF!+#REF!+#REF!+#REF!+#REF!+#REF!+#REF!+#REF!+#REF!+#REF!+#REF!+#REF!+'ГС занятости'!F100+#REF!+#REF!+#REF!</f>
        <v>#REF!</v>
      </c>
      <c r="G100" s="6" t="e">
        <f>#REF!+#REF!+ГЖИ!G100+#REF!+#REF!+КСП!G100+#REF!+#REF!+#REF!+#REF!+#REF!+#REF!+#REF!+#REF!+#REF!+#REF!+#REF!+#REF!+#REF!+#REF!+'ГС занятости'!G100+#REF!+#REF!+#REF!</f>
        <v>#REF!</v>
      </c>
      <c r="H100" s="6" t="e">
        <f>#REF!+#REF!+ГЖИ!H100+#REF!+#REF!+КСП!H100+#REF!+#REF!+#REF!+#REF!+#REF!+#REF!+#REF!+#REF!+#REF!+#REF!+#REF!+#REF!+#REF!+#REF!+'ГС занятости'!H100+#REF!+#REF!+#REF!</f>
        <v>#REF!</v>
      </c>
      <c r="I100" s="6" t="e">
        <f>#REF!+#REF!+ГЖИ!I100+#REF!+#REF!+КСП!I100+#REF!+#REF!+#REF!+#REF!+#REF!+#REF!+#REF!+#REF!+#REF!+#REF!+#REF!+#REF!+#REF!+#REF!+'ГС занятости'!I100+#REF!+#REF!+#REF!</f>
        <v>#REF!</v>
      </c>
      <c r="J100" s="6" t="e">
        <f>#REF!+#REF!+ГЖИ!J100+#REF!+#REF!+КСП!J100+#REF!+#REF!+#REF!+#REF!+#REF!+#REF!+#REF!+#REF!+#REF!+#REF!+#REF!+#REF!+#REF!+#REF!+'ГС занятости'!J100+#REF!+#REF!+#REF!</f>
        <v>#REF!</v>
      </c>
      <c r="K100" s="6" t="e">
        <f>#REF!+#REF!+ГЖИ!K100+#REF!+#REF!+КСП!K100+#REF!+#REF!+#REF!+#REF!+#REF!+#REF!+#REF!+#REF!+#REF!+#REF!+#REF!+#REF!+#REF!+#REF!+'ГС занятости'!K100+#REF!+#REF!+#REF!</f>
        <v>#REF!</v>
      </c>
      <c r="L100" s="6" t="e">
        <f>#REF!+#REF!+ГЖИ!L100+#REF!+#REF!+КСП!L100+#REF!+#REF!+#REF!+#REF!+#REF!+#REF!+#REF!+#REF!+#REF!+#REF!+#REF!+#REF!+#REF!+#REF!+'ГС занятости'!L100+#REF!+#REF!+#REF!</f>
        <v>#REF!</v>
      </c>
      <c r="M100" s="6" t="e">
        <f>#REF!+#REF!+ГЖИ!M100+#REF!+#REF!+КСП!M100+#REF!+#REF!+#REF!+#REF!+#REF!+#REF!+#REF!+#REF!+#REF!+#REF!+#REF!+#REF!+#REF!+#REF!+'ГС занятости'!M100+#REF!+#REF!+#REF!</f>
        <v>#REF!</v>
      </c>
      <c r="N100" s="6" t="e">
        <f>#REF!+#REF!+ГЖИ!N100+#REF!+#REF!+КСП!N100+#REF!+#REF!+#REF!+#REF!+#REF!+#REF!+#REF!+#REF!+#REF!+#REF!+#REF!+#REF!+#REF!+#REF!+'ГС занятости'!N100+#REF!+#REF!+#REF!</f>
        <v>#REF!</v>
      </c>
      <c r="O100" s="6" t="s">
        <v>39</v>
      </c>
      <c r="P100" s="6" t="s">
        <v>39</v>
      </c>
    </row>
    <row r="101" spans="1:16" x14ac:dyDescent="0.25">
      <c r="A101" s="435" t="s">
        <v>132</v>
      </c>
      <c r="B101" s="436"/>
      <c r="C101" s="437"/>
      <c r="D101" s="436"/>
      <c r="E101" s="436"/>
      <c r="F101" s="436"/>
      <c r="G101" s="436"/>
      <c r="H101" s="436"/>
      <c r="I101" s="436"/>
      <c r="J101" s="436"/>
      <c r="K101" s="436"/>
      <c r="L101" s="436"/>
      <c r="M101" s="436"/>
      <c r="N101" s="436"/>
      <c r="O101" s="436"/>
      <c r="P101" s="438"/>
    </row>
    <row r="102" spans="1:16" x14ac:dyDescent="0.25">
      <c r="A102" s="10" t="s">
        <v>123</v>
      </c>
      <c r="B102" s="13" t="s">
        <v>33</v>
      </c>
      <c r="C102" s="6" t="e">
        <f>#REF!+#REF!+ГЖИ!C102+#REF!+#REF!+КСП!C102+#REF!+#REF!+#REF!+#REF!+#REF!+#REF!+#REF!+#REF!+#REF!+#REF!+#REF!+#REF!+#REF!+#REF!+'ГС занятости'!C102+#REF!+#REF!+#REF!</f>
        <v>#REF!</v>
      </c>
      <c r="D102" s="6" t="s">
        <v>39</v>
      </c>
      <c r="E102" s="6" t="s">
        <v>39</v>
      </c>
      <c r="F102" s="6" t="s">
        <v>39</v>
      </c>
      <c r="G102" s="6" t="s">
        <v>39</v>
      </c>
      <c r="H102" s="6" t="s">
        <v>39</v>
      </c>
      <c r="I102" s="6" t="s">
        <v>39</v>
      </c>
      <c r="J102" s="6" t="s">
        <v>39</v>
      </c>
      <c r="K102" s="6" t="s">
        <v>39</v>
      </c>
      <c r="L102" s="6" t="s">
        <v>39</v>
      </c>
      <c r="M102" s="6" t="s">
        <v>39</v>
      </c>
      <c r="N102" s="6" t="s">
        <v>39</v>
      </c>
      <c r="O102" s="6" t="s">
        <v>39</v>
      </c>
      <c r="P102" s="6" t="s">
        <v>39</v>
      </c>
    </row>
    <row r="103" spans="1:16" ht="52.8" x14ac:dyDescent="0.25">
      <c r="A103" s="10" t="s">
        <v>124</v>
      </c>
      <c r="B103" s="13" t="s">
        <v>34</v>
      </c>
      <c r="C103" s="6" t="e">
        <f>#REF!+#REF!+ГЖИ!C103+#REF!+#REF!+КСП!C103+#REF!+#REF!+#REF!+#REF!+#REF!+#REF!+#REF!+#REF!+#REF!+#REF!+#REF!+#REF!+#REF!+#REF!+'ГС занятости'!C103+#REF!+#REF!+#REF!</f>
        <v>#REF!</v>
      </c>
      <c r="D103" s="6" t="e">
        <f>#REF!+#REF!+ГЖИ!D103+#REF!+#REF!+КСП!D103+#REF!+#REF!+#REF!+#REF!+#REF!+#REF!+#REF!+#REF!+#REF!+#REF!+#REF!+#REF!+#REF!+#REF!+'ГС занятости'!D103+#REF!+#REF!+#REF!</f>
        <v>#REF!</v>
      </c>
      <c r="E103" s="6"/>
      <c r="F103" s="6"/>
      <c r="G103" s="6"/>
      <c r="H103" s="6"/>
      <c r="I103" s="6"/>
      <c r="J103" s="6"/>
      <c r="K103" s="6" t="e">
        <f>#REF!+#REF!+ГЖИ!K103+#REF!+#REF!+КСП!K103+#REF!+#REF!+#REF!+#REF!+#REF!+#REF!+#REF!+#REF!+#REF!+#REF!+#REF!+#REF!+#REF!+#REF!+'ГС занятости'!K103+#REF!+#REF!+#REF!</f>
        <v>#REF!</v>
      </c>
      <c r="L103" s="6"/>
      <c r="M103" s="6" t="e">
        <f>#REF!+#REF!+ГЖИ!M103+#REF!+#REF!+КСП!M103+#REF!+#REF!+#REF!+#REF!+#REF!+#REF!+#REF!+#REF!+#REF!+#REF!+#REF!+#REF!+#REF!+#REF!+'ГС занятости'!M103+#REF!+#REF!+#REF!</f>
        <v>#REF!</v>
      </c>
      <c r="N103" s="6"/>
      <c r="O103" s="6" t="s">
        <v>39</v>
      </c>
      <c r="P103" s="6" t="s">
        <v>39</v>
      </c>
    </row>
    <row r="104" spans="1:16" ht="79.2" x14ac:dyDescent="0.25">
      <c r="A104" s="9" t="s">
        <v>133</v>
      </c>
      <c r="B104" s="13" t="s">
        <v>35</v>
      </c>
      <c r="C104" s="6" t="e">
        <f>#REF!+#REF!+ГЖИ!C104+#REF!+#REF!+КСП!C104+#REF!+#REF!+#REF!+#REF!+#REF!+#REF!+#REF!+#REF!+#REF!+#REF!+#REF!+#REF!+#REF!+#REF!+'ГС занятости'!C104+#REF!+#REF!+#REF!</f>
        <v>#REF!</v>
      </c>
      <c r="D104" s="6"/>
      <c r="E104" s="6"/>
      <c r="F104" s="6"/>
      <c r="G104" s="6"/>
      <c r="H104" s="6"/>
      <c r="I104" s="6"/>
      <c r="J104" s="6"/>
      <c r="K104" s="6" t="e">
        <f>#REF!+#REF!+ГЖИ!K104+#REF!+#REF!+КСП!K104+#REF!+#REF!+#REF!+#REF!+#REF!+#REF!+#REF!+#REF!+#REF!+#REF!+#REF!+#REF!+#REF!+#REF!+'ГС занятости'!K104+#REF!+#REF!+#REF!</f>
        <v>#REF!</v>
      </c>
      <c r="L104" s="6"/>
      <c r="M104" s="6"/>
      <c r="N104" s="6"/>
      <c r="O104" s="6" t="s">
        <v>39</v>
      </c>
      <c r="P104" s="6" t="s">
        <v>39</v>
      </c>
    </row>
    <row r="105" spans="1:16" ht="52.8" x14ac:dyDescent="0.25">
      <c r="A105" s="11" t="s">
        <v>125</v>
      </c>
      <c r="B105" s="21" t="s">
        <v>36</v>
      </c>
      <c r="C105" s="6" t="e">
        <f>#REF!+#REF!+ГЖИ!C105+#REF!+#REF!+КСП!C105+#REF!+#REF!+#REF!+#REF!+#REF!+#REF!+#REF!+#REF!+#REF!+#REF!+#REF!+#REF!+#REF!+#REF!+'ГС занятости'!C105+#REF!+#REF!+#REF!</f>
        <v>#REF!</v>
      </c>
      <c r="D105" s="6" t="e">
        <f>#REF!+#REF!+ГЖИ!D105+#REF!+#REF!+КСП!D105+#REF!+#REF!+#REF!+#REF!+#REF!+#REF!+#REF!+#REF!+#REF!+#REF!+#REF!+#REF!+#REF!+#REF!+'ГС занятости'!D105+#REF!+#REF!+#REF!</f>
        <v>#REF!</v>
      </c>
      <c r="E105" s="6"/>
      <c r="F105" s="6"/>
      <c r="G105" s="6"/>
      <c r="H105" s="6"/>
      <c r="I105" s="6"/>
      <c r="J105" s="6"/>
      <c r="K105" s="6" t="e">
        <f>#REF!+#REF!+ГЖИ!K105+#REF!+#REF!+КСП!K105+#REF!+#REF!+#REF!+#REF!+#REF!+#REF!+#REF!+#REF!+#REF!+#REF!+#REF!+#REF!+#REF!+#REF!+'ГС занятости'!K105+#REF!+#REF!+#REF!</f>
        <v>#REF!</v>
      </c>
      <c r="L105" s="6"/>
      <c r="M105" s="6" t="e">
        <f>#REF!+#REF!+ГЖИ!M105+#REF!+#REF!+КСП!M105+#REF!+#REF!+#REF!+#REF!+#REF!+#REF!+#REF!+#REF!+#REF!+#REF!+#REF!+#REF!+#REF!+#REF!+'ГС занятости'!M105+#REF!+#REF!+#REF!</f>
        <v>#REF!</v>
      </c>
      <c r="N105" s="6"/>
      <c r="O105" s="6" t="s">
        <v>39</v>
      </c>
      <c r="P105" s="6" t="s">
        <v>39</v>
      </c>
    </row>
    <row r="106" spans="1:16" ht="79.2" x14ac:dyDescent="0.25">
      <c r="A106" s="11" t="s">
        <v>126</v>
      </c>
      <c r="B106" s="21" t="s">
        <v>134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 t="s">
        <v>39</v>
      </c>
      <c r="P106" s="6" t="s">
        <v>39</v>
      </c>
    </row>
    <row r="107" spans="1:16" x14ac:dyDescent="0.25">
      <c r="A107" s="445" t="s">
        <v>135</v>
      </c>
      <c r="B107" s="574"/>
      <c r="C107" s="574"/>
      <c r="D107" s="574"/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5"/>
    </row>
    <row r="108" spans="1:16" x14ac:dyDescent="0.25">
      <c r="A108" s="442" t="s">
        <v>136</v>
      </c>
      <c r="B108" s="443"/>
      <c r="C108" s="443"/>
      <c r="D108" s="443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4"/>
    </row>
    <row r="109" spans="1:16" ht="52.8" x14ac:dyDescent="0.25">
      <c r="A109" s="11" t="s">
        <v>111</v>
      </c>
      <c r="B109" s="21" t="s">
        <v>137</v>
      </c>
      <c r="C109" s="6" t="e">
        <f>#REF!+#REF!+ГЖИ!C109+#REF!+#REF!+КСП!C109+#REF!+#REF!+#REF!+#REF!+#REF!+#REF!+#REF!+#REF!+#REF!+#REF!+#REF!+#REF!+#REF!+#REF!+'ГС занятости'!C109+#REF!+#REF!+#REF!</f>
        <v>#REF!</v>
      </c>
      <c r="D109" s="6"/>
      <c r="E109" s="6"/>
      <c r="F109" s="6"/>
      <c r="G109" s="6"/>
      <c r="H109" s="6"/>
      <c r="I109" s="6"/>
      <c r="J109" s="6"/>
      <c r="K109" s="6" t="e">
        <f>#REF!+#REF!+ГЖИ!K109+#REF!+#REF!+КСП!K109+#REF!+#REF!+#REF!+#REF!+#REF!+#REF!+#REF!+#REF!+#REF!+#REF!+#REF!+#REF!+#REF!+#REF!+'ГС занятости'!K109+#REF!+#REF!+#REF!</f>
        <v>#REF!</v>
      </c>
      <c r="L109" s="6"/>
      <c r="M109" s="6" t="e">
        <f>#REF!+#REF!+ГЖИ!M109+#REF!+#REF!+КСП!M109+#REF!+#REF!+#REF!+#REF!+#REF!+#REF!+#REF!+#REF!+#REF!+#REF!+#REF!+#REF!+#REF!+#REF!+'ГС занятости'!M109+#REF!+#REF!+#REF!</f>
        <v>#REF!</v>
      </c>
      <c r="N109" s="6"/>
      <c r="O109" s="6" t="s">
        <v>39</v>
      </c>
      <c r="P109" s="6" t="s">
        <v>39</v>
      </c>
    </row>
    <row r="110" spans="1:16" ht="66" x14ac:dyDescent="0.25">
      <c r="A110" s="11" t="s">
        <v>112</v>
      </c>
      <c r="B110" s="21" t="s">
        <v>138</v>
      </c>
      <c r="C110" s="6" t="e">
        <f>#REF!+#REF!+ГЖИ!C110+#REF!+#REF!+КСП!C110+#REF!+#REF!+#REF!+#REF!+#REF!+#REF!+#REF!+#REF!+#REF!+#REF!+#REF!+#REF!+#REF!+#REF!+'ГС занятости'!C110+#REF!+#REF!+#REF!</f>
        <v>#REF!</v>
      </c>
      <c r="D110" s="6"/>
      <c r="E110" s="6"/>
      <c r="F110" s="6"/>
      <c r="G110" s="6"/>
      <c r="H110" s="6"/>
      <c r="I110" s="6"/>
      <c r="J110" s="6"/>
      <c r="K110" s="6" t="e">
        <f>#REF!+#REF!+ГЖИ!K110+#REF!+#REF!+КСП!K110+#REF!+#REF!+#REF!+#REF!+#REF!+#REF!+#REF!+#REF!+#REF!+#REF!+#REF!+#REF!+#REF!+#REF!+'ГС занятости'!K110+#REF!+#REF!+#REF!</f>
        <v>#REF!</v>
      </c>
      <c r="L110" s="6"/>
      <c r="M110" s="6" t="e">
        <f>#REF!+#REF!+ГЖИ!M110+#REF!+#REF!+КСП!M110+#REF!+#REF!+#REF!+#REF!+#REF!+#REF!+#REF!+#REF!+#REF!+#REF!+#REF!+#REF!+#REF!+#REF!+'ГС занятости'!M110+#REF!+#REF!+#REF!</f>
        <v>#REF!</v>
      </c>
      <c r="N110" s="6"/>
      <c r="O110" s="6" t="s">
        <v>39</v>
      </c>
      <c r="P110" s="6" t="s">
        <v>39</v>
      </c>
    </row>
    <row r="111" spans="1:16" ht="26.4" x14ac:dyDescent="0.25">
      <c r="A111" s="11" t="s">
        <v>142</v>
      </c>
      <c r="B111" s="21" t="s">
        <v>139</v>
      </c>
      <c r="C111" s="6" t="e">
        <f>#REF!+#REF!+ГЖИ!C111+#REF!+#REF!+КСП!C111+#REF!+#REF!+#REF!+#REF!+#REF!+#REF!+#REF!+#REF!+#REF!+#REF!+#REF!+#REF!+#REF!+#REF!+'ГС занятости'!C111+#REF!+#REF!+#REF!</f>
        <v>#REF!</v>
      </c>
      <c r="D111" s="6"/>
      <c r="E111" s="6"/>
      <c r="F111" s="6"/>
      <c r="G111" s="6"/>
      <c r="H111" s="6"/>
      <c r="I111" s="6"/>
      <c r="J111" s="6"/>
      <c r="K111" s="6" t="e">
        <f>#REF!+#REF!+ГЖИ!K111+#REF!+#REF!+КСП!K111+#REF!+#REF!+#REF!+#REF!+#REF!+#REF!+#REF!+#REF!+#REF!+#REF!+#REF!+#REF!+#REF!+#REF!+'ГС занятости'!K111+#REF!+#REF!+#REF!</f>
        <v>#REF!</v>
      </c>
      <c r="L111" s="6"/>
      <c r="M111" s="6" t="e">
        <f>#REF!+#REF!+ГЖИ!M111+#REF!+#REF!+КСП!M111+#REF!+#REF!+#REF!+#REF!+#REF!+#REF!+#REF!+#REF!+#REF!+#REF!+#REF!+#REF!+#REF!+#REF!+'ГС занятости'!M111+#REF!+#REF!+#REF!</f>
        <v>#REF!</v>
      </c>
      <c r="N111" s="6"/>
      <c r="O111" s="6" t="s">
        <v>39</v>
      </c>
      <c r="P111" s="6" t="s">
        <v>39</v>
      </c>
    </row>
    <row r="112" spans="1:16" ht="26.4" x14ac:dyDescent="0.25">
      <c r="A112" s="11" t="s">
        <v>143</v>
      </c>
      <c r="B112" s="21" t="s">
        <v>140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 t="s">
        <v>39</v>
      </c>
      <c r="P112" s="6" t="s">
        <v>39</v>
      </c>
    </row>
    <row r="113" spans="1:16" ht="26.4" x14ac:dyDescent="0.25">
      <c r="A113" s="11" t="s">
        <v>144</v>
      </c>
      <c r="B113" s="21" t="s">
        <v>141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39</v>
      </c>
      <c r="P113" s="6" t="s">
        <v>39</v>
      </c>
    </row>
    <row r="114" spans="1:16" x14ac:dyDescent="0.25">
      <c r="A114" s="442" t="s">
        <v>145</v>
      </c>
      <c r="B114" s="443"/>
      <c r="C114" s="443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4"/>
    </row>
    <row r="115" spans="1:16" ht="66" x14ac:dyDescent="0.25">
      <c r="A115" s="11" t="s">
        <v>113</v>
      </c>
      <c r="B115" s="21" t="s">
        <v>146</v>
      </c>
      <c r="C115" s="6" t="e">
        <f>#REF!+#REF!+ГЖИ!C115+#REF!+#REF!+КСП!C115+#REF!+#REF!+#REF!+#REF!+#REF!+#REF!+#REF!+#REF!+#REF!+#REF!+#REF!+#REF!+#REF!+#REF!+'ГС занятости'!C115+#REF!+#REF!+#REF!</f>
        <v>#REF!</v>
      </c>
      <c r="D115" s="6" t="e">
        <f>#REF!+#REF!+ГЖИ!D115+#REF!+#REF!+КСП!D115+#REF!+#REF!+#REF!+#REF!+#REF!+#REF!+#REF!+#REF!+#REF!+#REF!+#REF!+#REF!+#REF!+#REF!+'ГС занятости'!D115+#REF!+#REF!+#REF!</f>
        <v>#REF!</v>
      </c>
      <c r="E115" s="6" t="e">
        <f>#REF!+#REF!+ГЖИ!E115+#REF!+#REF!+КСП!E115+#REF!+#REF!+#REF!+#REF!+#REF!+#REF!+#REF!+#REF!+#REF!+#REF!+#REF!+#REF!+#REF!+#REF!+'ГС занятости'!E115+#REF!+#REF!+#REF!</f>
        <v>#REF!</v>
      </c>
      <c r="F115" s="6" t="e">
        <f>#REF!+#REF!+ГЖИ!F115+#REF!+#REF!+КСП!F115+#REF!+#REF!+#REF!+#REF!+#REF!+#REF!+#REF!+#REF!+#REF!+#REF!+#REF!+#REF!+#REF!+#REF!+'ГС занятости'!F115+#REF!+#REF!+#REF!</f>
        <v>#REF!</v>
      </c>
      <c r="G115" s="6" t="e">
        <f>#REF!+#REF!+ГЖИ!G115+#REF!+#REF!+КСП!G115+#REF!+#REF!+#REF!+#REF!+#REF!+#REF!+#REF!+#REF!+#REF!+#REF!+#REF!+#REF!+#REF!+#REF!+'ГС занятости'!G115+#REF!+#REF!+#REF!</f>
        <v>#REF!</v>
      </c>
      <c r="H115" s="6" t="e">
        <f>#REF!+#REF!+ГЖИ!H115+#REF!+#REF!+КСП!H115+#REF!+#REF!+#REF!+#REF!+#REF!+#REF!+#REF!+#REF!+#REF!+#REF!+#REF!+#REF!+#REF!+#REF!+'ГС занятости'!H115+#REF!+#REF!+#REF!</f>
        <v>#REF!</v>
      </c>
      <c r="I115" s="6" t="e">
        <f>#REF!+#REF!+ГЖИ!I115+#REF!+#REF!+КСП!I115+#REF!+#REF!+#REF!+#REF!+#REF!+#REF!+#REF!+#REF!+#REF!+#REF!+#REF!+#REF!+#REF!+#REF!+'ГС занятости'!I115+#REF!+#REF!+#REF!</f>
        <v>#REF!</v>
      </c>
      <c r="J115" s="6" t="e">
        <f>#REF!+#REF!+ГЖИ!J115+#REF!+#REF!+КСП!J115+#REF!+#REF!+#REF!+#REF!+#REF!+#REF!+#REF!+#REF!+#REF!+#REF!+#REF!+#REF!+#REF!+#REF!+'ГС занятости'!J115+#REF!+#REF!+#REF!</f>
        <v>#REF!</v>
      </c>
      <c r="K115" s="6" t="e">
        <f>#REF!+#REF!+ГЖИ!K115+#REF!+#REF!+КСП!K115+#REF!+#REF!+#REF!+#REF!+#REF!+#REF!+#REF!+#REF!+#REF!+#REF!+#REF!+#REF!+#REF!+#REF!+'ГС занятости'!K115+#REF!+#REF!+#REF!</f>
        <v>#REF!</v>
      </c>
      <c r="L115" s="6" t="e">
        <f>#REF!+#REF!+ГЖИ!L115+#REF!+#REF!+КСП!L115+#REF!+#REF!+#REF!+#REF!+#REF!+#REF!+#REF!+#REF!+#REF!+#REF!+#REF!+#REF!+#REF!+#REF!+'ГС занятости'!L115+#REF!+#REF!+#REF!</f>
        <v>#REF!</v>
      </c>
      <c r="M115" s="6" t="e">
        <f>#REF!+#REF!+ГЖИ!M115+#REF!+#REF!+КСП!M115+#REF!+#REF!+#REF!+#REF!+#REF!+#REF!+#REF!+#REF!+#REF!+#REF!+#REF!+#REF!+#REF!+#REF!+'ГС занятости'!M115+#REF!+#REF!+#REF!</f>
        <v>#REF!</v>
      </c>
      <c r="N115" s="6" t="e">
        <f>#REF!+#REF!+ГЖИ!N115+#REF!+#REF!+КСП!N115+#REF!+#REF!+#REF!+#REF!+#REF!+#REF!+#REF!+#REF!+#REF!+#REF!+#REF!+#REF!+#REF!+#REF!+'ГС занятости'!N115+#REF!+#REF!+#REF!</f>
        <v>#REF!</v>
      </c>
      <c r="O115" s="6" t="s">
        <v>39</v>
      </c>
      <c r="P115" s="6" t="s">
        <v>39</v>
      </c>
    </row>
    <row r="116" spans="1:16" ht="66" x14ac:dyDescent="0.25">
      <c r="A116" s="11" t="s">
        <v>114</v>
      </c>
      <c r="B116" s="21" t="s">
        <v>147</v>
      </c>
      <c r="C116" s="6" t="e">
        <f>#REF!+#REF!+ГЖИ!C116+#REF!+#REF!+КСП!C116+#REF!+#REF!+#REF!+#REF!+#REF!+#REF!+#REF!+#REF!+#REF!+#REF!+#REF!+#REF!+#REF!+#REF!+'ГС занятости'!C116+#REF!+#REF!+#REF!</f>
        <v>#REF!</v>
      </c>
      <c r="D116" s="6" t="e">
        <f>#REF!+#REF!+ГЖИ!D116+#REF!+#REF!+КСП!D116+#REF!+#REF!+#REF!+#REF!+#REF!+#REF!+#REF!+#REF!+#REF!+#REF!+#REF!+#REF!+#REF!+#REF!+'ГС занятости'!D116+#REF!+#REF!+#REF!</f>
        <v>#REF!</v>
      </c>
      <c r="E116" s="6" t="e">
        <f>#REF!+#REF!+ГЖИ!E116+#REF!+#REF!+КСП!E116+#REF!+#REF!+#REF!+#REF!+#REF!+#REF!+#REF!+#REF!+#REF!+#REF!+#REF!+#REF!+#REF!+#REF!+'ГС занятости'!E116+#REF!+#REF!+#REF!</f>
        <v>#REF!</v>
      </c>
      <c r="F116" s="6" t="e">
        <f>#REF!+#REF!+ГЖИ!F116+#REF!+#REF!+КСП!F116+#REF!+#REF!+#REF!+#REF!+#REF!+#REF!+#REF!+#REF!+#REF!+#REF!+#REF!+#REF!+#REF!+#REF!+'ГС занятости'!F116+#REF!+#REF!+#REF!</f>
        <v>#REF!</v>
      </c>
      <c r="G116" s="6" t="e">
        <f>#REF!+#REF!+ГЖИ!G116+#REF!+#REF!+КСП!G116+#REF!+#REF!+#REF!+#REF!+#REF!+#REF!+#REF!+#REF!+#REF!+#REF!+#REF!+#REF!+#REF!+#REF!+'ГС занятости'!G116+#REF!+#REF!+#REF!</f>
        <v>#REF!</v>
      </c>
      <c r="H116" s="6" t="e">
        <f>#REF!+#REF!+ГЖИ!H116+#REF!+#REF!+КСП!H116+#REF!+#REF!+#REF!+#REF!+#REF!+#REF!+#REF!+#REF!+#REF!+#REF!+#REF!+#REF!+#REF!+#REF!+'ГС занятости'!H116+#REF!+#REF!+#REF!</f>
        <v>#REF!</v>
      </c>
      <c r="I116" s="6" t="e">
        <f>#REF!+#REF!+ГЖИ!I116+#REF!+#REF!+КСП!I116+#REF!+#REF!+#REF!+#REF!+#REF!+#REF!+#REF!+#REF!+#REF!+#REF!+#REF!+#REF!+#REF!+#REF!+'ГС занятости'!I116+#REF!+#REF!+#REF!</f>
        <v>#REF!</v>
      </c>
      <c r="J116" s="6" t="e">
        <f>#REF!+#REF!+ГЖИ!J116+#REF!+#REF!+КСП!J116+#REF!+#REF!+#REF!+#REF!+#REF!+#REF!+#REF!+#REF!+#REF!+#REF!+#REF!+#REF!+#REF!+#REF!+'ГС занятости'!J116+#REF!+#REF!+#REF!</f>
        <v>#REF!</v>
      </c>
      <c r="K116" s="6" t="e">
        <f>#REF!+#REF!+ГЖИ!K116+#REF!+#REF!+КСП!K116+#REF!+#REF!+#REF!+#REF!+#REF!+#REF!+#REF!+#REF!+#REF!+#REF!+#REF!+#REF!+#REF!+#REF!+'ГС занятости'!K116+#REF!+#REF!+#REF!</f>
        <v>#REF!</v>
      </c>
      <c r="L116" s="6" t="e">
        <f>#REF!+#REF!+ГЖИ!L116+#REF!+#REF!+КСП!L116+#REF!+#REF!+#REF!+#REF!+#REF!+#REF!+#REF!+#REF!+#REF!+#REF!+#REF!+#REF!+#REF!+#REF!+'ГС занятости'!L116+#REF!+#REF!+#REF!</f>
        <v>#REF!</v>
      </c>
      <c r="M116" s="6" t="e">
        <f>#REF!+#REF!+ГЖИ!M116+#REF!+#REF!+КСП!M116+#REF!+#REF!+#REF!+#REF!+#REF!+#REF!+#REF!+#REF!+#REF!+#REF!+#REF!+#REF!+#REF!+#REF!+'ГС занятости'!M116+#REF!+#REF!+#REF!</f>
        <v>#REF!</v>
      </c>
      <c r="N116" s="6" t="e">
        <f>#REF!+#REF!+ГЖИ!N116+#REF!+#REF!+КСП!N116+#REF!+#REF!+#REF!+#REF!+#REF!+#REF!+#REF!+#REF!+#REF!+#REF!+#REF!+#REF!+#REF!+#REF!+'ГС занятости'!N116+#REF!+#REF!+#REF!</f>
        <v>#REF!</v>
      </c>
      <c r="O116" s="6" t="s">
        <v>39</v>
      </c>
      <c r="P116" s="6" t="s">
        <v>39</v>
      </c>
    </row>
    <row r="117" spans="1:16" ht="26.4" x14ac:dyDescent="0.25">
      <c r="A117" s="11" t="s">
        <v>151</v>
      </c>
      <c r="B117" s="21" t="s">
        <v>148</v>
      </c>
      <c r="C117" s="6" t="e">
        <f>#REF!+#REF!+ГЖИ!C117+#REF!+#REF!+КСП!C117+#REF!+#REF!+#REF!+#REF!+#REF!+#REF!+#REF!+#REF!+#REF!+#REF!+#REF!+#REF!+#REF!+#REF!+'ГС занятости'!C117+#REF!+#REF!+#REF!</f>
        <v>#REF!</v>
      </c>
      <c r="D117" s="6" t="e">
        <f>#REF!+#REF!+ГЖИ!D117+#REF!+#REF!+КСП!D117+#REF!+#REF!+#REF!+#REF!+#REF!+#REF!+#REF!+#REF!+#REF!+#REF!+#REF!+#REF!+#REF!+#REF!+'ГС занятости'!D117+#REF!+#REF!+#REF!</f>
        <v>#REF!</v>
      </c>
      <c r="E117" s="6" t="e">
        <f>#REF!+#REF!+ГЖИ!E117+#REF!+#REF!+КСП!E117+#REF!+#REF!+#REF!+#REF!+#REF!+#REF!+#REF!+#REF!+#REF!+#REF!+#REF!+#REF!+#REF!+#REF!+'ГС занятости'!E117+#REF!+#REF!+#REF!</f>
        <v>#REF!</v>
      </c>
      <c r="F117" s="6" t="e">
        <f>#REF!+#REF!+ГЖИ!F117+#REF!+#REF!+КСП!F117+#REF!+#REF!+#REF!+#REF!+#REF!+#REF!+#REF!+#REF!+#REF!+#REF!+#REF!+#REF!+#REF!+#REF!+'ГС занятости'!F117+#REF!+#REF!+#REF!</f>
        <v>#REF!</v>
      </c>
      <c r="G117" s="6" t="e">
        <f>#REF!+#REF!+ГЖИ!G117+#REF!+#REF!+КСП!G117+#REF!+#REF!+#REF!+#REF!+#REF!+#REF!+#REF!+#REF!+#REF!+#REF!+#REF!+#REF!+#REF!+#REF!+'ГС занятости'!G117+#REF!+#REF!+#REF!</f>
        <v>#REF!</v>
      </c>
      <c r="H117" s="6" t="e">
        <f>#REF!+#REF!+ГЖИ!H117+#REF!+#REF!+КСП!H117+#REF!+#REF!+#REF!+#REF!+#REF!+#REF!+#REF!+#REF!+#REF!+#REF!+#REF!+#REF!+#REF!+#REF!+'ГС занятости'!H117+#REF!+#REF!+#REF!</f>
        <v>#REF!</v>
      </c>
      <c r="I117" s="6" t="e">
        <f>#REF!+#REF!+ГЖИ!I117+#REF!+#REF!+КСП!I117+#REF!+#REF!+#REF!+#REF!+#REF!+#REF!+#REF!+#REF!+#REF!+#REF!+#REF!+#REF!+#REF!+#REF!+'ГС занятости'!I117+#REF!+#REF!+#REF!</f>
        <v>#REF!</v>
      </c>
      <c r="J117" s="6" t="e">
        <f>#REF!+#REF!+ГЖИ!J117+#REF!+#REF!+КСП!J117+#REF!+#REF!+#REF!+#REF!+#REF!+#REF!+#REF!+#REF!+#REF!+#REF!+#REF!+#REF!+#REF!+#REF!+'ГС занятости'!J117+#REF!+#REF!+#REF!</f>
        <v>#REF!</v>
      </c>
      <c r="K117" s="6" t="e">
        <f>#REF!+#REF!+ГЖИ!K117+#REF!+#REF!+КСП!K117+#REF!+#REF!+#REF!+#REF!+#REF!+#REF!+#REF!+#REF!+#REF!+#REF!+#REF!+#REF!+#REF!+#REF!+'ГС занятости'!K117+#REF!+#REF!+#REF!</f>
        <v>#REF!</v>
      </c>
      <c r="L117" s="6" t="e">
        <f>#REF!+#REF!+ГЖИ!L117+#REF!+#REF!+КСП!L117+#REF!+#REF!+#REF!+#REF!+#REF!+#REF!+#REF!+#REF!+#REF!+#REF!+#REF!+#REF!+#REF!+#REF!+'ГС занятости'!L117+#REF!+#REF!+#REF!</f>
        <v>#REF!</v>
      </c>
      <c r="M117" s="6" t="e">
        <f>#REF!+#REF!+ГЖИ!M117+#REF!+#REF!+КСП!M117+#REF!+#REF!+#REF!+#REF!+#REF!+#REF!+#REF!+#REF!+#REF!+#REF!+#REF!+#REF!+#REF!+#REF!+'ГС занятости'!M117+#REF!+#REF!+#REF!</f>
        <v>#REF!</v>
      </c>
      <c r="N117" s="6" t="e">
        <f>#REF!+#REF!+ГЖИ!N117+#REF!+#REF!+КСП!N117+#REF!+#REF!+#REF!+#REF!+#REF!+#REF!+#REF!+#REF!+#REF!+#REF!+#REF!+#REF!+#REF!+#REF!+'ГС занятости'!N117+#REF!+#REF!+#REF!</f>
        <v>#REF!</v>
      </c>
      <c r="O117" s="6" t="s">
        <v>39</v>
      </c>
      <c r="P117" s="6" t="s">
        <v>39</v>
      </c>
    </row>
    <row r="118" spans="1:16" ht="26.4" x14ac:dyDescent="0.25">
      <c r="A118" s="11" t="s">
        <v>152</v>
      </c>
      <c r="B118" s="21" t="s">
        <v>149</v>
      </c>
      <c r="C118" s="6" t="e">
        <f>#REF!+#REF!+ГЖИ!C118+#REF!+#REF!+КСП!C118+#REF!+#REF!+#REF!+#REF!+#REF!+#REF!+#REF!+#REF!+#REF!+#REF!+#REF!+#REF!+#REF!+#REF!+'ГС занятости'!C118+#REF!+#REF!+#REF!</f>
        <v>#REF!</v>
      </c>
      <c r="D118" s="6" t="e">
        <f>#REF!+#REF!+ГЖИ!D118+#REF!+#REF!+КСП!D118+#REF!+#REF!+#REF!+#REF!+#REF!+#REF!+#REF!+#REF!+#REF!+#REF!+#REF!+#REF!+#REF!+#REF!+'ГС занятости'!D118+#REF!+#REF!+#REF!</f>
        <v>#REF!</v>
      </c>
      <c r="E118" s="6" t="e">
        <f>#REF!+#REF!+ГЖИ!E118+#REF!+#REF!+КСП!E118+#REF!+#REF!+#REF!+#REF!+#REF!+#REF!+#REF!+#REF!+#REF!+#REF!+#REF!+#REF!+#REF!+#REF!+'ГС занятости'!E118+#REF!+#REF!+#REF!</f>
        <v>#REF!</v>
      </c>
      <c r="F118" s="6" t="e">
        <f>#REF!+#REF!+ГЖИ!F118+#REF!+#REF!+КСП!F118+#REF!+#REF!+#REF!+#REF!+#REF!+#REF!+#REF!+#REF!+#REF!+#REF!+#REF!+#REF!+#REF!+#REF!+'ГС занятости'!F118+#REF!+#REF!+#REF!</f>
        <v>#REF!</v>
      </c>
      <c r="G118" s="6" t="e">
        <f>#REF!+#REF!+ГЖИ!G118+#REF!+#REF!+КСП!G118+#REF!+#REF!+#REF!+#REF!+#REF!+#REF!+#REF!+#REF!+#REF!+#REF!+#REF!+#REF!+#REF!+#REF!+'ГС занятости'!G118+#REF!+#REF!+#REF!</f>
        <v>#REF!</v>
      </c>
      <c r="H118" s="6" t="e">
        <f>#REF!+#REF!+ГЖИ!H118+#REF!+#REF!+КСП!H118+#REF!+#REF!+#REF!+#REF!+#REF!+#REF!+#REF!+#REF!+#REF!+#REF!+#REF!+#REF!+#REF!+#REF!+'ГС занятости'!H118+#REF!+#REF!+#REF!</f>
        <v>#REF!</v>
      </c>
      <c r="I118" s="6" t="e">
        <f>#REF!+#REF!+ГЖИ!I118+#REF!+#REF!+КСП!I118+#REF!+#REF!+#REF!+#REF!+#REF!+#REF!+#REF!+#REF!+#REF!+#REF!+#REF!+#REF!+#REF!+#REF!+'ГС занятости'!I118+#REF!+#REF!+#REF!</f>
        <v>#REF!</v>
      </c>
      <c r="J118" s="6" t="e">
        <f>#REF!+#REF!+ГЖИ!J118+#REF!+#REF!+КСП!J118+#REF!+#REF!+#REF!+#REF!+#REF!+#REF!+#REF!+#REF!+#REF!+#REF!+#REF!+#REF!+#REF!+#REF!+'ГС занятости'!J118+#REF!+#REF!+#REF!</f>
        <v>#REF!</v>
      </c>
      <c r="K118" s="6" t="e">
        <f>#REF!+#REF!+ГЖИ!K118+#REF!+#REF!+КСП!K118+#REF!+#REF!+#REF!+#REF!+#REF!+#REF!+#REF!+#REF!+#REF!+#REF!+#REF!+#REF!+#REF!+#REF!+'ГС занятости'!K118+#REF!+#REF!+#REF!</f>
        <v>#REF!</v>
      </c>
      <c r="L118" s="6" t="e">
        <f>#REF!+#REF!+ГЖИ!L118+#REF!+#REF!+КСП!L118+#REF!+#REF!+#REF!+#REF!+#REF!+#REF!+#REF!+#REF!+#REF!+#REF!+#REF!+#REF!+#REF!+#REF!+'ГС занятости'!L118+#REF!+#REF!+#REF!</f>
        <v>#REF!</v>
      </c>
      <c r="M118" s="6" t="e">
        <f>#REF!+#REF!+ГЖИ!M118+#REF!+#REF!+КСП!M118+#REF!+#REF!+#REF!+#REF!+#REF!+#REF!+#REF!+#REF!+#REF!+#REF!+#REF!+#REF!+#REF!+#REF!+'ГС занятости'!M118+#REF!+#REF!+#REF!</f>
        <v>#REF!</v>
      </c>
      <c r="N118" s="6" t="e">
        <f>#REF!+#REF!+ГЖИ!N118+#REF!+#REF!+КСП!N118+#REF!+#REF!+#REF!+#REF!+#REF!+#REF!+#REF!+#REF!+#REF!+#REF!+#REF!+#REF!+#REF!+#REF!+'ГС занятости'!N118+#REF!+#REF!+#REF!</f>
        <v>#REF!</v>
      </c>
      <c r="O118" s="6" t="s">
        <v>39</v>
      </c>
      <c r="P118" s="6" t="s">
        <v>39</v>
      </c>
    </row>
    <row r="119" spans="1:16" ht="26.4" x14ac:dyDescent="0.25">
      <c r="A119" s="11" t="s">
        <v>153</v>
      </c>
      <c r="B119" s="21" t="s">
        <v>150</v>
      </c>
      <c r="C119" s="6" t="e">
        <f>#REF!+#REF!+ГЖИ!C119+#REF!+#REF!+КСП!C119+#REF!+#REF!+#REF!+#REF!+#REF!+#REF!+#REF!+#REF!+#REF!+#REF!+#REF!+#REF!+#REF!+#REF!+'ГС занятости'!C119+#REF!+#REF!+#REF!</f>
        <v>#REF!</v>
      </c>
      <c r="D119" s="6" t="e">
        <f>#REF!+#REF!+ГЖИ!D119+#REF!+#REF!+КСП!D119+#REF!+#REF!+#REF!+#REF!+#REF!+#REF!+#REF!+#REF!+#REF!+#REF!+#REF!+#REF!+#REF!+#REF!+'ГС занятости'!D119+#REF!+#REF!+#REF!</f>
        <v>#REF!</v>
      </c>
      <c r="E119" s="6" t="e">
        <f>#REF!+#REF!+ГЖИ!E119+#REF!+#REF!+КСП!E119+#REF!+#REF!+#REF!+#REF!+#REF!+#REF!+#REF!+#REF!+#REF!+#REF!+#REF!+#REF!+#REF!+#REF!+'ГС занятости'!E119+#REF!+#REF!+#REF!</f>
        <v>#REF!</v>
      </c>
      <c r="F119" s="6" t="e">
        <f>#REF!+#REF!+ГЖИ!F119+#REF!+#REF!+КСП!F119+#REF!+#REF!+#REF!+#REF!+#REF!+#REF!+#REF!+#REF!+#REF!+#REF!+#REF!+#REF!+#REF!+#REF!+'ГС занятости'!F119+#REF!+#REF!+#REF!</f>
        <v>#REF!</v>
      </c>
      <c r="G119" s="6" t="e">
        <f>#REF!+#REF!+ГЖИ!G119+#REF!+#REF!+КСП!G119+#REF!+#REF!+#REF!+#REF!+#REF!+#REF!+#REF!+#REF!+#REF!+#REF!+#REF!+#REF!+#REF!+#REF!+'ГС занятости'!G119+#REF!+#REF!+#REF!</f>
        <v>#REF!</v>
      </c>
      <c r="H119" s="6" t="e">
        <f>#REF!+#REF!+ГЖИ!H119+#REF!+#REF!+КСП!H119+#REF!+#REF!+#REF!+#REF!+#REF!+#REF!+#REF!+#REF!+#REF!+#REF!+#REF!+#REF!+#REF!+#REF!+'ГС занятости'!H119+#REF!+#REF!+#REF!</f>
        <v>#REF!</v>
      </c>
      <c r="I119" s="6" t="e">
        <f>#REF!+#REF!+ГЖИ!I119+#REF!+#REF!+КСП!I119+#REF!+#REF!+#REF!+#REF!+#REF!+#REF!+#REF!+#REF!+#REF!+#REF!+#REF!+#REF!+#REF!+#REF!+'ГС занятости'!I119+#REF!+#REF!+#REF!</f>
        <v>#REF!</v>
      </c>
      <c r="J119" s="6" t="e">
        <f>#REF!+#REF!+ГЖИ!J119+#REF!+#REF!+КСП!J119+#REF!+#REF!+#REF!+#REF!+#REF!+#REF!+#REF!+#REF!+#REF!+#REF!+#REF!+#REF!+#REF!+#REF!+'ГС занятости'!J119+#REF!+#REF!+#REF!</f>
        <v>#REF!</v>
      </c>
      <c r="K119" s="6" t="e">
        <f>#REF!+#REF!+ГЖИ!K119+#REF!+#REF!+КСП!K119+#REF!+#REF!+#REF!+#REF!+#REF!+#REF!+#REF!+#REF!+#REF!+#REF!+#REF!+#REF!+#REF!+#REF!+'ГС занятости'!K119+#REF!+#REF!+#REF!</f>
        <v>#REF!</v>
      </c>
      <c r="L119" s="6" t="e">
        <f>#REF!+#REF!+ГЖИ!L119+#REF!+#REF!+КСП!L119+#REF!+#REF!+#REF!+#REF!+#REF!+#REF!+#REF!+#REF!+#REF!+#REF!+#REF!+#REF!+#REF!+#REF!+'ГС занятости'!L119+#REF!+#REF!+#REF!</f>
        <v>#REF!</v>
      </c>
      <c r="M119" s="6" t="e">
        <f>#REF!+#REF!+ГЖИ!M119+#REF!+#REF!+КСП!M119+#REF!+#REF!+#REF!+#REF!+#REF!+#REF!+#REF!+#REF!+#REF!+#REF!+#REF!+#REF!+#REF!+#REF!+'ГС занятости'!M119+#REF!+#REF!+#REF!</f>
        <v>#REF!</v>
      </c>
      <c r="N119" s="6" t="e">
        <f>#REF!+#REF!+ГЖИ!N119+#REF!+#REF!+КСП!N119+#REF!+#REF!+#REF!+#REF!+#REF!+#REF!+#REF!+#REF!+#REF!+#REF!+#REF!+#REF!+#REF!+#REF!+'ГС занятости'!N119+#REF!+#REF!+#REF!</f>
        <v>#REF!</v>
      </c>
      <c r="O119" s="6" t="s">
        <v>39</v>
      </c>
      <c r="P119" s="6" t="s">
        <v>39</v>
      </c>
    </row>
    <row r="120" spans="1:16" x14ac:dyDescent="0.25">
      <c r="A120" s="445" t="s">
        <v>154</v>
      </c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7"/>
    </row>
    <row r="121" spans="1:16" ht="66" x14ac:dyDescent="0.25">
      <c r="A121" s="11" t="s">
        <v>115</v>
      </c>
      <c r="B121" s="21" t="s">
        <v>155</v>
      </c>
      <c r="C121" s="6" t="e">
        <f>#REF!+#REF!+ГЖИ!C121+#REF!+#REF!+КСП!C121+#REF!+#REF!+#REF!+#REF!+#REF!+#REF!+#REF!+#REF!+#REF!+#REF!+#REF!+#REF!+#REF!+#REF!+'ГС занятости'!C121+#REF!+#REF!+#REF!</f>
        <v>#REF!</v>
      </c>
      <c r="D121" s="6" t="e">
        <f>#REF!+#REF!+ГЖИ!D121+#REF!+#REF!+КСП!D121+#REF!+#REF!+#REF!+#REF!+#REF!+#REF!+#REF!+#REF!+#REF!+#REF!+#REF!+#REF!+#REF!+#REF!+'ГС занятости'!D121+#REF!+#REF!+#REF!</f>
        <v>#REF!</v>
      </c>
      <c r="E121" s="6" t="e">
        <f>#REF!+#REF!+ГЖИ!E121+#REF!+#REF!+КСП!E121+#REF!+#REF!+#REF!+#REF!+#REF!+#REF!+#REF!+#REF!+#REF!+#REF!+#REF!+#REF!+#REF!+#REF!+'ГС занятости'!E121+#REF!+#REF!+#REF!</f>
        <v>#REF!</v>
      </c>
      <c r="F121" s="6" t="e">
        <f>#REF!+#REF!+ГЖИ!F121+#REF!+#REF!+КСП!F121+#REF!+#REF!+#REF!+#REF!+#REF!+#REF!+#REF!+#REF!+#REF!+#REF!+#REF!+#REF!+#REF!+#REF!+'ГС занятости'!F121+#REF!+#REF!+#REF!</f>
        <v>#REF!</v>
      </c>
      <c r="G121" s="6" t="e">
        <f>#REF!+#REF!+ГЖИ!G121+#REF!+#REF!+КСП!G121+#REF!+#REF!+#REF!+#REF!+#REF!+#REF!+#REF!+#REF!+#REF!+#REF!+#REF!+#REF!+#REF!+#REF!+'ГС занятости'!G121+#REF!+#REF!+#REF!</f>
        <v>#REF!</v>
      </c>
      <c r="H121" s="6" t="e">
        <f>#REF!+#REF!+ГЖИ!H121+#REF!+#REF!+КСП!H121+#REF!+#REF!+#REF!+#REF!+#REF!+#REF!+#REF!+#REF!+#REF!+#REF!+#REF!+#REF!+#REF!+#REF!+'ГС занятости'!H121+#REF!+#REF!+#REF!</f>
        <v>#REF!</v>
      </c>
      <c r="I121" s="6" t="e">
        <f>#REF!+#REF!+ГЖИ!I121+#REF!+#REF!+КСП!I121+#REF!+#REF!+#REF!+#REF!+#REF!+#REF!+#REF!+#REF!+#REF!+#REF!+#REF!+#REF!+#REF!+#REF!+'ГС занятости'!I121+#REF!+#REF!+#REF!</f>
        <v>#REF!</v>
      </c>
      <c r="J121" s="6" t="e">
        <f>#REF!+#REF!+ГЖИ!J121+#REF!+#REF!+КСП!J121+#REF!+#REF!+#REF!+#REF!+#REF!+#REF!+#REF!+#REF!+#REF!+#REF!+#REF!+#REF!+#REF!+#REF!+'ГС занятости'!J121+#REF!+#REF!+#REF!</f>
        <v>#REF!</v>
      </c>
      <c r="K121" s="6" t="e">
        <f>#REF!+#REF!+ГЖИ!K121+#REF!+#REF!+КСП!K121+#REF!+#REF!+#REF!+#REF!+#REF!+#REF!+#REF!+#REF!+#REF!+#REF!+#REF!+#REF!+#REF!+#REF!+'ГС занятости'!K121+#REF!+#REF!+#REF!</f>
        <v>#REF!</v>
      </c>
      <c r="L121" s="6" t="e">
        <f>#REF!+#REF!+ГЖИ!L121+#REF!+#REF!+КСП!L121+#REF!+#REF!+#REF!+#REF!+#REF!+#REF!+#REF!+#REF!+#REF!+#REF!+#REF!+#REF!+#REF!+#REF!+'ГС занятости'!L121+#REF!+#REF!+#REF!</f>
        <v>#REF!</v>
      </c>
      <c r="M121" s="6" t="e">
        <f>#REF!+#REF!+ГЖИ!M121+#REF!+#REF!+КСП!M121+#REF!+#REF!+#REF!+#REF!+#REF!+#REF!+#REF!+#REF!+#REF!+#REF!+#REF!+#REF!+#REF!+#REF!+'ГС занятости'!M121+#REF!+#REF!+#REF!</f>
        <v>#REF!</v>
      </c>
      <c r="N121" s="6" t="e">
        <f>#REF!+#REF!+ГЖИ!N121+#REF!+#REF!+КСП!N121+#REF!+#REF!+#REF!+#REF!+#REF!+#REF!+#REF!+#REF!+#REF!+#REF!+#REF!+#REF!+#REF!+#REF!+'ГС занятости'!N121+#REF!+#REF!+#REF!</f>
        <v>#REF!</v>
      </c>
      <c r="O121" s="6" t="s">
        <v>39</v>
      </c>
      <c r="P121" s="6" t="s">
        <v>39</v>
      </c>
    </row>
    <row r="122" spans="1:16" ht="66" x14ac:dyDescent="0.25">
      <c r="A122" s="11" t="s">
        <v>116</v>
      </c>
      <c r="B122" s="21" t="s">
        <v>156</v>
      </c>
      <c r="C122" s="6" t="e">
        <f>#REF!+#REF!+ГЖИ!C122+#REF!+#REF!+КСП!C122+#REF!+#REF!+#REF!+#REF!+#REF!+#REF!+#REF!+#REF!+#REF!+#REF!+#REF!+#REF!+#REF!+#REF!+'ГС занятости'!C122+#REF!+#REF!+#REF!</f>
        <v>#REF!</v>
      </c>
      <c r="D122" s="6" t="e">
        <f>#REF!+#REF!+ГЖИ!D122+#REF!+#REF!+КСП!D122+#REF!+#REF!+#REF!+#REF!+#REF!+#REF!+#REF!+#REF!+#REF!+#REF!+#REF!+#REF!+#REF!+#REF!+'ГС занятости'!D122+#REF!+#REF!+#REF!</f>
        <v>#REF!</v>
      </c>
      <c r="E122" s="6" t="e">
        <f>#REF!+#REF!+ГЖИ!E122+#REF!+#REF!+КСП!E122+#REF!+#REF!+#REF!+#REF!+#REF!+#REF!+#REF!+#REF!+#REF!+#REF!+#REF!+#REF!+#REF!+#REF!+'ГС занятости'!E122+#REF!+#REF!+#REF!</f>
        <v>#REF!</v>
      </c>
      <c r="F122" s="6" t="e">
        <f>#REF!+#REF!+ГЖИ!F122+#REF!+#REF!+КСП!F122+#REF!+#REF!+#REF!+#REF!+#REF!+#REF!+#REF!+#REF!+#REF!+#REF!+#REF!+#REF!+#REF!+#REF!+'ГС занятости'!F122+#REF!+#REF!+#REF!</f>
        <v>#REF!</v>
      </c>
      <c r="G122" s="6" t="e">
        <f>#REF!+#REF!+ГЖИ!G122+#REF!+#REF!+КСП!G122+#REF!+#REF!+#REF!+#REF!+#REF!+#REF!+#REF!+#REF!+#REF!+#REF!+#REF!+#REF!+#REF!+#REF!+'ГС занятости'!G122+#REF!+#REF!+#REF!</f>
        <v>#REF!</v>
      </c>
      <c r="H122" s="6" t="e">
        <f>#REF!+#REF!+ГЖИ!H122+#REF!+#REF!+КСП!H122+#REF!+#REF!+#REF!+#REF!+#REF!+#REF!+#REF!+#REF!+#REF!+#REF!+#REF!+#REF!+#REF!+#REF!+'ГС занятости'!H122+#REF!+#REF!+#REF!</f>
        <v>#REF!</v>
      </c>
      <c r="I122" s="6" t="e">
        <f>#REF!+#REF!+ГЖИ!I122+#REF!+#REF!+КСП!I122+#REF!+#REF!+#REF!+#REF!+#REF!+#REF!+#REF!+#REF!+#REF!+#REF!+#REF!+#REF!+#REF!+#REF!+'ГС занятости'!I122+#REF!+#REF!+#REF!</f>
        <v>#REF!</v>
      </c>
      <c r="J122" s="6" t="e">
        <f>#REF!+#REF!+ГЖИ!J122+#REF!+#REF!+КСП!J122+#REF!+#REF!+#REF!+#REF!+#REF!+#REF!+#REF!+#REF!+#REF!+#REF!+#REF!+#REF!+#REF!+#REF!+'ГС занятости'!J122+#REF!+#REF!+#REF!</f>
        <v>#REF!</v>
      </c>
      <c r="K122" s="6" t="e">
        <f>#REF!+#REF!+ГЖИ!K122+#REF!+#REF!+КСП!K122+#REF!+#REF!+#REF!+#REF!+#REF!+#REF!+#REF!+#REF!+#REF!+#REF!+#REF!+#REF!+#REF!+#REF!+'ГС занятости'!K122+#REF!+#REF!+#REF!</f>
        <v>#REF!</v>
      </c>
      <c r="L122" s="6" t="e">
        <f>#REF!+#REF!+ГЖИ!L122+#REF!+#REF!+КСП!L122+#REF!+#REF!+#REF!+#REF!+#REF!+#REF!+#REF!+#REF!+#REF!+#REF!+#REF!+#REF!+#REF!+#REF!+'ГС занятости'!L122+#REF!+#REF!+#REF!</f>
        <v>#REF!</v>
      </c>
      <c r="M122" s="6" t="e">
        <f>#REF!+#REF!+ГЖИ!M122+#REF!+#REF!+КСП!M122+#REF!+#REF!+#REF!+#REF!+#REF!+#REF!+#REF!+#REF!+#REF!+#REF!+#REF!+#REF!+#REF!+#REF!+'ГС занятости'!M122+#REF!+#REF!+#REF!</f>
        <v>#REF!</v>
      </c>
      <c r="N122" s="6" t="e">
        <f>#REF!+#REF!+ГЖИ!N122+#REF!+#REF!+КСП!N122+#REF!+#REF!+#REF!+#REF!+#REF!+#REF!+#REF!+#REF!+#REF!+#REF!+#REF!+#REF!+#REF!+#REF!+'ГС занятости'!N122+#REF!+#REF!+#REF!</f>
        <v>#REF!</v>
      </c>
      <c r="O122" s="6" t="s">
        <v>39</v>
      </c>
      <c r="P122" s="6" t="s">
        <v>39</v>
      </c>
    </row>
    <row r="123" spans="1:16" ht="26.4" x14ac:dyDescent="0.25">
      <c r="A123" s="11" t="s">
        <v>160</v>
      </c>
      <c r="B123" s="21" t="s">
        <v>157</v>
      </c>
      <c r="C123" s="6" t="e">
        <f>#REF!+#REF!+ГЖИ!C123+#REF!+#REF!+КСП!C123+#REF!+#REF!+#REF!+#REF!+#REF!+#REF!+#REF!+#REF!+#REF!+#REF!+#REF!+#REF!+#REF!+#REF!+'ГС занятости'!C123+#REF!+#REF!+#REF!</f>
        <v>#REF!</v>
      </c>
      <c r="D123" s="6" t="e">
        <f>#REF!+#REF!+ГЖИ!D123+#REF!+#REF!+КСП!D123+#REF!+#REF!+#REF!+#REF!+#REF!+#REF!+#REF!+#REF!+#REF!+#REF!+#REF!+#REF!+#REF!+#REF!+'ГС занятости'!D123+#REF!+#REF!+#REF!</f>
        <v>#REF!</v>
      </c>
      <c r="E123" s="6" t="e">
        <f>#REF!+#REF!+ГЖИ!E123+#REF!+#REF!+КСП!E123+#REF!+#REF!+#REF!+#REF!+#REF!+#REF!+#REF!+#REF!+#REF!+#REF!+#REF!+#REF!+#REF!+#REF!+'ГС занятости'!E123+#REF!+#REF!+#REF!</f>
        <v>#REF!</v>
      </c>
      <c r="F123" s="6" t="e">
        <f>#REF!+#REF!+ГЖИ!F123+#REF!+#REF!+КСП!F123+#REF!+#REF!+#REF!+#REF!+#REF!+#REF!+#REF!+#REF!+#REF!+#REF!+#REF!+#REF!+#REF!+#REF!+'ГС занятости'!F123+#REF!+#REF!+#REF!</f>
        <v>#REF!</v>
      </c>
      <c r="G123" s="6" t="e">
        <f>#REF!+#REF!+ГЖИ!G123+#REF!+#REF!+КСП!G123+#REF!+#REF!+#REF!+#REF!+#REF!+#REF!+#REF!+#REF!+#REF!+#REF!+#REF!+#REF!+#REF!+#REF!+'ГС занятости'!G123+#REF!+#REF!+#REF!</f>
        <v>#REF!</v>
      </c>
      <c r="H123" s="6" t="e">
        <f>#REF!+#REF!+ГЖИ!H123+#REF!+#REF!+КСП!H123+#REF!+#REF!+#REF!+#REF!+#REF!+#REF!+#REF!+#REF!+#REF!+#REF!+#REF!+#REF!+#REF!+#REF!+'ГС занятости'!H123+#REF!+#REF!+#REF!</f>
        <v>#REF!</v>
      </c>
      <c r="I123" s="6" t="e">
        <f>#REF!+#REF!+ГЖИ!I123+#REF!+#REF!+КСП!I123+#REF!+#REF!+#REF!+#REF!+#REF!+#REF!+#REF!+#REF!+#REF!+#REF!+#REF!+#REF!+#REF!+#REF!+'ГС занятости'!I123+#REF!+#REF!+#REF!</f>
        <v>#REF!</v>
      </c>
      <c r="J123" s="6" t="e">
        <f>#REF!+#REF!+ГЖИ!J123+#REF!+#REF!+КСП!J123+#REF!+#REF!+#REF!+#REF!+#REF!+#REF!+#REF!+#REF!+#REF!+#REF!+#REF!+#REF!+#REF!+#REF!+'ГС занятости'!J123+#REF!+#REF!+#REF!</f>
        <v>#REF!</v>
      </c>
      <c r="K123" s="6" t="e">
        <f>#REF!+#REF!+ГЖИ!K123+#REF!+#REF!+КСП!K123+#REF!+#REF!+#REF!+#REF!+#REF!+#REF!+#REF!+#REF!+#REF!+#REF!+#REF!+#REF!+#REF!+#REF!+'ГС занятости'!K123+#REF!+#REF!+#REF!</f>
        <v>#REF!</v>
      </c>
      <c r="L123" s="6" t="e">
        <f>#REF!+#REF!+ГЖИ!L123+#REF!+#REF!+КСП!L123+#REF!+#REF!+#REF!+#REF!+#REF!+#REF!+#REF!+#REF!+#REF!+#REF!+#REF!+#REF!+#REF!+#REF!+'ГС занятости'!L123+#REF!+#REF!+#REF!</f>
        <v>#REF!</v>
      </c>
      <c r="M123" s="6" t="e">
        <f>#REF!+#REF!+ГЖИ!M123+#REF!+#REF!+КСП!M123+#REF!+#REF!+#REF!+#REF!+#REF!+#REF!+#REF!+#REF!+#REF!+#REF!+#REF!+#REF!+#REF!+#REF!+'ГС занятости'!M123+#REF!+#REF!+#REF!</f>
        <v>#REF!</v>
      </c>
      <c r="N123" s="6" t="e">
        <f>#REF!+#REF!+ГЖИ!N123+#REF!+#REF!+КСП!N123+#REF!+#REF!+#REF!+#REF!+#REF!+#REF!+#REF!+#REF!+#REF!+#REF!+#REF!+#REF!+#REF!+#REF!+'ГС занятости'!N123+#REF!+#REF!+#REF!</f>
        <v>#REF!</v>
      </c>
      <c r="O123" s="6" t="s">
        <v>39</v>
      </c>
      <c r="P123" s="6" t="s">
        <v>39</v>
      </c>
    </row>
    <row r="124" spans="1:16" ht="26.4" x14ac:dyDescent="0.25">
      <c r="A124" s="11" t="s">
        <v>161</v>
      </c>
      <c r="B124" s="21" t="s">
        <v>158</v>
      </c>
      <c r="C124" s="6" t="e">
        <f>#REF!+#REF!+ГЖИ!C124+#REF!+#REF!+КСП!C124+#REF!+#REF!+#REF!+#REF!+#REF!+#REF!+#REF!+#REF!+#REF!+#REF!+#REF!+#REF!+#REF!+#REF!+'ГС занятости'!C124+#REF!+#REF!+#REF!</f>
        <v>#REF!</v>
      </c>
      <c r="D124" s="6" t="e">
        <f>#REF!+#REF!+ГЖИ!D124+#REF!+#REF!+КСП!D124+#REF!+#REF!+#REF!+#REF!+#REF!+#REF!+#REF!+#REF!+#REF!+#REF!+#REF!+#REF!+#REF!+#REF!+'ГС занятости'!D124+#REF!+#REF!+#REF!</f>
        <v>#REF!</v>
      </c>
      <c r="E124" s="6" t="e">
        <f>#REF!+#REF!+ГЖИ!E124+#REF!+#REF!+КСП!E124+#REF!+#REF!+#REF!+#REF!+#REF!+#REF!+#REF!+#REF!+#REF!+#REF!+#REF!+#REF!+#REF!+#REF!+'ГС занятости'!E124+#REF!+#REF!+#REF!</f>
        <v>#REF!</v>
      </c>
      <c r="F124" s="6" t="e">
        <f>#REF!+#REF!+ГЖИ!F124+#REF!+#REF!+КСП!F124+#REF!+#REF!+#REF!+#REF!+#REF!+#REF!+#REF!+#REF!+#REF!+#REF!+#REF!+#REF!+#REF!+#REF!+'ГС занятости'!F124+#REF!+#REF!+#REF!</f>
        <v>#REF!</v>
      </c>
      <c r="G124" s="6" t="e">
        <f>#REF!+#REF!+ГЖИ!G124+#REF!+#REF!+КСП!G124+#REF!+#REF!+#REF!+#REF!+#REF!+#REF!+#REF!+#REF!+#REF!+#REF!+#REF!+#REF!+#REF!+#REF!+'ГС занятости'!G124+#REF!+#REF!+#REF!</f>
        <v>#REF!</v>
      </c>
      <c r="H124" s="6" t="e">
        <f>#REF!+#REF!+ГЖИ!H124+#REF!+#REF!+КСП!H124+#REF!+#REF!+#REF!+#REF!+#REF!+#REF!+#REF!+#REF!+#REF!+#REF!+#REF!+#REF!+#REF!+#REF!+'ГС занятости'!H124+#REF!+#REF!+#REF!</f>
        <v>#REF!</v>
      </c>
      <c r="I124" s="6" t="e">
        <f>#REF!+#REF!+ГЖИ!I124+#REF!+#REF!+КСП!I124+#REF!+#REF!+#REF!+#REF!+#REF!+#REF!+#REF!+#REF!+#REF!+#REF!+#REF!+#REF!+#REF!+#REF!+'ГС занятости'!I124+#REF!+#REF!+#REF!</f>
        <v>#REF!</v>
      </c>
      <c r="J124" s="6" t="e">
        <f>#REF!+#REF!+ГЖИ!J124+#REF!+#REF!+КСП!J124+#REF!+#REF!+#REF!+#REF!+#REF!+#REF!+#REF!+#REF!+#REF!+#REF!+#REF!+#REF!+#REF!+#REF!+'ГС занятости'!J124+#REF!+#REF!+#REF!</f>
        <v>#REF!</v>
      </c>
      <c r="K124" s="6" t="e">
        <f>#REF!+#REF!+ГЖИ!K124+#REF!+#REF!+КСП!K124+#REF!+#REF!+#REF!+#REF!+#REF!+#REF!+#REF!+#REF!+#REF!+#REF!+#REF!+#REF!+#REF!+#REF!+'ГС занятости'!K124+#REF!+#REF!+#REF!</f>
        <v>#REF!</v>
      </c>
      <c r="L124" s="6" t="e">
        <f>#REF!+#REF!+ГЖИ!L124+#REF!+#REF!+КСП!L124+#REF!+#REF!+#REF!+#REF!+#REF!+#REF!+#REF!+#REF!+#REF!+#REF!+#REF!+#REF!+#REF!+#REF!+'ГС занятости'!L124+#REF!+#REF!+#REF!</f>
        <v>#REF!</v>
      </c>
      <c r="M124" s="6" t="e">
        <f>#REF!+#REF!+ГЖИ!M124+#REF!+#REF!+КСП!M124+#REF!+#REF!+#REF!+#REF!+#REF!+#REF!+#REF!+#REF!+#REF!+#REF!+#REF!+#REF!+#REF!+#REF!+'ГС занятости'!M124+#REF!+#REF!+#REF!</f>
        <v>#REF!</v>
      </c>
      <c r="N124" s="6" t="e">
        <f>#REF!+#REF!+ГЖИ!N124+#REF!+#REF!+КСП!N124+#REF!+#REF!+#REF!+#REF!+#REF!+#REF!+#REF!+#REF!+#REF!+#REF!+#REF!+#REF!+#REF!+#REF!+'ГС занятости'!N124+#REF!+#REF!+#REF!</f>
        <v>#REF!</v>
      </c>
      <c r="O124" s="6" t="s">
        <v>39</v>
      </c>
      <c r="P124" s="6" t="s">
        <v>39</v>
      </c>
    </row>
    <row r="125" spans="1:16" ht="26.4" x14ac:dyDescent="0.25">
      <c r="A125" s="26" t="s">
        <v>162</v>
      </c>
      <c r="B125" s="22" t="s">
        <v>159</v>
      </c>
      <c r="C125" s="6" t="e">
        <f>#REF!+#REF!+ГЖИ!C125+#REF!+#REF!+КСП!C125+#REF!+#REF!+#REF!+#REF!+#REF!+#REF!+#REF!+#REF!+#REF!+#REF!+#REF!+#REF!+#REF!+#REF!+'ГС занятости'!C125+#REF!+#REF!+#REF!</f>
        <v>#REF!</v>
      </c>
      <c r="D125" s="6" t="e">
        <f>#REF!+#REF!+ГЖИ!D125+#REF!+#REF!+КСП!D125+#REF!+#REF!+#REF!+#REF!+#REF!+#REF!+#REF!+#REF!+#REF!+#REF!+#REF!+#REF!+#REF!+#REF!+'ГС занятости'!D125+#REF!+#REF!+#REF!</f>
        <v>#REF!</v>
      </c>
      <c r="E125" s="6" t="e">
        <f>#REF!+#REF!+ГЖИ!E125+#REF!+#REF!+КСП!E125+#REF!+#REF!+#REF!+#REF!+#REF!+#REF!+#REF!+#REF!+#REF!+#REF!+#REF!+#REF!+#REF!+#REF!+'ГС занятости'!E125+#REF!+#REF!+#REF!</f>
        <v>#REF!</v>
      </c>
      <c r="F125" s="6" t="e">
        <f>#REF!+#REF!+ГЖИ!F125+#REF!+#REF!+КСП!F125+#REF!+#REF!+#REF!+#REF!+#REF!+#REF!+#REF!+#REF!+#REF!+#REF!+#REF!+#REF!+#REF!+#REF!+'ГС занятости'!F125+#REF!+#REF!+#REF!</f>
        <v>#REF!</v>
      </c>
      <c r="G125" s="6" t="e">
        <f>#REF!+#REF!+ГЖИ!G125+#REF!+#REF!+КСП!G125+#REF!+#REF!+#REF!+#REF!+#REF!+#REF!+#REF!+#REF!+#REF!+#REF!+#REF!+#REF!+#REF!+#REF!+'ГС занятости'!G125+#REF!+#REF!+#REF!</f>
        <v>#REF!</v>
      </c>
      <c r="H125" s="6" t="e">
        <f>#REF!+#REF!+ГЖИ!H125+#REF!+#REF!+КСП!H125+#REF!+#REF!+#REF!+#REF!+#REF!+#REF!+#REF!+#REF!+#REF!+#REF!+#REF!+#REF!+#REF!+#REF!+'ГС занятости'!H125+#REF!+#REF!+#REF!</f>
        <v>#REF!</v>
      </c>
      <c r="I125" s="6" t="e">
        <f>#REF!+#REF!+ГЖИ!I125+#REF!+#REF!+КСП!I125+#REF!+#REF!+#REF!+#REF!+#REF!+#REF!+#REF!+#REF!+#REF!+#REF!+#REF!+#REF!+#REF!+#REF!+'ГС занятости'!I125+#REF!+#REF!+#REF!</f>
        <v>#REF!</v>
      </c>
      <c r="J125" s="6" t="e">
        <f>#REF!+#REF!+ГЖИ!J125+#REF!+#REF!+КСП!J125+#REF!+#REF!+#REF!+#REF!+#REF!+#REF!+#REF!+#REF!+#REF!+#REF!+#REF!+#REF!+#REF!+#REF!+'ГС занятости'!J125+#REF!+#REF!+#REF!</f>
        <v>#REF!</v>
      </c>
      <c r="K125" s="6" t="e">
        <f>#REF!+#REF!+ГЖИ!K125+#REF!+#REF!+КСП!K125+#REF!+#REF!+#REF!+#REF!+#REF!+#REF!+#REF!+#REF!+#REF!+#REF!+#REF!+#REF!+#REF!+#REF!+'ГС занятости'!K125+#REF!+#REF!+#REF!</f>
        <v>#REF!</v>
      </c>
      <c r="L125" s="6" t="e">
        <f>#REF!+#REF!+ГЖИ!L125+#REF!+#REF!+КСП!L125+#REF!+#REF!+#REF!+#REF!+#REF!+#REF!+#REF!+#REF!+#REF!+#REF!+#REF!+#REF!+#REF!+#REF!+'ГС занятости'!L125+#REF!+#REF!+#REF!</f>
        <v>#REF!</v>
      </c>
      <c r="M125" s="6" t="e">
        <f>#REF!+#REF!+ГЖИ!M125+#REF!+#REF!+КСП!M125+#REF!+#REF!+#REF!+#REF!+#REF!+#REF!+#REF!+#REF!+#REF!+#REF!+#REF!+#REF!+#REF!+#REF!+'ГС занятости'!M125+#REF!+#REF!+#REF!</f>
        <v>#REF!</v>
      </c>
      <c r="N125" s="6" t="e">
        <f>#REF!+#REF!+ГЖИ!N125+#REF!+#REF!+КСП!N125+#REF!+#REF!+#REF!+#REF!+#REF!+#REF!+#REF!+#REF!+#REF!+#REF!+#REF!+#REF!+#REF!+#REF!+'ГС занятости'!N125+#REF!+#REF!+#REF!</f>
        <v>#REF!</v>
      </c>
      <c r="O125" s="6" t="s">
        <v>39</v>
      </c>
      <c r="P125" s="6" t="s">
        <v>39</v>
      </c>
    </row>
    <row r="126" spans="1:16" s="23" customFormat="1" x14ac:dyDescent="0.25"/>
    <row r="127" spans="1:16" s="24" customFormat="1" x14ac:dyDescent="0.25">
      <c r="A127" s="25" t="s">
        <v>42</v>
      </c>
    </row>
    <row r="128" spans="1:16" s="24" customFormat="1" x14ac:dyDescent="0.25"/>
    <row r="129" spans="1:7" x14ac:dyDescent="0.25">
      <c r="A129" s="4" t="s">
        <v>163</v>
      </c>
      <c r="D129" s="4" t="s">
        <v>164</v>
      </c>
      <c r="G129" s="4" t="s">
        <v>166</v>
      </c>
    </row>
    <row r="130" spans="1:7" x14ac:dyDescent="0.25">
      <c r="E130" s="4" t="s">
        <v>165</v>
      </c>
      <c r="G130" s="3" t="s">
        <v>167</v>
      </c>
    </row>
    <row r="133" spans="1:7" x14ac:dyDescent="0.25">
      <c r="G133" s="4" t="s">
        <v>166</v>
      </c>
    </row>
    <row r="134" spans="1:7" x14ac:dyDescent="0.25">
      <c r="G134" s="4" t="s">
        <v>168</v>
      </c>
    </row>
  </sheetData>
  <mergeCells count="26">
    <mergeCell ref="A101:P101"/>
    <mergeCell ref="A107:P107"/>
    <mergeCell ref="A108:P108"/>
    <mergeCell ref="A114:P114"/>
    <mergeCell ref="A120:P120"/>
    <mergeCell ref="A94:P94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0:P40"/>
    <mergeCell ref="A65:P65"/>
    <mergeCell ref="A89:P89"/>
    <mergeCell ref="A90:P90"/>
    <mergeCell ref="A6:P6"/>
    <mergeCell ref="K1:P1"/>
    <mergeCell ref="A2:P2"/>
    <mergeCell ref="A3:P3"/>
    <mergeCell ref="A4:P4"/>
    <mergeCell ref="A5:P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36"/>
  <sheetViews>
    <sheetView showZeros="0" topLeftCell="A13" zoomScale="90" zoomScaleNormal="90" zoomScaleSheetLayoutView="110" workbookViewId="0">
      <selection activeCell="K50" sqref="K50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9.1093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39" width="9.109375" style="81"/>
    <col min="40" max="256" width="9.1093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9.1093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9.1093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9.1093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9.1093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9.1093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9.1093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9.1093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9.1093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9.1093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9.1093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9.1093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9.1093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9.1093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9.1093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9.1093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9.1093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9.1093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9.1093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9.1093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9.1093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9.1093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9.1093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9.1093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9.1093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9.1093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9.1093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9.1093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9.1093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9.1093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9.1093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9.1093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9.1093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9.1093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9.1093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9.1093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9.1093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9.1093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9.1093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9.1093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9.1093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9.1093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9.1093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9.1093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9.1093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9.1093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9.1093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9.1093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9.1093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9.1093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9.1093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9.1093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9.1093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9.1093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9.1093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9.1093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9.1093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9.1093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9.1093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9.1093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9.1093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9.1093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9.1093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9.1093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9.1093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9.1093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9.1093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9.1093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9.1093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9.1093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9.1093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9.1093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9.1093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9.1093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9.1093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9.1093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9.1093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9.1093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9.1093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9.1093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9.1093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9.1093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9.1093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9.1093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9.1093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9.1093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9.1093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9.1093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9.1093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9.1093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9.1093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9.1093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9.1093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9.1093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9.1093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9.1093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9.1093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9.1093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9.1093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9.1093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9.1093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9.1093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9.1093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9.1093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9.1093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9.1093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9.1093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9.1093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9.1093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9.1093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9.1093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9.1093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9.1093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9.1093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9.1093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9.1093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9.1093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9.1093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9.1093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9.1093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9.1093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9.1093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9.1093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9.1093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9.1093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9.1093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9.109375" style="27"/>
  </cols>
  <sheetData>
    <row r="1" spans="1:17" ht="19.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  <c r="Q1" s="103"/>
    </row>
    <row r="2" spans="1:17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104"/>
    </row>
    <row r="3" spans="1:17" ht="36.75" customHeight="1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104"/>
    </row>
    <row r="4" spans="1:17" ht="16.8" x14ac:dyDescent="0.3">
      <c r="A4" s="449" t="s">
        <v>196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105"/>
    </row>
    <row r="5" spans="1:17" ht="16.8" x14ac:dyDescent="0.3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103"/>
    </row>
    <row r="6" spans="1:17" ht="16.8" x14ac:dyDescent="0.3">
      <c r="A6" s="449" t="s">
        <v>374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05"/>
    </row>
    <row r="7" spans="1:17" ht="12" customHeight="1" x14ac:dyDescent="0.3">
      <c r="A7" s="62"/>
      <c r="B7" s="61"/>
      <c r="C7" s="61"/>
      <c r="D7" s="63" t="s">
        <v>41</v>
      </c>
      <c r="E7" s="63"/>
      <c r="F7" s="63"/>
      <c r="G7" s="64"/>
      <c r="H7" s="64"/>
      <c r="I7" s="64"/>
      <c r="J7" s="61"/>
      <c r="K7" s="61"/>
      <c r="L7" s="61"/>
      <c r="M7" s="61"/>
      <c r="N7" s="61"/>
      <c r="O7" s="61"/>
      <c r="P7" s="61"/>
    </row>
    <row r="8" spans="1:17" ht="22.5" customHeight="1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22.5" customHeight="1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45" customHeight="1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5.5" customHeight="1" x14ac:dyDescent="0.25">
      <c r="A14" s="122" t="s">
        <v>55</v>
      </c>
      <c r="B14" s="123">
        <v>101</v>
      </c>
      <c r="C14" s="6">
        <v>21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1</v>
      </c>
      <c r="L14" s="6">
        <v>0</v>
      </c>
      <c r="M14" s="6"/>
      <c r="N14" s="6">
        <v>0</v>
      </c>
      <c r="O14" s="6">
        <v>0</v>
      </c>
      <c r="P14" s="6">
        <v>20</v>
      </c>
    </row>
    <row r="15" spans="1:17" ht="51.75" customHeight="1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3.25" customHeight="1" x14ac:dyDescent="0.25">
      <c r="A16" s="124" t="s">
        <v>63</v>
      </c>
      <c r="B16" s="123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3.25" customHeight="1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53.25" customHeight="1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53.25" customHeight="1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9.25" customHeight="1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7.75" customHeight="1" x14ac:dyDescent="0.25">
      <c r="A21" s="191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" customHeight="1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75" customHeight="1" x14ac:dyDescent="0.25">
      <c r="A23" s="122" t="s">
        <v>11</v>
      </c>
      <c r="B23" s="123">
        <v>110</v>
      </c>
      <c r="C23" s="6">
        <v>21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1</v>
      </c>
      <c r="L23" s="6">
        <v>0</v>
      </c>
      <c r="M23" s="6"/>
      <c r="N23" s="6">
        <v>0</v>
      </c>
      <c r="O23" s="6">
        <v>0</v>
      </c>
      <c r="P23" s="6">
        <v>20</v>
      </c>
    </row>
    <row r="24" spans="1:16" ht="52.5" customHeight="1" x14ac:dyDescent="0.25">
      <c r="A24" s="124" t="s">
        <v>64</v>
      </c>
      <c r="B24" s="127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7" customHeight="1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75" customHeight="1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75" customHeight="1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60" customHeight="1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51.75" customHeight="1" x14ac:dyDescent="0.25">
      <c r="A29" s="124" t="s">
        <v>69</v>
      </c>
      <c r="B29" s="127">
        <v>116</v>
      </c>
      <c r="C29" s="6">
        <v>21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1</v>
      </c>
      <c r="L29" s="6">
        <v>0</v>
      </c>
      <c r="M29" s="6"/>
      <c r="N29" s="6">
        <v>0</v>
      </c>
      <c r="O29" s="6"/>
      <c r="P29" s="6">
        <v>20</v>
      </c>
    </row>
    <row r="30" spans="1:16" ht="26.25" customHeight="1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5.75" customHeight="1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45" customHeight="1" x14ac:dyDescent="0.25">
      <c r="A32" s="192" t="s">
        <v>183</v>
      </c>
      <c r="B32" s="193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42" customHeight="1" x14ac:dyDescent="0.25">
      <c r="A33" s="192" t="s">
        <v>184</v>
      </c>
      <c r="B33" s="193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8" customHeight="1" x14ac:dyDescent="0.25">
      <c r="A34" s="122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8" customHeight="1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7.75" customHeight="1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7.75" customHeight="1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8.25" customHeight="1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7.25" customHeight="1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41.25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5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5.75" customHeight="1" x14ac:dyDescent="0.25">
      <c r="A43" s="131" t="s">
        <v>16</v>
      </c>
      <c r="B43" s="123">
        <v>201</v>
      </c>
      <c r="C43" s="6">
        <v>9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9</v>
      </c>
      <c r="L43" s="6">
        <v>0</v>
      </c>
      <c r="M43" s="6"/>
      <c r="N43" s="6">
        <v>0</v>
      </c>
      <c r="O43" s="6"/>
      <c r="P43" s="6"/>
    </row>
    <row r="44" spans="1:16" ht="52.5" customHeight="1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>
        <v>0</v>
      </c>
      <c r="K44" s="6"/>
      <c r="L44" s="6"/>
      <c r="M44" s="6"/>
      <c r="N44" s="6"/>
      <c r="O44" s="6"/>
      <c r="P44" s="6"/>
    </row>
    <row r="45" spans="1:16" ht="52.5" customHeight="1" x14ac:dyDescent="0.25">
      <c r="A45" s="132" t="s">
        <v>78</v>
      </c>
      <c r="B45" s="123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41.25" customHeight="1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5" customHeight="1" x14ac:dyDescent="0.25">
      <c r="A47" s="132" t="s">
        <v>80</v>
      </c>
      <c r="B47" s="123">
        <v>205</v>
      </c>
      <c r="C47" s="6">
        <v>3</v>
      </c>
      <c r="D47" s="6"/>
      <c r="E47" s="6"/>
      <c r="F47" s="6"/>
      <c r="G47" s="6"/>
      <c r="H47" s="6"/>
      <c r="I47" s="6"/>
      <c r="J47" s="6"/>
      <c r="K47" s="6">
        <v>3</v>
      </c>
      <c r="L47" s="6"/>
      <c r="M47" s="6"/>
      <c r="N47" s="6"/>
      <c r="O47" s="6"/>
      <c r="P47" s="6"/>
    </row>
    <row r="48" spans="1:16" ht="32.25" customHeight="1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42" customHeight="1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5.5" customHeight="1" x14ac:dyDescent="0.25">
      <c r="A50" s="132" t="s">
        <v>37</v>
      </c>
      <c r="B50" s="123">
        <v>208</v>
      </c>
      <c r="C50" s="6">
        <v>3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9</v>
      </c>
      <c r="L50" s="6">
        <v>0</v>
      </c>
      <c r="M50" s="6"/>
      <c r="N50" s="6">
        <v>0</v>
      </c>
      <c r="O50" s="6"/>
      <c r="P50" s="6"/>
    </row>
    <row r="51" spans="1:26" ht="27.75" customHeight="1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5.75" customHeight="1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40.5" customHeight="1" x14ac:dyDescent="0.25">
      <c r="A53" s="122" t="s">
        <v>181</v>
      </c>
      <c r="B53" s="123">
        <v>211</v>
      </c>
      <c r="C53" s="6"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>
        <v>0</v>
      </c>
      <c r="O53" s="6"/>
      <c r="P53" s="6"/>
    </row>
    <row r="54" spans="1:26" ht="39" customHeight="1" x14ac:dyDescent="0.25">
      <c r="A54" s="133" t="s">
        <v>83</v>
      </c>
      <c r="B54" s="123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7.75" customHeight="1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41.25" customHeight="1" x14ac:dyDescent="0.25">
      <c r="A56" s="135" t="s">
        <v>85</v>
      </c>
      <c r="B56" s="123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7.75" customHeight="1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26" s="81" customFormat="1" ht="54" customHeight="1" x14ac:dyDescent="0.25">
      <c r="A58" s="194" t="s">
        <v>185</v>
      </c>
      <c r="B58" s="195" t="s">
        <v>186</v>
      </c>
      <c r="C58" s="196" t="s">
        <v>264</v>
      </c>
      <c r="D58" s="196"/>
      <c r="E58" s="196"/>
      <c r="F58" s="196"/>
      <c r="G58" s="196"/>
      <c r="H58" s="197"/>
      <c r="I58" s="197"/>
      <c r="J58" s="197"/>
      <c r="K58" s="197">
        <v>1</v>
      </c>
      <c r="L58" s="194"/>
      <c r="M58" s="194"/>
      <c r="N58" s="194"/>
      <c r="O58" s="194"/>
      <c r="P58" s="194"/>
      <c r="Q58" s="99"/>
      <c r="R58" s="99"/>
      <c r="S58" s="99"/>
      <c r="T58" s="99"/>
    </row>
    <row r="59" spans="1:26" s="81" customFormat="1" ht="70.5" customHeight="1" x14ac:dyDescent="0.25">
      <c r="A59" s="194" t="s">
        <v>187</v>
      </c>
      <c r="B59" s="195">
        <v>217</v>
      </c>
      <c r="C59" s="197">
        <v>1</v>
      </c>
      <c r="D59" s="197"/>
      <c r="E59" s="197"/>
      <c r="F59" s="197"/>
      <c r="G59" s="197"/>
      <c r="H59" s="197"/>
      <c r="I59" s="197"/>
      <c r="J59" s="197"/>
      <c r="K59" s="197">
        <v>1</v>
      </c>
      <c r="L59" s="198"/>
      <c r="M59" s="194"/>
      <c r="N59" s="194"/>
      <c r="O59" s="194"/>
      <c r="P59" s="194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s="81" customFormat="1" ht="55.5" customHeight="1" x14ac:dyDescent="0.25">
      <c r="A60" s="194" t="s">
        <v>189</v>
      </c>
      <c r="B60" s="195">
        <v>218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6"/>
      <c r="N60" s="6"/>
      <c r="O60" s="6"/>
      <c r="P60" s="6"/>
      <c r="Q60" s="101"/>
      <c r="R60" s="101"/>
      <c r="S60" s="101"/>
      <c r="T60" s="101"/>
    </row>
    <row r="61" spans="1:26" s="81" customFormat="1" ht="34.5" customHeight="1" x14ac:dyDescent="0.25">
      <c r="A61" s="194" t="s">
        <v>190</v>
      </c>
      <c r="B61" s="195">
        <v>219</v>
      </c>
      <c r="C61" s="197">
        <v>1</v>
      </c>
      <c r="D61" s="197"/>
      <c r="E61" s="197"/>
      <c r="F61" s="197"/>
      <c r="G61" s="197"/>
      <c r="H61" s="197"/>
      <c r="I61" s="197"/>
      <c r="J61" s="197"/>
      <c r="K61" s="197">
        <v>1</v>
      </c>
      <c r="L61" s="198"/>
      <c r="M61" s="198"/>
      <c r="N61" s="198"/>
      <c r="O61" s="6"/>
      <c r="P61" s="6"/>
      <c r="Q61" s="101"/>
      <c r="R61" s="101"/>
      <c r="S61" s="101"/>
      <c r="T61" s="101"/>
    </row>
    <row r="62" spans="1:26" s="81" customFormat="1" ht="29.25" customHeight="1" x14ac:dyDescent="0.25">
      <c r="A62" s="194" t="s">
        <v>191</v>
      </c>
      <c r="B62" s="195">
        <v>220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6"/>
      <c r="P62" s="6"/>
      <c r="Q62" s="99"/>
      <c r="R62" s="99"/>
      <c r="S62" s="99"/>
      <c r="T62" s="99"/>
    </row>
    <row r="63" spans="1:26" s="81" customFormat="1" ht="27.75" customHeight="1" x14ac:dyDescent="0.25">
      <c r="A63" s="194" t="s">
        <v>192</v>
      </c>
      <c r="B63" s="195">
        <v>221</v>
      </c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6"/>
      <c r="P63" s="6"/>
      <c r="Q63" s="99"/>
      <c r="R63" s="99"/>
      <c r="S63" s="99"/>
      <c r="T63" s="99"/>
    </row>
    <row r="64" spans="1:26" ht="27.75" customHeight="1" x14ac:dyDescent="0.25">
      <c r="A64" s="122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/>
      <c r="O64" s="6"/>
      <c r="P64" s="6"/>
    </row>
    <row r="65" spans="1:20" ht="21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8.5" customHeight="1" x14ac:dyDescent="0.25">
      <c r="A66" s="131" t="s">
        <v>94</v>
      </c>
      <c r="B66" s="123">
        <v>301</v>
      </c>
      <c r="C66" s="6">
        <v>2061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1489</v>
      </c>
      <c r="L66" s="6">
        <v>0</v>
      </c>
      <c r="M66" s="6"/>
      <c r="N66" s="6">
        <v>0</v>
      </c>
      <c r="O66" s="6">
        <v>0</v>
      </c>
      <c r="P66" s="6">
        <v>572</v>
      </c>
    </row>
    <row r="67" spans="1:20" ht="52.5" customHeight="1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1" customHeight="1" x14ac:dyDescent="0.25">
      <c r="A68" s="124" t="s">
        <v>96</v>
      </c>
      <c r="B68" s="123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4.5" customHeight="1" x14ac:dyDescent="0.25">
      <c r="A69" s="124" t="s">
        <v>97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0.25" customHeight="1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1" customHeight="1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1" customHeight="1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7.75" customHeight="1" x14ac:dyDescent="0.25">
      <c r="A73" s="199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36.75" customHeight="1" x14ac:dyDescent="0.25">
      <c r="A74" s="192" t="s">
        <v>102</v>
      </c>
      <c r="B74" s="123">
        <v>309</v>
      </c>
      <c r="C74" s="6">
        <v>1688.8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1116.8</v>
      </c>
      <c r="L74" s="6">
        <v>0</v>
      </c>
      <c r="M74" s="6"/>
      <c r="N74" s="6">
        <v>0</v>
      </c>
      <c r="O74" s="6"/>
      <c r="P74" s="6">
        <v>572</v>
      </c>
    </row>
    <row r="75" spans="1:20" ht="70.5" customHeight="1" x14ac:dyDescent="0.25">
      <c r="A75" s="192" t="s">
        <v>202</v>
      </c>
      <c r="B75" s="123">
        <v>310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7" customHeight="1" x14ac:dyDescent="0.25">
      <c r="A76" s="191" t="s">
        <v>104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42.75" customHeight="1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42.75" customHeight="1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42.7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42.75" customHeight="1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" customHeight="1" x14ac:dyDescent="0.25">
      <c r="A81" s="142" t="s">
        <v>108</v>
      </c>
      <c r="B81" s="123">
        <v>316</v>
      </c>
      <c r="C81" s="6">
        <v>1688.8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1116.8</v>
      </c>
      <c r="L81" s="6">
        <v>0</v>
      </c>
      <c r="M81" s="6"/>
      <c r="N81" s="6">
        <v>0</v>
      </c>
      <c r="O81" s="6">
        <v>0</v>
      </c>
      <c r="P81" s="6">
        <v>572</v>
      </c>
    </row>
    <row r="82" spans="1:28" ht="25.5" customHeight="1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7.25" customHeight="1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45" customHeight="1" x14ac:dyDescent="0.25">
      <c r="A84" s="192" t="s">
        <v>193</v>
      </c>
      <c r="B84" s="193">
        <v>319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07"/>
      <c r="R84" s="107"/>
      <c r="S84" s="107"/>
      <c r="T84" s="107"/>
    </row>
    <row r="85" spans="1:28" ht="45" customHeight="1" x14ac:dyDescent="0.25">
      <c r="A85" s="192" t="s">
        <v>194</v>
      </c>
      <c r="B85" s="193">
        <v>320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07"/>
      <c r="R85" s="107"/>
      <c r="S85" s="107"/>
      <c r="T85" s="107"/>
    </row>
    <row r="86" spans="1:28" ht="29.25" customHeight="1" x14ac:dyDescent="0.25">
      <c r="A86" s="192" t="s">
        <v>109</v>
      </c>
      <c r="B86" s="19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7" customHeight="1" x14ac:dyDescent="0.25">
      <c r="A87" s="192" t="s">
        <v>110</v>
      </c>
      <c r="B87" s="19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7" customHeight="1" x14ac:dyDescent="0.25">
      <c r="A88" s="200" t="s">
        <v>14</v>
      </c>
      <c r="B88" s="19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34.5" customHeight="1" x14ac:dyDescent="0.25">
      <c r="A89" s="200" t="s">
        <v>72</v>
      </c>
      <c r="B89" s="19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8.25" customHeight="1" x14ac:dyDescent="0.25">
      <c r="A90" s="200" t="s">
        <v>73</v>
      </c>
      <c r="B90" s="19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27" customHeight="1" x14ac:dyDescent="0.25">
      <c r="A91" s="192" t="s">
        <v>15</v>
      </c>
      <c r="B91" s="19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93.75" customHeight="1" x14ac:dyDescent="0.25">
      <c r="A92" s="192" t="s">
        <v>195</v>
      </c>
      <c r="B92" s="193">
        <v>327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07"/>
      <c r="R92" s="107"/>
      <c r="S92" s="107"/>
      <c r="T92" s="107"/>
    </row>
    <row r="93" spans="1:28" ht="14.2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25.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77.25" customHeight="1" x14ac:dyDescent="0.25">
      <c r="A95" s="199" t="s">
        <v>117</v>
      </c>
      <c r="B95" s="193" t="s">
        <v>23</v>
      </c>
      <c r="C95" s="6">
        <v>0</v>
      </c>
      <c r="D95" s="6">
        <v>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8" ht="87.75" customHeight="1" x14ac:dyDescent="0.25">
      <c r="A96" s="199" t="s">
        <v>203</v>
      </c>
      <c r="B96" s="193" t="s">
        <v>24</v>
      </c>
      <c r="C96" s="199"/>
      <c r="D96" s="199"/>
      <c r="E96" s="199"/>
      <c r="F96" s="199"/>
      <c r="G96" s="6"/>
      <c r="H96" s="6"/>
      <c r="I96" s="6"/>
      <c r="J96" s="6"/>
      <c r="K96" s="6"/>
      <c r="L96" s="6"/>
      <c r="M96" s="6"/>
      <c r="N96" s="6"/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7.75" customHeight="1" x14ac:dyDescent="0.25">
      <c r="A97" s="199" t="s">
        <v>204</v>
      </c>
      <c r="B97" s="193" t="s">
        <v>26</v>
      </c>
      <c r="C97" s="199"/>
      <c r="D97" s="199"/>
      <c r="E97" s="199"/>
      <c r="F97" s="199"/>
      <c r="G97" s="6"/>
      <c r="H97" s="6"/>
      <c r="I97" s="6"/>
      <c r="J97" s="6"/>
      <c r="K97" s="6"/>
      <c r="L97" s="6"/>
      <c r="M97" s="6"/>
      <c r="N97" s="6"/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93" customHeight="1" x14ac:dyDescent="0.25">
      <c r="A98" s="199" t="s">
        <v>205</v>
      </c>
      <c r="B98" s="193" t="s">
        <v>206</v>
      </c>
      <c r="C98" s="199"/>
      <c r="D98" s="199"/>
      <c r="E98" s="199"/>
      <c r="F98" s="199"/>
      <c r="G98" s="6"/>
      <c r="H98" s="6"/>
      <c r="I98" s="6"/>
      <c r="J98" s="6"/>
      <c r="K98" s="6"/>
      <c r="L98" s="6"/>
      <c r="M98" s="6"/>
      <c r="N98" s="6"/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0</v>
      </c>
      <c r="D100" s="6">
        <v>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8" ht="39" customHeight="1" x14ac:dyDescent="0.25">
      <c r="A101" s="122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28" ht="51" customHeight="1" x14ac:dyDescent="0.25">
      <c r="A102" s="122" t="s">
        <v>119</v>
      </c>
      <c r="B102" s="123" t="s">
        <v>29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28" ht="19.5" customHeight="1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28" ht="31.5" customHeight="1" x14ac:dyDescent="0.25">
      <c r="A104" s="122" t="s">
        <v>207</v>
      </c>
      <c r="B104" s="123" t="s">
        <v>31</v>
      </c>
      <c r="C104" s="122"/>
      <c r="D104" s="122"/>
      <c r="E104" s="122"/>
      <c r="F104" s="122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0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92" t="s">
        <v>208</v>
      </c>
      <c r="B107" s="193" t="s">
        <v>34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28" ht="82.5" customHeight="1" x14ac:dyDescent="0.25">
      <c r="A108" s="192" t="s">
        <v>209</v>
      </c>
      <c r="B108" s="193" t="s">
        <v>35</v>
      </c>
      <c r="C108" s="192"/>
      <c r="D108" s="192"/>
      <c r="E108" s="192"/>
      <c r="F108" s="192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99" t="s">
        <v>125</v>
      </c>
      <c r="B109" s="195" t="s">
        <v>36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28" ht="94.5" customHeight="1" x14ac:dyDescent="0.25">
      <c r="A110" s="201" t="s">
        <v>210</v>
      </c>
      <c r="B110" s="202" t="s">
        <v>134</v>
      </c>
      <c r="C110" s="201"/>
      <c r="D110" s="201"/>
      <c r="E110" s="201"/>
      <c r="F110" s="201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29.2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/>
      <c r="L111" s="138"/>
      <c r="M111" s="150"/>
      <c r="N111" s="150"/>
      <c r="O111" s="150"/>
      <c r="P111" s="150"/>
    </row>
    <row r="112" spans="1:28" ht="18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53.25" customHeight="1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39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39" s="93" customFormat="1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6"/>
      <c r="N130" s="138"/>
      <c r="O130" s="6"/>
      <c r="P130" s="6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</row>
    <row r="131" spans="1:39" s="81" customFormat="1" x14ac:dyDescent="0.25">
      <c r="A131" s="87" t="s">
        <v>42</v>
      </c>
    </row>
    <row r="132" spans="1:39" s="81" customFormat="1" x14ac:dyDescent="0.25"/>
    <row r="133" spans="1:39" ht="30.6" customHeight="1" x14ac:dyDescent="0.3">
      <c r="A133" s="88" t="s">
        <v>163</v>
      </c>
      <c r="B133" s="89"/>
      <c r="C133" s="89"/>
      <c r="D133" s="89"/>
      <c r="E133" s="89"/>
      <c r="F133" s="89"/>
      <c r="G133" s="89"/>
      <c r="H133" s="89"/>
      <c r="I133" s="89"/>
    </row>
    <row r="134" spans="1:39" ht="15.6" x14ac:dyDescent="0.3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39" ht="15.6" x14ac:dyDescent="0.3">
      <c r="A135" s="89"/>
      <c r="B135" s="89"/>
      <c r="C135" s="89"/>
      <c r="D135" s="97"/>
      <c r="E135" s="97"/>
      <c r="F135" s="97"/>
      <c r="G135" s="98"/>
      <c r="H135" s="89"/>
      <c r="I135" s="89"/>
    </row>
    <row r="136" spans="1:39" ht="15.6" x14ac:dyDescent="0.3">
      <c r="A136" s="89"/>
      <c r="B136" s="89"/>
      <c r="C136" s="89"/>
      <c r="D136" s="427"/>
      <c r="E136" s="427"/>
      <c r="F136" s="427"/>
      <c r="G136" s="89"/>
      <c r="H136" s="89"/>
      <c r="I136" s="89"/>
    </row>
  </sheetData>
  <mergeCells count="27">
    <mergeCell ref="A13:P13"/>
    <mergeCell ref="A65:P65"/>
    <mergeCell ref="A42:P42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D136:F136"/>
    <mergeCell ref="A93:P93"/>
    <mergeCell ref="A99:P99"/>
    <mergeCell ref="A105:P105"/>
    <mergeCell ref="A112:P112"/>
    <mergeCell ref="A94:P94"/>
    <mergeCell ref="A113:P113"/>
    <mergeCell ref="A119:P119"/>
    <mergeCell ref="A125:P125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36"/>
  <sheetViews>
    <sheetView showZeros="0" topLeftCell="A10" zoomScale="80" zoomScaleNormal="80" zoomScaleSheetLayoutView="110" workbookViewId="0">
      <selection activeCell="A6" sqref="A6:P6"/>
    </sheetView>
  </sheetViews>
  <sheetFormatPr defaultRowHeight="13.2" x14ac:dyDescent="0.25"/>
  <cols>
    <col min="1" max="1" width="39.44140625" style="27" customWidth="1"/>
    <col min="2" max="2" width="7.5546875" style="27" customWidth="1"/>
    <col min="3" max="3" width="8.5546875" style="27" customWidth="1"/>
    <col min="4" max="6" width="8.88671875" style="27"/>
    <col min="7" max="9" width="8.88671875" style="27" customWidth="1"/>
    <col min="10" max="11" width="8.6640625" style="27" customWidth="1"/>
    <col min="12" max="13" width="8.88671875" style="27" customWidth="1"/>
    <col min="14" max="14" width="9.44140625" style="27" customWidth="1"/>
    <col min="15" max="15" width="12.5546875" style="27" customWidth="1"/>
    <col min="16" max="16" width="8.5546875" style="27" customWidth="1"/>
    <col min="17" max="45" width="8.88671875" style="81"/>
    <col min="46" max="256" width="8.88671875" style="27"/>
    <col min="257" max="257" width="39.44140625" style="27" customWidth="1"/>
    <col min="258" max="258" width="7.5546875" style="27" customWidth="1"/>
    <col min="259" max="259" width="8.5546875" style="27" customWidth="1"/>
    <col min="260" max="262" width="8.88671875" style="27"/>
    <col min="263" max="265" width="8.88671875" style="27" customWidth="1"/>
    <col min="266" max="267" width="8.6640625" style="27" customWidth="1"/>
    <col min="268" max="269" width="8.88671875" style="27" customWidth="1"/>
    <col min="270" max="270" width="9.44140625" style="27" customWidth="1"/>
    <col min="271" max="271" width="12.5546875" style="27" customWidth="1"/>
    <col min="272" max="272" width="8.5546875" style="27" customWidth="1"/>
    <col min="273" max="512" width="8.88671875" style="27"/>
    <col min="513" max="513" width="39.44140625" style="27" customWidth="1"/>
    <col min="514" max="514" width="7.5546875" style="27" customWidth="1"/>
    <col min="515" max="515" width="8.5546875" style="27" customWidth="1"/>
    <col min="516" max="518" width="8.88671875" style="27"/>
    <col min="519" max="521" width="8.88671875" style="27" customWidth="1"/>
    <col min="522" max="523" width="8.6640625" style="27" customWidth="1"/>
    <col min="524" max="525" width="8.88671875" style="27" customWidth="1"/>
    <col min="526" max="526" width="9.44140625" style="27" customWidth="1"/>
    <col min="527" max="527" width="12.5546875" style="27" customWidth="1"/>
    <col min="528" max="528" width="8.5546875" style="27" customWidth="1"/>
    <col min="529" max="768" width="8.88671875" style="27"/>
    <col min="769" max="769" width="39.44140625" style="27" customWidth="1"/>
    <col min="770" max="770" width="7.5546875" style="27" customWidth="1"/>
    <col min="771" max="771" width="8.5546875" style="27" customWidth="1"/>
    <col min="772" max="774" width="8.88671875" style="27"/>
    <col min="775" max="777" width="8.88671875" style="27" customWidth="1"/>
    <col min="778" max="779" width="8.6640625" style="27" customWidth="1"/>
    <col min="780" max="781" width="8.88671875" style="27" customWidth="1"/>
    <col min="782" max="782" width="9.44140625" style="27" customWidth="1"/>
    <col min="783" max="783" width="12.5546875" style="27" customWidth="1"/>
    <col min="784" max="784" width="8.5546875" style="27" customWidth="1"/>
    <col min="785" max="1024" width="8.88671875" style="27"/>
    <col min="1025" max="1025" width="39.44140625" style="27" customWidth="1"/>
    <col min="1026" max="1026" width="7.5546875" style="27" customWidth="1"/>
    <col min="1027" max="1027" width="8.5546875" style="27" customWidth="1"/>
    <col min="1028" max="1030" width="8.88671875" style="27"/>
    <col min="1031" max="1033" width="8.88671875" style="27" customWidth="1"/>
    <col min="1034" max="1035" width="8.6640625" style="27" customWidth="1"/>
    <col min="1036" max="1037" width="8.88671875" style="27" customWidth="1"/>
    <col min="1038" max="1038" width="9.44140625" style="27" customWidth="1"/>
    <col min="1039" max="1039" width="12.5546875" style="27" customWidth="1"/>
    <col min="1040" max="1040" width="8.5546875" style="27" customWidth="1"/>
    <col min="1041" max="1280" width="8.88671875" style="27"/>
    <col min="1281" max="1281" width="39.44140625" style="27" customWidth="1"/>
    <col min="1282" max="1282" width="7.5546875" style="27" customWidth="1"/>
    <col min="1283" max="1283" width="8.5546875" style="27" customWidth="1"/>
    <col min="1284" max="1286" width="8.88671875" style="27"/>
    <col min="1287" max="1289" width="8.88671875" style="27" customWidth="1"/>
    <col min="1290" max="1291" width="8.6640625" style="27" customWidth="1"/>
    <col min="1292" max="1293" width="8.88671875" style="27" customWidth="1"/>
    <col min="1294" max="1294" width="9.44140625" style="27" customWidth="1"/>
    <col min="1295" max="1295" width="12.5546875" style="27" customWidth="1"/>
    <col min="1296" max="1296" width="8.5546875" style="27" customWidth="1"/>
    <col min="1297" max="1536" width="8.88671875" style="27"/>
    <col min="1537" max="1537" width="39.44140625" style="27" customWidth="1"/>
    <col min="1538" max="1538" width="7.5546875" style="27" customWidth="1"/>
    <col min="1539" max="1539" width="8.5546875" style="27" customWidth="1"/>
    <col min="1540" max="1542" width="8.88671875" style="27"/>
    <col min="1543" max="1545" width="8.88671875" style="27" customWidth="1"/>
    <col min="1546" max="1547" width="8.6640625" style="27" customWidth="1"/>
    <col min="1548" max="1549" width="8.88671875" style="27" customWidth="1"/>
    <col min="1550" max="1550" width="9.44140625" style="27" customWidth="1"/>
    <col min="1551" max="1551" width="12.5546875" style="27" customWidth="1"/>
    <col min="1552" max="1552" width="8.5546875" style="27" customWidth="1"/>
    <col min="1553" max="1792" width="8.88671875" style="27"/>
    <col min="1793" max="1793" width="39.44140625" style="27" customWidth="1"/>
    <col min="1794" max="1794" width="7.5546875" style="27" customWidth="1"/>
    <col min="1795" max="1795" width="8.5546875" style="27" customWidth="1"/>
    <col min="1796" max="1798" width="8.88671875" style="27"/>
    <col min="1799" max="1801" width="8.88671875" style="27" customWidth="1"/>
    <col min="1802" max="1803" width="8.6640625" style="27" customWidth="1"/>
    <col min="1804" max="1805" width="8.88671875" style="27" customWidth="1"/>
    <col min="1806" max="1806" width="9.44140625" style="27" customWidth="1"/>
    <col min="1807" max="1807" width="12.5546875" style="27" customWidth="1"/>
    <col min="1808" max="1808" width="8.5546875" style="27" customWidth="1"/>
    <col min="1809" max="2048" width="8.88671875" style="27"/>
    <col min="2049" max="2049" width="39.44140625" style="27" customWidth="1"/>
    <col min="2050" max="2050" width="7.5546875" style="27" customWidth="1"/>
    <col min="2051" max="2051" width="8.5546875" style="27" customWidth="1"/>
    <col min="2052" max="2054" width="8.88671875" style="27"/>
    <col min="2055" max="2057" width="8.88671875" style="27" customWidth="1"/>
    <col min="2058" max="2059" width="8.6640625" style="27" customWidth="1"/>
    <col min="2060" max="2061" width="8.88671875" style="27" customWidth="1"/>
    <col min="2062" max="2062" width="9.44140625" style="27" customWidth="1"/>
    <col min="2063" max="2063" width="12.5546875" style="27" customWidth="1"/>
    <col min="2064" max="2064" width="8.5546875" style="27" customWidth="1"/>
    <col min="2065" max="2304" width="8.88671875" style="27"/>
    <col min="2305" max="2305" width="39.44140625" style="27" customWidth="1"/>
    <col min="2306" max="2306" width="7.5546875" style="27" customWidth="1"/>
    <col min="2307" max="2307" width="8.5546875" style="27" customWidth="1"/>
    <col min="2308" max="2310" width="8.88671875" style="27"/>
    <col min="2311" max="2313" width="8.88671875" style="27" customWidth="1"/>
    <col min="2314" max="2315" width="8.6640625" style="27" customWidth="1"/>
    <col min="2316" max="2317" width="8.88671875" style="27" customWidth="1"/>
    <col min="2318" max="2318" width="9.44140625" style="27" customWidth="1"/>
    <col min="2319" max="2319" width="12.5546875" style="27" customWidth="1"/>
    <col min="2320" max="2320" width="8.5546875" style="27" customWidth="1"/>
    <col min="2321" max="2560" width="8.88671875" style="27"/>
    <col min="2561" max="2561" width="39.44140625" style="27" customWidth="1"/>
    <col min="2562" max="2562" width="7.5546875" style="27" customWidth="1"/>
    <col min="2563" max="2563" width="8.5546875" style="27" customWidth="1"/>
    <col min="2564" max="2566" width="8.88671875" style="27"/>
    <col min="2567" max="2569" width="8.88671875" style="27" customWidth="1"/>
    <col min="2570" max="2571" width="8.6640625" style="27" customWidth="1"/>
    <col min="2572" max="2573" width="8.88671875" style="27" customWidth="1"/>
    <col min="2574" max="2574" width="9.44140625" style="27" customWidth="1"/>
    <col min="2575" max="2575" width="12.5546875" style="27" customWidth="1"/>
    <col min="2576" max="2576" width="8.5546875" style="27" customWidth="1"/>
    <col min="2577" max="2816" width="8.88671875" style="27"/>
    <col min="2817" max="2817" width="39.44140625" style="27" customWidth="1"/>
    <col min="2818" max="2818" width="7.5546875" style="27" customWidth="1"/>
    <col min="2819" max="2819" width="8.5546875" style="27" customWidth="1"/>
    <col min="2820" max="2822" width="8.88671875" style="27"/>
    <col min="2823" max="2825" width="8.88671875" style="27" customWidth="1"/>
    <col min="2826" max="2827" width="8.6640625" style="27" customWidth="1"/>
    <col min="2828" max="2829" width="8.88671875" style="27" customWidth="1"/>
    <col min="2830" max="2830" width="9.44140625" style="27" customWidth="1"/>
    <col min="2831" max="2831" width="12.5546875" style="27" customWidth="1"/>
    <col min="2832" max="2832" width="8.5546875" style="27" customWidth="1"/>
    <col min="2833" max="3072" width="8.88671875" style="27"/>
    <col min="3073" max="3073" width="39.44140625" style="27" customWidth="1"/>
    <col min="3074" max="3074" width="7.5546875" style="27" customWidth="1"/>
    <col min="3075" max="3075" width="8.5546875" style="27" customWidth="1"/>
    <col min="3076" max="3078" width="8.88671875" style="27"/>
    <col min="3079" max="3081" width="8.88671875" style="27" customWidth="1"/>
    <col min="3082" max="3083" width="8.6640625" style="27" customWidth="1"/>
    <col min="3084" max="3085" width="8.88671875" style="27" customWidth="1"/>
    <col min="3086" max="3086" width="9.44140625" style="27" customWidth="1"/>
    <col min="3087" max="3087" width="12.5546875" style="27" customWidth="1"/>
    <col min="3088" max="3088" width="8.5546875" style="27" customWidth="1"/>
    <col min="3089" max="3328" width="8.88671875" style="27"/>
    <col min="3329" max="3329" width="39.44140625" style="27" customWidth="1"/>
    <col min="3330" max="3330" width="7.5546875" style="27" customWidth="1"/>
    <col min="3331" max="3331" width="8.5546875" style="27" customWidth="1"/>
    <col min="3332" max="3334" width="8.88671875" style="27"/>
    <col min="3335" max="3337" width="8.88671875" style="27" customWidth="1"/>
    <col min="3338" max="3339" width="8.6640625" style="27" customWidth="1"/>
    <col min="3340" max="3341" width="8.88671875" style="27" customWidth="1"/>
    <col min="3342" max="3342" width="9.44140625" style="27" customWidth="1"/>
    <col min="3343" max="3343" width="12.5546875" style="27" customWidth="1"/>
    <col min="3344" max="3344" width="8.5546875" style="27" customWidth="1"/>
    <col min="3345" max="3584" width="8.88671875" style="27"/>
    <col min="3585" max="3585" width="39.44140625" style="27" customWidth="1"/>
    <col min="3586" max="3586" width="7.5546875" style="27" customWidth="1"/>
    <col min="3587" max="3587" width="8.5546875" style="27" customWidth="1"/>
    <col min="3588" max="3590" width="8.88671875" style="27"/>
    <col min="3591" max="3593" width="8.88671875" style="27" customWidth="1"/>
    <col min="3594" max="3595" width="8.6640625" style="27" customWidth="1"/>
    <col min="3596" max="3597" width="8.88671875" style="27" customWidth="1"/>
    <col min="3598" max="3598" width="9.44140625" style="27" customWidth="1"/>
    <col min="3599" max="3599" width="12.5546875" style="27" customWidth="1"/>
    <col min="3600" max="3600" width="8.5546875" style="27" customWidth="1"/>
    <col min="3601" max="3840" width="8.88671875" style="27"/>
    <col min="3841" max="3841" width="39.44140625" style="27" customWidth="1"/>
    <col min="3842" max="3842" width="7.5546875" style="27" customWidth="1"/>
    <col min="3843" max="3843" width="8.5546875" style="27" customWidth="1"/>
    <col min="3844" max="3846" width="8.88671875" style="27"/>
    <col min="3847" max="3849" width="8.88671875" style="27" customWidth="1"/>
    <col min="3850" max="3851" width="8.6640625" style="27" customWidth="1"/>
    <col min="3852" max="3853" width="8.88671875" style="27" customWidth="1"/>
    <col min="3854" max="3854" width="9.44140625" style="27" customWidth="1"/>
    <col min="3855" max="3855" width="12.5546875" style="27" customWidth="1"/>
    <col min="3856" max="3856" width="8.5546875" style="27" customWidth="1"/>
    <col min="3857" max="4096" width="8.88671875" style="27"/>
    <col min="4097" max="4097" width="39.44140625" style="27" customWidth="1"/>
    <col min="4098" max="4098" width="7.5546875" style="27" customWidth="1"/>
    <col min="4099" max="4099" width="8.5546875" style="27" customWidth="1"/>
    <col min="4100" max="4102" width="8.88671875" style="27"/>
    <col min="4103" max="4105" width="8.88671875" style="27" customWidth="1"/>
    <col min="4106" max="4107" width="8.6640625" style="27" customWidth="1"/>
    <col min="4108" max="4109" width="8.88671875" style="27" customWidth="1"/>
    <col min="4110" max="4110" width="9.44140625" style="27" customWidth="1"/>
    <col min="4111" max="4111" width="12.5546875" style="27" customWidth="1"/>
    <col min="4112" max="4112" width="8.5546875" style="27" customWidth="1"/>
    <col min="4113" max="4352" width="8.88671875" style="27"/>
    <col min="4353" max="4353" width="39.44140625" style="27" customWidth="1"/>
    <col min="4354" max="4354" width="7.5546875" style="27" customWidth="1"/>
    <col min="4355" max="4355" width="8.5546875" style="27" customWidth="1"/>
    <col min="4356" max="4358" width="8.88671875" style="27"/>
    <col min="4359" max="4361" width="8.88671875" style="27" customWidth="1"/>
    <col min="4362" max="4363" width="8.6640625" style="27" customWidth="1"/>
    <col min="4364" max="4365" width="8.88671875" style="27" customWidth="1"/>
    <col min="4366" max="4366" width="9.44140625" style="27" customWidth="1"/>
    <col min="4367" max="4367" width="12.5546875" style="27" customWidth="1"/>
    <col min="4368" max="4368" width="8.5546875" style="27" customWidth="1"/>
    <col min="4369" max="4608" width="8.88671875" style="27"/>
    <col min="4609" max="4609" width="39.44140625" style="27" customWidth="1"/>
    <col min="4610" max="4610" width="7.5546875" style="27" customWidth="1"/>
    <col min="4611" max="4611" width="8.5546875" style="27" customWidth="1"/>
    <col min="4612" max="4614" width="8.88671875" style="27"/>
    <col min="4615" max="4617" width="8.88671875" style="27" customWidth="1"/>
    <col min="4618" max="4619" width="8.6640625" style="27" customWidth="1"/>
    <col min="4620" max="4621" width="8.88671875" style="27" customWidth="1"/>
    <col min="4622" max="4622" width="9.44140625" style="27" customWidth="1"/>
    <col min="4623" max="4623" width="12.5546875" style="27" customWidth="1"/>
    <col min="4624" max="4624" width="8.5546875" style="27" customWidth="1"/>
    <col min="4625" max="4864" width="8.88671875" style="27"/>
    <col min="4865" max="4865" width="39.44140625" style="27" customWidth="1"/>
    <col min="4866" max="4866" width="7.5546875" style="27" customWidth="1"/>
    <col min="4867" max="4867" width="8.5546875" style="27" customWidth="1"/>
    <col min="4868" max="4870" width="8.88671875" style="27"/>
    <col min="4871" max="4873" width="8.88671875" style="27" customWidth="1"/>
    <col min="4874" max="4875" width="8.6640625" style="27" customWidth="1"/>
    <col min="4876" max="4877" width="8.88671875" style="27" customWidth="1"/>
    <col min="4878" max="4878" width="9.44140625" style="27" customWidth="1"/>
    <col min="4879" max="4879" width="12.5546875" style="27" customWidth="1"/>
    <col min="4880" max="4880" width="8.5546875" style="27" customWidth="1"/>
    <col min="4881" max="5120" width="8.88671875" style="27"/>
    <col min="5121" max="5121" width="39.44140625" style="27" customWidth="1"/>
    <col min="5122" max="5122" width="7.5546875" style="27" customWidth="1"/>
    <col min="5123" max="5123" width="8.5546875" style="27" customWidth="1"/>
    <col min="5124" max="5126" width="8.88671875" style="27"/>
    <col min="5127" max="5129" width="8.88671875" style="27" customWidth="1"/>
    <col min="5130" max="5131" width="8.6640625" style="27" customWidth="1"/>
    <col min="5132" max="5133" width="8.88671875" style="27" customWidth="1"/>
    <col min="5134" max="5134" width="9.44140625" style="27" customWidth="1"/>
    <col min="5135" max="5135" width="12.5546875" style="27" customWidth="1"/>
    <col min="5136" max="5136" width="8.5546875" style="27" customWidth="1"/>
    <col min="5137" max="5376" width="8.88671875" style="27"/>
    <col min="5377" max="5377" width="39.44140625" style="27" customWidth="1"/>
    <col min="5378" max="5378" width="7.5546875" style="27" customWidth="1"/>
    <col min="5379" max="5379" width="8.5546875" style="27" customWidth="1"/>
    <col min="5380" max="5382" width="8.88671875" style="27"/>
    <col min="5383" max="5385" width="8.88671875" style="27" customWidth="1"/>
    <col min="5386" max="5387" width="8.6640625" style="27" customWidth="1"/>
    <col min="5388" max="5389" width="8.88671875" style="27" customWidth="1"/>
    <col min="5390" max="5390" width="9.44140625" style="27" customWidth="1"/>
    <col min="5391" max="5391" width="12.5546875" style="27" customWidth="1"/>
    <col min="5392" max="5392" width="8.5546875" style="27" customWidth="1"/>
    <col min="5393" max="5632" width="8.88671875" style="27"/>
    <col min="5633" max="5633" width="39.44140625" style="27" customWidth="1"/>
    <col min="5634" max="5634" width="7.5546875" style="27" customWidth="1"/>
    <col min="5635" max="5635" width="8.5546875" style="27" customWidth="1"/>
    <col min="5636" max="5638" width="8.88671875" style="27"/>
    <col min="5639" max="5641" width="8.88671875" style="27" customWidth="1"/>
    <col min="5642" max="5643" width="8.6640625" style="27" customWidth="1"/>
    <col min="5644" max="5645" width="8.88671875" style="27" customWidth="1"/>
    <col min="5646" max="5646" width="9.44140625" style="27" customWidth="1"/>
    <col min="5647" max="5647" width="12.5546875" style="27" customWidth="1"/>
    <col min="5648" max="5648" width="8.5546875" style="27" customWidth="1"/>
    <col min="5649" max="5888" width="8.88671875" style="27"/>
    <col min="5889" max="5889" width="39.44140625" style="27" customWidth="1"/>
    <col min="5890" max="5890" width="7.5546875" style="27" customWidth="1"/>
    <col min="5891" max="5891" width="8.5546875" style="27" customWidth="1"/>
    <col min="5892" max="5894" width="8.88671875" style="27"/>
    <col min="5895" max="5897" width="8.88671875" style="27" customWidth="1"/>
    <col min="5898" max="5899" width="8.6640625" style="27" customWidth="1"/>
    <col min="5900" max="5901" width="8.88671875" style="27" customWidth="1"/>
    <col min="5902" max="5902" width="9.44140625" style="27" customWidth="1"/>
    <col min="5903" max="5903" width="12.5546875" style="27" customWidth="1"/>
    <col min="5904" max="5904" width="8.5546875" style="27" customWidth="1"/>
    <col min="5905" max="6144" width="8.88671875" style="27"/>
    <col min="6145" max="6145" width="39.44140625" style="27" customWidth="1"/>
    <col min="6146" max="6146" width="7.5546875" style="27" customWidth="1"/>
    <col min="6147" max="6147" width="8.5546875" style="27" customWidth="1"/>
    <col min="6148" max="6150" width="8.88671875" style="27"/>
    <col min="6151" max="6153" width="8.88671875" style="27" customWidth="1"/>
    <col min="6154" max="6155" width="8.6640625" style="27" customWidth="1"/>
    <col min="6156" max="6157" width="8.88671875" style="27" customWidth="1"/>
    <col min="6158" max="6158" width="9.44140625" style="27" customWidth="1"/>
    <col min="6159" max="6159" width="12.5546875" style="27" customWidth="1"/>
    <col min="6160" max="6160" width="8.5546875" style="27" customWidth="1"/>
    <col min="6161" max="6400" width="8.88671875" style="27"/>
    <col min="6401" max="6401" width="39.44140625" style="27" customWidth="1"/>
    <col min="6402" max="6402" width="7.5546875" style="27" customWidth="1"/>
    <col min="6403" max="6403" width="8.5546875" style="27" customWidth="1"/>
    <col min="6404" max="6406" width="8.88671875" style="27"/>
    <col min="6407" max="6409" width="8.88671875" style="27" customWidth="1"/>
    <col min="6410" max="6411" width="8.6640625" style="27" customWidth="1"/>
    <col min="6412" max="6413" width="8.88671875" style="27" customWidth="1"/>
    <col min="6414" max="6414" width="9.44140625" style="27" customWidth="1"/>
    <col min="6415" max="6415" width="12.5546875" style="27" customWidth="1"/>
    <col min="6416" max="6416" width="8.5546875" style="27" customWidth="1"/>
    <col min="6417" max="6656" width="8.88671875" style="27"/>
    <col min="6657" max="6657" width="39.44140625" style="27" customWidth="1"/>
    <col min="6658" max="6658" width="7.5546875" style="27" customWidth="1"/>
    <col min="6659" max="6659" width="8.5546875" style="27" customWidth="1"/>
    <col min="6660" max="6662" width="8.88671875" style="27"/>
    <col min="6663" max="6665" width="8.88671875" style="27" customWidth="1"/>
    <col min="6666" max="6667" width="8.6640625" style="27" customWidth="1"/>
    <col min="6668" max="6669" width="8.88671875" style="27" customWidth="1"/>
    <col min="6670" max="6670" width="9.44140625" style="27" customWidth="1"/>
    <col min="6671" max="6671" width="12.5546875" style="27" customWidth="1"/>
    <col min="6672" max="6672" width="8.5546875" style="27" customWidth="1"/>
    <col min="6673" max="6912" width="8.88671875" style="27"/>
    <col min="6913" max="6913" width="39.44140625" style="27" customWidth="1"/>
    <col min="6914" max="6914" width="7.5546875" style="27" customWidth="1"/>
    <col min="6915" max="6915" width="8.5546875" style="27" customWidth="1"/>
    <col min="6916" max="6918" width="8.88671875" style="27"/>
    <col min="6919" max="6921" width="8.88671875" style="27" customWidth="1"/>
    <col min="6922" max="6923" width="8.6640625" style="27" customWidth="1"/>
    <col min="6924" max="6925" width="8.88671875" style="27" customWidth="1"/>
    <col min="6926" max="6926" width="9.44140625" style="27" customWidth="1"/>
    <col min="6927" max="6927" width="12.5546875" style="27" customWidth="1"/>
    <col min="6928" max="6928" width="8.5546875" style="27" customWidth="1"/>
    <col min="6929" max="7168" width="8.88671875" style="27"/>
    <col min="7169" max="7169" width="39.44140625" style="27" customWidth="1"/>
    <col min="7170" max="7170" width="7.5546875" style="27" customWidth="1"/>
    <col min="7171" max="7171" width="8.5546875" style="27" customWidth="1"/>
    <col min="7172" max="7174" width="8.88671875" style="27"/>
    <col min="7175" max="7177" width="8.88671875" style="27" customWidth="1"/>
    <col min="7178" max="7179" width="8.6640625" style="27" customWidth="1"/>
    <col min="7180" max="7181" width="8.88671875" style="27" customWidth="1"/>
    <col min="7182" max="7182" width="9.44140625" style="27" customWidth="1"/>
    <col min="7183" max="7183" width="12.5546875" style="27" customWidth="1"/>
    <col min="7184" max="7184" width="8.5546875" style="27" customWidth="1"/>
    <col min="7185" max="7424" width="8.88671875" style="27"/>
    <col min="7425" max="7425" width="39.44140625" style="27" customWidth="1"/>
    <col min="7426" max="7426" width="7.5546875" style="27" customWidth="1"/>
    <col min="7427" max="7427" width="8.5546875" style="27" customWidth="1"/>
    <col min="7428" max="7430" width="8.88671875" style="27"/>
    <col min="7431" max="7433" width="8.88671875" style="27" customWidth="1"/>
    <col min="7434" max="7435" width="8.6640625" style="27" customWidth="1"/>
    <col min="7436" max="7437" width="8.88671875" style="27" customWidth="1"/>
    <col min="7438" max="7438" width="9.44140625" style="27" customWidth="1"/>
    <col min="7439" max="7439" width="12.5546875" style="27" customWidth="1"/>
    <col min="7440" max="7440" width="8.5546875" style="27" customWidth="1"/>
    <col min="7441" max="7680" width="8.88671875" style="27"/>
    <col min="7681" max="7681" width="39.44140625" style="27" customWidth="1"/>
    <col min="7682" max="7682" width="7.5546875" style="27" customWidth="1"/>
    <col min="7683" max="7683" width="8.5546875" style="27" customWidth="1"/>
    <col min="7684" max="7686" width="8.88671875" style="27"/>
    <col min="7687" max="7689" width="8.88671875" style="27" customWidth="1"/>
    <col min="7690" max="7691" width="8.6640625" style="27" customWidth="1"/>
    <col min="7692" max="7693" width="8.88671875" style="27" customWidth="1"/>
    <col min="7694" max="7694" width="9.44140625" style="27" customWidth="1"/>
    <col min="7695" max="7695" width="12.5546875" style="27" customWidth="1"/>
    <col min="7696" max="7696" width="8.5546875" style="27" customWidth="1"/>
    <col min="7697" max="7936" width="8.88671875" style="27"/>
    <col min="7937" max="7937" width="39.44140625" style="27" customWidth="1"/>
    <col min="7938" max="7938" width="7.5546875" style="27" customWidth="1"/>
    <col min="7939" max="7939" width="8.5546875" style="27" customWidth="1"/>
    <col min="7940" max="7942" width="8.88671875" style="27"/>
    <col min="7943" max="7945" width="8.88671875" style="27" customWidth="1"/>
    <col min="7946" max="7947" width="8.6640625" style="27" customWidth="1"/>
    <col min="7948" max="7949" width="8.88671875" style="27" customWidth="1"/>
    <col min="7950" max="7950" width="9.44140625" style="27" customWidth="1"/>
    <col min="7951" max="7951" width="12.5546875" style="27" customWidth="1"/>
    <col min="7952" max="7952" width="8.5546875" style="27" customWidth="1"/>
    <col min="7953" max="8192" width="8.88671875" style="27"/>
    <col min="8193" max="8193" width="39.44140625" style="27" customWidth="1"/>
    <col min="8194" max="8194" width="7.5546875" style="27" customWidth="1"/>
    <col min="8195" max="8195" width="8.5546875" style="27" customWidth="1"/>
    <col min="8196" max="8198" width="8.88671875" style="27"/>
    <col min="8199" max="8201" width="8.88671875" style="27" customWidth="1"/>
    <col min="8202" max="8203" width="8.6640625" style="27" customWidth="1"/>
    <col min="8204" max="8205" width="8.88671875" style="27" customWidth="1"/>
    <col min="8206" max="8206" width="9.44140625" style="27" customWidth="1"/>
    <col min="8207" max="8207" width="12.5546875" style="27" customWidth="1"/>
    <col min="8208" max="8208" width="8.5546875" style="27" customWidth="1"/>
    <col min="8209" max="8448" width="8.88671875" style="27"/>
    <col min="8449" max="8449" width="39.44140625" style="27" customWidth="1"/>
    <col min="8450" max="8450" width="7.5546875" style="27" customWidth="1"/>
    <col min="8451" max="8451" width="8.5546875" style="27" customWidth="1"/>
    <col min="8452" max="8454" width="8.88671875" style="27"/>
    <col min="8455" max="8457" width="8.88671875" style="27" customWidth="1"/>
    <col min="8458" max="8459" width="8.6640625" style="27" customWidth="1"/>
    <col min="8460" max="8461" width="8.88671875" style="27" customWidth="1"/>
    <col min="8462" max="8462" width="9.44140625" style="27" customWidth="1"/>
    <col min="8463" max="8463" width="12.5546875" style="27" customWidth="1"/>
    <col min="8464" max="8464" width="8.5546875" style="27" customWidth="1"/>
    <col min="8465" max="8704" width="8.88671875" style="27"/>
    <col min="8705" max="8705" width="39.44140625" style="27" customWidth="1"/>
    <col min="8706" max="8706" width="7.5546875" style="27" customWidth="1"/>
    <col min="8707" max="8707" width="8.5546875" style="27" customWidth="1"/>
    <col min="8708" max="8710" width="8.88671875" style="27"/>
    <col min="8711" max="8713" width="8.88671875" style="27" customWidth="1"/>
    <col min="8714" max="8715" width="8.6640625" style="27" customWidth="1"/>
    <col min="8716" max="8717" width="8.88671875" style="27" customWidth="1"/>
    <col min="8718" max="8718" width="9.44140625" style="27" customWidth="1"/>
    <col min="8719" max="8719" width="12.5546875" style="27" customWidth="1"/>
    <col min="8720" max="8720" width="8.5546875" style="27" customWidth="1"/>
    <col min="8721" max="8960" width="8.88671875" style="27"/>
    <col min="8961" max="8961" width="39.44140625" style="27" customWidth="1"/>
    <col min="8962" max="8962" width="7.5546875" style="27" customWidth="1"/>
    <col min="8963" max="8963" width="8.5546875" style="27" customWidth="1"/>
    <col min="8964" max="8966" width="8.88671875" style="27"/>
    <col min="8967" max="8969" width="8.88671875" style="27" customWidth="1"/>
    <col min="8970" max="8971" width="8.6640625" style="27" customWidth="1"/>
    <col min="8972" max="8973" width="8.88671875" style="27" customWidth="1"/>
    <col min="8974" max="8974" width="9.44140625" style="27" customWidth="1"/>
    <col min="8975" max="8975" width="12.5546875" style="27" customWidth="1"/>
    <col min="8976" max="8976" width="8.5546875" style="27" customWidth="1"/>
    <col min="8977" max="9216" width="8.88671875" style="27"/>
    <col min="9217" max="9217" width="39.44140625" style="27" customWidth="1"/>
    <col min="9218" max="9218" width="7.5546875" style="27" customWidth="1"/>
    <col min="9219" max="9219" width="8.5546875" style="27" customWidth="1"/>
    <col min="9220" max="9222" width="8.88671875" style="27"/>
    <col min="9223" max="9225" width="8.88671875" style="27" customWidth="1"/>
    <col min="9226" max="9227" width="8.6640625" style="27" customWidth="1"/>
    <col min="9228" max="9229" width="8.88671875" style="27" customWidth="1"/>
    <col min="9230" max="9230" width="9.44140625" style="27" customWidth="1"/>
    <col min="9231" max="9231" width="12.5546875" style="27" customWidth="1"/>
    <col min="9232" max="9232" width="8.5546875" style="27" customWidth="1"/>
    <col min="9233" max="9472" width="8.88671875" style="27"/>
    <col min="9473" max="9473" width="39.44140625" style="27" customWidth="1"/>
    <col min="9474" max="9474" width="7.5546875" style="27" customWidth="1"/>
    <col min="9475" max="9475" width="8.5546875" style="27" customWidth="1"/>
    <col min="9476" max="9478" width="8.88671875" style="27"/>
    <col min="9479" max="9481" width="8.88671875" style="27" customWidth="1"/>
    <col min="9482" max="9483" width="8.6640625" style="27" customWidth="1"/>
    <col min="9484" max="9485" width="8.88671875" style="27" customWidth="1"/>
    <col min="9486" max="9486" width="9.44140625" style="27" customWidth="1"/>
    <col min="9487" max="9487" width="12.5546875" style="27" customWidth="1"/>
    <col min="9488" max="9488" width="8.5546875" style="27" customWidth="1"/>
    <col min="9489" max="9728" width="8.88671875" style="27"/>
    <col min="9729" max="9729" width="39.44140625" style="27" customWidth="1"/>
    <col min="9730" max="9730" width="7.5546875" style="27" customWidth="1"/>
    <col min="9731" max="9731" width="8.5546875" style="27" customWidth="1"/>
    <col min="9732" max="9734" width="8.88671875" style="27"/>
    <col min="9735" max="9737" width="8.88671875" style="27" customWidth="1"/>
    <col min="9738" max="9739" width="8.6640625" style="27" customWidth="1"/>
    <col min="9740" max="9741" width="8.88671875" style="27" customWidth="1"/>
    <col min="9742" max="9742" width="9.44140625" style="27" customWidth="1"/>
    <col min="9743" max="9743" width="12.5546875" style="27" customWidth="1"/>
    <col min="9744" max="9744" width="8.5546875" style="27" customWidth="1"/>
    <col min="9745" max="9984" width="8.88671875" style="27"/>
    <col min="9985" max="9985" width="39.44140625" style="27" customWidth="1"/>
    <col min="9986" max="9986" width="7.5546875" style="27" customWidth="1"/>
    <col min="9987" max="9987" width="8.5546875" style="27" customWidth="1"/>
    <col min="9988" max="9990" width="8.88671875" style="27"/>
    <col min="9991" max="9993" width="8.88671875" style="27" customWidth="1"/>
    <col min="9994" max="9995" width="8.6640625" style="27" customWidth="1"/>
    <col min="9996" max="9997" width="8.88671875" style="27" customWidth="1"/>
    <col min="9998" max="9998" width="9.44140625" style="27" customWidth="1"/>
    <col min="9999" max="9999" width="12.5546875" style="27" customWidth="1"/>
    <col min="10000" max="10000" width="8.5546875" style="27" customWidth="1"/>
    <col min="10001" max="10240" width="8.88671875" style="27"/>
    <col min="10241" max="10241" width="39.44140625" style="27" customWidth="1"/>
    <col min="10242" max="10242" width="7.5546875" style="27" customWidth="1"/>
    <col min="10243" max="10243" width="8.5546875" style="27" customWidth="1"/>
    <col min="10244" max="10246" width="8.88671875" style="27"/>
    <col min="10247" max="10249" width="8.88671875" style="27" customWidth="1"/>
    <col min="10250" max="10251" width="8.6640625" style="27" customWidth="1"/>
    <col min="10252" max="10253" width="8.88671875" style="27" customWidth="1"/>
    <col min="10254" max="10254" width="9.44140625" style="27" customWidth="1"/>
    <col min="10255" max="10255" width="12.5546875" style="27" customWidth="1"/>
    <col min="10256" max="10256" width="8.5546875" style="27" customWidth="1"/>
    <col min="10257" max="10496" width="8.88671875" style="27"/>
    <col min="10497" max="10497" width="39.44140625" style="27" customWidth="1"/>
    <col min="10498" max="10498" width="7.5546875" style="27" customWidth="1"/>
    <col min="10499" max="10499" width="8.5546875" style="27" customWidth="1"/>
    <col min="10500" max="10502" width="8.88671875" style="27"/>
    <col min="10503" max="10505" width="8.88671875" style="27" customWidth="1"/>
    <col min="10506" max="10507" width="8.6640625" style="27" customWidth="1"/>
    <col min="10508" max="10509" width="8.88671875" style="27" customWidth="1"/>
    <col min="10510" max="10510" width="9.44140625" style="27" customWidth="1"/>
    <col min="10511" max="10511" width="12.5546875" style="27" customWidth="1"/>
    <col min="10512" max="10512" width="8.5546875" style="27" customWidth="1"/>
    <col min="10513" max="10752" width="8.88671875" style="27"/>
    <col min="10753" max="10753" width="39.44140625" style="27" customWidth="1"/>
    <col min="10754" max="10754" width="7.5546875" style="27" customWidth="1"/>
    <col min="10755" max="10755" width="8.5546875" style="27" customWidth="1"/>
    <col min="10756" max="10758" width="8.88671875" style="27"/>
    <col min="10759" max="10761" width="8.88671875" style="27" customWidth="1"/>
    <col min="10762" max="10763" width="8.6640625" style="27" customWidth="1"/>
    <col min="10764" max="10765" width="8.88671875" style="27" customWidth="1"/>
    <col min="10766" max="10766" width="9.44140625" style="27" customWidth="1"/>
    <col min="10767" max="10767" width="12.5546875" style="27" customWidth="1"/>
    <col min="10768" max="10768" width="8.5546875" style="27" customWidth="1"/>
    <col min="10769" max="11008" width="8.88671875" style="27"/>
    <col min="11009" max="11009" width="39.44140625" style="27" customWidth="1"/>
    <col min="11010" max="11010" width="7.5546875" style="27" customWidth="1"/>
    <col min="11011" max="11011" width="8.5546875" style="27" customWidth="1"/>
    <col min="11012" max="11014" width="8.88671875" style="27"/>
    <col min="11015" max="11017" width="8.88671875" style="27" customWidth="1"/>
    <col min="11018" max="11019" width="8.6640625" style="27" customWidth="1"/>
    <col min="11020" max="11021" width="8.88671875" style="27" customWidth="1"/>
    <col min="11022" max="11022" width="9.44140625" style="27" customWidth="1"/>
    <col min="11023" max="11023" width="12.5546875" style="27" customWidth="1"/>
    <col min="11024" max="11024" width="8.5546875" style="27" customWidth="1"/>
    <col min="11025" max="11264" width="8.88671875" style="27"/>
    <col min="11265" max="11265" width="39.44140625" style="27" customWidth="1"/>
    <col min="11266" max="11266" width="7.5546875" style="27" customWidth="1"/>
    <col min="11267" max="11267" width="8.5546875" style="27" customWidth="1"/>
    <col min="11268" max="11270" width="8.88671875" style="27"/>
    <col min="11271" max="11273" width="8.88671875" style="27" customWidth="1"/>
    <col min="11274" max="11275" width="8.6640625" style="27" customWidth="1"/>
    <col min="11276" max="11277" width="8.88671875" style="27" customWidth="1"/>
    <col min="11278" max="11278" width="9.44140625" style="27" customWidth="1"/>
    <col min="11279" max="11279" width="12.5546875" style="27" customWidth="1"/>
    <col min="11280" max="11280" width="8.5546875" style="27" customWidth="1"/>
    <col min="11281" max="11520" width="8.88671875" style="27"/>
    <col min="11521" max="11521" width="39.44140625" style="27" customWidth="1"/>
    <col min="11522" max="11522" width="7.5546875" style="27" customWidth="1"/>
    <col min="11523" max="11523" width="8.5546875" style="27" customWidth="1"/>
    <col min="11524" max="11526" width="8.88671875" style="27"/>
    <col min="11527" max="11529" width="8.88671875" style="27" customWidth="1"/>
    <col min="11530" max="11531" width="8.6640625" style="27" customWidth="1"/>
    <col min="11532" max="11533" width="8.88671875" style="27" customWidth="1"/>
    <col min="11534" max="11534" width="9.44140625" style="27" customWidth="1"/>
    <col min="11535" max="11535" width="12.5546875" style="27" customWidth="1"/>
    <col min="11536" max="11536" width="8.5546875" style="27" customWidth="1"/>
    <col min="11537" max="11776" width="8.88671875" style="27"/>
    <col min="11777" max="11777" width="39.44140625" style="27" customWidth="1"/>
    <col min="11778" max="11778" width="7.5546875" style="27" customWidth="1"/>
    <col min="11779" max="11779" width="8.5546875" style="27" customWidth="1"/>
    <col min="11780" max="11782" width="8.88671875" style="27"/>
    <col min="11783" max="11785" width="8.88671875" style="27" customWidth="1"/>
    <col min="11786" max="11787" width="8.6640625" style="27" customWidth="1"/>
    <col min="11788" max="11789" width="8.88671875" style="27" customWidth="1"/>
    <col min="11790" max="11790" width="9.44140625" style="27" customWidth="1"/>
    <col min="11791" max="11791" width="12.5546875" style="27" customWidth="1"/>
    <col min="11792" max="11792" width="8.5546875" style="27" customWidth="1"/>
    <col min="11793" max="12032" width="8.88671875" style="27"/>
    <col min="12033" max="12033" width="39.44140625" style="27" customWidth="1"/>
    <col min="12034" max="12034" width="7.5546875" style="27" customWidth="1"/>
    <col min="12035" max="12035" width="8.5546875" style="27" customWidth="1"/>
    <col min="12036" max="12038" width="8.88671875" style="27"/>
    <col min="12039" max="12041" width="8.88671875" style="27" customWidth="1"/>
    <col min="12042" max="12043" width="8.6640625" style="27" customWidth="1"/>
    <col min="12044" max="12045" width="8.88671875" style="27" customWidth="1"/>
    <col min="12046" max="12046" width="9.44140625" style="27" customWidth="1"/>
    <col min="12047" max="12047" width="12.5546875" style="27" customWidth="1"/>
    <col min="12048" max="12048" width="8.5546875" style="27" customWidth="1"/>
    <col min="12049" max="12288" width="8.88671875" style="27"/>
    <col min="12289" max="12289" width="39.44140625" style="27" customWidth="1"/>
    <col min="12290" max="12290" width="7.5546875" style="27" customWidth="1"/>
    <col min="12291" max="12291" width="8.5546875" style="27" customWidth="1"/>
    <col min="12292" max="12294" width="8.88671875" style="27"/>
    <col min="12295" max="12297" width="8.88671875" style="27" customWidth="1"/>
    <col min="12298" max="12299" width="8.6640625" style="27" customWidth="1"/>
    <col min="12300" max="12301" width="8.88671875" style="27" customWidth="1"/>
    <col min="12302" max="12302" width="9.44140625" style="27" customWidth="1"/>
    <col min="12303" max="12303" width="12.5546875" style="27" customWidth="1"/>
    <col min="12304" max="12304" width="8.5546875" style="27" customWidth="1"/>
    <col min="12305" max="12544" width="8.88671875" style="27"/>
    <col min="12545" max="12545" width="39.44140625" style="27" customWidth="1"/>
    <col min="12546" max="12546" width="7.5546875" style="27" customWidth="1"/>
    <col min="12547" max="12547" width="8.5546875" style="27" customWidth="1"/>
    <col min="12548" max="12550" width="8.88671875" style="27"/>
    <col min="12551" max="12553" width="8.88671875" style="27" customWidth="1"/>
    <col min="12554" max="12555" width="8.6640625" style="27" customWidth="1"/>
    <col min="12556" max="12557" width="8.88671875" style="27" customWidth="1"/>
    <col min="12558" max="12558" width="9.44140625" style="27" customWidth="1"/>
    <col min="12559" max="12559" width="12.5546875" style="27" customWidth="1"/>
    <col min="12560" max="12560" width="8.5546875" style="27" customWidth="1"/>
    <col min="12561" max="12800" width="8.88671875" style="27"/>
    <col min="12801" max="12801" width="39.44140625" style="27" customWidth="1"/>
    <col min="12802" max="12802" width="7.5546875" style="27" customWidth="1"/>
    <col min="12803" max="12803" width="8.5546875" style="27" customWidth="1"/>
    <col min="12804" max="12806" width="8.88671875" style="27"/>
    <col min="12807" max="12809" width="8.88671875" style="27" customWidth="1"/>
    <col min="12810" max="12811" width="8.6640625" style="27" customWidth="1"/>
    <col min="12812" max="12813" width="8.88671875" style="27" customWidth="1"/>
    <col min="12814" max="12814" width="9.44140625" style="27" customWidth="1"/>
    <col min="12815" max="12815" width="12.5546875" style="27" customWidth="1"/>
    <col min="12816" max="12816" width="8.5546875" style="27" customWidth="1"/>
    <col min="12817" max="13056" width="8.88671875" style="27"/>
    <col min="13057" max="13057" width="39.44140625" style="27" customWidth="1"/>
    <col min="13058" max="13058" width="7.5546875" style="27" customWidth="1"/>
    <col min="13059" max="13059" width="8.5546875" style="27" customWidth="1"/>
    <col min="13060" max="13062" width="8.88671875" style="27"/>
    <col min="13063" max="13065" width="8.88671875" style="27" customWidth="1"/>
    <col min="13066" max="13067" width="8.6640625" style="27" customWidth="1"/>
    <col min="13068" max="13069" width="8.88671875" style="27" customWidth="1"/>
    <col min="13070" max="13070" width="9.44140625" style="27" customWidth="1"/>
    <col min="13071" max="13071" width="12.5546875" style="27" customWidth="1"/>
    <col min="13072" max="13072" width="8.5546875" style="27" customWidth="1"/>
    <col min="13073" max="13312" width="8.88671875" style="27"/>
    <col min="13313" max="13313" width="39.44140625" style="27" customWidth="1"/>
    <col min="13314" max="13314" width="7.5546875" style="27" customWidth="1"/>
    <col min="13315" max="13315" width="8.5546875" style="27" customWidth="1"/>
    <col min="13316" max="13318" width="8.88671875" style="27"/>
    <col min="13319" max="13321" width="8.88671875" style="27" customWidth="1"/>
    <col min="13322" max="13323" width="8.6640625" style="27" customWidth="1"/>
    <col min="13324" max="13325" width="8.88671875" style="27" customWidth="1"/>
    <col min="13326" max="13326" width="9.44140625" style="27" customWidth="1"/>
    <col min="13327" max="13327" width="12.5546875" style="27" customWidth="1"/>
    <col min="13328" max="13328" width="8.5546875" style="27" customWidth="1"/>
    <col min="13329" max="13568" width="8.88671875" style="27"/>
    <col min="13569" max="13569" width="39.44140625" style="27" customWidth="1"/>
    <col min="13570" max="13570" width="7.5546875" style="27" customWidth="1"/>
    <col min="13571" max="13571" width="8.5546875" style="27" customWidth="1"/>
    <col min="13572" max="13574" width="8.88671875" style="27"/>
    <col min="13575" max="13577" width="8.88671875" style="27" customWidth="1"/>
    <col min="13578" max="13579" width="8.6640625" style="27" customWidth="1"/>
    <col min="13580" max="13581" width="8.88671875" style="27" customWidth="1"/>
    <col min="13582" max="13582" width="9.44140625" style="27" customWidth="1"/>
    <col min="13583" max="13583" width="12.5546875" style="27" customWidth="1"/>
    <col min="13584" max="13584" width="8.5546875" style="27" customWidth="1"/>
    <col min="13585" max="13824" width="8.88671875" style="27"/>
    <col min="13825" max="13825" width="39.44140625" style="27" customWidth="1"/>
    <col min="13826" max="13826" width="7.5546875" style="27" customWidth="1"/>
    <col min="13827" max="13827" width="8.5546875" style="27" customWidth="1"/>
    <col min="13828" max="13830" width="8.88671875" style="27"/>
    <col min="13831" max="13833" width="8.88671875" style="27" customWidth="1"/>
    <col min="13834" max="13835" width="8.6640625" style="27" customWidth="1"/>
    <col min="13836" max="13837" width="8.88671875" style="27" customWidth="1"/>
    <col min="13838" max="13838" width="9.44140625" style="27" customWidth="1"/>
    <col min="13839" max="13839" width="12.5546875" style="27" customWidth="1"/>
    <col min="13840" max="13840" width="8.5546875" style="27" customWidth="1"/>
    <col min="13841" max="14080" width="8.88671875" style="27"/>
    <col min="14081" max="14081" width="39.44140625" style="27" customWidth="1"/>
    <col min="14082" max="14082" width="7.5546875" style="27" customWidth="1"/>
    <col min="14083" max="14083" width="8.5546875" style="27" customWidth="1"/>
    <col min="14084" max="14086" width="8.88671875" style="27"/>
    <col min="14087" max="14089" width="8.88671875" style="27" customWidth="1"/>
    <col min="14090" max="14091" width="8.6640625" style="27" customWidth="1"/>
    <col min="14092" max="14093" width="8.88671875" style="27" customWidth="1"/>
    <col min="14094" max="14094" width="9.44140625" style="27" customWidth="1"/>
    <col min="14095" max="14095" width="12.5546875" style="27" customWidth="1"/>
    <col min="14096" max="14096" width="8.5546875" style="27" customWidth="1"/>
    <col min="14097" max="14336" width="8.88671875" style="27"/>
    <col min="14337" max="14337" width="39.44140625" style="27" customWidth="1"/>
    <col min="14338" max="14338" width="7.5546875" style="27" customWidth="1"/>
    <col min="14339" max="14339" width="8.5546875" style="27" customWidth="1"/>
    <col min="14340" max="14342" width="8.88671875" style="27"/>
    <col min="14343" max="14345" width="8.88671875" style="27" customWidth="1"/>
    <col min="14346" max="14347" width="8.6640625" style="27" customWidth="1"/>
    <col min="14348" max="14349" width="8.88671875" style="27" customWidth="1"/>
    <col min="14350" max="14350" width="9.44140625" style="27" customWidth="1"/>
    <col min="14351" max="14351" width="12.5546875" style="27" customWidth="1"/>
    <col min="14352" max="14352" width="8.5546875" style="27" customWidth="1"/>
    <col min="14353" max="14592" width="8.88671875" style="27"/>
    <col min="14593" max="14593" width="39.44140625" style="27" customWidth="1"/>
    <col min="14594" max="14594" width="7.5546875" style="27" customWidth="1"/>
    <col min="14595" max="14595" width="8.5546875" style="27" customWidth="1"/>
    <col min="14596" max="14598" width="8.88671875" style="27"/>
    <col min="14599" max="14601" width="8.88671875" style="27" customWidth="1"/>
    <col min="14602" max="14603" width="8.6640625" style="27" customWidth="1"/>
    <col min="14604" max="14605" width="8.88671875" style="27" customWidth="1"/>
    <col min="14606" max="14606" width="9.44140625" style="27" customWidth="1"/>
    <col min="14607" max="14607" width="12.5546875" style="27" customWidth="1"/>
    <col min="14608" max="14608" width="8.5546875" style="27" customWidth="1"/>
    <col min="14609" max="14848" width="8.88671875" style="27"/>
    <col min="14849" max="14849" width="39.44140625" style="27" customWidth="1"/>
    <col min="14850" max="14850" width="7.5546875" style="27" customWidth="1"/>
    <col min="14851" max="14851" width="8.5546875" style="27" customWidth="1"/>
    <col min="14852" max="14854" width="8.88671875" style="27"/>
    <col min="14855" max="14857" width="8.88671875" style="27" customWidth="1"/>
    <col min="14858" max="14859" width="8.6640625" style="27" customWidth="1"/>
    <col min="14860" max="14861" width="8.88671875" style="27" customWidth="1"/>
    <col min="14862" max="14862" width="9.44140625" style="27" customWidth="1"/>
    <col min="14863" max="14863" width="12.5546875" style="27" customWidth="1"/>
    <col min="14864" max="14864" width="8.5546875" style="27" customWidth="1"/>
    <col min="14865" max="15104" width="8.88671875" style="27"/>
    <col min="15105" max="15105" width="39.44140625" style="27" customWidth="1"/>
    <col min="15106" max="15106" width="7.5546875" style="27" customWidth="1"/>
    <col min="15107" max="15107" width="8.5546875" style="27" customWidth="1"/>
    <col min="15108" max="15110" width="8.88671875" style="27"/>
    <col min="15111" max="15113" width="8.88671875" style="27" customWidth="1"/>
    <col min="15114" max="15115" width="8.6640625" style="27" customWidth="1"/>
    <col min="15116" max="15117" width="8.88671875" style="27" customWidth="1"/>
    <col min="15118" max="15118" width="9.44140625" style="27" customWidth="1"/>
    <col min="15119" max="15119" width="12.5546875" style="27" customWidth="1"/>
    <col min="15120" max="15120" width="8.5546875" style="27" customWidth="1"/>
    <col min="15121" max="15360" width="8.88671875" style="27"/>
    <col min="15361" max="15361" width="39.44140625" style="27" customWidth="1"/>
    <col min="15362" max="15362" width="7.5546875" style="27" customWidth="1"/>
    <col min="15363" max="15363" width="8.5546875" style="27" customWidth="1"/>
    <col min="15364" max="15366" width="8.88671875" style="27"/>
    <col min="15367" max="15369" width="8.88671875" style="27" customWidth="1"/>
    <col min="15370" max="15371" width="8.6640625" style="27" customWidth="1"/>
    <col min="15372" max="15373" width="8.88671875" style="27" customWidth="1"/>
    <col min="15374" max="15374" width="9.44140625" style="27" customWidth="1"/>
    <col min="15375" max="15375" width="12.5546875" style="27" customWidth="1"/>
    <col min="15376" max="15376" width="8.5546875" style="27" customWidth="1"/>
    <col min="15377" max="15616" width="8.88671875" style="27"/>
    <col min="15617" max="15617" width="39.44140625" style="27" customWidth="1"/>
    <col min="15618" max="15618" width="7.5546875" style="27" customWidth="1"/>
    <col min="15619" max="15619" width="8.5546875" style="27" customWidth="1"/>
    <col min="15620" max="15622" width="8.88671875" style="27"/>
    <col min="15623" max="15625" width="8.88671875" style="27" customWidth="1"/>
    <col min="15626" max="15627" width="8.6640625" style="27" customWidth="1"/>
    <col min="15628" max="15629" width="8.88671875" style="27" customWidth="1"/>
    <col min="15630" max="15630" width="9.44140625" style="27" customWidth="1"/>
    <col min="15631" max="15631" width="12.5546875" style="27" customWidth="1"/>
    <col min="15632" max="15632" width="8.5546875" style="27" customWidth="1"/>
    <col min="15633" max="15872" width="8.88671875" style="27"/>
    <col min="15873" max="15873" width="39.44140625" style="27" customWidth="1"/>
    <col min="15874" max="15874" width="7.5546875" style="27" customWidth="1"/>
    <col min="15875" max="15875" width="8.5546875" style="27" customWidth="1"/>
    <col min="15876" max="15878" width="8.88671875" style="27"/>
    <col min="15879" max="15881" width="8.88671875" style="27" customWidth="1"/>
    <col min="15882" max="15883" width="8.6640625" style="27" customWidth="1"/>
    <col min="15884" max="15885" width="8.88671875" style="27" customWidth="1"/>
    <col min="15886" max="15886" width="9.44140625" style="27" customWidth="1"/>
    <col min="15887" max="15887" width="12.5546875" style="27" customWidth="1"/>
    <col min="15888" max="15888" width="8.5546875" style="27" customWidth="1"/>
    <col min="15889" max="16128" width="8.88671875" style="27"/>
    <col min="16129" max="16129" width="39.44140625" style="27" customWidth="1"/>
    <col min="16130" max="16130" width="7.5546875" style="27" customWidth="1"/>
    <col min="16131" max="16131" width="8.5546875" style="27" customWidth="1"/>
    <col min="16132" max="16134" width="8.88671875" style="27"/>
    <col min="16135" max="16137" width="8.88671875" style="27" customWidth="1"/>
    <col min="16138" max="16139" width="8.6640625" style="27" customWidth="1"/>
    <col min="16140" max="16141" width="8.88671875" style="27" customWidth="1"/>
    <col min="16142" max="16142" width="9.44140625" style="27" customWidth="1"/>
    <col min="16143" max="16143" width="12.5546875" style="27" customWidth="1"/>
    <col min="16144" max="16144" width="8.5546875" style="27" customWidth="1"/>
    <col min="16145" max="16384" width="8.88671875" style="27"/>
  </cols>
  <sheetData>
    <row r="1" spans="1:17" ht="19.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450" t="s">
        <v>38</v>
      </c>
      <c r="L1" s="451"/>
      <c r="M1" s="451"/>
      <c r="N1" s="451"/>
      <c r="O1" s="451"/>
      <c r="P1" s="451"/>
      <c r="Q1" s="103"/>
    </row>
    <row r="2" spans="1:17" ht="16.8" x14ac:dyDescent="0.3">
      <c r="A2" s="449" t="s">
        <v>0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104"/>
    </row>
    <row r="3" spans="1:17" ht="36.75" customHeight="1" x14ac:dyDescent="0.3">
      <c r="A3" s="452" t="s">
        <v>43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104"/>
    </row>
    <row r="4" spans="1:17" ht="16.8" x14ac:dyDescent="0.3">
      <c r="A4" s="449" t="s">
        <v>269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105"/>
    </row>
    <row r="5" spans="1:17" ht="16.8" x14ac:dyDescent="0.3">
      <c r="A5" s="453" t="s">
        <v>171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103"/>
    </row>
    <row r="6" spans="1:17" ht="16.8" x14ac:dyDescent="0.3">
      <c r="A6" s="449" t="s">
        <v>374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105"/>
    </row>
    <row r="7" spans="1:17" ht="12" customHeight="1" x14ac:dyDescent="0.3">
      <c r="A7" s="62"/>
      <c r="B7" s="61"/>
      <c r="C7" s="61"/>
      <c r="D7" s="63" t="s">
        <v>41</v>
      </c>
      <c r="E7" s="63"/>
      <c r="F7" s="63"/>
      <c r="G7" s="64"/>
      <c r="H7" s="64"/>
      <c r="I7" s="64"/>
      <c r="J7" s="61"/>
      <c r="K7" s="61"/>
      <c r="L7" s="61"/>
      <c r="M7" s="61"/>
      <c r="N7" s="61"/>
      <c r="O7" s="61"/>
      <c r="P7" s="61"/>
    </row>
    <row r="8" spans="1:17" ht="22.5" customHeight="1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22.5" customHeight="1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45" customHeight="1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5.5" customHeight="1" x14ac:dyDescent="0.25">
      <c r="A14" s="203" t="s">
        <v>55</v>
      </c>
      <c r="B14" s="204">
        <v>101</v>
      </c>
      <c r="C14" s="205">
        <f>D14+E14+F14+G14+H14+I14+J14+K14+L14+M14+N14+O14+P14</f>
        <v>246</v>
      </c>
      <c r="D14" s="205">
        <v>2</v>
      </c>
      <c r="E14" s="205"/>
      <c r="F14" s="205"/>
      <c r="G14" s="205"/>
      <c r="H14" s="205"/>
      <c r="I14" s="205"/>
      <c r="J14" s="205">
        <v>0</v>
      </c>
      <c r="K14" s="205">
        <v>14</v>
      </c>
      <c r="L14" s="205">
        <v>0</v>
      </c>
      <c r="M14" s="205">
        <v>9</v>
      </c>
      <c r="N14" s="205">
        <v>0</v>
      </c>
      <c r="O14" s="205">
        <v>59</v>
      </c>
      <c r="P14" s="205">
        <v>162</v>
      </c>
    </row>
    <row r="15" spans="1:17" ht="51.75" customHeight="1" x14ac:dyDescent="0.25">
      <c r="A15" s="206" t="s">
        <v>357</v>
      </c>
      <c r="B15" s="204">
        <v>102</v>
      </c>
      <c r="C15" s="205">
        <v>0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</row>
    <row r="16" spans="1:17" ht="53.25" customHeight="1" x14ac:dyDescent="0.25">
      <c r="A16" s="206" t="s">
        <v>358</v>
      </c>
      <c r="B16" s="204">
        <v>103</v>
      </c>
      <c r="C16" s="205">
        <f>D16+E16+F16+G16+H16+I16+J16+K16+L16+M16+N16</f>
        <v>8</v>
      </c>
      <c r="D16" s="205">
        <v>2</v>
      </c>
      <c r="E16" s="205"/>
      <c r="F16" s="205"/>
      <c r="G16" s="205"/>
      <c r="H16" s="205"/>
      <c r="I16" s="205"/>
      <c r="J16" s="205">
        <v>0</v>
      </c>
      <c r="K16" s="205">
        <v>4</v>
      </c>
      <c r="L16" s="205">
        <v>0</v>
      </c>
      <c r="M16" s="205">
        <v>2</v>
      </c>
      <c r="N16" s="205">
        <v>0</v>
      </c>
      <c r="O16" s="205"/>
      <c r="P16" s="205"/>
    </row>
    <row r="17" spans="1:16" ht="53.25" customHeight="1" x14ac:dyDescent="0.25">
      <c r="A17" s="207" t="s">
        <v>213</v>
      </c>
      <c r="B17" s="204">
        <v>104</v>
      </c>
      <c r="C17" s="205">
        <f>D17+E17+F17+G17+H17+I17+J17+K17+L17+M17+N17</f>
        <v>3</v>
      </c>
      <c r="D17" s="205">
        <v>2</v>
      </c>
      <c r="E17" s="205"/>
      <c r="F17" s="205"/>
      <c r="G17" s="205"/>
      <c r="H17" s="205"/>
      <c r="I17" s="205"/>
      <c r="J17" s="205"/>
      <c r="K17" s="205">
        <v>1</v>
      </c>
      <c r="L17" s="205"/>
      <c r="M17" s="205"/>
      <c r="N17" s="205"/>
      <c r="O17" s="205"/>
      <c r="P17" s="205"/>
    </row>
    <row r="18" spans="1:16" ht="53.25" customHeight="1" x14ac:dyDescent="0.25">
      <c r="A18" s="207" t="s">
        <v>359</v>
      </c>
      <c r="B18" s="204">
        <v>105</v>
      </c>
      <c r="C18" s="205">
        <f>D18+E18+F18+G18+H18+I18+J18+K18+L18+M18+N18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</row>
    <row r="19" spans="1:16" ht="53.25" customHeight="1" x14ac:dyDescent="0.25">
      <c r="A19" s="207" t="s">
        <v>360</v>
      </c>
      <c r="B19" s="204">
        <v>106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</row>
    <row r="20" spans="1:16" ht="29.25" customHeight="1" x14ac:dyDescent="0.25">
      <c r="A20" s="207" t="s">
        <v>216</v>
      </c>
      <c r="B20" s="204">
        <v>107</v>
      </c>
      <c r="C20" s="205">
        <v>0</v>
      </c>
      <c r="D20" s="205">
        <v>0</v>
      </c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1" spans="1:16" ht="27.75" customHeight="1" x14ac:dyDescent="0.25">
      <c r="A21" s="208" t="s">
        <v>217</v>
      </c>
      <c r="B21" s="204">
        <v>108</v>
      </c>
      <c r="C21" s="205">
        <v>0</v>
      </c>
      <c r="D21" s="205">
        <v>0</v>
      </c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</row>
    <row r="22" spans="1:16" ht="39" customHeight="1" x14ac:dyDescent="0.25">
      <c r="A22" s="207" t="s">
        <v>218</v>
      </c>
      <c r="B22" s="204">
        <v>109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</row>
    <row r="23" spans="1:16" ht="27.75" customHeight="1" x14ac:dyDescent="0.25">
      <c r="A23" s="203" t="s">
        <v>11</v>
      </c>
      <c r="B23" s="204">
        <v>110</v>
      </c>
      <c r="C23" s="205">
        <f>D23+E23+F23+G23+H23+I23+J23+K23+L23+M23+N23+O23+P23</f>
        <v>243</v>
      </c>
      <c r="D23" s="205">
        <v>0</v>
      </c>
      <c r="E23" s="205"/>
      <c r="F23" s="205"/>
      <c r="G23" s="205"/>
      <c r="H23" s="205"/>
      <c r="I23" s="205"/>
      <c r="J23" s="205">
        <v>0</v>
      </c>
      <c r="K23" s="205">
        <v>13</v>
      </c>
      <c r="L23" s="205">
        <v>0</v>
      </c>
      <c r="M23" s="205">
        <v>9</v>
      </c>
      <c r="N23" s="205">
        <v>0</v>
      </c>
      <c r="O23" s="205">
        <v>59</v>
      </c>
      <c r="P23" s="205">
        <v>162</v>
      </c>
    </row>
    <row r="24" spans="1:16" ht="52.5" customHeight="1" x14ac:dyDescent="0.25">
      <c r="A24" s="207" t="s">
        <v>219</v>
      </c>
      <c r="B24" s="209">
        <v>111</v>
      </c>
      <c r="C24" s="205">
        <f>D24+E24+F24+G24+H24+I24+J24+K24+L24+M24+N24</f>
        <v>5</v>
      </c>
      <c r="D24" s="205">
        <v>0</v>
      </c>
      <c r="E24" s="205"/>
      <c r="F24" s="205"/>
      <c r="G24" s="205"/>
      <c r="H24" s="205"/>
      <c r="I24" s="205"/>
      <c r="J24" s="205">
        <v>0</v>
      </c>
      <c r="K24" s="205">
        <v>3</v>
      </c>
      <c r="L24" s="205">
        <v>0</v>
      </c>
      <c r="M24" s="205">
        <v>2</v>
      </c>
      <c r="N24" s="205">
        <v>0</v>
      </c>
      <c r="O24" s="205"/>
      <c r="P24" s="205"/>
    </row>
    <row r="25" spans="1:16" ht="27" customHeight="1" x14ac:dyDescent="0.25">
      <c r="A25" s="207" t="s">
        <v>220</v>
      </c>
      <c r="B25" s="209">
        <v>112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</row>
    <row r="26" spans="1:16" ht="39.75" customHeight="1" x14ac:dyDescent="0.25">
      <c r="A26" s="207" t="s">
        <v>221</v>
      </c>
      <c r="B26" s="209">
        <v>113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</row>
    <row r="27" spans="1:16" ht="39.75" customHeight="1" x14ac:dyDescent="0.25">
      <c r="A27" s="207" t="s">
        <v>222</v>
      </c>
      <c r="B27" s="209">
        <v>114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</row>
    <row r="28" spans="1:16" ht="60" customHeight="1" x14ac:dyDescent="0.25">
      <c r="A28" s="207" t="s">
        <v>223</v>
      </c>
      <c r="B28" s="209">
        <v>115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</row>
    <row r="29" spans="1:16" ht="51.75" customHeight="1" x14ac:dyDescent="0.25">
      <c r="A29" s="207" t="s">
        <v>224</v>
      </c>
      <c r="B29" s="209">
        <v>116</v>
      </c>
      <c r="C29" s="205">
        <f>D29+E29+F29+G29+H29+I29+J29+K29+L29+M29+N29+O29+P29</f>
        <v>243</v>
      </c>
      <c r="D29" s="205">
        <v>0</v>
      </c>
      <c r="E29" s="205"/>
      <c r="F29" s="205"/>
      <c r="G29" s="205"/>
      <c r="H29" s="205"/>
      <c r="I29" s="205"/>
      <c r="J29" s="205">
        <v>0</v>
      </c>
      <c r="K29" s="205">
        <v>13</v>
      </c>
      <c r="L29" s="205">
        <v>0</v>
      </c>
      <c r="M29" s="205">
        <v>9</v>
      </c>
      <c r="N29" s="205">
        <v>0</v>
      </c>
      <c r="O29" s="205">
        <v>59</v>
      </c>
      <c r="P29" s="205">
        <v>162</v>
      </c>
    </row>
    <row r="30" spans="1:16" ht="26.25" customHeight="1" x14ac:dyDescent="0.25">
      <c r="A30" s="210" t="s">
        <v>12</v>
      </c>
      <c r="B30" s="204">
        <v>117</v>
      </c>
      <c r="C30" s="205">
        <v>0</v>
      </c>
      <c r="D30" s="205">
        <v>0</v>
      </c>
      <c r="E30" s="205"/>
      <c r="F30" s="205"/>
      <c r="G30" s="205"/>
      <c r="H30" s="205"/>
      <c r="I30" s="205"/>
      <c r="J30" s="205">
        <v>0</v>
      </c>
      <c r="K30" s="205">
        <v>0</v>
      </c>
      <c r="L30" s="205">
        <v>0</v>
      </c>
      <c r="M30" s="205"/>
      <c r="N30" s="205">
        <v>0</v>
      </c>
      <c r="O30" s="205">
        <v>0</v>
      </c>
      <c r="P30" s="205">
        <v>0</v>
      </c>
    </row>
    <row r="31" spans="1:16" ht="15.75" customHeight="1" x14ac:dyDescent="0.25">
      <c r="A31" s="203" t="s">
        <v>13</v>
      </c>
      <c r="B31" s="204">
        <v>118</v>
      </c>
      <c r="C31" s="205">
        <v>0</v>
      </c>
      <c r="D31" s="205">
        <v>0</v>
      </c>
      <c r="E31" s="205"/>
      <c r="F31" s="205"/>
      <c r="G31" s="205"/>
      <c r="H31" s="205"/>
      <c r="I31" s="205"/>
      <c r="J31" s="205">
        <v>0</v>
      </c>
      <c r="K31" s="205">
        <v>0</v>
      </c>
      <c r="L31" s="205">
        <v>0</v>
      </c>
      <c r="M31" s="205"/>
      <c r="N31" s="205">
        <v>0</v>
      </c>
      <c r="O31" s="205">
        <v>0</v>
      </c>
      <c r="P31" s="205">
        <v>0</v>
      </c>
    </row>
    <row r="32" spans="1:16" ht="45" customHeight="1" x14ac:dyDescent="0.25">
      <c r="A32" s="211" t="s">
        <v>183</v>
      </c>
      <c r="B32" s="212">
        <v>119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</row>
    <row r="33" spans="1:16" ht="42" customHeight="1" x14ac:dyDescent="0.25">
      <c r="A33" s="214" t="s">
        <v>184</v>
      </c>
      <c r="B33" s="212">
        <v>120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</row>
    <row r="34" spans="1:16" ht="18" customHeight="1" x14ac:dyDescent="0.25">
      <c r="A34" s="203" t="s">
        <v>70</v>
      </c>
      <c r="B34" s="204">
        <v>121</v>
      </c>
      <c r="C34" s="205">
        <f>D34+E34+F34+G34+H34+I34+J34+K34+L34+M34+N34+O34+P34</f>
        <v>11</v>
      </c>
      <c r="D34" s="205">
        <v>0</v>
      </c>
      <c r="E34" s="205"/>
      <c r="F34" s="205"/>
      <c r="G34" s="205"/>
      <c r="H34" s="205"/>
      <c r="I34" s="205"/>
      <c r="J34" s="205">
        <v>0</v>
      </c>
      <c r="K34" s="205">
        <v>1</v>
      </c>
      <c r="L34" s="205">
        <v>0</v>
      </c>
      <c r="M34" s="205">
        <v>1</v>
      </c>
      <c r="N34" s="205">
        <v>0</v>
      </c>
      <c r="O34" s="205">
        <v>4</v>
      </c>
      <c r="P34" s="205">
        <v>5</v>
      </c>
    </row>
    <row r="35" spans="1:16" ht="18" customHeight="1" x14ac:dyDescent="0.25">
      <c r="A35" s="203" t="s">
        <v>71</v>
      </c>
      <c r="B35" s="204">
        <v>122</v>
      </c>
      <c r="C35" s="205">
        <v>0</v>
      </c>
      <c r="D35" s="205">
        <v>0</v>
      </c>
      <c r="E35" s="205"/>
      <c r="F35" s="205"/>
      <c r="G35" s="205"/>
      <c r="H35" s="205"/>
      <c r="I35" s="205"/>
      <c r="J35" s="205">
        <v>0</v>
      </c>
      <c r="K35" s="205">
        <v>0</v>
      </c>
      <c r="L35" s="205">
        <v>0</v>
      </c>
      <c r="M35" s="205"/>
      <c r="N35" s="205">
        <v>0</v>
      </c>
      <c r="O35" s="205">
        <v>0</v>
      </c>
      <c r="P35" s="205">
        <v>0</v>
      </c>
    </row>
    <row r="36" spans="1:16" ht="27.75" customHeight="1" x14ac:dyDescent="0.25">
      <c r="A36" s="210" t="s">
        <v>14</v>
      </c>
      <c r="B36" s="204">
        <v>123</v>
      </c>
      <c r="C36" s="205">
        <v>0</v>
      </c>
      <c r="D36" s="205">
        <v>0</v>
      </c>
      <c r="E36" s="205"/>
      <c r="F36" s="205"/>
      <c r="G36" s="205"/>
      <c r="H36" s="205"/>
      <c r="I36" s="205"/>
      <c r="J36" s="205">
        <v>0</v>
      </c>
      <c r="K36" s="205">
        <v>0</v>
      </c>
      <c r="L36" s="205">
        <v>0</v>
      </c>
      <c r="M36" s="205"/>
      <c r="N36" s="205">
        <v>0</v>
      </c>
      <c r="O36" s="205">
        <v>0</v>
      </c>
      <c r="P36" s="205">
        <v>0</v>
      </c>
    </row>
    <row r="37" spans="1:16" ht="27.75" customHeight="1" x14ac:dyDescent="0.25">
      <c r="A37" s="210" t="s">
        <v>72</v>
      </c>
      <c r="B37" s="204">
        <v>124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</row>
    <row r="38" spans="1:16" ht="38.25" customHeight="1" x14ac:dyDescent="0.25">
      <c r="A38" s="210" t="s">
        <v>73</v>
      </c>
      <c r="B38" s="204">
        <v>125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</row>
    <row r="39" spans="1:16" ht="15.75" customHeight="1" x14ac:dyDescent="0.25">
      <c r="A39" s="203" t="s">
        <v>15</v>
      </c>
      <c r="B39" s="204">
        <v>126</v>
      </c>
      <c r="C39" s="205">
        <v>0</v>
      </c>
      <c r="D39" s="205">
        <v>0</v>
      </c>
      <c r="E39" s="205"/>
      <c r="F39" s="205"/>
      <c r="G39" s="205"/>
      <c r="H39" s="205"/>
      <c r="I39" s="205"/>
      <c r="J39" s="205">
        <v>0</v>
      </c>
      <c r="K39" s="205">
        <v>0</v>
      </c>
      <c r="L39" s="205">
        <v>0</v>
      </c>
      <c r="M39" s="205"/>
      <c r="N39" s="205">
        <v>0</v>
      </c>
      <c r="O39" s="205">
        <v>0</v>
      </c>
      <c r="P39" s="205">
        <v>0</v>
      </c>
    </row>
    <row r="40" spans="1:16" ht="77.25" customHeight="1" x14ac:dyDescent="0.25">
      <c r="A40" s="210" t="s">
        <v>198</v>
      </c>
      <c r="B40" s="204">
        <v>127</v>
      </c>
      <c r="C40" s="205">
        <v>0</v>
      </c>
      <c r="D40" s="205">
        <v>0</v>
      </c>
      <c r="E40" s="205"/>
      <c r="F40" s="205"/>
      <c r="G40" s="205"/>
      <c r="H40" s="205"/>
      <c r="I40" s="205"/>
      <c r="J40" s="205">
        <v>0</v>
      </c>
      <c r="K40" s="205">
        <v>0</v>
      </c>
      <c r="L40" s="205">
        <v>0</v>
      </c>
      <c r="M40" s="205"/>
      <c r="N40" s="205">
        <v>0</v>
      </c>
      <c r="O40" s="205">
        <v>0</v>
      </c>
      <c r="P40" s="205">
        <v>0</v>
      </c>
    </row>
    <row r="41" spans="1:16" ht="41.25" customHeight="1" x14ac:dyDescent="0.25">
      <c r="A41" s="203" t="s">
        <v>75</v>
      </c>
      <c r="B41" s="204">
        <v>128</v>
      </c>
      <c r="C41" s="205">
        <v>0</v>
      </c>
      <c r="D41" s="205">
        <v>0</v>
      </c>
      <c r="E41" s="205"/>
      <c r="F41" s="205"/>
      <c r="G41" s="205"/>
      <c r="H41" s="205"/>
      <c r="I41" s="205"/>
      <c r="J41" s="205">
        <v>0</v>
      </c>
      <c r="K41" s="205">
        <v>0</v>
      </c>
      <c r="L41" s="205">
        <v>0</v>
      </c>
      <c r="M41" s="205"/>
      <c r="N41" s="205">
        <v>0</v>
      </c>
      <c r="O41" s="205"/>
      <c r="P41" s="205"/>
    </row>
    <row r="42" spans="1:16" ht="15.75" customHeight="1" x14ac:dyDescent="0.25">
      <c r="A42" s="460" t="s">
        <v>76</v>
      </c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</row>
    <row r="43" spans="1:16" ht="15.75" customHeight="1" x14ac:dyDescent="0.25">
      <c r="A43" s="215" t="s">
        <v>16</v>
      </c>
      <c r="B43" s="204">
        <v>201</v>
      </c>
      <c r="C43" s="205">
        <f>D43+E43+F43+G43+H43+I43+J43+K43+L43+M43+N43</f>
        <v>86</v>
      </c>
      <c r="D43" s="205">
        <v>3</v>
      </c>
      <c r="E43" s="205"/>
      <c r="F43" s="205"/>
      <c r="G43" s="205"/>
      <c r="H43" s="205"/>
      <c r="I43" s="205"/>
      <c r="J43" s="205">
        <v>0</v>
      </c>
      <c r="K43" s="205">
        <v>63</v>
      </c>
      <c r="L43" s="205">
        <v>0</v>
      </c>
      <c r="M43" s="205">
        <v>20</v>
      </c>
      <c r="N43" s="205">
        <v>0</v>
      </c>
      <c r="O43" s="205"/>
      <c r="P43" s="205"/>
    </row>
    <row r="44" spans="1:16" ht="52.5" customHeight="1" x14ac:dyDescent="0.25">
      <c r="A44" s="216" t="s">
        <v>225</v>
      </c>
      <c r="B44" s="204">
        <v>202</v>
      </c>
      <c r="C44" s="205">
        <v>0</v>
      </c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ht="52.5" customHeight="1" x14ac:dyDescent="0.25">
      <c r="A45" s="216" t="s">
        <v>226</v>
      </c>
      <c r="B45" s="204">
        <v>203</v>
      </c>
      <c r="C45" s="205">
        <f>D45+E45+F45+G45+H45+I45+J45+K45+L45+M45+N45</f>
        <v>9</v>
      </c>
      <c r="D45" s="205">
        <v>3</v>
      </c>
      <c r="E45" s="205"/>
      <c r="F45" s="205"/>
      <c r="G45" s="205"/>
      <c r="H45" s="205"/>
      <c r="I45" s="205"/>
      <c r="J45" s="205"/>
      <c r="K45" s="205">
        <v>4</v>
      </c>
      <c r="L45" s="205"/>
      <c r="M45" s="205">
        <v>2</v>
      </c>
      <c r="N45" s="205"/>
      <c r="O45" s="205"/>
      <c r="P45" s="205"/>
    </row>
    <row r="46" spans="1:16" ht="41.25" customHeight="1" x14ac:dyDescent="0.25">
      <c r="A46" s="216" t="s">
        <v>227</v>
      </c>
      <c r="B46" s="204">
        <v>204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</row>
    <row r="47" spans="1:16" ht="52.5" customHeight="1" x14ac:dyDescent="0.25">
      <c r="A47" s="216" t="s">
        <v>228</v>
      </c>
      <c r="B47" s="204">
        <v>205</v>
      </c>
      <c r="C47" s="205"/>
      <c r="D47" s="205"/>
      <c r="E47" s="205"/>
      <c r="F47" s="205"/>
      <c r="G47" s="205"/>
      <c r="H47" s="205"/>
      <c r="I47" s="205"/>
      <c r="J47" s="205"/>
      <c r="K47" s="205">
        <v>9</v>
      </c>
      <c r="L47" s="205"/>
      <c r="M47" s="205"/>
      <c r="N47" s="205"/>
      <c r="O47" s="205"/>
      <c r="P47" s="205"/>
    </row>
    <row r="48" spans="1:16" ht="32.25" customHeight="1" x14ac:dyDescent="0.25">
      <c r="A48" s="216" t="s">
        <v>229</v>
      </c>
      <c r="B48" s="204">
        <v>206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</row>
    <row r="49" spans="1:26" ht="42" customHeight="1" x14ac:dyDescent="0.25">
      <c r="A49" s="216" t="s">
        <v>230</v>
      </c>
      <c r="B49" s="204">
        <v>207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</row>
    <row r="50" spans="1:26" ht="25.5" customHeight="1" x14ac:dyDescent="0.25">
      <c r="A50" s="216" t="s">
        <v>231</v>
      </c>
      <c r="B50" s="204">
        <v>208</v>
      </c>
      <c r="C50" s="205">
        <f>D50+E50+F50+G50+H50+I50+J50+K50+L50+M50+N50</f>
        <v>86</v>
      </c>
      <c r="D50" s="205">
        <v>3</v>
      </c>
      <c r="E50" s="205"/>
      <c r="F50" s="205"/>
      <c r="G50" s="205"/>
      <c r="H50" s="205"/>
      <c r="I50" s="205"/>
      <c r="J50" s="205">
        <v>0</v>
      </c>
      <c r="K50" s="205">
        <v>63</v>
      </c>
      <c r="L50" s="205">
        <v>0</v>
      </c>
      <c r="M50" s="205">
        <v>20</v>
      </c>
      <c r="N50" s="205">
        <v>0</v>
      </c>
      <c r="O50" s="205"/>
      <c r="P50" s="205"/>
    </row>
    <row r="51" spans="1:26" ht="27.75" customHeight="1" x14ac:dyDescent="0.25">
      <c r="A51" s="210" t="s">
        <v>17</v>
      </c>
      <c r="B51" s="204">
        <v>209</v>
      </c>
      <c r="C51" s="205">
        <v>0</v>
      </c>
      <c r="D51" s="205">
        <v>0</v>
      </c>
      <c r="E51" s="205"/>
      <c r="F51" s="205"/>
      <c r="G51" s="205"/>
      <c r="H51" s="205"/>
      <c r="I51" s="205"/>
      <c r="J51" s="205">
        <v>0</v>
      </c>
      <c r="K51" s="205">
        <v>0</v>
      </c>
      <c r="L51" s="205">
        <v>0</v>
      </c>
      <c r="M51" s="205"/>
      <c r="N51" s="205">
        <v>0</v>
      </c>
      <c r="O51" s="205"/>
      <c r="P51" s="205"/>
    </row>
    <row r="52" spans="1:26" ht="15.75" customHeight="1" x14ac:dyDescent="0.25">
      <c r="A52" s="203" t="s">
        <v>18</v>
      </c>
      <c r="B52" s="204">
        <v>210</v>
      </c>
      <c r="C52" s="205">
        <v>0</v>
      </c>
      <c r="D52" s="205">
        <v>0</v>
      </c>
      <c r="E52" s="205"/>
      <c r="F52" s="205"/>
      <c r="G52" s="205"/>
      <c r="H52" s="205"/>
      <c r="I52" s="205"/>
      <c r="J52" s="205">
        <v>0</v>
      </c>
      <c r="K52" s="205">
        <v>0</v>
      </c>
      <c r="L52" s="205">
        <v>0</v>
      </c>
      <c r="M52" s="205"/>
      <c r="N52" s="205">
        <v>0</v>
      </c>
      <c r="O52" s="205"/>
      <c r="P52" s="205"/>
    </row>
    <row r="53" spans="1:26" ht="40.5" customHeight="1" x14ac:dyDescent="0.25">
      <c r="A53" s="203" t="s">
        <v>181</v>
      </c>
      <c r="B53" s="204">
        <v>211</v>
      </c>
      <c r="C53" s="205">
        <f t="shared" ref="C53:C58" si="0">D53+E53+F53+G53+H53+I53+J53+K53+L53+M53+N53</f>
        <v>18</v>
      </c>
      <c r="D53" s="205">
        <v>1</v>
      </c>
      <c r="E53" s="205"/>
      <c r="F53" s="205"/>
      <c r="G53" s="205"/>
      <c r="H53" s="205"/>
      <c r="I53" s="205"/>
      <c r="J53" s="205">
        <v>0</v>
      </c>
      <c r="K53" s="205">
        <v>15</v>
      </c>
      <c r="L53" s="205">
        <v>0</v>
      </c>
      <c r="M53" s="205">
        <v>2</v>
      </c>
      <c r="N53" s="205">
        <v>0</v>
      </c>
      <c r="O53" s="205"/>
      <c r="P53" s="205"/>
    </row>
    <row r="54" spans="1:26" ht="39" customHeight="1" x14ac:dyDescent="0.25">
      <c r="A54" s="217" t="s">
        <v>83</v>
      </c>
      <c r="B54" s="204">
        <v>212</v>
      </c>
      <c r="C54" s="205">
        <f t="shared" si="0"/>
        <v>0</v>
      </c>
      <c r="D54" s="205"/>
      <c r="E54" s="205"/>
      <c r="F54" s="205"/>
      <c r="G54" s="205"/>
      <c r="H54" s="205"/>
      <c r="I54" s="205"/>
      <c r="J54" s="205">
        <v>0</v>
      </c>
      <c r="K54" s="205"/>
      <c r="L54" s="205">
        <v>0</v>
      </c>
      <c r="M54" s="205"/>
      <c r="N54" s="205">
        <v>0</v>
      </c>
      <c r="O54" s="205"/>
      <c r="P54" s="205"/>
    </row>
    <row r="55" spans="1:26" ht="27.75" customHeight="1" x14ac:dyDescent="0.25">
      <c r="A55" s="218" t="s">
        <v>84</v>
      </c>
      <c r="B55" s="204">
        <v>213</v>
      </c>
      <c r="C55" s="205">
        <f t="shared" si="0"/>
        <v>0</v>
      </c>
      <c r="D55" s="205">
        <v>0</v>
      </c>
      <c r="E55" s="205"/>
      <c r="F55" s="205"/>
      <c r="G55" s="205"/>
      <c r="H55" s="205"/>
      <c r="I55" s="205"/>
      <c r="J55" s="205">
        <v>0</v>
      </c>
      <c r="K55" s="205">
        <v>0</v>
      </c>
      <c r="L55" s="205">
        <v>0</v>
      </c>
      <c r="M55" s="205"/>
      <c r="N55" s="205">
        <v>0</v>
      </c>
      <c r="O55" s="205"/>
      <c r="P55" s="205"/>
    </row>
    <row r="56" spans="1:26" ht="41.25" customHeight="1" x14ac:dyDescent="0.25">
      <c r="A56" s="219" t="s">
        <v>85</v>
      </c>
      <c r="B56" s="204">
        <v>214</v>
      </c>
      <c r="C56" s="205">
        <f t="shared" si="0"/>
        <v>18</v>
      </c>
      <c r="D56" s="205">
        <v>1</v>
      </c>
      <c r="E56" s="205"/>
      <c r="F56" s="205"/>
      <c r="G56" s="205"/>
      <c r="H56" s="205"/>
      <c r="I56" s="205"/>
      <c r="J56" s="205">
        <v>0</v>
      </c>
      <c r="K56" s="205">
        <v>15</v>
      </c>
      <c r="L56" s="205">
        <v>0</v>
      </c>
      <c r="M56" s="205">
        <v>2</v>
      </c>
      <c r="N56" s="205">
        <v>0</v>
      </c>
      <c r="O56" s="205"/>
      <c r="P56" s="205"/>
    </row>
    <row r="57" spans="1:26" ht="27.75" customHeight="1" x14ac:dyDescent="0.25">
      <c r="A57" s="220" t="s">
        <v>86</v>
      </c>
      <c r="B57" s="221">
        <v>215</v>
      </c>
      <c r="C57" s="205">
        <f t="shared" si="0"/>
        <v>7</v>
      </c>
      <c r="D57" s="222">
        <v>0</v>
      </c>
      <c r="E57" s="222"/>
      <c r="F57" s="222"/>
      <c r="G57" s="222"/>
      <c r="H57" s="222"/>
      <c r="I57" s="222"/>
      <c r="J57" s="222">
        <v>0</v>
      </c>
      <c r="K57" s="222">
        <v>7</v>
      </c>
      <c r="L57" s="222">
        <v>0</v>
      </c>
      <c r="M57" s="222"/>
      <c r="N57" s="222">
        <v>0</v>
      </c>
      <c r="O57" s="222"/>
      <c r="P57" s="222"/>
    </row>
    <row r="58" spans="1:26" s="81" customFormat="1" ht="54" customHeight="1" x14ac:dyDescent="0.25">
      <c r="A58" s="223" t="s">
        <v>185</v>
      </c>
      <c r="B58" s="224" t="s">
        <v>186</v>
      </c>
      <c r="C58" s="225">
        <f t="shared" si="0"/>
        <v>22</v>
      </c>
      <c r="D58" s="226"/>
      <c r="E58" s="226"/>
      <c r="F58" s="226"/>
      <c r="G58" s="226"/>
      <c r="H58" s="227"/>
      <c r="I58" s="227"/>
      <c r="J58" s="227"/>
      <c r="K58" s="228">
        <v>13</v>
      </c>
      <c r="L58" s="228"/>
      <c r="M58" s="228">
        <v>9</v>
      </c>
      <c r="N58" s="227"/>
      <c r="O58" s="229"/>
      <c r="P58" s="229"/>
      <c r="Q58" s="99"/>
      <c r="R58" s="99"/>
      <c r="S58" s="99"/>
      <c r="T58" s="99"/>
    </row>
    <row r="59" spans="1:26" s="81" customFormat="1" ht="70.5" customHeight="1" x14ac:dyDescent="0.25">
      <c r="A59" s="223" t="s">
        <v>187</v>
      </c>
      <c r="B59" s="224">
        <v>217</v>
      </c>
      <c r="C59" s="230"/>
      <c r="D59" s="230"/>
      <c r="E59" s="230"/>
      <c r="F59" s="230"/>
      <c r="G59" s="230"/>
      <c r="H59" s="230"/>
      <c r="I59" s="230"/>
      <c r="J59" s="230"/>
      <c r="K59" s="228">
        <v>2</v>
      </c>
      <c r="L59" s="230"/>
      <c r="M59" s="229"/>
      <c r="N59" s="229"/>
      <c r="O59" s="229"/>
      <c r="P59" s="229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s="81" customFormat="1" ht="55.5" customHeight="1" x14ac:dyDescent="0.25">
      <c r="A60" s="223" t="s">
        <v>189</v>
      </c>
      <c r="B60" s="224">
        <v>218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05"/>
      <c r="N60" s="205"/>
      <c r="O60" s="205"/>
      <c r="P60" s="205"/>
      <c r="Q60" s="101"/>
      <c r="R60" s="101"/>
      <c r="S60" s="101"/>
      <c r="T60" s="101"/>
    </row>
    <row r="61" spans="1:26" s="81" customFormat="1" ht="34.5" customHeight="1" x14ac:dyDescent="0.25">
      <c r="A61" s="223" t="s">
        <v>190</v>
      </c>
      <c r="B61" s="224">
        <v>219</v>
      </c>
      <c r="C61" s="230">
        <f>D61+E61+F61+G61+H61+I61+J61+K61+L61+M61+N61</f>
        <v>22</v>
      </c>
      <c r="D61" s="230"/>
      <c r="E61" s="230"/>
      <c r="F61" s="230"/>
      <c r="G61" s="230"/>
      <c r="H61" s="230"/>
      <c r="I61" s="230"/>
      <c r="J61" s="230"/>
      <c r="K61" s="230">
        <v>13</v>
      </c>
      <c r="L61" s="230"/>
      <c r="M61" s="230">
        <v>9</v>
      </c>
      <c r="N61" s="230"/>
      <c r="O61" s="205"/>
      <c r="P61" s="205"/>
      <c r="Q61" s="101"/>
      <c r="R61" s="101"/>
      <c r="S61" s="101"/>
      <c r="T61" s="101"/>
    </row>
    <row r="62" spans="1:26" s="81" customFormat="1" ht="29.25" customHeight="1" x14ac:dyDescent="0.25">
      <c r="A62" s="223" t="s">
        <v>191</v>
      </c>
      <c r="B62" s="224">
        <v>220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05"/>
      <c r="P62" s="205"/>
      <c r="Q62" s="99"/>
      <c r="R62" s="99"/>
      <c r="S62" s="99"/>
      <c r="T62" s="99"/>
    </row>
    <row r="63" spans="1:26" s="81" customFormat="1" ht="27.75" customHeight="1" x14ac:dyDescent="0.25">
      <c r="A63" s="223" t="s">
        <v>192</v>
      </c>
      <c r="B63" s="224">
        <v>221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05"/>
      <c r="P63" s="205"/>
      <c r="Q63" s="99"/>
      <c r="R63" s="99"/>
      <c r="S63" s="99"/>
      <c r="T63" s="99"/>
    </row>
    <row r="64" spans="1:26" ht="27.75" customHeight="1" x14ac:dyDescent="0.25">
      <c r="A64" s="203" t="s">
        <v>93</v>
      </c>
      <c r="B64" s="204">
        <v>222</v>
      </c>
      <c r="C64" s="205">
        <v>0</v>
      </c>
      <c r="D64" s="205">
        <v>0</v>
      </c>
      <c r="E64" s="205"/>
      <c r="F64" s="205"/>
      <c r="G64" s="205"/>
      <c r="H64" s="205"/>
      <c r="I64" s="205"/>
      <c r="J64" s="205">
        <v>0</v>
      </c>
      <c r="K64" s="205">
        <v>0</v>
      </c>
      <c r="L64" s="205">
        <v>0</v>
      </c>
      <c r="M64" s="205"/>
      <c r="N64" s="205">
        <v>0</v>
      </c>
      <c r="O64" s="205"/>
      <c r="P64" s="205"/>
    </row>
    <row r="65" spans="1:20" ht="21" customHeight="1" x14ac:dyDescent="0.25">
      <c r="A65" s="460" t="s">
        <v>199</v>
      </c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</row>
    <row r="66" spans="1:20" ht="28.5" customHeight="1" x14ac:dyDescent="0.25">
      <c r="A66" s="215" t="s">
        <v>94</v>
      </c>
      <c r="B66" s="204">
        <v>301</v>
      </c>
      <c r="C66" s="205">
        <f>D66+E66+F66+G66+H66+I66+J66+L66+K66+M66+N66+O66+P66</f>
        <v>15349.463</v>
      </c>
      <c r="D66" s="205">
        <v>201.98</v>
      </c>
      <c r="E66" s="205"/>
      <c r="F66" s="205"/>
      <c r="G66" s="205"/>
      <c r="H66" s="205"/>
      <c r="I66" s="205"/>
      <c r="J66" s="205">
        <v>0</v>
      </c>
      <c r="K66" s="205">
        <v>4535.95</v>
      </c>
      <c r="L66" s="205">
        <v>0</v>
      </c>
      <c r="M66" s="205">
        <v>1132.8900000000001</v>
      </c>
      <c r="N66" s="205">
        <v>0</v>
      </c>
      <c r="O66" s="205">
        <v>7606.29</v>
      </c>
      <c r="P66" s="205">
        <v>1872.3530000000001</v>
      </c>
    </row>
    <row r="67" spans="1:20" ht="52.5" customHeight="1" x14ac:dyDescent="0.25">
      <c r="A67" s="207" t="s">
        <v>232</v>
      </c>
      <c r="B67" s="204">
        <v>302</v>
      </c>
      <c r="C67" s="205">
        <v>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</row>
    <row r="68" spans="1:20" ht="51" customHeight="1" x14ac:dyDescent="0.25">
      <c r="A68" s="207" t="s">
        <v>233</v>
      </c>
      <c r="B68" s="204">
        <v>303</v>
      </c>
      <c r="C68" s="205">
        <f>D68+E68+F68+G68+H68+I68+J68+K68+L68+M68+N68</f>
        <v>3252.01</v>
      </c>
      <c r="D68" s="205">
        <v>201.98</v>
      </c>
      <c r="E68" s="205"/>
      <c r="F68" s="205"/>
      <c r="G68" s="205"/>
      <c r="H68" s="205"/>
      <c r="I68" s="205"/>
      <c r="J68" s="205">
        <v>0</v>
      </c>
      <c r="K68" s="205">
        <v>2398.3000000000002</v>
      </c>
      <c r="L68" s="205">
        <v>0</v>
      </c>
      <c r="M68" s="205">
        <v>651.73</v>
      </c>
      <c r="N68" s="205"/>
      <c r="O68" s="205"/>
      <c r="P68" s="205"/>
    </row>
    <row r="69" spans="1:20" ht="64.5" customHeight="1" x14ac:dyDescent="0.25">
      <c r="A69" s="207" t="s">
        <v>234</v>
      </c>
      <c r="B69" s="204">
        <v>304</v>
      </c>
      <c r="C69" s="205">
        <f>D69+E69+F69+G69+H69+I69+J69+K69+L69+M69+N69</f>
        <v>201.98</v>
      </c>
      <c r="D69" s="205">
        <v>201.98</v>
      </c>
      <c r="E69" s="205"/>
      <c r="F69" s="205"/>
      <c r="G69" s="205"/>
      <c r="H69" s="205"/>
      <c r="I69" s="205"/>
      <c r="J69" s="205">
        <v>0</v>
      </c>
      <c r="K69" s="205">
        <v>0</v>
      </c>
      <c r="L69" s="205">
        <v>0</v>
      </c>
      <c r="M69" s="205"/>
      <c r="N69" s="205"/>
      <c r="O69" s="205"/>
      <c r="P69" s="205"/>
    </row>
    <row r="70" spans="1:20" ht="50.25" customHeight="1" x14ac:dyDescent="0.25">
      <c r="A70" s="203" t="s">
        <v>98</v>
      </c>
      <c r="B70" s="204">
        <v>305</v>
      </c>
      <c r="C70" s="205">
        <v>0</v>
      </c>
      <c r="D70" s="205">
        <v>0</v>
      </c>
      <c r="E70" s="205"/>
      <c r="F70" s="205"/>
      <c r="G70" s="205"/>
      <c r="H70" s="205"/>
      <c r="I70" s="205"/>
      <c r="J70" s="205">
        <v>0</v>
      </c>
      <c r="K70" s="205">
        <v>0</v>
      </c>
      <c r="L70" s="205">
        <v>0</v>
      </c>
      <c r="M70" s="205"/>
      <c r="N70" s="205">
        <v>0</v>
      </c>
      <c r="O70" s="205"/>
      <c r="P70" s="205"/>
    </row>
    <row r="71" spans="1:20" ht="51" customHeight="1" x14ac:dyDescent="0.25">
      <c r="A71" s="203" t="s">
        <v>99</v>
      </c>
      <c r="B71" s="204">
        <v>306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</row>
    <row r="72" spans="1:20" ht="51" customHeight="1" x14ac:dyDescent="0.25">
      <c r="A72" s="203" t="s">
        <v>200</v>
      </c>
      <c r="B72" s="204">
        <v>307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</row>
    <row r="73" spans="1:20" ht="57.75" customHeight="1" x14ac:dyDescent="0.25">
      <c r="A73" s="214" t="s">
        <v>201</v>
      </c>
      <c r="B73" s="204">
        <v>308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106"/>
      <c r="R73" s="106"/>
      <c r="S73" s="106"/>
      <c r="T73" s="106"/>
    </row>
    <row r="74" spans="1:20" ht="36.75" customHeight="1" x14ac:dyDescent="0.25">
      <c r="A74" s="203" t="s">
        <v>102</v>
      </c>
      <c r="B74" s="204">
        <v>309</v>
      </c>
      <c r="C74" s="205">
        <f>D74+E74+F74+G74+H74+I74+J74+K74+L74+M74+N74+O74+P74</f>
        <v>14569.175999999999</v>
      </c>
      <c r="D74" s="205">
        <v>0</v>
      </c>
      <c r="E74" s="205"/>
      <c r="F74" s="205"/>
      <c r="G74" s="205"/>
      <c r="H74" s="205"/>
      <c r="I74" s="205"/>
      <c r="J74" s="205">
        <v>0</v>
      </c>
      <c r="K74" s="205">
        <v>3963.73</v>
      </c>
      <c r="L74" s="205">
        <v>0</v>
      </c>
      <c r="M74" s="205">
        <v>1126.8030000000001</v>
      </c>
      <c r="N74" s="205">
        <v>0</v>
      </c>
      <c r="O74" s="205">
        <v>7606.29</v>
      </c>
      <c r="P74" s="205">
        <v>1872.3530000000001</v>
      </c>
    </row>
    <row r="75" spans="1:20" ht="70.5" customHeight="1" x14ac:dyDescent="0.25">
      <c r="A75" s="214" t="s">
        <v>202</v>
      </c>
      <c r="B75" s="204">
        <v>310</v>
      </c>
      <c r="C75" s="234">
        <f>D75+E75+F75+G75+H75+I75+J75+K75+L75+M75+N75</f>
        <v>3012.9500000000003</v>
      </c>
      <c r="D75" s="235"/>
      <c r="E75" s="235"/>
      <c r="F75" s="235"/>
      <c r="G75" s="235"/>
      <c r="H75" s="235"/>
      <c r="I75" s="235"/>
      <c r="J75" s="235"/>
      <c r="K75" s="234">
        <v>2398.3000000000002</v>
      </c>
      <c r="L75" s="235"/>
      <c r="M75" s="234">
        <v>614.65</v>
      </c>
      <c r="N75" s="233"/>
      <c r="O75" s="205"/>
      <c r="P75" s="205"/>
      <c r="Q75" s="107"/>
      <c r="R75" s="107"/>
      <c r="S75" s="107"/>
      <c r="T75" s="107"/>
    </row>
    <row r="76" spans="1:20" ht="27" customHeight="1" x14ac:dyDescent="0.25">
      <c r="A76" s="207" t="s">
        <v>235</v>
      </c>
      <c r="B76" s="204">
        <v>311</v>
      </c>
      <c r="C76" s="205">
        <v>0</v>
      </c>
      <c r="D76" s="205">
        <v>0</v>
      </c>
      <c r="E76" s="205"/>
      <c r="F76" s="205"/>
      <c r="G76" s="205"/>
      <c r="H76" s="205"/>
      <c r="I76" s="205"/>
      <c r="J76" s="205">
        <v>0</v>
      </c>
      <c r="K76" s="205">
        <v>0</v>
      </c>
      <c r="L76" s="205">
        <v>0</v>
      </c>
      <c r="M76" s="205"/>
      <c r="N76" s="205">
        <v>0</v>
      </c>
      <c r="O76" s="205">
        <v>0</v>
      </c>
      <c r="P76" s="205">
        <v>0</v>
      </c>
    </row>
    <row r="77" spans="1:20" ht="42.75" customHeight="1" x14ac:dyDescent="0.25">
      <c r="A77" s="207" t="s">
        <v>236</v>
      </c>
      <c r="B77" s="204">
        <v>312</v>
      </c>
      <c r="C77" s="205">
        <v>0</v>
      </c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</row>
    <row r="78" spans="1:20" ht="42.75" customHeight="1" x14ac:dyDescent="0.25">
      <c r="A78" s="207" t="s">
        <v>237</v>
      </c>
      <c r="B78" s="204">
        <v>313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</row>
    <row r="79" spans="1:20" ht="42.75" customHeight="1" x14ac:dyDescent="0.25">
      <c r="A79" s="207" t="s">
        <v>238</v>
      </c>
      <c r="B79" s="204">
        <v>314</v>
      </c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20" ht="42.75" customHeight="1" x14ac:dyDescent="0.25">
      <c r="A80" s="236" t="s">
        <v>239</v>
      </c>
      <c r="B80" s="204">
        <v>315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</row>
    <row r="81" spans="1:28" ht="39" customHeight="1" x14ac:dyDescent="0.25">
      <c r="A81" s="236" t="s">
        <v>240</v>
      </c>
      <c r="B81" s="204">
        <v>316</v>
      </c>
      <c r="C81" s="205">
        <f>D81+E81+F81+G81+H81+I81+J81+K81+L81+M81+N81+O81+P81</f>
        <v>14532.102999999999</v>
      </c>
      <c r="D81" s="205">
        <v>0</v>
      </c>
      <c r="E81" s="205"/>
      <c r="F81" s="205"/>
      <c r="G81" s="205"/>
      <c r="H81" s="205"/>
      <c r="I81" s="205"/>
      <c r="J81" s="205">
        <v>0</v>
      </c>
      <c r="K81" s="205">
        <v>3963.73</v>
      </c>
      <c r="L81" s="205"/>
      <c r="M81" s="205">
        <v>1089.73</v>
      </c>
      <c r="N81" s="205">
        <v>0</v>
      </c>
      <c r="O81" s="205">
        <v>7606.29</v>
      </c>
      <c r="P81" s="205">
        <v>1872.3530000000001</v>
      </c>
    </row>
    <row r="82" spans="1:28" ht="25.5" customHeight="1" x14ac:dyDescent="0.25">
      <c r="A82" s="210" t="s">
        <v>21</v>
      </c>
      <c r="B82" s="204">
        <v>317</v>
      </c>
      <c r="C82" s="205">
        <v>0</v>
      </c>
      <c r="D82" s="205">
        <v>0</v>
      </c>
      <c r="E82" s="205"/>
      <c r="F82" s="205"/>
      <c r="G82" s="205"/>
      <c r="H82" s="205"/>
      <c r="I82" s="205"/>
      <c r="J82" s="205">
        <v>0</v>
      </c>
      <c r="K82" s="205">
        <v>0</v>
      </c>
      <c r="L82" s="205">
        <v>0</v>
      </c>
      <c r="M82" s="205"/>
      <c r="N82" s="205">
        <v>0</v>
      </c>
      <c r="O82" s="205">
        <v>0</v>
      </c>
      <c r="P82" s="205">
        <v>0</v>
      </c>
    </row>
    <row r="83" spans="1:28" ht="17.25" customHeight="1" x14ac:dyDescent="0.25">
      <c r="A83" s="203" t="s">
        <v>22</v>
      </c>
      <c r="B83" s="204">
        <v>318</v>
      </c>
      <c r="C83" s="205">
        <v>0</v>
      </c>
      <c r="D83" s="205">
        <v>0</v>
      </c>
      <c r="E83" s="205"/>
      <c r="F83" s="205"/>
      <c r="G83" s="205"/>
      <c r="H83" s="205"/>
      <c r="I83" s="205"/>
      <c r="J83" s="205">
        <v>0</v>
      </c>
      <c r="K83" s="205">
        <v>0</v>
      </c>
      <c r="L83" s="205">
        <v>0</v>
      </c>
      <c r="M83" s="205"/>
      <c r="N83" s="205">
        <v>0</v>
      </c>
      <c r="O83" s="205">
        <v>0</v>
      </c>
      <c r="P83" s="205">
        <v>0</v>
      </c>
    </row>
    <row r="84" spans="1:28" ht="45" customHeight="1" x14ac:dyDescent="0.25">
      <c r="A84" s="214" t="s">
        <v>193</v>
      </c>
      <c r="B84" s="212">
        <v>319</v>
      </c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107"/>
      <c r="R84" s="107"/>
      <c r="S84" s="107"/>
      <c r="T84" s="107"/>
    </row>
    <row r="85" spans="1:28" ht="45" customHeight="1" x14ac:dyDescent="0.25">
      <c r="A85" s="214" t="s">
        <v>194</v>
      </c>
      <c r="B85" s="212">
        <v>320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107"/>
      <c r="R85" s="107"/>
      <c r="S85" s="107"/>
      <c r="T85" s="107"/>
    </row>
    <row r="86" spans="1:28" ht="29.25" customHeight="1" x14ac:dyDescent="0.25">
      <c r="A86" s="203" t="s">
        <v>109</v>
      </c>
      <c r="B86" s="204">
        <v>321</v>
      </c>
      <c r="C86" s="205">
        <f>K86+M86+O86+P86</f>
        <v>-1144.25</v>
      </c>
      <c r="D86" s="205">
        <v>0</v>
      </c>
      <c r="E86" s="205"/>
      <c r="F86" s="205"/>
      <c r="G86" s="205"/>
      <c r="H86" s="205"/>
      <c r="I86" s="205"/>
      <c r="J86" s="205">
        <v>0</v>
      </c>
      <c r="K86" s="205">
        <v>8.4499999999999993</v>
      </c>
      <c r="L86" s="205">
        <v>0</v>
      </c>
      <c r="M86" s="205">
        <v>-37.08</v>
      </c>
      <c r="N86" s="205">
        <v>0</v>
      </c>
      <c r="O86" s="205">
        <v>-1042.02</v>
      </c>
      <c r="P86" s="205">
        <v>-73.599999999999994</v>
      </c>
    </row>
    <row r="87" spans="1:28" ht="27" customHeight="1" x14ac:dyDescent="0.25">
      <c r="A87" s="203" t="s">
        <v>110</v>
      </c>
      <c r="B87" s="204">
        <v>322</v>
      </c>
      <c r="C87" s="205">
        <v>0</v>
      </c>
      <c r="D87" s="205">
        <v>0</v>
      </c>
      <c r="E87" s="205"/>
      <c r="F87" s="205"/>
      <c r="G87" s="205"/>
      <c r="H87" s="205"/>
      <c r="I87" s="205"/>
      <c r="J87" s="205">
        <v>0</v>
      </c>
      <c r="K87" s="205">
        <v>0</v>
      </c>
      <c r="L87" s="205">
        <v>0</v>
      </c>
      <c r="M87" s="205"/>
      <c r="N87" s="205">
        <v>0</v>
      </c>
      <c r="O87" s="205">
        <v>0</v>
      </c>
      <c r="P87" s="205">
        <v>0</v>
      </c>
    </row>
    <row r="88" spans="1:28" ht="27" customHeight="1" x14ac:dyDescent="0.25">
      <c r="A88" s="210" t="s">
        <v>14</v>
      </c>
      <c r="B88" s="204">
        <v>323</v>
      </c>
      <c r="C88" s="238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</row>
    <row r="89" spans="1:28" ht="34.5" customHeight="1" x14ac:dyDescent="0.25">
      <c r="A89" s="210" t="s">
        <v>72</v>
      </c>
      <c r="B89" s="204">
        <v>324</v>
      </c>
      <c r="C89" s="238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</row>
    <row r="90" spans="1:28" ht="38.25" customHeight="1" x14ac:dyDescent="0.25">
      <c r="A90" s="210" t="s">
        <v>73</v>
      </c>
      <c r="B90" s="204">
        <v>325</v>
      </c>
      <c r="C90" s="238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</row>
    <row r="91" spans="1:28" ht="27" customHeight="1" x14ac:dyDescent="0.25">
      <c r="A91" s="203" t="s">
        <v>15</v>
      </c>
      <c r="B91" s="204">
        <v>326</v>
      </c>
      <c r="C91" s="238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</row>
    <row r="92" spans="1:28" ht="93.75" customHeight="1" x14ac:dyDescent="0.25">
      <c r="A92" s="214" t="s">
        <v>195</v>
      </c>
      <c r="B92" s="212">
        <v>327</v>
      </c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37"/>
      <c r="N92" s="237"/>
      <c r="O92" s="237"/>
      <c r="P92" s="237"/>
      <c r="Q92" s="107"/>
      <c r="R92" s="107"/>
      <c r="S92" s="107"/>
      <c r="T92" s="107"/>
    </row>
    <row r="93" spans="1:28" ht="14.25" customHeight="1" x14ac:dyDescent="0.25">
      <c r="A93" s="460" t="s">
        <v>127</v>
      </c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</row>
    <row r="94" spans="1:28" ht="25.5" customHeight="1" x14ac:dyDescent="0.25">
      <c r="A94" s="461" t="s">
        <v>128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</row>
    <row r="95" spans="1:28" ht="77.25" customHeight="1" x14ac:dyDescent="0.25">
      <c r="A95" s="203" t="s">
        <v>117</v>
      </c>
      <c r="B95" s="204" t="s">
        <v>23</v>
      </c>
      <c r="C95" s="205">
        <f>D95+E95+F95+K95+M95+N95</f>
        <v>9</v>
      </c>
      <c r="D95" s="205">
        <v>0</v>
      </c>
      <c r="E95" s="205"/>
      <c r="F95" s="205"/>
      <c r="G95" s="213"/>
      <c r="H95" s="213"/>
      <c r="I95" s="213"/>
      <c r="J95" s="213"/>
      <c r="K95" s="213">
        <v>9</v>
      </c>
      <c r="L95" s="213"/>
      <c r="M95" s="213"/>
      <c r="N95" s="213"/>
      <c r="O95" s="213"/>
      <c r="P95" s="213"/>
    </row>
    <row r="96" spans="1:28" ht="87.75" customHeight="1" x14ac:dyDescent="0.25">
      <c r="A96" s="214" t="s">
        <v>203</v>
      </c>
      <c r="B96" s="204" t="s">
        <v>24</v>
      </c>
      <c r="C96" s="205">
        <f>D96+E96+F96+K96+M96+N96</f>
        <v>1</v>
      </c>
      <c r="D96" s="233"/>
      <c r="E96" s="233"/>
      <c r="F96" s="233"/>
      <c r="G96" s="213"/>
      <c r="H96" s="213"/>
      <c r="I96" s="213"/>
      <c r="J96" s="213"/>
      <c r="K96" s="213">
        <v>1</v>
      </c>
      <c r="L96" s="213"/>
      <c r="M96" s="213"/>
      <c r="N96" s="213"/>
      <c r="O96" s="213"/>
      <c r="P96" s="213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7.75" customHeight="1" x14ac:dyDescent="0.25">
      <c r="A97" s="214" t="s">
        <v>204</v>
      </c>
      <c r="B97" s="204" t="s">
        <v>26</v>
      </c>
      <c r="C97" s="213">
        <f>D97+E97+F97+K97+M97+N97</f>
        <v>9</v>
      </c>
      <c r="D97" s="237"/>
      <c r="E97" s="237"/>
      <c r="F97" s="237"/>
      <c r="G97" s="213"/>
      <c r="H97" s="213"/>
      <c r="I97" s="213"/>
      <c r="J97" s="213"/>
      <c r="K97" s="213">
        <v>9</v>
      </c>
      <c r="L97" s="213"/>
      <c r="M97" s="213"/>
      <c r="N97" s="213"/>
      <c r="O97" s="213"/>
      <c r="P97" s="213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93" customHeight="1" x14ac:dyDescent="0.25">
      <c r="A98" s="214" t="s">
        <v>205</v>
      </c>
      <c r="B98" s="204" t="s">
        <v>206</v>
      </c>
      <c r="C98" s="213">
        <f>D98+E98+F98+K98+M98+N98</f>
        <v>1</v>
      </c>
      <c r="D98" s="237"/>
      <c r="E98" s="237"/>
      <c r="F98" s="237"/>
      <c r="G98" s="213"/>
      <c r="H98" s="213"/>
      <c r="I98" s="213"/>
      <c r="J98" s="213"/>
      <c r="K98" s="213">
        <v>1</v>
      </c>
      <c r="L98" s="213"/>
      <c r="M98" s="213"/>
      <c r="N98" s="213"/>
      <c r="O98" s="213"/>
      <c r="P98" s="213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60" t="s">
        <v>130</v>
      </c>
      <c r="B99" s="460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</row>
    <row r="100" spans="1:28" ht="110.4" x14ac:dyDescent="0.25">
      <c r="A100" s="203" t="s">
        <v>118</v>
      </c>
      <c r="B100" s="204" t="s">
        <v>27</v>
      </c>
      <c r="C100" s="205">
        <f>D100+E100+F100+K100+M100+N100</f>
        <v>52</v>
      </c>
      <c r="D100" s="205">
        <v>0</v>
      </c>
      <c r="E100" s="205"/>
      <c r="F100" s="205"/>
      <c r="G100" s="213"/>
      <c r="H100" s="213"/>
      <c r="I100" s="213"/>
      <c r="J100" s="213"/>
      <c r="K100" s="213">
        <v>52</v>
      </c>
      <c r="L100" s="213"/>
      <c r="M100" s="213"/>
      <c r="N100" s="213"/>
      <c r="O100" s="213"/>
      <c r="P100" s="213"/>
    </row>
    <row r="101" spans="1:28" ht="39" customHeight="1" x14ac:dyDescent="0.25">
      <c r="A101" s="203" t="s">
        <v>131</v>
      </c>
      <c r="B101" s="204" t="s">
        <v>28</v>
      </c>
      <c r="C101" s="205">
        <f>D101+E101+F101+K101+M101+N101</f>
        <v>14</v>
      </c>
      <c r="D101" s="205">
        <v>0</v>
      </c>
      <c r="E101" s="205"/>
      <c r="F101" s="205"/>
      <c r="G101" s="213"/>
      <c r="H101" s="213"/>
      <c r="I101" s="213"/>
      <c r="J101" s="213"/>
      <c r="K101" s="213">
        <v>14</v>
      </c>
      <c r="L101" s="213"/>
      <c r="M101" s="213"/>
      <c r="N101" s="213"/>
      <c r="O101" s="213"/>
      <c r="P101" s="213"/>
    </row>
    <row r="102" spans="1:28" ht="51" customHeight="1" x14ac:dyDescent="0.25">
      <c r="A102" s="203" t="s">
        <v>119</v>
      </c>
      <c r="B102" s="204" t="s">
        <v>29</v>
      </c>
      <c r="C102" s="205"/>
      <c r="D102" s="205"/>
      <c r="E102" s="205"/>
      <c r="F102" s="205"/>
      <c r="G102" s="213"/>
      <c r="H102" s="213"/>
      <c r="I102" s="213"/>
      <c r="J102" s="213"/>
      <c r="K102" s="213">
        <v>0</v>
      </c>
      <c r="L102" s="213"/>
      <c r="M102" s="213"/>
      <c r="N102" s="213"/>
      <c r="O102" s="213"/>
      <c r="P102" s="213"/>
    </row>
    <row r="103" spans="1:28" ht="19.5" customHeight="1" x14ac:dyDescent="0.25">
      <c r="A103" s="203" t="s">
        <v>120</v>
      </c>
      <c r="B103" s="204" t="s">
        <v>30</v>
      </c>
      <c r="C103" s="205">
        <v>0</v>
      </c>
      <c r="D103" s="205">
        <v>0</v>
      </c>
      <c r="E103" s="205"/>
      <c r="F103" s="205"/>
      <c r="G103" s="213"/>
      <c r="H103" s="213"/>
      <c r="I103" s="213"/>
      <c r="J103" s="213"/>
      <c r="K103" s="213">
        <v>0</v>
      </c>
      <c r="L103" s="213"/>
      <c r="M103" s="213"/>
      <c r="N103" s="213"/>
      <c r="O103" s="213"/>
      <c r="P103" s="213"/>
    </row>
    <row r="104" spans="1:28" ht="31.5" customHeight="1" x14ac:dyDescent="0.25">
      <c r="A104" s="203" t="s">
        <v>207</v>
      </c>
      <c r="B104" s="204" t="s">
        <v>31</v>
      </c>
      <c r="C104" s="234">
        <f>D104+E104+F104+K104+M104+N104</f>
        <v>9</v>
      </c>
      <c r="D104" s="233"/>
      <c r="E104" s="233"/>
      <c r="F104" s="233"/>
      <c r="G104" s="213"/>
      <c r="H104" s="213"/>
      <c r="I104" s="213"/>
      <c r="J104" s="213"/>
      <c r="K104" s="213">
        <v>9</v>
      </c>
      <c r="L104" s="213"/>
      <c r="M104" s="213"/>
      <c r="N104" s="213"/>
      <c r="O104" s="213"/>
      <c r="P104" s="213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0" customHeight="1" x14ac:dyDescent="0.25">
      <c r="A105" s="460" t="s">
        <v>132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</row>
    <row r="106" spans="1:28" ht="13.8" x14ac:dyDescent="0.25">
      <c r="A106" s="203" t="s">
        <v>123</v>
      </c>
      <c r="B106" s="204" t="s">
        <v>33</v>
      </c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</row>
    <row r="107" spans="1:28" ht="96.6" x14ac:dyDescent="0.25">
      <c r="A107" s="203" t="s">
        <v>208</v>
      </c>
      <c r="B107" s="204" t="s">
        <v>34</v>
      </c>
      <c r="C107" s="205">
        <f>D107+E107+F107+K107+M107+N107</f>
        <v>2128.89</v>
      </c>
      <c r="D107" s="205">
        <v>0</v>
      </c>
      <c r="E107" s="205"/>
      <c r="F107" s="205"/>
      <c r="G107" s="213"/>
      <c r="H107" s="213"/>
      <c r="I107" s="213"/>
      <c r="J107" s="213"/>
      <c r="K107" s="213">
        <v>2128.89</v>
      </c>
      <c r="L107" s="213"/>
      <c r="M107" s="213"/>
      <c r="N107" s="213"/>
      <c r="O107" s="213"/>
      <c r="P107" s="205"/>
    </row>
    <row r="108" spans="1:28" ht="82.5" customHeight="1" x14ac:dyDescent="0.25">
      <c r="A108" s="214" t="s">
        <v>209</v>
      </c>
      <c r="B108" s="212" t="s">
        <v>35</v>
      </c>
      <c r="C108" s="205">
        <f>D108+E108+F108+K108+M108+N108</f>
        <v>190.18100000000001</v>
      </c>
      <c r="D108" s="237"/>
      <c r="E108" s="237"/>
      <c r="F108" s="237"/>
      <c r="G108" s="213"/>
      <c r="H108" s="213"/>
      <c r="I108" s="213"/>
      <c r="J108" s="213"/>
      <c r="K108" s="213">
        <v>190.18100000000001</v>
      </c>
      <c r="L108" s="213"/>
      <c r="M108" s="213"/>
      <c r="N108" s="213"/>
      <c r="O108" s="213"/>
      <c r="P108" s="205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69" x14ac:dyDescent="0.25">
      <c r="A109" s="203" t="s">
        <v>125</v>
      </c>
      <c r="B109" s="239" t="s">
        <v>36</v>
      </c>
      <c r="C109" s="205">
        <f>D109+E109+F109+K109+M109+N109</f>
        <v>1640.82</v>
      </c>
      <c r="D109" s="205">
        <v>0</v>
      </c>
      <c r="E109" s="205"/>
      <c r="F109" s="205"/>
      <c r="G109" s="213"/>
      <c r="H109" s="213"/>
      <c r="I109" s="213"/>
      <c r="J109" s="213"/>
      <c r="K109" s="213">
        <v>1640.82</v>
      </c>
      <c r="L109" s="213"/>
      <c r="M109" s="213"/>
      <c r="N109" s="213"/>
      <c r="O109" s="213"/>
      <c r="P109" s="205"/>
    </row>
    <row r="110" spans="1:28" ht="94.5" customHeight="1" x14ac:dyDescent="0.25">
      <c r="A110" s="240" t="s">
        <v>210</v>
      </c>
      <c r="B110" s="239" t="s">
        <v>134</v>
      </c>
      <c r="C110" s="205">
        <f>D110+E110+F110+K110+M110+N110</f>
        <v>190.18100000000001</v>
      </c>
      <c r="D110" s="241"/>
      <c r="E110" s="241"/>
      <c r="F110" s="241"/>
      <c r="G110" s="213"/>
      <c r="H110" s="213"/>
      <c r="I110" s="213"/>
      <c r="J110" s="213"/>
      <c r="K110" s="213">
        <v>190.18100000000001</v>
      </c>
      <c r="L110" s="213"/>
      <c r="M110" s="213"/>
      <c r="N110" s="213"/>
      <c r="O110" s="213"/>
      <c r="P110" s="205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29.25" customHeight="1" x14ac:dyDescent="0.25">
      <c r="A111" s="176" t="s">
        <v>356</v>
      </c>
      <c r="B111" s="166" t="s">
        <v>292</v>
      </c>
      <c r="C111" s="174"/>
      <c r="D111" s="155"/>
      <c r="E111" s="155"/>
      <c r="F111" s="155"/>
      <c r="G111" s="155"/>
      <c r="H111" s="56"/>
      <c r="I111" s="56"/>
      <c r="J111" s="56"/>
      <c r="K111" s="156"/>
      <c r="L111" s="56"/>
      <c r="M111" s="156"/>
      <c r="N111" s="156"/>
      <c r="O111" s="166"/>
      <c r="P111" s="166"/>
    </row>
    <row r="112" spans="1:28" ht="18" customHeight="1" x14ac:dyDescent="0.25">
      <c r="A112" s="462" t="s">
        <v>135</v>
      </c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2"/>
      <c r="O112" s="462"/>
      <c r="P112" s="462"/>
    </row>
    <row r="113" spans="1:16" ht="53.25" customHeight="1" x14ac:dyDescent="0.25">
      <c r="A113" s="463" t="s">
        <v>136</v>
      </c>
      <c r="B113" s="463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</row>
    <row r="114" spans="1:16" ht="69" x14ac:dyDescent="0.25">
      <c r="A114" s="203" t="s">
        <v>111</v>
      </c>
      <c r="B114" s="239" t="s">
        <v>137</v>
      </c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</row>
    <row r="115" spans="1:16" ht="82.8" x14ac:dyDescent="0.25">
      <c r="A115" s="203" t="s">
        <v>112</v>
      </c>
      <c r="B115" s="239" t="s">
        <v>138</v>
      </c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</row>
    <row r="116" spans="1:16" ht="41.4" x14ac:dyDescent="0.25">
      <c r="A116" s="203" t="s">
        <v>142</v>
      </c>
      <c r="B116" s="239" t="s">
        <v>139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13"/>
      <c r="N116" s="205"/>
      <c r="O116" s="205"/>
      <c r="P116" s="205"/>
    </row>
    <row r="117" spans="1:16" ht="41.4" x14ac:dyDescent="0.25">
      <c r="A117" s="203" t="s">
        <v>143</v>
      </c>
      <c r="B117" s="239" t="s">
        <v>140</v>
      </c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13"/>
      <c r="N117" s="205"/>
      <c r="O117" s="205"/>
      <c r="P117" s="205"/>
    </row>
    <row r="118" spans="1:16" ht="12.75" customHeight="1" x14ac:dyDescent="0.25">
      <c r="A118" s="203" t="s">
        <v>144</v>
      </c>
      <c r="B118" s="239" t="s">
        <v>141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13"/>
      <c r="N118" s="205"/>
      <c r="O118" s="205"/>
      <c r="P118" s="205"/>
    </row>
    <row r="119" spans="1:16" x14ac:dyDescent="0.25">
      <c r="A119" s="463" t="s">
        <v>145</v>
      </c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</row>
    <row r="120" spans="1:16" ht="82.8" x14ac:dyDescent="0.25">
      <c r="A120" s="203" t="s">
        <v>113</v>
      </c>
      <c r="B120" s="239" t="s">
        <v>146</v>
      </c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13"/>
      <c r="N120" s="205"/>
      <c r="O120" s="205"/>
      <c r="P120" s="205"/>
    </row>
    <row r="121" spans="1:16" ht="82.8" x14ac:dyDescent="0.25">
      <c r="A121" s="203" t="s">
        <v>114</v>
      </c>
      <c r="B121" s="239" t="s">
        <v>147</v>
      </c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13"/>
      <c r="N121" s="205"/>
      <c r="O121" s="205"/>
      <c r="P121" s="205"/>
    </row>
    <row r="122" spans="1:16" ht="27.6" x14ac:dyDescent="0.25">
      <c r="A122" s="203" t="s">
        <v>151</v>
      </c>
      <c r="B122" s="239" t="s">
        <v>148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13"/>
      <c r="N122" s="205"/>
      <c r="O122" s="205"/>
      <c r="P122" s="205"/>
    </row>
    <row r="123" spans="1:16" ht="27.6" x14ac:dyDescent="0.25">
      <c r="A123" s="203" t="s">
        <v>152</v>
      </c>
      <c r="B123" s="239" t="s">
        <v>149</v>
      </c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13"/>
      <c r="N123" s="205"/>
      <c r="O123" s="205"/>
      <c r="P123" s="205"/>
    </row>
    <row r="124" spans="1:16" ht="12.75" customHeight="1" x14ac:dyDescent="0.25">
      <c r="A124" s="203" t="s">
        <v>153</v>
      </c>
      <c r="B124" s="239" t="s">
        <v>150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13"/>
      <c r="N124" s="205"/>
      <c r="O124" s="205"/>
      <c r="P124" s="205"/>
    </row>
    <row r="125" spans="1:16" x14ac:dyDescent="0.25">
      <c r="A125" s="460" t="s">
        <v>154</v>
      </c>
      <c r="B125" s="460"/>
      <c r="C125" s="460"/>
      <c r="D125" s="460"/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</row>
    <row r="126" spans="1:16" ht="82.8" x14ac:dyDescent="0.25">
      <c r="A126" s="203" t="s">
        <v>115</v>
      </c>
      <c r="B126" s="239" t="s">
        <v>155</v>
      </c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13"/>
      <c r="N126" s="205"/>
      <c r="O126" s="205"/>
      <c r="P126" s="205"/>
    </row>
    <row r="127" spans="1:16" ht="82.8" x14ac:dyDescent="0.25">
      <c r="A127" s="203" t="s">
        <v>116</v>
      </c>
      <c r="B127" s="239" t="s">
        <v>156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13"/>
      <c r="N127" s="205"/>
      <c r="O127" s="205"/>
      <c r="P127" s="205"/>
    </row>
    <row r="128" spans="1:16" ht="41.4" x14ac:dyDescent="0.25">
      <c r="A128" s="203" t="s">
        <v>160</v>
      </c>
      <c r="B128" s="239" t="s">
        <v>157</v>
      </c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13"/>
      <c r="N128" s="205"/>
      <c r="O128" s="205"/>
      <c r="P128" s="205"/>
    </row>
    <row r="129" spans="1:45" ht="41.4" x14ac:dyDescent="0.25">
      <c r="A129" s="203" t="s">
        <v>161</v>
      </c>
      <c r="B129" s="239" t="s">
        <v>158</v>
      </c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13"/>
      <c r="N129" s="205"/>
      <c r="O129" s="205"/>
      <c r="P129" s="205"/>
    </row>
    <row r="130" spans="1:45" s="93" customFormat="1" ht="41.4" x14ac:dyDescent="0.25">
      <c r="A130" s="220" t="s">
        <v>162</v>
      </c>
      <c r="B130" s="242" t="s">
        <v>159</v>
      </c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13"/>
      <c r="N130" s="222"/>
      <c r="O130" s="205"/>
      <c r="P130" s="205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</row>
    <row r="131" spans="1:45" s="81" customFormat="1" x14ac:dyDescent="0.25">
      <c r="A131" s="87" t="s">
        <v>42</v>
      </c>
    </row>
    <row r="132" spans="1:45" s="81" customFormat="1" x14ac:dyDescent="0.25"/>
    <row r="133" spans="1:45" ht="30.6" customHeight="1" x14ac:dyDescent="0.3">
      <c r="A133" s="88" t="s">
        <v>163</v>
      </c>
      <c r="B133" s="89"/>
      <c r="C133" s="89"/>
      <c r="D133" s="89"/>
      <c r="E133" s="89"/>
      <c r="F133" s="89"/>
      <c r="G133" s="89"/>
      <c r="H133" s="89"/>
      <c r="I133" s="89"/>
    </row>
    <row r="134" spans="1:45" ht="15.6" x14ac:dyDescent="0.3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45" ht="15.6" x14ac:dyDescent="0.3">
      <c r="A135" s="89"/>
      <c r="B135" s="89"/>
      <c r="C135" s="89"/>
      <c r="D135" s="97"/>
      <c r="E135" s="97"/>
      <c r="F135" s="97"/>
      <c r="G135" s="98"/>
      <c r="H135" s="89"/>
      <c r="I135" s="89"/>
    </row>
    <row r="136" spans="1:45" ht="15.6" x14ac:dyDescent="0.3">
      <c r="A136" s="89"/>
      <c r="B136" s="89"/>
      <c r="C136" s="89"/>
      <c r="D136" s="427"/>
      <c r="E136" s="427"/>
      <c r="F136" s="427"/>
      <c r="G136" s="89"/>
      <c r="H136" s="89"/>
      <c r="I136" s="89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Из строки 110 - количество заключенных контрактов и договоров с белорусскими участниками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16" zoomScale="90" zoomScaleNormal="90" zoomScaleSheetLayoutView="110" workbookViewId="0">
      <selection activeCell="G16" sqref="G16"/>
    </sheetView>
  </sheetViews>
  <sheetFormatPr defaultRowHeight="13.2" x14ac:dyDescent="0.25"/>
  <cols>
    <col min="1" max="1" width="39.44140625" style="81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9.5" customHeigh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36.75" customHeight="1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374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2" customHeight="1" x14ac:dyDescent="0.3">
      <c r="A7" s="109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22.5" customHeight="1" x14ac:dyDescent="0.25">
      <c r="A8" s="448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22.5" customHeight="1" x14ac:dyDescent="0.25">
      <c r="A9" s="448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48" customHeight="1" x14ac:dyDescent="0.25">
      <c r="A10" s="448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45" customHeight="1" x14ac:dyDescent="0.25">
      <c r="A11" s="448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ht="16.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8.75" customHeight="1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5.5" customHeight="1" x14ac:dyDescent="0.25">
      <c r="A14" s="122" t="s">
        <v>55</v>
      </c>
      <c r="B14" s="123">
        <v>101</v>
      </c>
      <c r="C14" s="6">
        <v>71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2</v>
      </c>
      <c r="P14" s="6">
        <v>69</v>
      </c>
    </row>
    <row r="15" spans="1:17" ht="51.75" customHeight="1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3.25" customHeight="1" x14ac:dyDescent="0.25">
      <c r="A16" s="124" t="s">
        <v>63</v>
      </c>
      <c r="B16" s="123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53.25" customHeight="1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53.25" customHeight="1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53.25" customHeight="1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9.25" customHeight="1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7.75" customHeight="1" x14ac:dyDescent="0.25">
      <c r="A21" s="243" t="s">
        <v>361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" customHeight="1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75" customHeight="1" x14ac:dyDescent="0.25">
      <c r="A23" s="122" t="s">
        <v>11</v>
      </c>
      <c r="B23" s="123">
        <v>110</v>
      </c>
      <c r="C23" s="6">
        <v>71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2</v>
      </c>
      <c r="P23" s="6">
        <v>69</v>
      </c>
    </row>
    <row r="24" spans="1:16" ht="52.5" customHeight="1" x14ac:dyDescent="0.25">
      <c r="A24" s="124" t="s">
        <v>64</v>
      </c>
      <c r="B24" s="127">
        <v>111</v>
      </c>
      <c r="C24" s="6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27" customHeight="1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75" customHeight="1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75" customHeight="1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60" customHeight="1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51.75" customHeight="1" x14ac:dyDescent="0.25">
      <c r="A29" s="124" t="s">
        <v>69</v>
      </c>
      <c r="B29" s="127">
        <v>116</v>
      </c>
      <c r="C29" s="6">
        <v>71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>
        <v>2</v>
      </c>
      <c r="P29" s="6">
        <v>69</v>
      </c>
    </row>
    <row r="30" spans="1:16" ht="26.25" customHeight="1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5.75" customHeight="1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45" customHeight="1" x14ac:dyDescent="0.25">
      <c r="A32" s="243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42" customHeight="1" x14ac:dyDescent="0.25">
      <c r="A33" s="243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8" customHeight="1" x14ac:dyDescent="0.25">
      <c r="A34" s="122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8" customHeight="1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7.75" customHeight="1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7.75" customHeight="1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8.25" customHeight="1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.75" customHeight="1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7.25" customHeight="1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41.25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5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5.75" customHeight="1" x14ac:dyDescent="0.25">
      <c r="A43" s="131" t="s">
        <v>16</v>
      </c>
      <c r="B43" s="123">
        <v>201</v>
      </c>
      <c r="C43" s="6"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52.5" customHeight="1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5" customHeight="1" x14ac:dyDescent="0.25">
      <c r="A45" s="132" t="s">
        <v>78</v>
      </c>
      <c r="B45" s="123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41.25" customHeight="1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5" customHeight="1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2.25" customHeight="1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42" customHeight="1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5.5" customHeight="1" x14ac:dyDescent="0.25">
      <c r="A50" s="132" t="s">
        <v>37</v>
      </c>
      <c r="B50" s="123">
        <v>208</v>
      </c>
      <c r="C50" s="6"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6" ht="27.75" customHeight="1" x14ac:dyDescent="0.25">
      <c r="A51" s="128" t="s">
        <v>17</v>
      </c>
      <c r="B51" s="123">
        <v>209</v>
      </c>
      <c r="C51" s="6"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ht="15.75" customHeight="1" x14ac:dyDescent="0.25">
      <c r="A52" s="122" t="s">
        <v>18</v>
      </c>
      <c r="B52" s="123">
        <v>210</v>
      </c>
      <c r="C52" s="6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40.5" customHeight="1" x14ac:dyDescent="0.25">
      <c r="A53" s="122" t="s">
        <v>181</v>
      </c>
      <c r="B53" s="123">
        <v>211</v>
      </c>
      <c r="C53" s="6">
        <v>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39" customHeight="1" x14ac:dyDescent="0.25">
      <c r="A54" s="133" t="s">
        <v>83</v>
      </c>
      <c r="B54" s="123">
        <v>212</v>
      </c>
      <c r="C54" s="6">
        <v>0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7.75" customHeight="1" x14ac:dyDescent="0.25">
      <c r="A55" s="134" t="s">
        <v>84</v>
      </c>
      <c r="B55" s="123">
        <v>213</v>
      </c>
      <c r="C55" s="6"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41.25" customHeight="1" x14ac:dyDescent="0.25">
      <c r="A56" s="135" t="s">
        <v>85</v>
      </c>
      <c r="B56" s="123">
        <v>214</v>
      </c>
      <c r="C56" s="6"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7.75" customHeight="1" x14ac:dyDescent="0.25">
      <c r="A57" s="136" t="s">
        <v>86</v>
      </c>
      <c r="B57" s="137">
        <v>215</v>
      </c>
      <c r="C57" s="138">
        <v>0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26" ht="54" customHeight="1" x14ac:dyDescent="0.25">
      <c r="A58" s="244" t="s">
        <v>185</v>
      </c>
      <c r="B58" s="140" t="s">
        <v>186</v>
      </c>
      <c r="C58" s="245"/>
      <c r="D58" s="245"/>
      <c r="E58" s="245"/>
      <c r="F58" s="245"/>
      <c r="G58" s="245"/>
      <c r="H58" s="139"/>
      <c r="I58" s="139"/>
      <c r="J58" s="139"/>
      <c r="K58" s="139"/>
      <c r="L58" s="139"/>
      <c r="M58" s="139"/>
      <c r="N58" s="139"/>
      <c r="O58" s="139"/>
      <c r="P58" s="139"/>
      <c r="Q58" s="99"/>
      <c r="R58" s="99"/>
      <c r="S58" s="99"/>
      <c r="T58" s="99"/>
    </row>
    <row r="59" spans="1:26" ht="70.5" customHeight="1" x14ac:dyDescent="0.25">
      <c r="A59" s="244" t="s">
        <v>362</v>
      </c>
      <c r="B59" s="140">
        <v>217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139"/>
      <c r="N59" s="139"/>
      <c r="O59" s="139"/>
      <c r="P59" s="139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ht="55.5" customHeight="1" x14ac:dyDescent="0.25">
      <c r="A60" s="244" t="s">
        <v>189</v>
      </c>
      <c r="B60" s="140">
        <v>218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6"/>
      <c r="N60" s="6"/>
      <c r="O60" s="6"/>
      <c r="P60" s="6"/>
      <c r="Q60" s="101"/>
      <c r="R60" s="101"/>
      <c r="S60" s="101"/>
      <c r="T60" s="101"/>
    </row>
    <row r="61" spans="1:26" ht="34.5" customHeight="1" x14ac:dyDescent="0.25">
      <c r="A61" s="244" t="s">
        <v>190</v>
      </c>
      <c r="B61" s="140">
        <v>219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6"/>
      <c r="P61" s="6"/>
      <c r="Q61" s="101"/>
      <c r="R61" s="101"/>
      <c r="S61" s="101"/>
      <c r="T61" s="101"/>
    </row>
    <row r="62" spans="1:26" ht="29.25" customHeight="1" x14ac:dyDescent="0.25">
      <c r="A62" s="244" t="s">
        <v>191</v>
      </c>
      <c r="B62" s="140">
        <v>220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ht="27.75" customHeight="1" x14ac:dyDescent="0.25">
      <c r="A63" s="244" t="s">
        <v>192</v>
      </c>
      <c r="B63" s="140">
        <v>221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7.75" customHeight="1" x14ac:dyDescent="0.25">
      <c r="A64" s="247" t="s">
        <v>93</v>
      </c>
      <c r="B64" s="123">
        <v>222</v>
      </c>
      <c r="C64" s="6"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21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8.5" customHeight="1" x14ac:dyDescent="0.25">
      <c r="A66" s="131" t="s">
        <v>94</v>
      </c>
      <c r="B66" s="123">
        <v>301</v>
      </c>
      <c r="C66" s="6">
        <v>1204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250</v>
      </c>
      <c r="P66" s="6">
        <v>954</v>
      </c>
    </row>
    <row r="67" spans="1:20" ht="52.5" customHeight="1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1" customHeight="1" x14ac:dyDescent="0.25">
      <c r="A68" s="124" t="s">
        <v>96</v>
      </c>
      <c r="B68" s="123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64.5" customHeight="1" x14ac:dyDescent="0.25">
      <c r="A69" s="124" t="s">
        <v>97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0.25" customHeight="1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1" customHeight="1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1" customHeight="1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7.75" customHeight="1" x14ac:dyDescent="0.25">
      <c r="A73" s="248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36.75" customHeight="1" x14ac:dyDescent="0.25">
      <c r="A74" s="122" t="s">
        <v>102</v>
      </c>
      <c r="B74" s="123">
        <v>309</v>
      </c>
      <c r="C74" s="6">
        <v>1204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>
        <v>250</v>
      </c>
      <c r="P74" s="6">
        <v>954</v>
      </c>
    </row>
    <row r="75" spans="1:20" ht="70.5" customHeight="1" x14ac:dyDescent="0.25">
      <c r="A75" s="249" t="s">
        <v>202</v>
      </c>
      <c r="B75" s="123">
        <v>310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7" customHeight="1" x14ac:dyDescent="0.25">
      <c r="A76" s="124" t="s">
        <v>104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42.75" customHeight="1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42.75" customHeight="1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42.7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42.75" customHeight="1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" customHeight="1" x14ac:dyDescent="0.25">
      <c r="A81" s="142" t="s">
        <v>108</v>
      </c>
      <c r="B81" s="123">
        <v>316</v>
      </c>
      <c r="C81" s="6">
        <v>1204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250</v>
      </c>
      <c r="P81" s="6">
        <v>954</v>
      </c>
    </row>
    <row r="82" spans="1:28" ht="25.5" customHeight="1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7.25" customHeight="1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45" customHeight="1" x14ac:dyDescent="0.25">
      <c r="A84" s="249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45" customHeight="1" x14ac:dyDescent="0.25">
      <c r="A85" s="249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9.25" customHeight="1" x14ac:dyDescent="0.25">
      <c r="A86" s="122" t="s">
        <v>109</v>
      </c>
      <c r="B86" s="12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7" customHeight="1" x14ac:dyDescent="0.25">
      <c r="A87" s="122" t="s">
        <v>110</v>
      </c>
      <c r="B87" s="12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7" customHeight="1" x14ac:dyDescent="0.25">
      <c r="A88" s="128" t="s">
        <v>14</v>
      </c>
      <c r="B88" s="12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34.5" customHeight="1" x14ac:dyDescent="0.25">
      <c r="A89" s="128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8.25" customHeight="1" x14ac:dyDescent="0.25">
      <c r="A90" s="128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27" customHeight="1" x14ac:dyDescent="0.25">
      <c r="A91" s="122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93.75" customHeight="1" x14ac:dyDescent="0.25">
      <c r="A92" s="249" t="s">
        <v>363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4.2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25.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77.25" customHeight="1" x14ac:dyDescent="0.25">
      <c r="A95" s="125" t="s">
        <v>117</v>
      </c>
      <c r="B95" s="123" t="s">
        <v>23</v>
      </c>
      <c r="C95" s="6">
        <v>0</v>
      </c>
      <c r="D95" s="6">
        <v>0</v>
      </c>
      <c r="E95" s="6"/>
      <c r="F95" s="6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28" ht="87.75" customHeight="1" x14ac:dyDescent="0.25">
      <c r="A96" s="249" t="s">
        <v>203</v>
      </c>
      <c r="B96" s="123" t="s">
        <v>24</v>
      </c>
      <c r="C96" s="125"/>
      <c r="D96" s="125"/>
      <c r="E96" s="125"/>
      <c r="F96" s="125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7.75" customHeight="1" x14ac:dyDescent="0.25">
      <c r="A97" s="249" t="s">
        <v>204</v>
      </c>
      <c r="B97" s="123" t="s">
        <v>26</v>
      </c>
      <c r="C97" s="141"/>
      <c r="D97" s="141"/>
      <c r="E97" s="141"/>
      <c r="F97" s="1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93" customHeight="1" x14ac:dyDescent="0.25">
      <c r="A98" s="249" t="s">
        <v>352</v>
      </c>
      <c r="B98" s="123" t="s">
        <v>206</v>
      </c>
      <c r="C98" s="141"/>
      <c r="D98" s="141"/>
      <c r="E98" s="141"/>
      <c r="F98" s="14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v>0</v>
      </c>
      <c r="D100" s="6">
        <v>0</v>
      </c>
      <c r="E100" s="6"/>
      <c r="F100" s="6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28" ht="39" customHeight="1" x14ac:dyDescent="0.25">
      <c r="A101" s="122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28" ht="51" customHeight="1" x14ac:dyDescent="0.25">
      <c r="A102" s="122" t="s">
        <v>119</v>
      </c>
      <c r="B102" s="123" t="s">
        <v>29</v>
      </c>
      <c r="C102" s="6"/>
      <c r="D102" s="6"/>
      <c r="E102" s="6"/>
      <c r="F102" s="6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28" ht="19.5" customHeight="1" x14ac:dyDescent="0.25">
      <c r="A103" s="122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28" ht="31.5" customHeight="1" x14ac:dyDescent="0.25">
      <c r="A104" s="122" t="s">
        <v>207</v>
      </c>
      <c r="B104" s="123" t="s">
        <v>31</v>
      </c>
      <c r="C104" s="122"/>
      <c r="D104" s="122"/>
      <c r="E104" s="122"/>
      <c r="F104" s="12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30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/>
      <c r="D107" s="6"/>
      <c r="E107" s="6"/>
      <c r="F107" s="6"/>
      <c r="G107" s="38"/>
      <c r="H107" s="38"/>
      <c r="I107" s="38"/>
      <c r="J107" s="38"/>
      <c r="K107" s="38"/>
      <c r="L107" s="38"/>
      <c r="M107" s="38"/>
      <c r="N107" s="38"/>
      <c r="O107" s="38"/>
      <c r="P107" s="6"/>
    </row>
    <row r="108" spans="1:28" ht="82.5" customHeight="1" x14ac:dyDescent="0.25">
      <c r="A108" s="249" t="s">
        <v>209</v>
      </c>
      <c r="B108" s="130" t="s">
        <v>35</v>
      </c>
      <c r="C108" s="129"/>
      <c r="D108" s="129"/>
      <c r="E108" s="129"/>
      <c r="F108" s="129"/>
      <c r="G108" s="38"/>
      <c r="H108" s="38"/>
      <c r="I108" s="38"/>
      <c r="J108" s="38"/>
      <c r="K108" s="38"/>
      <c r="L108" s="38"/>
      <c r="M108" s="38"/>
      <c r="N108" s="38"/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/>
      <c r="D109" s="6"/>
      <c r="E109" s="6"/>
      <c r="F109" s="6"/>
      <c r="G109" s="38"/>
      <c r="H109" s="38"/>
      <c r="I109" s="38"/>
      <c r="J109" s="38"/>
      <c r="K109" s="38"/>
      <c r="L109" s="38"/>
      <c r="M109" s="38"/>
      <c r="N109" s="38"/>
      <c r="O109" s="38"/>
      <c r="P109" s="6"/>
    </row>
    <row r="110" spans="1:28" ht="94.5" customHeight="1" x14ac:dyDescent="0.25">
      <c r="A110" s="250" t="s">
        <v>210</v>
      </c>
      <c r="B110" s="145" t="s">
        <v>134</v>
      </c>
      <c r="C110" s="147"/>
      <c r="D110" s="147"/>
      <c r="E110" s="147"/>
      <c r="F110" s="147"/>
      <c r="G110" s="38"/>
      <c r="H110" s="38"/>
      <c r="I110" s="38"/>
      <c r="J110" s="38"/>
      <c r="K110" s="38"/>
      <c r="L110" s="38"/>
      <c r="M110" s="38"/>
      <c r="N110" s="38"/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29.25" customHeight="1" x14ac:dyDescent="0.25">
      <c r="A111" s="176" t="s">
        <v>356</v>
      </c>
      <c r="B111" s="166" t="s">
        <v>292</v>
      </c>
      <c r="C111" s="174"/>
      <c r="D111" s="155"/>
      <c r="E111" s="155"/>
      <c r="F111" s="155"/>
      <c r="G111" s="155"/>
      <c r="H111" s="56"/>
      <c r="I111" s="56"/>
      <c r="J111" s="56"/>
      <c r="K111" s="156"/>
      <c r="L111" s="56"/>
      <c r="M111" s="156"/>
      <c r="N111" s="156"/>
      <c r="O111" s="166"/>
      <c r="P111" s="166"/>
    </row>
    <row r="112" spans="1:28" ht="18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53.25" customHeight="1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87" t="s">
        <v>42</v>
      </c>
    </row>
    <row r="133" spans="1:16" ht="30.6" customHeight="1" x14ac:dyDescent="0.3">
      <c r="A133" s="112" t="s">
        <v>163</v>
      </c>
      <c r="B133" s="97"/>
      <c r="C133" s="97"/>
      <c r="D133" s="97"/>
      <c r="E133" s="97"/>
      <c r="F133" s="97"/>
      <c r="G133" s="97"/>
      <c r="H133" s="97"/>
      <c r="I133" s="97"/>
    </row>
    <row r="134" spans="1:16" ht="15.6" x14ac:dyDescent="0.3">
      <c r="A134" s="97"/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A135" s="97"/>
      <c r="B135" s="97"/>
      <c r="C135" s="97"/>
      <c r="D135" s="97"/>
      <c r="E135" s="97"/>
      <c r="F135" s="97"/>
      <c r="G135" s="113"/>
      <c r="H135" s="97"/>
      <c r="I135" s="97"/>
    </row>
    <row r="136" spans="1:16" ht="15.6" x14ac:dyDescent="0.3">
      <c r="A136" s="97"/>
      <c r="B136" s="97"/>
      <c r="C136" s="97"/>
      <c r="D136" s="469"/>
      <c r="E136" s="469"/>
      <c r="F136" s="469"/>
      <c r="G136" s="97"/>
      <c r="H136" s="97"/>
      <c r="I136" s="97"/>
    </row>
  </sheetData>
  <mergeCells count="27">
    <mergeCell ref="D136:F136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11" zoomScale="90" zoomScaleNormal="90" zoomScaleSheetLayoutView="110" workbookViewId="0">
      <selection activeCell="C14" sqref="C14:P15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9.1093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9.1093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9.1093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9.1093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9.1093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9.1093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9.1093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9.1093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9.1093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9.1093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9.1093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9.1093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9.1093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9.1093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9.1093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9.1093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9.1093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9.1093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9.1093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9.1093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9.1093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9.1093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9.1093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9.1093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9.1093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9.1093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9.1093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9.1093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9.1093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9.1093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9.1093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9.1093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9.1093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9.1093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9.1093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9.1093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9.1093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9.1093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9.1093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9.1093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9.1093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9.1093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9.1093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9.1093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9.1093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9.1093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9.1093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9.1093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9.1093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9.1093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9.1093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9.1093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9.1093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9.1093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9.1093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9.1093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9.1093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9.1093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9.1093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9.1093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9.1093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9.1093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9.1093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9.1093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9.1093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9.1093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9.1093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9.1093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9.1093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9.1093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9.1093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9.1093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9.1093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9.1093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9.1093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9.1093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9.1093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9.1093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9.1093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9.1093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9.1093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9.1093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9.1093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9.1093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9.1093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9.1093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9.1093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9.1093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9.1093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9.1093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9.1093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9.1093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9.1093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9.1093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9.1093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9.1093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9.1093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9.1093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9.1093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9.1093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9.1093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9.1093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9.1093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9.1093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9.1093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9.1093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9.1093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9.1093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9.1093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9.1093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9.1093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9.1093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9.1093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9.1093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9.1093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9.1093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9.1093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9.1093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9.1093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9.1093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9.1093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9.1093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9.1093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9.1093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9.1093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9.1093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9.1093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9.1093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69" x14ac:dyDescent="0.25">
      <c r="A14" s="251" t="s">
        <v>55</v>
      </c>
      <c r="B14" s="123">
        <v>101</v>
      </c>
      <c r="C14" s="6">
        <v>10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0</v>
      </c>
      <c r="L14" s="6">
        <v>0</v>
      </c>
      <c r="M14" s="6"/>
      <c r="N14" s="6">
        <v>0</v>
      </c>
      <c r="O14" s="6">
        <v>0</v>
      </c>
      <c r="P14" s="6">
        <v>10</v>
      </c>
    </row>
    <row r="15" spans="1:17" ht="69" x14ac:dyDescent="0.25">
      <c r="A15" s="252" t="s">
        <v>211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55.2" x14ac:dyDescent="0.25">
      <c r="A16" s="252" t="s">
        <v>212</v>
      </c>
      <c r="B16" s="123">
        <v>103</v>
      </c>
      <c r="C16" s="6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69" x14ac:dyDescent="0.25">
      <c r="A17" s="252" t="s">
        <v>213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9" x14ac:dyDescent="0.25">
      <c r="A18" s="251" t="s">
        <v>214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82.8" x14ac:dyDescent="0.25">
      <c r="A19" s="251" t="s">
        <v>215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7.6" x14ac:dyDescent="0.25">
      <c r="A20" s="252" t="s">
        <v>216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41.4" x14ac:dyDescent="0.25">
      <c r="A21" s="253" t="s">
        <v>217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41.4" x14ac:dyDescent="0.25">
      <c r="A22" s="252" t="s">
        <v>218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7.6" x14ac:dyDescent="0.25">
      <c r="A23" s="251" t="s">
        <v>11</v>
      </c>
      <c r="B23" s="123">
        <v>110</v>
      </c>
      <c r="C23" s="6">
        <v>10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0</v>
      </c>
      <c r="L23" s="6">
        <v>0</v>
      </c>
      <c r="M23" s="6"/>
      <c r="N23" s="6">
        <v>0</v>
      </c>
      <c r="O23" s="6">
        <v>0</v>
      </c>
      <c r="P23" s="6">
        <v>10</v>
      </c>
    </row>
    <row r="24" spans="1:16" ht="69" x14ac:dyDescent="0.25">
      <c r="A24" s="252" t="s">
        <v>219</v>
      </c>
      <c r="B24" s="127">
        <v>111</v>
      </c>
      <c r="C24" s="6">
        <v>0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0</v>
      </c>
      <c r="L24" s="6">
        <v>0</v>
      </c>
      <c r="M24" s="6"/>
      <c r="N24" s="6">
        <v>0</v>
      </c>
      <c r="O24" s="6"/>
      <c r="P24" s="6"/>
    </row>
    <row r="25" spans="1:16" ht="27.6" x14ac:dyDescent="0.25">
      <c r="A25" s="252" t="s">
        <v>220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41.4" x14ac:dyDescent="0.25">
      <c r="A26" s="252" t="s">
        <v>221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55.2" x14ac:dyDescent="0.25">
      <c r="A27" s="252" t="s">
        <v>222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5.2" x14ac:dyDescent="0.25">
      <c r="A28" s="252" t="s">
        <v>223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41.4" x14ac:dyDescent="0.25">
      <c r="A29" s="252" t="s">
        <v>224</v>
      </c>
      <c r="B29" s="127">
        <v>116</v>
      </c>
      <c r="C29" s="6">
        <v>10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0</v>
      </c>
      <c r="L29" s="6">
        <v>0</v>
      </c>
      <c r="M29" s="6"/>
      <c r="N29" s="6">
        <v>0</v>
      </c>
      <c r="O29" s="6"/>
      <c r="P29" s="6">
        <v>10</v>
      </c>
    </row>
    <row r="30" spans="1:16" ht="27.6" x14ac:dyDescent="0.25">
      <c r="A30" s="254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x14ac:dyDescent="0.25">
      <c r="A31" s="251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41.4" x14ac:dyDescent="0.25">
      <c r="A32" s="255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41.4" x14ac:dyDescent="0.25">
      <c r="A33" s="255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27.6" x14ac:dyDescent="0.25">
      <c r="A34" s="251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x14ac:dyDescent="0.25">
      <c r="A35" s="251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7.6" x14ac:dyDescent="0.25">
      <c r="A36" s="254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7.6" x14ac:dyDescent="0.25">
      <c r="A37" s="254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41.4" x14ac:dyDescent="0.25">
      <c r="A38" s="254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251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96.6" x14ac:dyDescent="0.25">
      <c r="A40" s="254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251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x14ac:dyDescent="0.25">
      <c r="A43" s="256" t="s">
        <v>16</v>
      </c>
      <c r="B43" s="123">
        <v>201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82.8" x14ac:dyDescent="0.25">
      <c r="A44" s="257" t="s">
        <v>225</v>
      </c>
      <c r="B44" s="123">
        <v>202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69" x14ac:dyDescent="0.25">
      <c r="A45" s="257" t="s">
        <v>226</v>
      </c>
      <c r="B45" s="123">
        <v>203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55.2" x14ac:dyDescent="0.25">
      <c r="A46" s="257" t="s">
        <v>227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69" x14ac:dyDescent="0.25">
      <c r="A47" s="257" t="s">
        <v>228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41.4" x14ac:dyDescent="0.25">
      <c r="A48" s="257" t="s">
        <v>229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55.2" x14ac:dyDescent="0.25">
      <c r="A49" s="257" t="s">
        <v>230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7.6" x14ac:dyDescent="0.25">
      <c r="A50" s="257" t="s">
        <v>231</v>
      </c>
      <c r="B50" s="123">
        <v>208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6" ht="27.6" x14ac:dyDescent="0.25">
      <c r="A51" s="254" t="s">
        <v>17</v>
      </c>
      <c r="B51" s="123">
        <v>209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26" x14ac:dyDescent="0.25">
      <c r="A52" s="251" t="s">
        <v>18</v>
      </c>
      <c r="B52" s="123">
        <v>210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6" ht="41.4" x14ac:dyDescent="0.25">
      <c r="A53" s="251" t="s">
        <v>181</v>
      </c>
      <c r="B53" s="123">
        <v>211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26" ht="41.4" x14ac:dyDescent="0.25">
      <c r="A54" s="258" t="s">
        <v>83</v>
      </c>
      <c r="B54" s="123">
        <v>212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26" ht="27.6" x14ac:dyDescent="0.25">
      <c r="A55" s="259" t="s">
        <v>84</v>
      </c>
      <c r="B55" s="123">
        <v>213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6" ht="41.4" x14ac:dyDescent="0.25">
      <c r="A56" s="260" t="s">
        <v>85</v>
      </c>
      <c r="B56" s="123">
        <v>214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6" ht="27.6" x14ac:dyDescent="0.25">
      <c r="A57" s="261" t="s">
        <v>86</v>
      </c>
      <c r="B57" s="137">
        <v>215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26" ht="69" x14ac:dyDescent="0.25">
      <c r="A58" s="262" t="s">
        <v>185</v>
      </c>
      <c r="B58" s="140" t="s">
        <v>186</v>
      </c>
      <c r="C58" s="245"/>
      <c r="D58" s="245"/>
      <c r="E58" s="245"/>
      <c r="F58" s="245"/>
      <c r="G58" s="245"/>
      <c r="H58" s="139"/>
      <c r="I58" s="139"/>
      <c r="J58" s="139"/>
      <c r="K58" s="139"/>
      <c r="L58" s="139"/>
      <c r="M58" s="139"/>
      <c r="N58" s="139"/>
      <c r="O58" s="139"/>
      <c r="P58" s="139"/>
      <c r="Q58" s="99"/>
      <c r="R58" s="99"/>
      <c r="S58" s="99"/>
      <c r="T58" s="99"/>
    </row>
    <row r="59" spans="1:26" ht="96.6" x14ac:dyDescent="0.25">
      <c r="A59" s="262" t="s">
        <v>187</v>
      </c>
      <c r="B59" s="140">
        <v>217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139"/>
      <c r="N59" s="139"/>
      <c r="O59" s="139"/>
      <c r="P59" s="139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69" x14ac:dyDescent="0.25">
      <c r="A60" s="262" t="s">
        <v>189</v>
      </c>
      <c r="B60" s="140">
        <v>218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6"/>
      <c r="N60" s="6"/>
      <c r="O60" s="6"/>
      <c r="P60" s="6"/>
      <c r="Q60" s="101"/>
      <c r="R60" s="101"/>
      <c r="S60" s="101"/>
      <c r="T60" s="101"/>
    </row>
    <row r="61" spans="1:26" ht="27.6" x14ac:dyDescent="0.25">
      <c r="A61" s="262" t="s">
        <v>190</v>
      </c>
      <c r="B61" s="140">
        <v>219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6"/>
      <c r="P61" s="6"/>
      <c r="Q61" s="101"/>
      <c r="R61" s="101"/>
      <c r="S61" s="101"/>
      <c r="T61" s="101"/>
    </row>
    <row r="62" spans="1:26" ht="27.6" x14ac:dyDescent="0.25">
      <c r="A62" s="262" t="s">
        <v>191</v>
      </c>
      <c r="B62" s="140">
        <v>220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x14ac:dyDescent="0.25">
      <c r="A63" s="262" t="s">
        <v>192</v>
      </c>
      <c r="B63" s="140">
        <v>221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7.6" x14ac:dyDescent="0.25">
      <c r="A64" s="251" t="s">
        <v>93</v>
      </c>
      <c r="B64" s="123">
        <v>222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7.6" x14ac:dyDescent="0.25">
      <c r="A66" s="256" t="s">
        <v>94</v>
      </c>
      <c r="B66" s="123">
        <v>301</v>
      </c>
      <c r="C66" s="6">
        <v>173.6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0</v>
      </c>
      <c r="L66" s="6">
        <v>0</v>
      </c>
      <c r="M66" s="6"/>
      <c r="N66" s="6">
        <v>0</v>
      </c>
      <c r="O66" s="6">
        <v>0</v>
      </c>
      <c r="P66" s="6">
        <v>173.6</v>
      </c>
    </row>
    <row r="67" spans="1:20" ht="69" x14ac:dyDescent="0.25">
      <c r="A67" s="252" t="s">
        <v>232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5.2" x14ac:dyDescent="0.25">
      <c r="A68" s="252" t="s">
        <v>233</v>
      </c>
      <c r="B68" s="123">
        <v>303</v>
      </c>
      <c r="C68" s="6">
        <v>0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20" ht="82.8" x14ac:dyDescent="0.25">
      <c r="A69" s="252" t="s">
        <v>234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69" x14ac:dyDescent="0.25">
      <c r="A70" s="251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5.2" x14ac:dyDescent="0.25">
      <c r="A71" s="251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55.2" x14ac:dyDescent="0.25">
      <c r="A72" s="251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69" x14ac:dyDescent="0.25">
      <c r="A73" s="255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7.6" x14ac:dyDescent="0.25">
      <c r="A74" s="251" t="s">
        <v>102</v>
      </c>
      <c r="B74" s="123">
        <v>309</v>
      </c>
      <c r="C74" s="6">
        <v>173.6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0</v>
      </c>
      <c r="L74" s="6">
        <v>0</v>
      </c>
      <c r="M74" s="6"/>
      <c r="N74" s="6">
        <v>0</v>
      </c>
      <c r="O74" s="6"/>
      <c r="P74" s="6">
        <v>173.6</v>
      </c>
    </row>
    <row r="75" spans="1:20" ht="82.8" x14ac:dyDescent="0.25">
      <c r="A75" s="255" t="s">
        <v>202</v>
      </c>
      <c r="B75" s="123">
        <v>310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7.6" x14ac:dyDescent="0.25">
      <c r="A76" s="252" t="s">
        <v>235</v>
      </c>
      <c r="B76" s="123">
        <v>311</v>
      </c>
      <c r="C76" s="6"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20" ht="55.2" x14ac:dyDescent="0.25">
      <c r="A77" s="252" t="s">
        <v>236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55.2" x14ac:dyDescent="0.25">
      <c r="A78" s="252" t="s">
        <v>237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252" t="s">
        <v>238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55.2" x14ac:dyDescent="0.25">
      <c r="A80" s="263" t="s">
        <v>239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41.4" x14ac:dyDescent="0.25">
      <c r="A81" s="263" t="s">
        <v>240</v>
      </c>
      <c r="B81" s="123">
        <v>316</v>
      </c>
      <c r="C81" s="6">
        <v>173.6</v>
      </c>
      <c r="D81" s="6">
        <v>0</v>
      </c>
      <c r="E81" s="6"/>
      <c r="F81" s="6"/>
      <c r="G81" s="6"/>
      <c r="H81" s="6"/>
      <c r="I81" s="6"/>
      <c r="J81" s="6">
        <v>0</v>
      </c>
      <c r="K81" s="6">
        <v>0</v>
      </c>
      <c r="L81" s="6">
        <v>0</v>
      </c>
      <c r="M81" s="6"/>
      <c r="N81" s="6">
        <v>0</v>
      </c>
      <c r="O81" s="6">
        <v>0</v>
      </c>
      <c r="P81" s="6">
        <v>173.6</v>
      </c>
    </row>
    <row r="82" spans="1:28" ht="27.6" x14ac:dyDescent="0.25">
      <c r="A82" s="254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x14ac:dyDescent="0.25">
      <c r="A83" s="251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41.4" x14ac:dyDescent="0.25">
      <c r="A84" s="255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41.4" x14ac:dyDescent="0.25">
      <c r="A85" s="255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7.6" x14ac:dyDescent="0.25">
      <c r="A86" s="251" t="s">
        <v>109</v>
      </c>
      <c r="B86" s="12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7.6" x14ac:dyDescent="0.25">
      <c r="A87" s="251" t="s">
        <v>110</v>
      </c>
      <c r="B87" s="12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7.6" x14ac:dyDescent="0.25">
      <c r="A88" s="254" t="s">
        <v>14</v>
      </c>
      <c r="B88" s="12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7.6" x14ac:dyDescent="0.25">
      <c r="A89" s="254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41.4" x14ac:dyDescent="0.25">
      <c r="A90" s="254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x14ac:dyDescent="0.25">
      <c r="A91" s="251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255" t="s">
        <v>195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96.6" x14ac:dyDescent="0.25">
      <c r="A95" s="251" t="s">
        <v>117</v>
      </c>
      <c r="B95" s="123" t="s">
        <v>23</v>
      </c>
      <c r="C95" s="6">
        <v>0</v>
      </c>
      <c r="D95" s="6">
        <v>0</v>
      </c>
      <c r="E95" s="6"/>
      <c r="F95" s="6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28" ht="110.4" x14ac:dyDescent="0.25">
      <c r="A96" s="255" t="s">
        <v>203</v>
      </c>
      <c r="B96" s="123" t="s">
        <v>24</v>
      </c>
      <c r="C96" s="125"/>
      <c r="D96" s="125"/>
      <c r="E96" s="125"/>
      <c r="F96" s="125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69" x14ac:dyDescent="0.25">
      <c r="A97" s="255" t="s">
        <v>204</v>
      </c>
      <c r="B97" s="123" t="s">
        <v>26</v>
      </c>
      <c r="C97" s="141"/>
      <c r="D97" s="141"/>
      <c r="E97" s="141"/>
      <c r="F97" s="1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10.4" x14ac:dyDescent="0.25">
      <c r="A98" s="255" t="s">
        <v>205</v>
      </c>
      <c r="B98" s="123" t="s">
        <v>206</v>
      </c>
      <c r="C98" s="141"/>
      <c r="D98" s="141"/>
      <c r="E98" s="141"/>
      <c r="F98" s="141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110.4" x14ac:dyDescent="0.25">
      <c r="A100" s="251" t="s">
        <v>118</v>
      </c>
      <c r="B100" s="123" t="s">
        <v>27</v>
      </c>
      <c r="C100" s="6">
        <v>0</v>
      </c>
      <c r="D100" s="6">
        <v>0</v>
      </c>
      <c r="E100" s="6"/>
      <c r="F100" s="6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28" ht="41.4" x14ac:dyDescent="0.25">
      <c r="A101" s="251" t="s">
        <v>131</v>
      </c>
      <c r="B101" s="123" t="s">
        <v>28</v>
      </c>
      <c r="C101" s="6">
        <v>0</v>
      </c>
      <c r="D101" s="6">
        <v>0</v>
      </c>
      <c r="E101" s="6"/>
      <c r="F101" s="6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28" ht="69" x14ac:dyDescent="0.25">
      <c r="A102" s="251" t="s">
        <v>119</v>
      </c>
      <c r="B102" s="123" t="s">
        <v>29</v>
      </c>
      <c r="C102" s="6"/>
      <c r="D102" s="6"/>
      <c r="E102" s="6"/>
      <c r="F102" s="6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28" ht="27.6" x14ac:dyDescent="0.25">
      <c r="A103" s="251" t="s">
        <v>120</v>
      </c>
      <c r="B103" s="123" t="s">
        <v>30</v>
      </c>
      <c r="C103" s="6">
        <v>0</v>
      </c>
      <c r="D103" s="6">
        <v>0</v>
      </c>
      <c r="E103" s="6"/>
      <c r="F103" s="6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28" ht="55.2" x14ac:dyDescent="0.25">
      <c r="A104" s="251" t="s">
        <v>207</v>
      </c>
      <c r="B104" s="123" t="s">
        <v>31</v>
      </c>
      <c r="C104" s="122"/>
      <c r="D104" s="122"/>
      <c r="E104" s="122"/>
      <c r="F104" s="122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x14ac:dyDescent="0.25">
      <c r="A106" s="251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96.6" x14ac:dyDescent="0.25">
      <c r="A107" s="251" t="s">
        <v>208</v>
      </c>
      <c r="B107" s="123" t="s">
        <v>34</v>
      </c>
      <c r="C107" s="6"/>
      <c r="D107" s="6"/>
      <c r="E107" s="6"/>
      <c r="F107" s="6"/>
      <c r="G107" s="38"/>
      <c r="H107" s="38"/>
      <c r="I107" s="38"/>
      <c r="J107" s="38"/>
      <c r="K107" s="38"/>
      <c r="L107" s="38"/>
      <c r="M107" s="38"/>
      <c r="N107" s="38"/>
      <c r="O107" s="38"/>
      <c r="P107" s="6"/>
    </row>
    <row r="108" spans="1:28" ht="110.4" x14ac:dyDescent="0.25">
      <c r="A108" s="255" t="s">
        <v>209</v>
      </c>
      <c r="B108" s="130" t="s">
        <v>35</v>
      </c>
      <c r="C108" s="129"/>
      <c r="D108" s="129"/>
      <c r="E108" s="129"/>
      <c r="F108" s="129"/>
      <c r="G108" s="38"/>
      <c r="H108" s="38"/>
      <c r="I108" s="38"/>
      <c r="J108" s="38"/>
      <c r="K108" s="38"/>
      <c r="L108" s="38"/>
      <c r="M108" s="38"/>
      <c r="N108" s="38"/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69" x14ac:dyDescent="0.25">
      <c r="A109" s="251" t="s">
        <v>125</v>
      </c>
      <c r="B109" s="145" t="s">
        <v>36</v>
      </c>
      <c r="C109" s="6"/>
      <c r="D109" s="6"/>
      <c r="E109" s="6"/>
      <c r="F109" s="6"/>
      <c r="G109" s="38"/>
      <c r="H109" s="38"/>
      <c r="I109" s="38"/>
      <c r="J109" s="38"/>
      <c r="K109" s="38"/>
      <c r="L109" s="38"/>
      <c r="M109" s="38"/>
      <c r="N109" s="38"/>
      <c r="O109" s="38"/>
      <c r="P109" s="6"/>
    </row>
    <row r="110" spans="1:28" ht="110.4" x14ac:dyDescent="0.25">
      <c r="A110" s="264" t="s">
        <v>210</v>
      </c>
      <c r="B110" s="145" t="s">
        <v>134</v>
      </c>
      <c r="C110" s="147"/>
      <c r="D110" s="147"/>
      <c r="E110" s="147"/>
      <c r="F110" s="147"/>
      <c r="G110" s="38"/>
      <c r="H110" s="38"/>
      <c r="I110" s="38"/>
      <c r="J110" s="38"/>
      <c r="K110" s="38"/>
      <c r="L110" s="38"/>
      <c r="M110" s="38"/>
      <c r="N110" s="38"/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76" t="s">
        <v>356</v>
      </c>
      <c r="B111" s="166" t="s">
        <v>292</v>
      </c>
      <c r="C111" s="174"/>
      <c r="D111" s="155"/>
      <c r="E111" s="155"/>
      <c r="F111" s="155"/>
      <c r="G111" s="155"/>
      <c r="H111" s="56"/>
      <c r="I111" s="56"/>
      <c r="J111" s="56"/>
      <c r="K111" s="156"/>
      <c r="L111" s="56"/>
      <c r="M111" s="156"/>
      <c r="N111" s="156"/>
      <c r="O111" s="166"/>
      <c r="P111" s="166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69" x14ac:dyDescent="0.25">
      <c r="A114" s="251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82.8" x14ac:dyDescent="0.25">
      <c r="A115" s="251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41.4" x14ac:dyDescent="0.25">
      <c r="A116" s="251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41.4" x14ac:dyDescent="0.25">
      <c r="A117" s="251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251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82.8" x14ac:dyDescent="0.25">
      <c r="A120" s="251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82.8" x14ac:dyDescent="0.25">
      <c r="A121" s="251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7.6" x14ac:dyDescent="0.25">
      <c r="A122" s="251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7.6" x14ac:dyDescent="0.25">
      <c r="A123" s="251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251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82.8" x14ac:dyDescent="0.25">
      <c r="A126" s="251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82.8" x14ac:dyDescent="0.25">
      <c r="A127" s="251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41.4" x14ac:dyDescent="0.25">
      <c r="A128" s="251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41.4" x14ac:dyDescent="0.25">
      <c r="A129" s="251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41.4" x14ac:dyDescent="0.25">
      <c r="A130" s="261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0:J10"/>
    <mergeCell ref="K10:L10"/>
    <mergeCell ref="M10:M11"/>
    <mergeCell ref="N10:N11"/>
    <mergeCell ref="O10:P10"/>
    <mergeCell ref="A93:P93"/>
    <mergeCell ref="A99:P99"/>
    <mergeCell ref="A105:P105"/>
    <mergeCell ref="A6:P6"/>
    <mergeCell ref="K1:P1"/>
    <mergeCell ref="A2:P2"/>
    <mergeCell ref="A3:P3"/>
    <mergeCell ref="A4:P4"/>
    <mergeCell ref="A5:P5"/>
    <mergeCell ref="A13:P13"/>
    <mergeCell ref="A65:P65"/>
    <mergeCell ref="A42:P42"/>
    <mergeCell ref="A8:A11"/>
    <mergeCell ref="B8:B11"/>
    <mergeCell ref="C8:C10"/>
    <mergeCell ref="D8:P8"/>
    <mergeCell ref="A112:P112"/>
    <mergeCell ref="A94:P94"/>
    <mergeCell ref="D136:F136"/>
    <mergeCell ref="D133:F133"/>
    <mergeCell ref="G133:I133"/>
    <mergeCell ref="D135:F135"/>
    <mergeCell ref="G135:J135"/>
    <mergeCell ref="A113:P113"/>
    <mergeCell ref="A119:P119"/>
    <mergeCell ref="A125:P12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7"/>
  <sheetViews>
    <sheetView showZeros="0" topLeftCell="A70" zoomScale="80" zoomScaleNormal="80" zoomScaleSheetLayoutView="110" workbookViewId="0">
      <selection activeCell="I79" sqref="I79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273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6"/>
      <c r="B7" s="117"/>
      <c r="C7" s="117"/>
      <c r="D7" s="118" t="s">
        <v>41</v>
      </c>
      <c r="E7" s="118"/>
      <c r="F7" s="118"/>
      <c r="G7" s="119"/>
      <c r="H7" s="119"/>
      <c r="I7" s="119"/>
      <c r="J7" s="117"/>
      <c r="K7" s="117"/>
      <c r="L7" s="117"/>
      <c r="M7" s="117"/>
      <c r="N7" s="117"/>
      <c r="O7" s="117"/>
      <c r="P7" s="117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SUM(D14:P14)</f>
        <v>4502</v>
      </c>
      <c r="D14" s="6">
        <v>21</v>
      </c>
      <c r="E14" s="6"/>
      <c r="F14" s="6"/>
      <c r="G14" s="6"/>
      <c r="H14" s="6"/>
      <c r="I14" s="6"/>
      <c r="J14" s="6">
        <v>0</v>
      </c>
      <c r="K14" s="6">
        <v>2770</v>
      </c>
      <c r="L14" s="6"/>
      <c r="M14" s="6">
        <v>879</v>
      </c>
      <c r="N14" s="6">
        <v>17</v>
      </c>
      <c r="O14" s="6">
        <v>178</v>
      </c>
      <c r="P14" s="6">
        <v>637</v>
      </c>
    </row>
    <row r="15" spans="1:17" ht="52.8" x14ac:dyDescent="0.25">
      <c r="A15" s="124" t="s">
        <v>60</v>
      </c>
      <c r="B15" s="123">
        <v>102</v>
      </c>
      <c r="C15" s="6">
        <f t="shared" ref="C15:C41" si="0">SUM(D15:P15)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f t="shared" si="0"/>
        <v>330</v>
      </c>
      <c r="D16" s="6">
        <v>2</v>
      </c>
      <c r="E16" s="6"/>
      <c r="F16" s="6"/>
      <c r="G16" s="6"/>
      <c r="H16" s="6"/>
      <c r="I16" s="6"/>
      <c r="J16" s="6">
        <v>0</v>
      </c>
      <c r="K16" s="6">
        <v>328</v>
      </c>
      <c r="L16" s="6">
        <v>0</v>
      </c>
      <c r="M16" s="6"/>
      <c r="N16" s="6">
        <v>0</v>
      </c>
      <c r="O16" s="6"/>
      <c r="P16" s="6"/>
    </row>
    <row r="17" spans="1:16" ht="59.25" customHeight="1" x14ac:dyDescent="0.25">
      <c r="A17" s="124" t="s">
        <v>61</v>
      </c>
      <c r="B17" s="123">
        <v>104</v>
      </c>
      <c r="C17" s="6">
        <f t="shared" si="0"/>
        <v>52</v>
      </c>
      <c r="D17" s="6">
        <v>2</v>
      </c>
      <c r="E17" s="6"/>
      <c r="F17" s="6"/>
      <c r="G17" s="6"/>
      <c r="H17" s="6"/>
      <c r="I17" s="6"/>
      <c r="J17" s="6"/>
      <c r="K17" s="6">
        <v>50</v>
      </c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>
        <f t="shared" si="0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>
        <f t="shared" si="0"/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f t="shared" si="0"/>
        <v>144</v>
      </c>
      <c r="D20" s="6">
        <v>10</v>
      </c>
      <c r="E20" s="6"/>
      <c r="F20" s="6"/>
      <c r="G20" s="6"/>
      <c r="H20" s="6"/>
      <c r="I20" s="6"/>
      <c r="J20" s="6">
        <v>0</v>
      </c>
      <c r="K20" s="6">
        <v>134</v>
      </c>
      <c r="L20" s="6">
        <v>0</v>
      </c>
      <c r="M20" s="6"/>
      <c r="N20" s="6"/>
      <c r="O20" s="6"/>
      <c r="P20" s="6"/>
    </row>
    <row r="21" spans="1:16" ht="26.4" x14ac:dyDescent="0.25">
      <c r="A21" s="191" t="s">
        <v>197</v>
      </c>
      <c r="B21" s="123">
        <v>108</v>
      </c>
      <c r="C21" s="6">
        <f t="shared" si="0"/>
        <v>13</v>
      </c>
      <c r="D21" s="6">
        <v>0</v>
      </c>
      <c r="E21" s="6"/>
      <c r="F21" s="6"/>
      <c r="G21" s="6"/>
      <c r="H21" s="6"/>
      <c r="I21" s="6"/>
      <c r="J21" s="6">
        <v>0</v>
      </c>
      <c r="K21" s="6">
        <v>13</v>
      </c>
      <c r="L21" s="6">
        <v>0</v>
      </c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>
        <f t="shared" si="0"/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 t="shared" si="0"/>
        <v>4292</v>
      </c>
      <c r="D23" s="6">
        <v>19</v>
      </c>
      <c r="E23" s="6"/>
      <c r="F23" s="6"/>
      <c r="G23" s="6"/>
      <c r="H23" s="6"/>
      <c r="I23" s="6"/>
      <c r="J23" s="6">
        <v>0</v>
      </c>
      <c r="K23" s="6">
        <v>2562</v>
      </c>
      <c r="L23" s="6">
        <v>0</v>
      </c>
      <c r="M23" s="6">
        <v>879</v>
      </c>
      <c r="N23" s="6">
        <v>17</v>
      </c>
      <c r="O23" s="6">
        <v>178</v>
      </c>
      <c r="P23" s="6">
        <v>637</v>
      </c>
    </row>
    <row r="24" spans="1:16" ht="85.5" customHeight="1" x14ac:dyDescent="0.25">
      <c r="A24" s="124" t="s">
        <v>64</v>
      </c>
      <c r="B24" s="127">
        <v>111</v>
      </c>
      <c r="C24" s="6">
        <f t="shared" si="0"/>
        <v>39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39</v>
      </c>
      <c r="L24" s="6">
        <v>0</v>
      </c>
      <c r="M24" s="6"/>
      <c r="N24" s="6"/>
      <c r="O24" s="6"/>
      <c r="P24" s="6"/>
    </row>
    <row r="25" spans="1:16" ht="26.4" x14ac:dyDescent="0.25">
      <c r="A25" s="124" t="s">
        <v>65</v>
      </c>
      <c r="B25" s="127">
        <v>112</v>
      </c>
      <c r="C25" s="6">
        <f t="shared" si="0"/>
        <v>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57" customHeight="1" x14ac:dyDescent="0.25">
      <c r="A26" s="124" t="s">
        <v>66</v>
      </c>
      <c r="B26" s="127">
        <v>113</v>
      </c>
      <c r="C26" s="6">
        <f t="shared" si="0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>
        <f t="shared" si="0"/>
        <v>1055</v>
      </c>
      <c r="D27" s="6"/>
      <c r="E27" s="6"/>
      <c r="F27" s="6"/>
      <c r="G27" s="6"/>
      <c r="H27" s="6"/>
      <c r="I27" s="6"/>
      <c r="J27" s="6"/>
      <c r="K27" s="6">
        <v>1055</v>
      </c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57" customHeight="1" x14ac:dyDescent="0.25">
      <c r="A29" s="124" t="s">
        <v>69</v>
      </c>
      <c r="B29" s="127">
        <v>116</v>
      </c>
      <c r="C29" s="6">
        <f t="shared" si="0"/>
        <v>4292</v>
      </c>
      <c r="D29" s="6">
        <v>19</v>
      </c>
      <c r="E29" s="6"/>
      <c r="F29" s="6"/>
      <c r="G29" s="6"/>
      <c r="H29" s="6"/>
      <c r="I29" s="6"/>
      <c r="J29" s="6">
        <v>0</v>
      </c>
      <c r="K29" s="6">
        <v>2562</v>
      </c>
      <c r="L29" s="6">
        <v>0</v>
      </c>
      <c r="M29" s="6">
        <v>879</v>
      </c>
      <c r="N29" s="6">
        <v>17</v>
      </c>
      <c r="O29" s="6">
        <v>178</v>
      </c>
      <c r="P29" s="6">
        <v>637</v>
      </c>
    </row>
    <row r="30" spans="1:16" ht="26.4" x14ac:dyDescent="0.25">
      <c r="A30" s="128" t="s">
        <v>12</v>
      </c>
      <c r="B30" s="123">
        <v>117</v>
      </c>
      <c r="C30" s="6">
        <f t="shared" si="0"/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f t="shared" si="0"/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57" customHeight="1" x14ac:dyDescent="0.25">
      <c r="A32" s="192" t="s">
        <v>183</v>
      </c>
      <c r="B32" s="193">
        <v>119</v>
      </c>
      <c r="C32" s="6">
        <f t="shared" si="0"/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57" customHeight="1" x14ac:dyDescent="0.25">
      <c r="A33" s="192" t="s">
        <v>184</v>
      </c>
      <c r="B33" s="193">
        <v>120</v>
      </c>
      <c r="C33" s="6">
        <f t="shared" si="0"/>
        <v>0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2" t="s">
        <v>70</v>
      </c>
      <c r="B34" s="123">
        <v>121</v>
      </c>
      <c r="C34" s="6">
        <f t="shared" si="0"/>
        <v>54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50</v>
      </c>
      <c r="L34" s="6">
        <v>0</v>
      </c>
      <c r="M34" s="6">
        <v>4</v>
      </c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f t="shared" si="0"/>
        <v>2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2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f t="shared" si="0"/>
        <v>2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2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>
        <f t="shared" si="0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>
        <f t="shared" si="0"/>
        <v>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f t="shared" si="0"/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f t="shared" si="0"/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f t="shared" si="0"/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f>SUM(D43:P43)</f>
        <v>9570</v>
      </c>
      <c r="D43" s="6">
        <v>61</v>
      </c>
      <c r="E43" s="6"/>
      <c r="F43" s="6"/>
      <c r="G43" s="6"/>
      <c r="H43" s="6"/>
      <c r="I43" s="6"/>
      <c r="J43" s="6">
        <v>0</v>
      </c>
      <c r="K43" s="6">
        <v>6917</v>
      </c>
      <c r="L43" s="6">
        <v>0</v>
      </c>
      <c r="M43" s="6">
        <v>2540</v>
      </c>
      <c r="N43" s="6">
        <v>52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f t="shared" ref="C44:C64" si="1">SUM(D44:P44)</f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f t="shared" si="1"/>
        <v>0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>
        <f t="shared" si="1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>
        <f t="shared" si="1"/>
        <v>154</v>
      </c>
      <c r="D47" s="6"/>
      <c r="E47" s="6"/>
      <c r="F47" s="6"/>
      <c r="G47" s="6"/>
      <c r="H47" s="6"/>
      <c r="I47" s="6"/>
      <c r="J47" s="6"/>
      <c r="K47" s="6">
        <v>154</v>
      </c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>
        <f t="shared" si="1"/>
        <v>1809</v>
      </c>
      <c r="D48" s="6"/>
      <c r="E48" s="6"/>
      <c r="F48" s="6"/>
      <c r="G48" s="6"/>
      <c r="H48" s="6"/>
      <c r="I48" s="6"/>
      <c r="J48" s="6"/>
      <c r="K48" s="6">
        <v>1809</v>
      </c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>
        <f t="shared" si="1"/>
        <v>43</v>
      </c>
      <c r="D49" s="6"/>
      <c r="E49" s="6"/>
      <c r="F49" s="6"/>
      <c r="G49" s="6"/>
      <c r="H49" s="6"/>
      <c r="I49" s="6"/>
      <c r="J49" s="6"/>
      <c r="K49" s="6">
        <v>43</v>
      </c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f t="shared" si="1"/>
        <v>6978</v>
      </c>
      <c r="D50" s="6">
        <v>61</v>
      </c>
      <c r="E50" s="6"/>
      <c r="F50" s="6"/>
      <c r="G50" s="6"/>
      <c r="H50" s="6"/>
      <c r="I50" s="6"/>
      <c r="J50" s="6">
        <v>0</v>
      </c>
      <c r="K50" s="6">
        <v>6917</v>
      </c>
      <c r="L50" s="6">
        <v>0</v>
      </c>
      <c r="M50" s="6"/>
      <c r="N50" s="6"/>
      <c r="O50" s="6"/>
      <c r="P50" s="6"/>
    </row>
    <row r="51" spans="1:26" ht="26.4" x14ac:dyDescent="0.25">
      <c r="A51" s="128" t="s">
        <v>17</v>
      </c>
      <c r="B51" s="123">
        <v>209</v>
      </c>
      <c r="C51" s="6">
        <f t="shared" si="1"/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/>
      <c r="L51" s="6">
        <v>0</v>
      </c>
      <c r="M51" s="6"/>
      <c r="N51" s="6"/>
      <c r="O51" s="6"/>
      <c r="P51" s="6"/>
    </row>
    <row r="52" spans="1:26" ht="13.2" x14ac:dyDescent="0.25">
      <c r="A52" s="122" t="s">
        <v>18</v>
      </c>
      <c r="B52" s="123">
        <v>210</v>
      </c>
      <c r="C52" s="6">
        <f t="shared" si="1"/>
        <v>0</v>
      </c>
      <c r="D52" s="6"/>
      <c r="E52" s="6"/>
      <c r="F52" s="6"/>
      <c r="G52" s="6"/>
      <c r="H52" s="6"/>
      <c r="I52" s="6"/>
      <c r="J52" s="6">
        <v>0</v>
      </c>
      <c r="K52" s="6"/>
      <c r="L52" s="6">
        <v>0</v>
      </c>
      <c r="M52" s="6"/>
      <c r="N52" s="6"/>
      <c r="O52" s="6"/>
      <c r="P52" s="6"/>
    </row>
    <row r="53" spans="1:26" ht="39.6" x14ac:dyDescent="0.25">
      <c r="A53" s="122" t="s">
        <v>181</v>
      </c>
      <c r="B53" s="123">
        <v>211</v>
      </c>
      <c r="C53" s="6">
        <f t="shared" si="1"/>
        <v>398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315</v>
      </c>
      <c r="L53" s="6">
        <v>0</v>
      </c>
      <c r="M53" s="6">
        <v>83</v>
      </c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f t="shared" si="1"/>
        <v>133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114</v>
      </c>
      <c r="L54" s="6">
        <v>0</v>
      </c>
      <c r="M54" s="6">
        <v>19</v>
      </c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f t="shared" si="1"/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f t="shared" si="1"/>
        <v>265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201</v>
      </c>
      <c r="L56" s="6">
        <f>L53-L54</f>
        <v>0</v>
      </c>
      <c r="M56" s="6">
        <v>64</v>
      </c>
      <c r="N56" s="6">
        <v>0</v>
      </c>
      <c r="O56" s="6"/>
      <c r="P56" s="6"/>
    </row>
    <row r="57" spans="1:26" ht="26.4" x14ac:dyDescent="0.25">
      <c r="A57" s="135" t="s">
        <v>86</v>
      </c>
      <c r="B57" s="123">
        <v>215</v>
      </c>
      <c r="C57" s="6">
        <f t="shared" si="1"/>
        <v>0</v>
      </c>
      <c r="D57" s="6">
        <v>0</v>
      </c>
      <c r="E57" s="6"/>
      <c r="F57" s="6"/>
      <c r="G57" s="6"/>
      <c r="H57" s="6"/>
      <c r="I57" s="6"/>
      <c r="J57" s="6">
        <v>0</v>
      </c>
      <c r="K57" s="6">
        <v>0</v>
      </c>
      <c r="L57" s="6">
        <v>0</v>
      </c>
      <c r="M57" s="6"/>
      <c r="N57" s="6">
        <v>0</v>
      </c>
      <c r="O57" s="6"/>
      <c r="P57" s="6"/>
    </row>
    <row r="58" spans="1:26" ht="52.8" x14ac:dyDescent="0.25">
      <c r="A58" s="135" t="s">
        <v>185</v>
      </c>
      <c r="B58" s="123" t="s">
        <v>186</v>
      </c>
      <c r="C58" s="6">
        <f t="shared" si="1"/>
        <v>3458</v>
      </c>
      <c r="D58" s="6" t="s">
        <v>380</v>
      </c>
      <c r="E58" s="6"/>
      <c r="F58" s="6"/>
      <c r="G58" s="6"/>
      <c r="H58" s="6"/>
      <c r="I58" s="6"/>
      <c r="J58" s="6"/>
      <c r="K58" s="6">
        <v>2562</v>
      </c>
      <c r="L58" s="6"/>
      <c r="M58" s="6">
        <v>879</v>
      </c>
      <c r="N58" s="6">
        <v>17</v>
      </c>
      <c r="O58" s="6"/>
      <c r="P58" s="6"/>
      <c r="Q58" s="99"/>
      <c r="R58" s="99"/>
      <c r="S58" s="99"/>
      <c r="T58" s="99"/>
    </row>
    <row r="59" spans="1:26" ht="79.2" x14ac:dyDescent="0.25">
      <c r="A59" s="135" t="s">
        <v>187</v>
      </c>
      <c r="B59" s="123">
        <v>217</v>
      </c>
      <c r="C59" s="6">
        <f t="shared" si="1"/>
        <v>120</v>
      </c>
      <c r="D59" s="6">
        <v>0</v>
      </c>
      <c r="E59" s="6"/>
      <c r="F59" s="6"/>
      <c r="G59" s="6"/>
      <c r="H59" s="6"/>
      <c r="I59" s="6"/>
      <c r="J59" s="6"/>
      <c r="K59" s="6">
        <v>120</v>
      </c>
      <c r="L59" s="6"/>
      <c r="M59" s="6"/>
      <c r="N59" s="6"/>
      <c r="O59" s="6"/>
      <c r="P59" s="6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66" x14ac:dyDescent="0.25">
      <c r="A60" s="135" t="s">
        <v>189</v>
      </c>
      <c r="B60" s="123">
        <v>218</v>
      </c>
      <c r="C60" s="6">
        <f t="shared" si="1"/>
        <v>0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01"/>
      <c r="R60" s="101"/>
      <c r="S60" s="101"/>
      <c r="T60" s="101"/>
    </row>
    <row r="61" spans="1:26" ht="26.4" x14ac:dyDescent="0.25">
      <c r="A61" s="135" t="s">
        <v>190</v>
      </c>
      <c r="B61" s="123">
        <v>219</v>
      </c>
      <c r="C61" s="6">
        <f t="shared" si="1"/>
        <v>3458</v>
      </c>
      <c r="D61" s="6"/>
      <c r="E61" s="6"/>
      <c r="F61" s="6"/>
      <c r="G61" s="6"/>
      <c r="H61" s="6"/>
      <c r="I61" s="6"/>
      <c r="J61" s="6"/>
      <c r="K61" s="6">
        <v>2562</v>
      </c>
      <c r="L61" s="6"/>
      <c r="M61" s="6">
        <v>879</v>
      </c>
      <c r="N61" s="6">
        <v>17</v>
      </c>
      <c r="O61" s="6"/>
      <c r="P61" s="6"/>
      <c r="Q61" s="101"/>
      <c r="R61" s="101"/>
      <c r="S61" s="101"/>
      <c r="T61" s="101"/>
    </row>
    <row r="62" spans="1:26" ht="26.4" x14ac:dyDescent="0.25">
      <c r="A62" s="135" t="s">
        <v>191</v>
      </c>
      <c r="B62" s="123">
        <v>220</v>
      </c>
      <c r="C62" s="6">
        <f t="shared" si="1"/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99"/>
      <c r="R62" s="99"/>
      <c r="S62" s="99"/>
      <c r="T62" s="99"/>
    </row>
    <row r="63" spans="1:26" ht="13.2" x14ac:dyDescent="0.25">
      <c r="A63" s="135" t="s">
        <v>192</v>
      </c>
      <c r="B63" s="123">
        <v>221</v>
      </c>
      <c r="C63" s="6">
        <f t="shared" si="1"/>
        <v>0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99"/>
      <c r="R63" s="99"/>
      <c r="S63" s="99"/>
      <c r="T63" s="99"/>
    </row>
    <row r="64" spans="1:26" ht="26.4" x14ac:dyDescent="0.25">
      <c r="A64" s="135" t="s">
        <v>93</v>
      </c>
      <c r="B64" s="123">
        <v>222</v>
      </c>
      <c r="C64" s="6">
        <f t="shared" si="1"/>
        <v>0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0</v>
      </c>
      <c r="L64" s="6">
        <v>0</v>
      </c>
      <c r="M64" s="6"/>
      <c r="N64" s="6">
        <v>0</v>
      </c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f>SUM(D66:P66)</f>
        <v>1667849.4839999999</v>
      </c>
      <c r="D66" s="6">
        <v>387902</v>
      </c>
      <c r="E66" s="6"/>
      <c r="F66" s="6"/>
      <c r="G66" s="6"/>
      <c r="H66" s="6"/>
      <c r="I66" s="6"/>
      <c r="J66" s="6">
        <v>0</v>
      </c>
      <c r="K66" s="6">
        <v>1040659</v>
      </c>
      <c r="L66" s="6">
        <v>0</v>
      </c>
      <c r="M66" s="6">
        <v>139895</v>
      </c>
      <c r="N66" s="6">
        <v>8352.0030000000006</v>
      </c>
      <c r="O66" s="6">
        <v>71848.551000000007</v>
      </c>
      <c r="P66" s="6">
        <v>19192.93</v>
      </c>
    </row>
    <row r="67" spans="1:20" ht="52.8" x14ac:dyDescent="0.25">
      <c r="A67" s="124" t="s">
        <v>95</v>
      </c>
      <c r="B67" s="123">
        <v>302</v>
      </c>
      <c r="C67" s="6">
        <f t="shared" ref="C67:C92" si="2">SUM(D67:P67)</f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f t="shared" si="2"/>
        <v>401056</v>
      </c>
      <c r="D68" s="6"/>
      <c r="E68" s="6"/>
      <c r="F68" s="6"/>
      <c r="G68" s="6"/>
      <c r="H68" s="6"/>
      <c r="I68" s="6"/>
      <c r="J68" s="6"/>
      <c r="K68" s="121">
        <v>401056</v>
      </c>
      <c r="L68" s="6"/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f t="shared" si="2"/>
        <v>44890.14</v>
      </c>
      <c r="D69" s="6">
        <v>0</v>
      </c>
      <c r="E69" s="6"/>
      <c r="F69" s="6"/>
      <c r="G69" s="6"/>
      <c r="H69" s="6"/>
      <c r="I69" s="6"/>
      <c r="J69" s="6"/>
      <c r="K69" s="121">
        <v>44890.14</v>
      </c>
      <c r="L69" s="6">
        <v>0</v>
      </c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f t="shared" si="2"/>
        <v>0</v>
      </c>
      <c r="D70" s="6">
        <v>0</v>
      </c>
      <c r="E70" s="6"/>
      <c r="F70" s="6"/>
      <c r="G70" s="6"/>
      <c r="H70" s="6"/>
      <c r="I70" s="6"/>
      <c r="J70" s="6"/>
      <c r="K70" s="121">
        <v>0</v>
      </c>
      <c r="L70" s="6">
        <v>0</v>
      </c>
      <c r="M70" s="6"/>
      <c r="N70" s="6">
        <v>0</v>
      </c>
      <c r="O70" s="6"/>
      <c r="P70" s="6"/>
    </row>
    <row r="71" spans="1:20" ht="71.25" customHeight="1" x14ac:dyDescent="0.25">
      <c r="A71" s="125" t="s">
        <v>99</v>
      </c>
      <c r="B71" s="123">
        <v>306</v>
      </c>
      <c r="C71" s="6">
        <f t="shared" si="2"/>
        <v>0</v>
      </c>
      <c r="D71" s="6"/>
      <c r="E71" s="6"/>
      <c r="F71" s="6"/>
      <c r="G71" s="6"/>
      <c r="H71" s="6"/>
      <c r="I71" s="6"/>
      <c r="J71" s="6"/>
      <c r="K71" s="121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>
        <f t="shared" si="2"/>
        <v>263876.63500000001</v>
      </c>
      <c r="D72" s="6">
        <v>9163.39</v>
      </c>
      <c r="E72" s="6"/>
      <c r="F72" s="6"/>
      <c r="G72" s="6"/>
      <c r="H72" s="6"/>
      <c r="I72" s="6"/>
      <c r="J72" s="6"/>
      <c r="K72" s="121">
        <v>254713.245</v>
      </c>
      <c r="L72" s="6"/>
      <c r="M72" s="6"/>
      <c r="N72" s="6"/>
      <c r="O72" s="6"/>
      <c r="P72" s="6"/>
    </row>
    <row r="73" spans="1:20" ht="52.8" x14ac:dyDescent="0.25">
      <c r="A73" s="199" t="s">
        <v>201</v>
      </c>
      <c r="B73" s="123">
        <v>308</v>
      </c>
      <c r="C73" s="6">
        <f t="shared" si="2"/>
        <v>85497.64</v>
      </c>
      <c r="D73" s="6"/>
      <c r="E73" s="6"/>
      <c r="F73" s="6"/>
      <c r="G73" s="6"/>
      <c r="H73" s="6"/>
      <c r="I73" s="6"/>
      <c r="J73" s="6"/>
      <c r="K73" s="121">
        <v>85497.64</v>
      </c>
      <c r="L73" s="6"/>
      <c r="M73" s="6"/>
      <c r="N73" s="6"/>
      <c r="O73" s="6"/>
      <c r="P73" s="6"/>
      <c r="Q73" s="106"/>
      <c r="R73" s="106"/>
      <c r="S73" s="106"/>
      <c r="T73" s="106"/>
    </row>
    <row r="74" spans="1:20" ht="26.4" x14ac:dyDescent="0.25">
      <c r="A74" s="192" t="s">
        <v>102</v>
      </c>
      <c r="B74" s="123">
        <v>309</v>
      </c>
      <c r="C74" s="6">
        <f t="shared" si="2"/>
        <v>1202730.3910000001</v>
      </c>
      <c r="D74" s="6">
        <v>38540.49</v>
      </c>
      <c r="E74" s="6"/>
      <c r="F74" s="6"/>
      <c r="G74" s="6"/>
      <c r="H74" s="6"/>
      <c r="I74" s="6"/>
      <c r="J74" s="6"/>
      <c r="K74" s="121">
        <v>946770.4</v>
      </c>
      <c r="L74" s="6"/>
      <c r="M74" s="6">
        <v>118151.3</v>
      </c>
      <c r="N74" s="6">
        <v>8351.0010000000002</v>
      </c>
      <c r="O74" s="6">
        <v>71830.63</v>
      </c>
      <c r="P74" s="6">
        <v>19086.57</v>
      </c>
      <c r="Q74" s="81">
        <f>SUM(D74:N74)</f>
        <v>1111813.1909999999</v>
      </c>
      <c r="R74" s="81">
        <f>Q74/C74*100</f>
        <v>92.440766386188358</v>
      </c>
    </row>
    <row r="75" spans="1:20" ht="66" x14ac:dyDescent="0.25">
      <c r="A75" s="192" t="s">
        <v>202</v>
      </c>
      <c r="B75" s="123">
        <v>310</v>
      </c>
      <c r="C75" s="6">
        <f t="shared" si="2"/>
        <v>277360</v>
      </c>
      <c r="D75" s="6"/>
      <c r="E75" s="6"/>
      <c r="F75" s="6"/>
      <c r="G75" s="6"/>
      <c r="H75" s="6"/>
      <c r="I75" s="6"/>
      <c r="J75" s="6"/>
      <c r="K75" s="121">
        <v>277360</v>
      </c>
      <c r="L75" s="6"/>
      <c r="M75" s="6"/>
      <c r="N75" s="6"/>
      <c r="O75" s="6"/>
      <c r="P75" s="6"/>
      <c r="Q75" s="107"/>
      <c r="R75" s="107"/>
      <c r="S75" s="107"/>
      <c r="T75" s="107"/>
    </row>
    <row r="76" spans="1:20" ht="26.4" x14ac:dyDescent="0.25">
      <c r="A76" s="191" t="s">
        <v>104</v>
      </c>
      <c r="B76" s="123">
        <v>311</v>
      </c>
      <c r="C76" s="6">
        <f t="shared" si="2"/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/>
      <c r="L76" s="6">
        <v>0</v>
      </c>
      <c r="M76" s="6"/>
      <c r="N76" s="6">
        <v>0</v>
      </c>
      <c r="O76" s="6">
        <v>0</v>
      </c>
      <c r="P76" s="6">
        <v>0</v>
      </c>
    </row>
    <row r="77" spans="1:20" ht="39.6" x14ac:dyDescent="0.25">
      <c r="A77" s="124" t="s">
        <v>105</v>
      </c>
      <c r="B77" s="123">
        <v>312</v>
      </c>
      <c r="C77" s="6">
        <f t="shared" si="2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>
        <f t="shared" si="2"/>
        <v>238673.14053</v>
      </c>
      <c r="D78" s="6">
        <v>8920.0290000000005</v>
      </c>
      <c r="E78" s="6"/>
      <c r="F78" s="6"/>
      <c r="G78" s="6"/>
      <c r="H78" s="6"/>
      <c r="I78" s="6"/>
      <c r="J78" s="6"/>
      <c r="K78" s="6">
        <v>229753.11152999999</v>
      </c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>
        <f t="shared" si="2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>
        <f t="shared" si="2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f t="shared" si="2"/>
        <v>1202730.3910000001</v>
      </c>
      <c r="D81" s="6">
        <v>38540.49</v>
      </c>
      <c r="E81" s="6"/>
      <c r="F81" s="6"/>
      <c r="G81" s="6"/>
      <c r="H81" s="6"/>
      <c r="I81" s="6"/>
      <c r="J81" s="6"/>
      <c r="K81" s="6">
        <v>946770.4</v>
      </c>
      <c r="L81" s="6"/>
      <c r="M81" s="6">
        <v>118151.3</v>
      </c>
      <c r="N81" s="6">
        <v>8351.0010000000002</v>
      </c>
      <c r="O81" s="6">
        <v>71830.63</v>
      </c>
      <c r="P81" s="6">
        <v>19086.57</v>
      </c>
    </row>
    <row r="82" spans="1:28" ht="26.4" x14ac:dyDescent="0.25">
      <c r="A82" s="128" t="s">
        <v>21</v>
      </c>
      <c r="B82" s="123">
        <v>317</v>
      </c>
      <c r="C82" s="6">
        <f t="shared" si="2"/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f t="shared" si="2"/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92" t="s">
        <v>193</v>
      </c>
      <c r="B84" s="193">
        <v>319</v>
      </c>
      <c r="C84" s="6">
        <f t="shared" si="2"/>
        <v>0</v>
      </c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07"/>
      <c r="R84" s="107"/>
      <c r="S84" s="107"/>
      <c r="T84" s="107"/>
    </row>
    <row r="85" spans="1:28" ht="39.6" x14ac:dyDescent="0.25">
      <c r="A85" s="192" t="s">
        <v>194</v>
      </c>
      <c r="B85" s="193">
        <v>320</v>
      </c>
      <c r="C85" s="6">
        <f t="shared" si="2"/>
        <v>0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07"/>
      <c r="R85" s="107"/>
      <c r="S85" s="107"/>
      <c r="T85" s="107"/>
    </row>
    <row r="86" spans="1:28" ht="26.4" x14ac:dyDescent="0.25">
      <c r="A86" s="192" t="s">
        <v>109</v>
      </c>
      <c r="B86" s="193">
        <v>321</v>
      </c>
      <c r="C86" s="6">
        <f t="shared" si="2"/>
        <v>-70.03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-44.83</v>
      </c>
      <c r="L86" s="6">
        <v>0</v>
      </c>
      <c r="M86" s="6">
        <v>-25.2</v>
      </c>
      <c r="N86" s="6">
        <v>0</v>
      </c>
      <c r="O86" s="6">
        <v>0</v>
      </c>
      <c r="P86" s="6">
        <v>0</v>
      </c>
    </row>
    <row r="87" spans="1:28" ht="26.4" x14ac:dyDescent="0.25">
      <c r="A87" s="192" t="s">
        <v>110</v>
      </c>
      <c r="B87" s="193">
        <v>322</v>
      </c>
      <c r="C87" s="6">
        <f t="shared" si="2"/>
        <v>83.47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83.47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200" t="s">
        <v>14</v>
      </c>
      <c r="B88" s="193">
        <v>323</v>
      </c>
      <c r="C88" s="6">
        <f t="shared" si="2"/>
        <v>83.47</v>
      </c>
      <c r="D88" s="6"/>
      <c r="E88" s="6"/>
      <c r="F88" s="6"/>
      <c r="G88" s="6"/>
      <c r="H88" s="6"/>
      <c r="I88" s="6"/>
      <c r="J88" s="6"/>
      <c r="K88" s="6">
        <v>83.47</v>
      </c>
      <c r="L88" s="6"/>
      <c r="M88" s="6"/>
      <c r="N88" s="6"/>
      <c r="O88" s="6"/>
      <c r="P88" s="6"/>
    </row>
    <row r="89" spans="1:28" ht="26.4" x14ac:dyDescent="0.25">
      <c r="A89" s="200" t="s">
        <v>72</v>
      </c>
      <c r="B89" s="193">
        <v>324</v>
      </c>
      <c r="C89" s="6">
        <f t="shared" si="2"/>
        <v>0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200" t="s">
        <v>73</v>
      </c>
      <c r="B90" s="193">
        <v>325</v>
      </c>
      <c r="C90" s="6">
        <f t="shared" si="2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92" t="s">
        <v>15</v>
      </c>
      <c r="B91" s="193">
        <v>326</v>
      </c>
      <c r="C91" s="6">
        <f t="shared" si="2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92" t="s">
        <v>195</v>
      </c>
      <c r="B92" s="193">
        <v>327</v>
      </c>
      <c r="C92" s="6">
        <f t="shared" si="2"/>
        <v>0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99" t="s">
        <v>117</v>
      </c>
      <c r="B95" s="193" t="s">
        <v>23</v>
      </c>
      <c r="C95" s="6">
        <f>SUM(D95:P95)</f>
        <v>65</v>
      </c>
      <c r="D95" s="6">
        <v>0</v>
      </c>
      <c r="E95" s="6"/>
      <c r="F95" s="6"/>
      <c r="G95" s="6"/>
      <c r="H95" s="6"/>
      <c r="I95" s="6"/>
      <c r="J95" s="6"/>
      <c r="K95" s="6">
        <v>23</v>
      </c>
      <c r="L95" s="6"/>
      <c r="M95" s="6">
        <v>42</v>
      </c>
      <c r="N95" s="6">
        <v>0</v>
      </c>
      <c r="O95" s="6"/>
      <c r="P95" s="6"/>
    </row>
    <row r="96" spans="1:28" ht="128.25" customHeight="1" x14ac:dyDescent="0.25">
      <c r="A96" s="199" t="s">
        <v>203</v>
      </c>
      <c r="B96" s="193" t="s">
        <v>24</v>
      </c>
      <c r="C96" s="6">
        <f>SUM(D96:P96)</f>
        <v>0</v>
      </c>
      <c r="D96" s="199"/>
      <c r="E96" s="199"/>
      <c r="F96" s="199"/>
      <c r="G96" s="6"/>
      <c r="H96" s="6"/>
      <c r="I96" s="6"/>
      <c r="J96" s="6"/>
      <c r="K96" s="6">
        <v>0</v>
      </c>
      <c r="L96" s="6"/>
      <c r="M96" s="6"/>
      <c r="N96" s="6">
        <v>0</v>
      </c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99" t="s">
        <v>204</v>
      </c>
      <c r="B97" s="193" t="s">
        <v>26</v>
      </c>
      <c r="C97" s="6">
        <f>SUM(D97:P97)</f>
        <v>0</v>
      </c>
      <c r="D97" s="199"/>
      <c r="E97" s="199"/>
      <c r="F97" s="199"/>
      <c r="G97" s="6"/>
      <c r="H97" s="6"/>
      <c r="I97" s="6"/>
      <c r="J97" s="6"/>
      <c r="K97" s="6">
        <v>0</v>
      </c>
      <c r="L97" s="6"/>
      <c r="M97" s="6"/>
      <c r="N97" s="6">
        <v>0</v>
      </c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99" t="s">
        <v>205</v>
      </c>
      <c r="B98" s="193" t="s">
        <v>206</v>
      </c>
      <c r="C98" s="6">
        <f>SUM(D98:P98)</f>
        <v>65</v>
      </c>
      <c r="D98" s="199"/>
      <c r="E98" s="199"/>
      <c r="F98" s="199"/>
      <c r="G98" s="6"/>
      <c r="H98" s="6"/>
      <c r="I98" s="6"/>
      <c r="J98" s="6"/>
      <c r="K98" s="6">
        <v>23</v>
      </c>
      <c r="L98" s="6"/>
      <c r="M98" s="6">
        <v>42</v>
      </c>
      <c r="N98" s="6">
        <v>0</v>
      </c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f>SUM(D100:P100)</f>
        <v>184</v>
      </c>
      <c r="D100" s="6">
        <v>0</v>
      </c>
      <c r="E100" s="6"/>
      <c r="F100" s="6"/>
      <c r="G100" s="6"/>
      <c r="H100" s="6"/>
      <c r="I100" s="6"/>
      <c r="J100" s="6"/>
      <c r="K100" s="6">
        <v>71</v>
      </c>
      <c r="L100" s="6"/>
      <c r="M100" s="6">
        <v>113</v>
      </c>
      <c r="N100" s="6">
        <v>0</v>
      </c>
      <c r="O100" s="6"/>
      <c r="P100" s="6"/>
    </row>
    <row r="101" spans="1:28" ht="39.6" x14ac:dyDescent="0.25">
      <c r="A101" s="122" t="s">
        <v>131</v>
      </c>
      <c r="B101" s="123" t="s">
        <v>28</v>
      </c>
      <c r="C101" s="6">
        <f>SUM(D101:P101)</f>
        <v>39</v>
      </c>
      <c r="D101" s="6">
        <v>0</v>
      </c>
      <c r="E101" s="6"/>
      <c r="F101" s="6"/>
      <c r="G101" s="6"/>
      <c r="H101" s="6"/>
      <c r="I101" s="6"/>
      <c r="J101" s="6"/>
      <c r="K101" s="6">
        <v>12</v>
      </c>
      <c r="L101" s="6"/>
      <c r="M101" s="6">
        <v>27</v>
      </c>
      <c r="N101" s="6">
        <v>0</v>
      </c>
      <c r="O101" s="6"/>
      <c r="P101" s="6"/>
    </row>
    <row r="102" spans="1:28" ht="52.8" x14ac:dyDescent="0.25">
      <c r="A102" s="122" t="s">
        <v>119</v>
      </c>
      <c r="B102" s="123" t="s">
        <v>29</v>
      </c>
      <c r="C102" s="6">
        <f>SUM(D102:P102)</f>
        <v>0</v>
      </c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>
        <v>0</v>
      </c>
      <c r="O102" s="6"/>
      <c r="P102" s="6"/>
    </row>
    <row r="103" spans="1:28" ht="13.2" x14ac:dyDescent="0.25">
      <c r="A103" s="122" t="s">
        <v>120</v>
      </c>
      <c r="B103" s="123" t="s">
        <v>30</v>
      </c>
      <c r="C103" s="6">
        <f>SUM(D103:P103)</f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>
        <v>0</v>
      </c>
      <c r="O103" s="6"/>
      <c r="P103" s="6"/>
    </row>
    <row r="104" spans="1:28" ht="39.6" x14ac:dyDescent="0.25">
      <c r="A104" s="122" t="s">
        <v>207</v>
      </c>
      <c r="B104" s="123" t="s">
        <v>31</v>
      </c>
      <c r="C104" s="6">
        <f>SUM(D104:P104)</f>
        <v>65</v>
      </c>
      <c r="D104" s="122"/>
      <c r="E104" s="122"/>
      <c r="F104" s="122"/>
      <c r="G104" s="6"/>
      <c r="H104" s="6"/>
      <c r="I104" s="6"/>
      <c r="J104" s="6"/>
      <c r="K104" s="6">
        <v>23</v>
      </c>
      <c r="L104" s="6"/>
      <c r="M104" s="6">
        <v>42</v>
      </c>
      <c r="N104" s="6">
        <v>0</v>
      </c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3.2" x14ac:dyDescent="0.25">
      <c r="A106" s="122" t="s">
        <v>123</v>
      </c>
      <c r="B106" s="123" t="s">
        <v>33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92" t="s">
        <v>208</v>
      </c>
      <c r="B107" s="193" t="s">
        <v>34</v>
      </c>
      <c r="C107" s="6">
        <f>SUM(D107:P107)</f>
        <v>18891.748</v>
      </c>
      <c r="D107" s="6">
        <v>2174.6179999999999</v>
      </c>
      <c r="E107" s="6"/>
      <c r="F107" s="6"/>
      <c r="G107" s="6"/>
      <c r="H107" s="6"/>
      <c r="I107" s="6"/>
      <c r="J107" s="6"/>
      <c r="K107" s="6">
        <v>12215.37</v>
      </c>
      <c r="L107" s="6"/>
      <c r="M107" s="6">
        <v>4501.76</v>
      </c>
      <c r="N107" s="6">
        <v>0</v>
      </c>
      <c r="O107" s="6"/>
      <c r="P107" s="6"/>
    </row>
    <row r="108" spans="1:28" ht="79.2" x14ac:dyDescent="0.25">
      <c r="A108" s="192" t="s">
        <v>209</v>
      </c>
      <c r="B108" s="193" t="s">
        <v>35</v>
      </c>
      <c r="C108" s="6">
        <f>SUM(D108:P108)</f>
        <v>0</v>
      </c>
      <c r="D108" s="192"/>
      <c r="E108" s="192"/>
      <c r="F108" s="192"/>
      <c r="G108" s="6"/>
      <c r="H108" s="6"/>
      <c r="I108" s="6"/>
      <c r="J108" s="6"/>
      <c r="K108" s="6">
        <v>0</v>
      </c>
      <c r="L108" s="6"/>
      <c r="M108" s="6"/>
      <c r="N108" s="6">
        <v>0</v>
      </c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99" t="s">
        <v>125</v>
      </c>
      <c r="B109" s="195" t="s">
        <v>36</v>
      </c>
      <c r="C109" s="6">
        <f>SUM(D109:P109)</f>
        <v>20277.02</v>
      </c>
      <c r="D109" s="6">
        <v>0</v>
      </c>
      <c r="E109" s="6"/>
      <c r="F109" s="6"/>
      <c r="G109" s="6"/>
      <c r="H109" s="6"/>
      <c r="I109" s="6"/>
      <c r="J109" s="6"/>
      <c r="K109" s="6">
        <v>10138.51</v>
      </c>
      <c r="L109" s="6"/>
      <c r="M109" s="6">
        <v>10138.51</v>
      </c>
      <c r="N109" s="6">
        <v>0</v>
      </c>
      <c r="O109" s="6"/>
      <c r="P109" s="6"/>
    </row>
    <row r="110" spans="1:28" ht="92.4" x14ac:dyDescent="0.25">
      <c r="A110" s="201" t="s">
        <v>210</v>
      </c>
      <c r="B110" s="202" t="s">
        <v>134</v>
      </c>
      <c r="C110" s="6">
        <f>SUM(D110:P110)</f>
        <v>0</v>
      </c>
      <c r="D110" s="201"/>
      <c r="E110" s="201"/>
      <c r="F110" s="201"/>
      <c r="G110" s="138"/>
      <c r="H110" s="138"/>
      <c r="I110" s="138"/>
      <c r="J110" s="138"/>
      <c r="K110" s="138">
        <v>0</v>
      </c>
      <c r="L110" s="138"/>
      <c r="M110" s="138"/>
      <c r="N110" s="138">
        <v>0</v>
      </c>
      <c r="O110" s="138"/>
      <c r="P110" s="138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79.2" x14ac:dyDescent="0.25">
      <c r="A111" s="148" t="s">
        <v>291</v>
      </c>
      <c r="B111" s="149" t="s">
        <v>292</v>
      </c>
      <c r="C111" s="6">
        <f>SUM(D111:P111)</f>
        <v>0</v>
      </c>
      <c r="D111" s="150"/>
      <c r="E111" s="150"/>
      <c r="F111" s="150"/>
      <c r="G111" s="138"/>
      <c r="H111" s="138"/>
      <c r="I111" s="138"/>
      <c r="J111" s="138"/>
      <c r="K111" s="138"/>
      <c r="L111" s="138"/>
      <c r="M111" s="150"/>
      <c r="N111" s="150"/>
      <c r="O111" s="150"/>
      <c r="P111" s="150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2.75" customHeight="1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145">
        <f>SUM(D114:P114)</f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</row>
    <row r="115" spans="1:16" ht="66" x14ac:dyDescent="0.25">
      <c r="A115" s="125" t="s">
        <v>112</v>
      </c>
      <c r="B115" s="145" t="s">
        <v>138</v>
      </c>
      <c r="C115" s="145">
        <f>SUM(D115:P115)</f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</row>
    <row r="116" spans="1:16" ht="26.4" x14ac:dyDescent="0.25">
      <c r="A116" s="125" t="s">
        <v>142</v>
      </c>
      <c r="B116" s="145" t="s">
        <v>139</v>
      </c>
      <c r="C116" s="145">
        <f>SUM(D116:P116)</f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</row>
    <row r="117" spans="1:16" ht="26.4" x14ac:dyDescent="0.25">
      <c r="A117" s="125" t="s">
        <v>143</v>
      </c>
      <c r="B117" s="145" t="s">
        <v>140</v>
      </c>
      <c r="C117" s="145">
        <f>SUM(D117:P117)</f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</row>
    <row r="118" spans="1:16" ht="26.4" x14ac:dyDescent="0.25">
      <c r="A118" s="125" t="s">
        <v>144</v>
      </c>
      <c r="B118" s="145" t="s">
        <v>141</v>
      </c>
      <c r="C118" s="145">
        <f>SUM(D118:P118)</f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</row>
    <row r="119" spans="1:16" ht="12.75" customHeight="1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</row>
    <row r="121" spans="1:16" ht="66" x14ac:dyDescent="0.25">
      <c r="A121" s="125" t="s">
        <v>114</v>
      </c>
      <c r="B121" s="145" t="s">
        <v>147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</row>
    <row r="122" spans="1:16" ht="26.4" x14ac:dyDescent="0.25">
      <c r="A122" s="125" t="s">
        <v>151</v>
      </c>
      <c r="B122" s="145" t="s">
        <v>148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</row>
    <row r="123" spans="1:16" ht="26.4" x14ac:dyDescent="0.25">
      <c r="A123" s="125" t="s">
        <v>152</v>
      </c>
      <c r="B123" s="145" t="s">
        <v>149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</row>
    <row r="124" spans="1:16" ht="26.4" x14ac:dyDescent="0.25">
      <c r="A124" s="125" t="s">
        <v>153</v>
      </c>
      <c r="B124" s="145" t="s">
        <v>150</v>
      </c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</row>
    <row r="125" spans="1:16" ht="12.75" customHeight="1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</row>
    <row r="127" spans="1:16" ht="66" x14ac:dyDescent="0.25">
      <c r="A127" s="125" t="s">
        <v>116</v>
      </c>
      <c r="B127" s="145" t="s">
        <v>156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</row>
    <row r="128" spans="1:16" ht="26.4" x14ac:dyDescent="0.25">
      <c r="A128" s="125" t="s">
        <v>160</v>
      </c>
      <c r="B128" s="145" t="s">
        <v>157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</row>
    <row r="129" spans="1:16" ht="26.4" x14ac:dyDescent="0.25">
      <c r="A129" s="125" t="s">
        <v>161</v>
      </c>
      <c r="B129" s="145" t="s">
        <v>158</v>
      </c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</row>
    <row r="130" spans="1:16" ht="26.4" x14ac:dyDescent="0.25">
      <c r="A130" s="147" t="s">
        <v>162</v>
      </c>
      <c r="B130" s="151" t="s">
        <v>159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</row>
    <row r="132" spans="1:16" x14ac:dyDescent="0.25">
      <c r="A132" s="94" t="s">
        <v>42</v>
      </c>
    </row>
    <row r="134" spans="1:16" ht="28.2" x14ac:dyDescent="0.3">
      <c r="A134" s="115" t="s">
        <v>163</v>
      </c>
      <c r="B134" s="97"/>
      <c r="C134" s="97"/>
      <c r="D134" s="469"/>
      <c r="E134" s="469"/>
      <c r="F134" s="469"/>
      <c r="G134" s="469"/>
      <c r="H134" s="469"/>
      <c r="I134" s="469"/>
    </row>
    <row r="135" spans="1:16" ht="15.6" x14ac:dyDescent="0.3">
      <c r="B135" s="97"/>
      <c r="C135" s="97"/>
      <c r="D135" s="97"/>
      <c r="E135" s="97"/>
      <c r="F135" s="97"/>
      <c r="G135" s="97"/>
      <c r="H135" s="97"/>
      <c r="I135" s="97"/>
    </row>
    <row r="136" spans="1:16" ht="15.6" x14ac:dyDescent="0.3">
      <c r="B136" s="97"/>
      <c r="C136" s="97"/>
      <c r="D136" s="469"/>
      <c r="E136" s="469"/>
      <c r="F136" s="469"/>
      <c r="G136" s="470"/>
      <c r="H136" s="469"/>
      <c r="I136" s="469"/>
      <c r="J136" s="469"/>
    </row>
    <row r="137" spans="1:16" ht="15.6" x14ac:dyDescent="0.3">
      <c r="B137" s="97"/>
      <c r="C137" s="97"/>
      <c r="D137" s="469"/>
      <c r="E137" s="469"/>
      <c r="F137" s="469"/>
      <c r="G137" s="97"/>
      <c r="H137" s="97"/>
      <c r="I137" s="97"/>
    </row>
  </sheetData>
  <mergeCells count="31">
    <mergeCell ref="D136:F136"/>
    <mergeCell ref="G136:J136"/>
    <mergeCell ref="D137:F137"/>
    <mergeCell ref="A105:P105"/>
    <mergeCell ref="A112:P112"/>
    <mergeCell ref="A113:P113"/>
    <mergeCell ref="A119:P119"/>
    <mergeCell ref="A125:P125"/>
    <mergeCell ref="D134:F134"/>
    <mergeCell ref="G134:I134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43" zoomScale="80" zoomScaleNormal="8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376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f>D14+E14+F14+G14+H14+I14+J14+K14+L14+M14+N14+O14+P14</f>
        <v>64</v>
      </c>
      <c r="D14" s="6">
        <v>2</v>
      </c>
      <c r="E14" s="6"/>
      <c r="F14" s="6"/>
      <c r="G14" s="6"/>
      <c r="H14" s="6"/>
      <c r="I14" s="6"/>
      <c r="J14" s="6">
        <v>0</v>
      </c>
      <c r="K14" s="6">
        <v>8</v>
      </c>
      <c r="L14" s="6">
        <v>0</v>
      </c>
      <c r="M14" s="6"/>
      <c r="N14" s="6">
        <v>0</v>
      </c>
      <c r="O14" s="6">
        <v>1</v>
      </c>
      <c r="P14" s="6">
        <v>53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v>0</v>
      </c>
      <c r="D16" s="6">
        <v>1</v>
      </c>
      <c r="E16" s="6"/>
      <c r="F16" s="6"/>
      <c r="G16" s="6"/>
      <c r="H16" s="6"/>
      <c r="I16" s="6"/>
      <c r="J16" s="6">
        <v>0</v>
      </c>
      <c r="K16" s="6">
        <v>1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>
        <v>1</v>
      </c>
      <c r="E17" s="6"/>
      <c r="F17" s="6"/>
      <c r="G17" s="6"/>
      <c r="H17" s="6"/>
      <c r="I17" s="6"/>
      <c r="J17" s="6"/>
      <c r="K17" s="6">
        <v>1</v>
      </c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6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f>D23+E23+F23+G23+H23+I23+J23+K23+L23+M23+N23+O23+P23</f>
        <v>61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7</v>
      </c>
      <c r="L23" s="6">
        <v>0</v>
      </c>
      <c r="M23" s="6"/>
      <c r="N23" s="6">
        <v>0</v>
      </c>
      <c r="O23" s="6">
        <v>1</v>
      </c>
      <c r="P23" s="6">
        <v>53</v>
      </c>
    </row>
    <row r="24" spans="1:16" ht="66" x14ac:dyDescent="0.25">
      <c r="A24" s="124" t="s">
        <v>64</v>
      </c>
      <c r="B24" s="127">
        <v>111</v>
      </c>
      <c r="C24" s="6">
        <f>D24+E24+F24+G24+H24+I24+J24+K24+L24+M24+N24</f>
        <v>1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1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f>D29+E29+F29+G29+H29+I29+J29+K29+L29+M29+N29+O29+P29</f>
        <v>61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7</v>
      </c>
      <c r="L29" s="6">
        <v>0</v>
      </c>
      <c r="M29" s="6"/>
      <c r="N29" s="6">
        <v>0</v>
      </c>
      <c r="O29" s="6">
        <v>1</v>
      </c>
      <c r="P29" s="6">
        <v>53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9" t="s">
        <v>183</v>
      </c>
      <c r="B32" s="130">
        <v>119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ht="39.6" x14ac:dyDescent="0.25">
      <c r="A33" s="129" t="s">
        <v>184</v>
      </c>
      <c r="B33" s="130">
        <v>120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3.2" x14ac:dyDescent="0.25">
      <c r="A34" s="122" t="s">
        <v>70</v>
      </c>
      <c r="B34" s="123">
        <v>121</v>
      </c>
      <c r="C34" s="6">
        <v>0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0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f>D43+E43+F43+G43+H43+I43+J43+K43+L43+M43+N43</f>
        <v>60</v>
      </c>
      <c r="D43" s="6">
        <v>4</v>
      </c>
      <c r="E43" s="6"/>
      <c r="F43" s="6"/>
      <c r="G43" s="6"/>
      <c r="H43" s="6"/>
      <c r="I43" s="6"/>
      <c r="J43" s="6">
        <v>0</v>
      </c>
      <c r="K43" s="6">
        <f>41+15</f>
        <v>56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/>
      <c r="D45" s="6">
        <v>2</v>
      </c>
      <c r="E45" s="6"/>
      <c r="F45" s="6"/>
      <c r="G45" s="6"/>
      <c r="H45" s="6"/>
      <c r="I45" s="6"/>
      <c r="J45" s="6"/>
      <c r="K45" s="6">
        <v>1</v>
      </c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>
        <f>D47+E47+F47+G47+H47+I47+J47+K47+L47</f>
        <v>36</v>
      </c>
      <c r="D47" s="6">
        <v>2</v>
      </c>
      <c r="E47" s="6"/>
      <c r="F47" s="6"/>
      <c r="G47" s="6"/>
      <c r="H47" s="6"/>
      <c r="I47" s="6"/>
      <c r="J47" s="6"/>
      <c r="K47" s="6">
        <v>34</v>
      </c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f>D50+E50+F50+G50+H50+I50+J50+K50+L50+M50+N50</f>
        <v>60</v>
      </c>
      <c r="D50" s="6">
        <v>4</v>
      </c>
      <c r="E50" s="6"/>
      <c r="F50" s="6"/>
      <c r="G50" s="6"/>
      <c r="H50" s="6"/>
      <c r="I50" s="6"/>
      <c r="J50" s="6">
        <v>0</v>
      </c>
      <c r="K50" s="6">
        <v>56</v>
      </c>
      <c r="L50" s="6">
        <v>0</v>
      </c>
      <c r="M50" s="6"/>
      <c r="N50" s="6"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f>D53+E53+F53+G53+H53+I53+J53+K53+L53+M53+N53</f>
        <v>12</v>
      </c>
      <c r="D53" s="6">
        <v>2</v>
      </c>
      <c r="E53" s="6"/>
      <c r="F53" s="6"/>
      <c r="G53" s="6"/>
      <c r="H53" s="6"/>
      <c r="I53" s="6"/>
      <c r="J53" s="6">
        <v>0</v>
      </c>
      <c r="K53" s="6">
        <v>10</v>
      </c>
      <c r="L53" s="6">
        <v>0</v>
      </c>
      <c r="M53" s="6"/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f>D56+E56+F56+G56+H56+I56+J56+K56+L56+M56+N56</f>
        <v>12</v>
      </c>
      <c r="D56" s="6">
        <v>2</v>
      </c>
      <c r="E56" s="6"/>
      <c r="F56" s="6"/>
      <c r="G56" s="6"/>
      <c r="H56" s="6"/>
      <c r="I56" s="6"/>
      <c r="J56" s="6">
        <v>0</v>
      </c>
      <c r="K56" s="6">
        <v>10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6">
        <f>D57+E57+F57+G57+H57+I57+J57+K57+L57+M57+N57</f>
        <v>15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15</v>
      </c>
      <c r="L57" s="138">
        <v>0</v>
      </c>
      <c r="M57" s="138"/>
      <c r="N57" s="138">
        <v>0</v>
      </c>
      <c r="O57" s="138"/>
      <c r="P57" s="138"/>
    </row>
    <row r="58" spans="1:26" ht="36" x14ac:dyDescent="0.25">
      <c r="A58" s="139" t="s">
        <v>185</v>
      </c>
      <c r="B58" s="140" t="s">
        <v>186</v>
      </c>
      <c r="C58" s="38">
        <f>D58+E58+F58+G58+H58+I58+J58+K58+L58+M58+N58</f>
        <v>9</v>
      </c>
      <c r="D58" s="265" t="s">
        <v>264</v>
      </c>
      <c r="E58" s="245"/>
      <c r="F58" s="245"/>
      <c r="G58" s="245"/>
      <c r="H58" s="139"/>
      <c r="I58" s="139"/>
      <c r="J58" s="139"/>
      <c r="K58" s="266">
        <v>8</v>
      </c>
      <c r="L58" s="139"/>
      <c r="M58" s="139"/>
      <c r="N58" s="139"/>
      <c r="O58" s="139"/>
      <c r="P58" s="139"/>
      <c r="Q58" s="99"/>
      <c r="R58" s="99"/>
      <c r="S58" s="99"/>
      <c r="T58" s="99"/>
    </row>
    <row r="59" spans="1:26" ht="60" x14ac:dyDescent="0.25">
      <c r="A59" s="139" t="s">
        <v>187</v>
      </c>
      <c r="B59" s="140">
        <v>217</v>
      </c>
      <c r="C59" s="38">
        <f>D59+E59+F59+G59+H59+I59+J59+K59+L59</f>
        <v>8</v>
      </c>
      <c r="D59" s="266">
        <v>1</v>
      </c>
      <c r="E59" s="246"/>
      <c r="F59" s="246"/>
      <c r="G59" s="246"/>
      <c r="H59" s="246"/>
      <c r="I59" s="246"/>
      <c r="J59" s="246"/>
      <c r="K59" s="266">
        <v>7</v>
      </c>
      <c r="L59" s="246"/>
      <c r="M59" s="139"/>
      <c r="N59" s="139"/>
      <c r="O59" s="139"/>
      <c r="P59" s="139"/>
      <c r="Q59" s="101"/>
      <c r="R59" s="101"/>
      <c r="S59" s="101"/>
      <c r="T59" s="101"/>
      <c r="U59" s="102"/>
      <c r="V59" s="102"/>
      <c r="W59" s="102"/>
      <c r="X59" s="102"/>
      <c r="Y59" s="102"/>
      <c r="Z59" s="102"/>
    </row>
    <row r="60" spans="1:26" ht="48" x14ac:dyDescent="0.25">
      <c r="A60" s="139" t="s">
        <v>189</v>
      </c>
      <c r="B60" s="140">
        <v>218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6"/>
      <c r="N60" s="6"/>
      <c r="O60" s="6"/>
      <c r="P60" s="6"/>
      <c r="Q60" s="101"/>
      <c r="R60" s="101"/>
      <c r="S60" s="101"/>
      <c r="T60" s="101"/>
    </row>
    <row r="61" spans="1:26" ht="24" x14ac:dyDescent="0.25">
      <c r="A61" s="139" t="s">
        <v>190</v>
      </c>
      <c r="B61" s="140">
        <v>219</v>
      </c>
      <c r="C61" s="38">
        <f>D61+E61+F61+G61+H61+I61+J61+K61+L61</f>
        <v>9</v>
      </c>
      <c r="D61" s="266">
        <v>1</v>
      </c>
      <c r="E61" s="246"/>
      <c r="F61" s="246"/>
      <c r="G61" s="246"/>
      <c r="H61" s="246"/>
      <c r="I61" s="246"/>
      <c r="J61" s="246"/>
      <c r="K61" s="266">
        <v>8</v>
      </c>
      <c r="L61" s="246"/>
      <c r="M61" s="246"/>
      <c r="N61" s="246"/>
      <c r="O61" s="6"/>
      <c r="P61" s="6"/>
      <c r="Q61" s="101"/>
      <c r="R61" s="101"/>
      <c r="S61" s="101"/>
      <c r="T61" s="101"/>
    </row>
    <row r="62" spans="1:26" ht="24" x14ac:dyDescent="0.25">
      <c r="A62" s="139" t="s">
        <v>191</v>
      </c>
      <c r="B62" s="140">
        <v>220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6"/>
      <c r="P62" s="6"/>
      <c r="Q62" s="99"/>
      <c r="R62" s="99"/>
      <c r="S62" s="99"/>
      <c r="T62" s="99"/>
    </row>
    <row r="63" spans="1:26" ht="13.2" x14ac:dyDescent="0.25">
      <c r="A63" s="139" t="s">
        <v>192</v>
      </c>
      <c r="B63" s="140">
        <v>221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6"/>
      <c r="P63" s="6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121">
        <f>D64+E64+F64+G64+H64+I64+J64+K64+L64</f>
        <v>1</v>
      </c>
      <c r="D64" s="6">
        <v>0</v>
      </c>
      <c r="E64" s="6"/>
      <c r="F64" s="6"/>
      <c r="G64" s="6"/>
      <c r="H64" s="6"/>
      <c r="I64" s="6"/>
      <c r="J64" s="6">
        <v>0</v>
      </c>
      <c r="K64" s="6">
        <v>1</v>
      </c>
      <c r="L64" s="6">
        <v>0</v>
      </c>
      <c r="M64" s="6"/>
      <c r="N64" s="6"/>
      <c r="O64" s="6"/>
      <c r="P64" s="6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f>D66+E66+F66+G66+H66+I66+J66+K66+L66+M66+N66+O66+P66</f>
        <v>5401.0599999999995</v>
      </c>
      <c r="D66" s="6">
        <v>47</v>
      </c>
      <c r="E66" s="6"/>
      <c r="F66" s="6"/>
      <c r="G66" s="6"/>
      <c r="H66" s="6"/>
      <c r="I66" s="6"/>
      <c r="J66" s="6">
        <v>0</v>
      </c>
      <c r="K66" s="6">
        <v>4093.06</v>
      </c>
      <c r="L66" s="6">
        <v>0</v>
      </c>
      <c r="M66" s="6"/>
      <c r="N66" s="6">
        <v>0</v>
      </c>
      <c r="O66" s="6">
        <v>320</v>
      </c>
      <c r="P66" s="6">
        <v>941</v>
      </c>
    </row>
    <row r="67" spans="1:20" ht="66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v>0</v>
      </c>
      <c r="D68" s="6">
        <v>47</v>
      </c>
      <c r="E68" s="6"/>
      <c r="F68" s="6"/>
      <c r="G68" s="6"/>
      <c r="H68" s="6"/>
      <c r="I68" s="6"/>
      <c r="J68" s="6">
        <v>0</v>
      </c>
      <c r="K68" s="6">
        <v>40</v>
      </c>
      <c r="L68" s="6">
        <v>0</v>
      </c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v>0</v>
      </c>
      <c r="D69" s="6">
        <v>47</v>
      </c>
      <c r="E69" s="6"/>
      <c r="F69" s="6"/>
      <c r="G69" s="6"/>
      <c r="H69" s="6"/>
      <c r="I69" s="6"/>
      <c r="J69" s="6">
        <v>0</v>
      </c>
      <c r="K69" s="6">
        <v>0</v>
      </c>
      <c r="L69" s="6">
        <v>0</v>
      </c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>
        <v>0</v>
      </c>
      <c r="E70" s="6"/>
      <c r="F70" s="6"/>
      <c r="G70" s="6"/>
      <c r="H70" s="6"/>
      <c r="I70" s="6"/>
      <c r="J70" s="6">
        <v>0</v>
      </c>
      <c r="K70" s="6">
        <v>0</v>
      </c>
      <c r="L70" s="6">
        <v>0</v>
      </c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41" t="s">
        <v>201</v>
      </c>
      <c r="B73" s="123">
        <v>308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f>D74+E74+F74+G74+H74+I74+J74+K74+L74+M74+N74+O74+P74</f>
        <v>2151.1799999999998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890.18</v>
      </c>
      <c r="L74" s="6">
        <v>0</v>
      </c>
      <c r="M74" s="6"/>
      <c r="N74" s="6">
        <v>0</v>
      </c>
      <c r="O74" s="6">
        <v>320</v>
      </c>
      <c r="P74" s="6">
        <v>941</v>
      </c>
    </row>
    <row r="75" spans="1:20" ht="66" x14ac:dyDescent="0.25">
      <c r="A75" s="129" t="s">
        <v>202</v>
      </c>
      <c r="B75" s="123">
        <v>310</v>
      </c>
      <c r="C75" s="267">
        <f>K75</f>
        <v>40</v>
      </c>
      <c r="D75" s="122"/>
      <c r="E75" s="122"/>
      <c r="F75" s="122"/>
      <c r="G75" s="122"/>
      <c r="H75" s="122"/>
      <c r="I75" s="122"/>
      <c r="J75" s="122"/>
      <c r="K75" s="267">
        <v>40</v>
      </c>
      <c r="L75" s="122"/>
      <c r="M75" s="122"/>
      <c r="N75" s="122"/>
      <c r="O75" s="6"/>
      <c r="P75" s="6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6">
        <v>0</v>
      </c>
      <c r="D76" s="6">
        <v>0</v>
      </c>
      <c r="E76" s="6"/>
      <c r="F76" s="6"/>
      <c r="G76" s="6"/>
      <c r="H76" s="6"/>
      <c r="I76" s="6"/>
      <c r="J76" s="6">
        <v>0</v>
      </c>
      <c r="K76" s="6">
        <v>0</v>
      </c>
      <c r="L76" s="6">
        <v>0</v>
      </c>
      <c r="M76" s="6"/>
      <c r="N76" s="6"/>
      <c r="O76" s="6"/>
      <c r="P76" s="6"/>
    </row>
    <row r="77" spans="1:20" ht="39.6" x14ac:dyDescent="0.25">
      <c r="A77" s="124" t="s">
        <v>105</v>
      </c>
      <c r="B77" s="123">
        <v>312</v>
      </c>
      <c r="C77" s="6"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20" ht="39.6" x14ac:dyDescent="0.25">
      <c r="A78" s="124" t="s">
        <v>106</v>
      </c>
      <c r="B78" s="123">
        <v>313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20" ht="62.25" customHeight="1" x14ac:dyDescent="0.25">
      <c r="A79" s="124" t="s">
        <v>107</v>
      </c>
      <c r="B79" s="123">
        <v>314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20" ht="39.6" x14ac:dyDescent="0.25">
      <c r="A80" s="142" t="s">
        <v>182</v>
      </c>
      <c r="B80" s="123">
        <v>315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28" ht="39.6" x14ac:dyDescent="0.25">
      <c r="A81" s="142" t="s">
        <v>108</v>
      </c>
      <c r="B81" s="123">
        <v>316</v>
      </c>
      <c r="C81" s="6">
        <f>D81+E81+F81+G81+H81+I81+J81+K81+L81+M81+N81+O81+P81</f>
        <v>1261</v>
      </c>
      <c r="D81" s="6">
        <v>0</v>
      </c>
      <c r="E81" s="6"/>
      <c r="F81" s="6"/>
      <c r="G81" s="6"/>
      <c r="H81" s="6"/>
      <c r="I81" s="6"/>
      <c r="J81" s="6">
        <v>0</v>
      </c>
      <c r="K81" s="6"/>
      <c r="L81" s="6">
        <v>0</v>
      </c>
      <c r="M81" s="6"/>
      <c r="N81" s="6">
        <v>0</v>
      </c>
      <c r="O81" s="6">
        <v>320</v>
      </c>
      <c r="P81" s="6">
        <v>941</v>
      </c>
    </row>
    <row r="82" spans="1:28" ht="26.4" x14ac:dyDescent="0.25">
      <c r="A82" s="128" t="s">
        <v>21</v>
      </c>
      <c r="B82" s="123">
        <v>317</v>
      </c>
      <c r="C82" s="6">
        <v>0</v>
      </c>
      <c r="D82" s="6">
        <v>0</v>
      </c>
      <c r="E82" s="6"/>
      <c r="F82" s="6"/>
      <c r="G82" s="6"/>
      <c r="H82" s="6"/>
      <c r="I82" s="6"/>
      <c r="J82" s="6">
        <v>0</v>
      </c>
      <c r="K82" s="6">
        <v>0</v>
      </c>
      <c r="L82" s="6">
        <v>0</v>
      </c>
      <c r="M82" s="6"/>
      <c r="N82" s="6">
        <v>0</v>
      </c>
      <c r="O82" s="6">
        <v>0</v>
      </c>
      <c r="P82" s="6">
        <v>0</v>
      </c>
    </row>
    <row r="83" spans="1:28" ht="13.2" x14ac:dyDescent="0.25">
      <c r="A83" s="122" t="s">
        <v>22</v>
      </c>
      <c r="B83" s="123">
        <v>318</v>
      </c>
      <c r="C83" s="6">
        <v>0</v>
      </c>
      <c r="D83" s="6">
        <v>0</v>
      </c>
      <c r="E83" s="6"/>
      <c r="F83" s="6"/>
      <c r="G83" s="6"/>
      <c r="H83" s="6"/>
      <c r="I83" s="6"/>
      <c r="J83" s="6">
        <v>0</v>
      </c>
      <c r="K83" s="6">
        <v>0</v>
      </c>
      <c r="L83" s="6">
        <v>0</v>
      </c>
      <c r="M83" s="6"/>
      <c r="N83" s="6">
        <v>0</v>
      </c>
      <c r="O83" s="6">
        <v>0</v>
      </c>
      <c r="P83" s="6">
        <v>0</v>
      </c>
    </row>
    <row r="84" spans="1:28" ht="39.6" x14ac:dyDescent="0.25">
      <c r="A84" s="129" t="s">
        <v>193</v>
      </c>
      <c r="B84" s="130">
        <v>319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07"/>
      <c r="R84" s="107"/>
      <c r="S84" s="107"/>
      <c r="T84" s="107"/>
    </row>
    <row r="85" spans="1:28" ht="39.6" x14ac:dyDescent="0.25">
      <c r="A85" s="129" t="s">
        <v>194</v>
      </c>
      <c r="B85" s="130">
        <v>320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6">
        <v>0</v>
      </c>
      <c r="D86" s="6">
        <v>0</v>
      </c>
      <c r="E86" s="6"/>
      <c r="F86" s="6"/>
      <c r="G86" s="6"/>
      <c r="H86" s="6"/>
      <c r="I86" s="6"/>
      <c r="J86" s="6">
        <v>0</v>
      </c>
      <c r="K86" s="6">
        <v>0</v>
      </c>
      <c r="L86" s="6">
        <v>0</v>
      </c>
      <c r="M86" s="6"/>
      <c r="N86" s="6">
        <v>0</v>
      </c>
      <c r="O86" s="6">
        <v>0</v>
      </c>
      <c r="P86" s="6">
        <v>0</v>
      </c>
    </row>
    <row r="87" spans="1:28" ht="26.4" x14ac:dyDescent="0.25">
      <c r="A87" s="122" t="s">
        <v>110</v>
      </c>
      <c r="B87" s="123">
        <v>322</v>
      </c>
      <c r="C87" s="6">
        <v>0</v>
      </c>
      <c r="D87" s="6">
        <v>0</v>
      </c>
      <c r="E87" s="6"/>
      <c r="F87" s="6"/>
      <c r="G87" s="6"/>
      <c r="H87" s="6"/>
      <c r="I87" s="6"/>
      <c r="J87" s="6">
        <v>0</v>
      </c>
      <c r="K87" s="6">
        <v>0</v>
      </c>
      <c r="L87" s="6">
        <v>0</v>
      </c>
      <c r="M87" s="6"/>
      <c r="N87" s="6">
        <v>0</v>
      </c>
      <c r="O87" s="6">
        <v>0</v>
      </c>
      <c r="P87" s="6">
        <v>0</v>
      </c>
    </row>
    <row r="88" spans="1:28" ht="26.4" x14ac:dyDescent="0.25">
      <c r="A88" s="128" t="s">
        <v>14</v>
      </c>
      <c r="B88" s="123">
        <v>323</v>
      </c>
      <c r="C88" s="14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8" ht="26.4" x14ac:dyDescent="0.25">
      <c r="A89" s="128" t="s">
        <v>72</v>
      </c>
      <c r="B89" s="123">
        <v>324</v>
      </c>
      <c r="C89" s="14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8" ht="39.6" x14ac:dyDescent="0.25">
      <c r="A90" s="128" t="s">
        <v>73</v>
      </c>
      <c r="B90" s="123">
        <v>325</v>
      </c>
      <c r="C90" s="14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8" ht="13.2" x14ac:dyDescent="0.25">
      <c r="A91" s="122" t="s">
        <v>15</v>
      </c>
      <c r="B91" s="123">
        <v>326</v>
      </c>
      <c r="C91" s="14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8" ht="147.75" customHeight="1" x14ac:dyDescent="0.25">
      <c r="A92" s="129" t="s">
        <v>195</v>
      </c>
      <c r="B92" s="130">
        <v>327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31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32" t="s">
        <v>128</v>
      </c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4"/>
    </row>
    <row r="95" spans="1:28" ht="66" x14ac:dyDescent="0.25">
      <c r="A95" s="125" t="s">
        <v>117</v>
      </c>
      <c r="B95" s="123" t="s">
        <v>23</v>
      </c>
      <c r="C95" s="6">
        <f>D95+E95+F95+K95+M95+N95</f>
        <v>5</v>
      </c>
      <c r="D95" s="6">
        <v>0</v>
      </c>
      <c r="E95" s="6"/>
      <c r="F95" s="6"/>
      <c r="G95" s="38"/>
      <c r="H95" s="38"/>
      <c r="I95" s="38"/>
      <c r="J95" s="38"/>
      <c r="K95" s="38">
        <v>5</v>
      </c>
      <c r="L95" s="38"/>
      <c r="M95" s="38"/>
      <c r="N95" s="38"/>
      <c r="O95" s="38"/>
      <c r="P95" s="38"/>
    </row>
    <row r="96" spans="1:28" ht="79.2" x14ac:dyDescent="0.25">
      <c r="A96" s="141" t="s">
        <v>203</v>
      </c>
      <c r="B96" s="123" t="s">
        <v>24</v>
      </c>
      <c r="C96" s="125"/>
      <c r="D96" s="125"/>
      <c r="E96" s="125"/>
      <c r="F96" s="125"/>
      <c r="G96" s="38"/>
      <c r="H96" s="38"/>
      <c r="I96" s="38"/>
      <c r="J96" s="38"/>
      <c r="K96" s="38">
        <v>0</v>
      </c>
      <c r="L96" s="38"/>
      <c r="M96" s="38"/>
      <c r="N96" s="38"/>
      <c r="O96" s="38"/>
      <c r="P96" s="38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41" t="s">
        <v>204</v>
      </c>
      <c r="B97" s="123" t="s">
        <v>26</v>
      </c>
      <c r="C97" s="38">
        <f>D97+E97+F97+K97+M97+N97</f>
        <v>5</v>
      </c>
      <c r="D97" s="141"/>
      <c r="E97" s="141"/>
      <c r="F97" s="141"/>
      <c r="G97" s="38"/>
      <c r="H97" s="38"/>
      <c r="I97" s="38"/>
      <c r="J97" s="38"/>
      <c r="K97" s="38">
        <v>5</v>
      </c>
      <c r="L97" s="38"/>
      <c r="M97" s="38"/>
      <c r="N97" s="38"/>
      <c r="O97" s="38"/>
      <c r="P97" s="38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41" t="s">
        <v>205</v>
      </c>
      <c r="B98" s="123" t="s">
        <v>206</v>
      </c>
      <c r="C98" s="141"/>
      <c r="D98" s="141"/>
      <c r="E98" s="141"/>
      <c r="F98" s="141"/>
      <c r="G98" s="38"/>
      <c r="H98" s="38"/>
      <c r="I98" s="38"/>
      <c r="J98" s="38"/>
      <c r="K98" s="38">
        <v>0</v>
      </c>
      <c r="L98" s="38"/>
      <c r="M98" s="38"/>
      <c r="N98" s="38"/>
      <c r="O98" s="38"/>
      <c r="P98" s="38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30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23" t="s">
        <v>27</v>
      </c>
      <c r="C100" s="6">
        <f>D100+E100+F100+K100+M100+N100</f>
        <v>42</v>
      </c>
      <c r="D100" s="6">
        <v>0</v>
      </c>
      <c r="E100" s="6"/>
      <c r="F100" s="6"/>
      <c r="G100" s="38"/>
      <c r="H100" s="38"/>
      <c r="I100" s="38"/>
      <c r="J100" s="38"/>
      <c r="K100" s="38">
        <v>42</v>
      </c>
      <c r="L100" s="38"/>
      <c r="M100" s="38"/>
      <c r="N100" s="38"/>
      <c r="O100" s="38"/>
      <c r="P100" s="38"/>
    </row>
    <row r="101" spans="1:28" ht="39.6" x14ac:dyDescent="0.25">
      <c r="A101" s="122" t="s">
        <v>131</v>
      </c>
      <c r="B101" s="123" t="s">
        <v>28</v>
      </c>
      <c r="C101" s="6">
        <f>D101+E101+F101+K101+M101+N101</f>
        <v>10</v>
      </c>
      <c r="D101" s="6">
        <v>0</v>
      </c>
      <c r="E101" s="6"/>
      <c r="F101" s="6"/>
      <c r="G101" s="38"/>
      <c r="H101" s="38"/>
      <c r="I101" s="38"/>
      <c r="J101" s="38"/>
      <c r="K101" s="38">
        <v>10</v>
      </c>
      <c r="L101" s="38"/>
      <c r="M101" s="38"/>
      <c r="N101" s="38"/>
      <c r="O101" s="38"/>
      <c r="P101" s="38"/>
    </row>
    <row r="102" spans="1:28" ht="52.8" x14ac:dyDescent="0.25">
      <c r="A102" s="122" t="s">
        <v>119</v>
      </c>
      <c r="B102" s="123" t="s">
        <v>29</v>
      </c>
      <c r="C102" s="6">
        <f>D102+E102+F102+K102+M102+N102</f>
        <v>0</v>
      </c>
      <c r="D102" s="6"/>
      <c r="E102" s="6"/>
      <c r="F102" s="6"/>
      <c r="G102" s="38"/>
      <c r="H102" s="38"/>
      <c r="I102" s="38"/>
      <c r="J102" s="38"/>
      <c r="K102" s="38">
        <v>0</v>
      </c>
      <c r="L102" s="38"/>
      <c r="M102" s="38"/>
      <c r="N102" s="38"/>
      <c r="O102" s="38"/>
      <c r="P102" s="38"/>
    </row>
    <row r="103" spans="1:28" ht="13.2" x14ac:dyDescent="0.25">
      <c r="A103" s="122" t="s">
        <v>120</v>
      </c>
      <c r="B103" s="123" t="s">
        <v>30</v>
      </c>
      <c r="C103" s="6">
        <f>D103+E103+F103+K103+M103+N103</f>
        <v>13</v>
      </c>
      <c r="D103" s="6">
        <v>0</v>
      </c>
      <c r="E103" s="6"/>
      <c r="F103" s="6"/>
      <c r="G103" s="38"/>
      <c r="H103" s="38"/>
      <c r="I103" s="38"/>
      <c r="J103" s="38"/>
      <c r="K103" s="38">
        <v>13</v>
      </c>
      <c r="L103" s="38"/>
      <c r="M103" s="38"/>
      <c r="N103" s="38"/>
      <c r="O103" s="38"/>
      <c r="P103" s="38"/>
    </row>
    <row r="104" spans="1:28" ht="39.6" x14ac:dyDescent="0.25">
      <c r="A104" s="122" t="s">
        <v>207</v>
      </c>
      <c r="B104" s="123" t="s">
        <v>31</v>
      </c>
      <c r="C104" s="267">
        <f>D104+E104+F104+K104+M104+N104</f>
        <v>5</v>
      </c>
      <c r="D104" s="122"/>
      <c r="E104" s="122"/>
      <c r="F104" s="122"/>
      <c r="G104" s="38"/>
      <c r="H104" s="38"/>
      <c r="I104" s="38"/>
      <c r="J104" s="38"/>
      <c r="K104" s="38">
        <v>5</v>
      </c>
      <c r="L104" s="38"/>
      <c r="M104" s="38"/>
      <c r="N104" s="38"/>
      <c r="O104" s="38"/>
      <c r="P104" s="38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35" t="s">
        <v>132</v>
      </c>
      <c r="B105" s="436"/>
      <c r="C105" s="437"/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8"/>
    </row>
    <row r="106" spans="1:28" ht="14.25" customHeight="1" x14ac:dyDescent="0.25">
      <c r="A106" s="122" t="s">
        <v>123</v>
      </c>
      <c r="B106" s="123" t="s">
        <v>33</v>
      </c>
      <c r="C106" s="6">
        <v>6042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23" t="s">
        <v>34</v>
      </c>
      <c r="C107" s="6">
        <f>D107+E107+F107+K107+M107+N107</f>
        <v>3977</v>
      </c>
      <c r="D107" s="6">
        <v>0</v>
      </c>
      <c r="E107" s="6"/>
      <c r="F107" s="6"/>
      <c r="G107" s="38"/>
      <c r="H107" s="38"/>
      <c r="I107" s="38"/>
      <c r="J107" s="38"/>
      <c r="K107" s="38">
        <v>3977</v>
      </c>
      <c r="L107" s="38"/>
      <c r="M107" s="38"/>
      <c r="N107" s="38"/>
      <c r="O107" s="38"/>
      <c r="P107" s="6"/>
    </row>
    <row r="108" spans="1:28" ht="79.2" x14ac:dyDescent="0.25">
      <c r="A108" s="129" t="s">
        <v>209</v>
      </c>
      <c r="B108" s="130" t="s">
        <v>35</v>
      </c>
      <c r="C108" s="129"/>
      <c r="D108" s="129"/>
      <c r="E108" s="129"/>
      <c r="F108" s="129"/>
      <c r="G108" s="38"/>
      <c r="H108" s="38"/>
      <c r="I108" s="38"/>
      <c r="J108" s="38"/>
      <c r="K108" s="38">
        <v>0</v>
      </c>
      <c r="L108" s="38"/>
      <c r="M108" s="38"/>
      <c r="N108" s="38"/>
      <c r="O108" s="38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f>D109+E109+F109+K109+M109+N109</f>
        <v>827</v>
      </c>
      <c r="D109" s="6">
        <v>0</v>
      </c>
      <c r="E109" s="6"/>
      <c r="F109" s="6"/>
      <c r="G109" s="38"/>
      <c r="H109" s="38"/>
      <c r="I109" s="38"/>
      <c r="J109" s="38"/>
      <c r="K109" s="38">
        <v>827</v>
      </c>
      <c r="L109" s="38"/>
      <c r="M109" s="38"/>
      <c r="N109" s="38"/>
      <c r="O109" s="38"/>
      <c r="P109" s="6"/>
    </row>
    <row r="110" spans="1:28" ht="92.4" x14ac:dyDescent="0.25">
      <c r="A110" s="146" t="s">
        <v>210</v>
      </c>
      <c r="B110" s="145" t="s">
        <v>134</v>
      </c>
      <c r="C110" s="147"/>
      <c r="D110" s="147"/>
      <c r="E110" s="147"/>
      <c r="F110" s="147"/>
      <c r="G110" s="38"/>
      <c r="H110" s="38"/>
      <c r="I110" s="38"/>
      <c r="J110" s="38"/>
      <c r="K110" s="38">
        <v>0</v>
      </c>
      <c r="L110" s="38"/>
      <c r="M110" s="38"/>
      <c r="N110" s="38"/>
      <c r="O110" s="38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39" t="s">
        <v>135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1"/>
    </row>
    <row r="113" spans="1:16" ht="13.2" x14ac:dyDescent="0.25">
      <c r="A113" s="442" t="s">
        <v>136</v>
      </c>
      <c r="B113" s="443"/>
      <c r="C113" s="443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38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38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38"/>
      <c r="N118" s="6"/>
      <c r="O118" s="6"/>
      <c r="P118" s="6"/>
    </row>
    <row r="119" spans="1:16" ht="13.2" x14ac:dyDescent="0.25">
      <c r="A119" s="442" t="s">
        <v>145</v>
      </c>
      <c r="B119" s="443"/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38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38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38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38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38"/>
      <c r="N124" s="6"/>
      <c r="O124" s="6"/>
      <c r="P124" s="6"/>
    </row>
    <row r="125" spans="1:16" ht="13.2" x14ac:dyDescent="0.25">
      <c r="A125" s="445" t="s">
        <v>154</v>
      </c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  <c r="L125" s="446"/>
      <c r="M125" s="446"/>
      <c r="N125" s="446"/>
      <c r="O125" s="446"/>
      <c r="P125" s="447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38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38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38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38"/>
      <c r="N129" s="6"/>
      <c r="O129" s="6"/>
      <c r="P129" s="6"/>
    </row>
    <row r="130" spans="1:16" ht="26.4" x14ac:dyDescent="0.25">
      <c r="A130" s="147" t="s">
        <v>162</v>
      </c>
      <c r="B130" s="151" t="s">
        <v>159</v>
      </c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38"/>
      <c r="N130" s="138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36"/>
  <sheetViews>
    <sheetView showZeros="0" topLeftCell="A43" zoomScale="90" zoomScaleNormal="90" zoomScaleSheetLayoutView="110" workbookViewId="0">
      <selection activeCell="A6" sqref="A6:P6"/>
    </sheetView>
  </sheetViews>
  <sheetFormatPr defaultRowHeight="13.8" x14ac:dyDescent="0.25"/>
  <cols>
    <col min="1" max="1" width="39.44140625" style="95" customWidth="1"/>
    <col min="2" max="2" width="7.5546875" style="81" customWidth="1"/>
    <col min="3" max="3" width="8.5546875" style="81" customWidth="1"/>
    <col min="4" max="6" width="8.88671875" style="81"/>
    <col min="7" max="9" width="8.88671875" style="81" customWidth="1"/>
    <col min="10" max="11" width="8.6640625" style="81" customWidth="1"/>
    <col min="12" max="13" width="8.88671875" style="81" customWidth="1"/>
    <col min="14" max="14" width="9.44140625" style="81" customWidth="1"/>
    <col min="15" max="15" width="12.5546875" style="81" customWidth="1"/>
    <col min="16" max="16" width="8.5546875" style="81" customWidth="1"/>
    <col min="17" max="256" width="8.88671875" style="81"/>
    <col min="257" max="257" width="39.44140625" style="81" customWidth="1"/>
    <col min="258" max="258" width="7.5546875" style="81" customWidth="1"/>
    <col min="259" max="259" width="8.5546875" style="81" customWidth="1"/>
    <col min="260" max="262" width="8.88671875" style="81"/>
    <col min="263" max="265" width="8.88671875" style="81" customWidth="1"/>
    <col min="266" max="267" width="8.6640625" style="81" customWidth="1"/>
    <col min="268" max="269" width="8.88671875" style="81" customWidth="1"/>
    <col min="270" max="270" width="9.44140625" style="81" customWidth="1"/>
    <col min="271" max="271" width="12.5546875" style="81" customWidth="1"/>
    <col min="272" max="272" width="8.5546875" style="81" customWidth="1"/>
    <col min="273" max="512" width="8.88671875" style="81"/>
    <col min="513" max="513" width="39.44140625" style="81" customWidth="1"/>
    <col min="514" max="514" width="7.5546875" style="81" customWidth="1"/>
    <col min="515" max="515" width="8.5546875" style="81" customWidth="1"/>
    <col min="516" max="518" width="8.88671875" style="81"/>
    <col min="519" max="521" width="8.88671875" style="81" customWidth="1"/>
    <col min="522" max="523" width="8.6640625" style="81" customWidth="1"/>
    <col min="524" max="525" width="8.88671875" style="81" customWidth="1"/>
    <col min="526" max="526" width="9.44140625" style="81" customWidth="1"/>
    <col min="527" max="527" width="12.5546875" style="81" customWidth="1"/>
    <col min="528" max="528" width="8.5546875" style="81" customWidth="1"/>
    <col min="529" max="768" width="8.88671875" style="81"/>
    <col min="769" max="769" width="39.44140625" style="81" customWidth="1"/>
    <col min="770" max="770" width="7.5546875" style="81" customWidth="1"/>
    <col min="771" max="771" width="8.5546875" style="81" customWidth="1"/>
    <col min="772" max="774" width="8.88671875" style="81"/>
    <col min="775" max="777" width="8.88671875" style="81" customWidth="1"/>
    <col min="778" max="779" width="8.6640625" style="81" customWidth="1"/>
    <col min="780" max="781" width="8.88671875" style="81" customWidth="1"/>
    <col min="782" max="782" width="9.44140625" style="81" customWidth="1"/>
    <col min="783" max="783" width="12.5546875" style="81" customWidth="1"/>
    <col min="784" max="784" width="8.5546875" style="81" customWidth="1"/>
    <col min="785" max="1024" width="8.88671875" style="81"/>
    <col min="1025" max="1025" width="39.44140625" style="81" customWidth="1"/>
    <col min="1026" max="1026" width="7.5546875" style="81" customWidth="1"/>
    <col min="1027" max="1027" width="8.5546875" style="81" customWidth="1"/>
    <col min="1028" max="1030" width="8.88671875" style="81"/>
    <col min="1031" max="1033" width="8.88671875" style="81" customWidth="1"/>
    <col min="1034" max="1035" width="8.6640625" style="81" customWidth="1"/>
    <col min="1036" max="1037" width="8.88671875" style="81" customWidth="1"/>
    <col min="1038" max="1038" width="9.44140625" style="81" customWidth="1"/>
    <col min="1039" max="1039" width="12.5546875" style="81" customWidth="1"/>
    <col min="1040" max="1040" width="8.5546875" style="81" customWidth="1"/>
    <col min="1041" max="1280" width="8.88671875" style="81"/>
    <col min="1281" max="1281" width="39.44140625" style="81" customWidth="1"/>
    <col min="1282" max="1282" width="7.5546875" style="81" customWidth="1"/>
    <col min="1283" max="1283" width="8.5546875" style="81" customWidth="1"/>
    <col min="1284" max="1286" width="8.88671875" style="81"/>
    <col min="1287" max="1289" width="8.88671875" style="81" customWidth="1"/>
    <col min="1290" max="1291" width="8.6640625" style="81" customWidth="1"/>
    <col min="1292" max="1293" width="8.88671875" style="81" customWidth="1"/>
    <col min="1294" max="1294" width="9.44140625" style="81" customWidth="1"/>
    <col min="1295" max="1295" width="12.5546875" style="81" customWidth="1"/>
    <col min="1296" max="1296" width="8.5546875" style="81" customWidth="1"/>
    <col min="1297" max="1536" width="8.88671875" style="81"/>
    <col min="1537" max="1537" width="39.44140625" style="81" customWidth="1"/>
    <col min="1538" max="1538" width="7.5546875" style="81" customWidth="1"/>
    <col min="1539" max="1539" width="8.5546875" style="81" customWidth="1"/>
    <col min="1540" max="1542" width="8.88671875" style="81"/>
    <col min="1543" max="1545" width="8.88671875" style="81" customWidth="1"/>
    <col min="1546" max="1547" width="8.6640625" style="81" customWidth="1"/>
    <col min="1548" max="1549" width="8.88671875" style="81" customWidth="1"/>
    <col min="1550" max="1550" width="9.44140625" style="81" customWidth="1"/>
    <col min="1551" max="1551" width="12.5546875" style="81" customWidth="1"/>
    <col min="1552" max="1552" width="8.5546875" style="81" customWidth="1"/>
    <col min="1553" max="1792" width="8.88671875" style="81"/>
    <col min="1793" max="1793" width="39.44140625" style="81" customWidth="1"/>
    <col min="1794" max="1794" width="7.5546875" style="81" customWidth="1"/>
    <col min="1795" max="1795" width="8.5546875" style="81" customWidth="1"/>
    <col min="1796" max="1798" width="8.88671875" style="81"/>
    <col min="1799" max="1801" width="8.88671875" style="81" customWidth="1"/>
    <col min="1802" max="1803" width="8.6640625" style="81" customWidth="1"/>
    <col min="1804" max="1805" width="8.88671875" style="81" customWidth="1"/>
    <col min="1806" max="1806" width="9.44140625" style="81" customWidth="1"/>
    <col min="1807" max="1807" width="12.5546875" style="81" customWidth="1"/>
    <col min="1808" max="1808" width="8.5546875" style="81" customWidth="1"/>
    <col min="1809" max="2048" width="8.88671875" style="81"/>
    <col min="2049" max="2049" width="39.44140625" style="81" customWidth="1"/>
    <col min="2050" max="2050" width="7.5546875" style="81" customWidth="1"/>
    <col min="2051" max="2051" width="8.5546875" style="81" customWidth="1"/>
    <col min="2052" max="2054" width="8.88671875" style="81"/>
    <col min="2055" max="2057" width="8.88671875" style="81" customWidth="1"/>
    <col min="2058" max="2059" width="8.6640625" style="81" customWidth="1"/>
    <col min="2060" max="2061" width="8.88671875" style="81" customWidth="1"/>
    <col min="2062" max="2062" width="9.44140625" style="81" customWidth="1"/>
    <col min="2063" max="2063" width="12.5546875" style="81" customWidth="1"/>
    <col min="2064" max="2064" width="8.5546875" style="81" customWidth="1"/>
    <col min="2065" max="2304" width="8.88671875" style="81"/>
    <col min="2305" max="2305" width="39.44140625" style="81" customWidth="1"/>
    <col min="2306" max="2306" width="7.5546875" style="81" customWidth="1"/>
    <col min="2307" max="2307" width="8.5546875" style="81" customWidth="1"/>
    <col min="2308" max="2310" width="8.88671875" style="81"/>
    <col min="2311" max="2313" width="8.88671875" style="81" customWidth="1"/>
    <col min="2314" max="2315" width="8.6640625" style="81" customWidth="1"/>
    <col min="2316" max="2317" width="8.88671875" style="81" customWidth="1"/>
    <col min="2318" max="2318" width="9.44140625" style="81" customWidth="1"/>
    <col min="2319" max="2319" width="12.5546875" style="81" customWidth="1"/>
    <col min="2320" max="2320" width="8.5546875" style="81" customWidth="1"/>
    <col min="2321" max="2560" width="8.88671875" style="81"/>
    <col min="2561" max="2561" width="39.44140625" style="81" customWidth="1"/>
    <col min="2562" max="2562" width="7.5546875" style="81" customWidth="1"/>
    <col min="2563" max="2563" width="8.5546875" style="81" customWidth="1"/>
    <col min="2564" max="2566" width="8.88671875" style="81"/>
    <col min="2567" max="2569" width="8.88671875" style="81" customWidth="1"/>
    <col min="2570" max="2571" width="8.6640625" style="81" customWidth="1"/>
    <col min="2572" max="2573" width="8.88671875" style="81" customWidth="1"/>
    <col min="2574" max="2574" width="9.44140625" style="81" customWidth="1"/>
    <col min="2575" max="2575" width="12.5546875" style="81" customWidth="1"/>
    <col min="2576" max="2576" width="8.5546875" style="81" customWidth="1"/>
    <col min="2577" max="2816" width="8.88671875" style="81"/>
    <col min="2817" max="2817" width="39.44140625" style="81" customWidth="1"/>
    <col min="2818" max="2818" width="7.5546875" style="81" customWidth="1"/>
    <col min="2819" max="2819" width="8.5546875" style="81" customWidth="1"/>
    <col min="2820" max="2822" width="8.88671875" style="81"/>
    <col min="2823" max="2825" width="8.88671875" style="81" customWidth="1"/>
    <col min="2826" max="2827" width="8.6640625" style="81" customWidth="1"/>
    <col min="2828" max="2829" width="8.88671875" style="81" customWidth="1"/>
    <col min="2830" max="2830" width="9.44140625" style="81" customWidth="1"/>
    <col min="2831" max="2831" width="12.5546875" style="81" customWidth="1"/>
    <col min="2832" max="2832" width="8.5546875" style="81" customWidth="1"/>
    <col min="2833" max="3072" width="8.88671875" style="81"/>
    <col min="3073" max="3073" width="39.44140625" style="81" customWidth="1"/>
    <col min="3074" max="3074" width="7.5546875" style="81" customWidth="1"/>
    <col min="3075" max="3075" width="8.5546875" style="81" customWidth="1"/>
    <col min="3076" max="3078" width="8.88671875" style="81"/>
    <col min="3079" max="3081" width="8.88671875" style="81" customWidth="1"/>
    <col min="3082" max="3083" width="8.6640625" style="81" customWidth="1"/>
    <col min="3084" max="3085" width="8.88671875" style="81" customWidth="1"/>
    <col min="3086" max="3086" width="9.44140625" style="81" customWidth="1"/>
    <col min="3087" max="3087" width="12.5546875" style="81" customWidth="1"/>
    <col min="3088" max="3088" width="8.5546875" style="81" customWidth="1"/>
    <col min="3089" max="3328" width="8.88671875" style="81"/>
    <col min="3329" max="3329" width="39.44140625" style="81" customWidth="1"/>
    <col min="3330" max="3330" width="7.5546875" style="81" customWidth="1"/>
    <col min="3331" max="3331" width="8.5546875" style="81" customWidth="1"/>
    <col min="3332" max="3334" width="8.88671875" style="81"/>
    <col min="3335" max="3337" width="8.88671875" style="81" customWidth="1"/>
    <col min="3338" max="3339" width="8.6640625" style="81" customWidth="1"/>
    <col min="3340" max="3341" width="8.88671875" style="81" customWidth="1"/>
    <col min="3342" max="3342" width="9.44140625" style="81" customWidth="1"/>
    <col min="3343" max="3343" width="12.5546875" style="81" customWidth="1"/>
    <col min="3344" max="3344" width="8.5546875" style="81" customWidth="1"/>
    <col min="3345" max="3584" width="8.88671875" style="81"/>
    <col min="3585" max="3585" width="39.44140625" style="81" customWidth="1"/>
    <col min="3586" max="3586" width="7.5546875" style="81" customWidth="1"/>
    <col min="3587" max="3587" width="8.5546875" style="81" customWidth="1"/>
    <col min="3588" max="3590" width="8.88671875" style="81"/>
    <col min="3591" max="3593" width="8.88671875" style="81" customWidth="1"/>
    <col min="3594" max="3595" width="8.6640625" style="81" customWidth="1"/>
    <col min="3596" max="3597" width="8.88671875" style="81" customWidth="1"/>
    <col min="3598" max="3598" width="9.44140625" style="81" customWidth="1"/>
    <col min="3599" max="3599" width="12.5546875" style="81" customWidth="1"/>
    <col min="3600" max="3600" width="8.5546875" style="81" customWidth="1"/>
    <col min="3601" max="3840" width="8.88671875" style="81"/>
    <col min="3841" max="3841" width="39.44140625" style="81" customWidth="1"/>
    <col min="3842" max="3842" width="7.5546875" style="81" customWidth="1"/>
    <col min="3843" max="3843" width="8.5546875" style="81" customWidth="1"/>
    <col min="3844" max="3846" width="8.88671875" style="81"/>
    <col min="3847" max="3849" width="8.88671875" style="81" customWidth="1"/>
    <col min="3850" max="3851" width="8.6640625" style="81" customWidth="1"/>
    <col min="3852" max="3853" width="8.88671875" style="81" customWidth="1"/>
    <col min="3854" max="3854" width="9.44140625" style="81" customWidth="1"/>
    <col min="3855" max="3855" width="12.5546875" style="81" customWidth="1"/>
    <col min="3856" max="3856" width="8.5546875" style="81" customWidth="1"/>
    <col min="3857" max="4096" width="8.88671875" style="81"/>
    <col min="4097" max="4097" width="39.44140625" style="81" customWidth="1"/>
    <col min="4098" max="4098" width="7.5546875" style="81" customWidth="1"/>
    <col min="4099" max="4099" width="8.5546875" style="81" customWidth="1"/>
    <col min="4100" max="4102" width="8.88671875" style="81"/>
    <col min="4103" max="4105" width="8.88671875" style="81" customWidth="1"/>
    <col min="4106" max="4107" width="8.6640625" style="81" customWidth="1"/>
    <col min="4108" max="4109" width="8.88671875" style="81" customWidth="1"/>
    <col min="4110" max="4110" width="9.44140625" style="81" customWidth="1"/>
    <col min="4111" max="4111" width="12.5546875" style="81" customWidth="1"/>
    <col min="4112" max="4112" width="8.5546875" style="81" customWidth="1"/>
    <col min="4113" max="4352" width="8.88671875" style="81"/>
    <col min="4353" max="4353" width="39.44140625" style="81" customWidth="1"/>
    <col min="4354" max="4354" width="7.5546875" style="81" customWidth="1"/>
    <col min="4355" max="4355" width="8.5546875" style="81" customWidth="1"/>
    <col min="4356" max="4358" width="8.88671875" style="81"/>
    <col min="4359" max="4361" width="8.88671875" style="81" customWidth="1"/>
    <col min="4362" max="4363" width="8.6640625" style="81" customWidth="1"/>
    <col min="4364" max="4365" width="8.88671875" style="81" customWidth="1"/>
    <col min="4366" max="4366" width="9.44140625" style="81" customWidth="1"/>
    <col min="4367" max="4367" width="12.5546875" style="81" customWidth="1"/>
    <col min="4368" max="4368" width="8.5546875" style="81" customWidth="1"/>
    <col min="4369" max="4608" width="8.88671875" style="81"/>
    <col min="4609" max="4609" width="39.44140625" style="81" customWidth="1"/>
    <col min="4610" max="4610" width="7.5546875" style="81" customWidth="1"/>
    <col min="4611" max="4611" width="8.5546875" style="81" customWidth="1"/>
    <col min="4612" max="4614" width="8.88671875" style="81"/>
    <col min="4615" max="4617" width="8.88671875" style="81" customWidth="1"/>
    <col min="4618" max="4619" width="8.6640625" style="81" customWidth="1"/>
    <col min="4620" max="4621" width="8.88671875" style="81" customWidth="1"/>
    <col min="4622" max="4622" width="9.44140625" style="81" customWidth="1"/>
    <col min="4623" max="4623" width="12.5546875" style="81" customWidth="1"/>
    <col min="4624" max="4624" width="8.5546875" style="81" customWidth="1"/>
    <col min="4625" max="4864" width="8.88671875" style="81"/>
    <col min="4865" max="4865" width="39.44140625" style="81" customWidth="1"/>
    <col min="4866" max="4866" width="7.5546875" style="81" customWidth="1"/>
    <col min="4867" max="4867" width="8.5546875" style="81" customWidth="1"/>
    <col min="4868" max="4870" width="8.88671875" style="81"/>
    <col min="4871" max="4873" width="8.88671875" style="81" customWidth="1"/>
    <col min="4874" max="4875" width="8.6640625" style="81" customWidth="1"/>
    <col min="4876" max="4877" width="8.88671875" style="81" customWidth="1"/>
    <col min="4878" max="4878" width="9.44140625" style="81" customWidth="1"/>
    <col min="4879" max="4879" width="12.5546875" style="81" customWidth="1"/>
    <col min="4880" max="4880" width="8.5546875" style="81" customWidth="1"/>
    <col min="4881" max="5120" width="8.88671875" style="81"/>
    <col min="5121" max="5121" width="39.44140625" style="81" customWidth="1"/>
    <col min="5122" max="5122" width="7.5546875" style="81" customWidth="1"/>
    <col min="5123" max="5123" width="8.5546875" style="81" customWidth="1"/>
    <col min="5124" max="5126" width="8.88671875" style="81"/>
    <col min="5127" max="5129" width="8.88671875" style="81" customWidth="1"/>
    <col min="5130" max="5131" width="8.6640625" style="81" customWidth="1"/>
    <col min="5132" max="5133" width="8.88671875" style="81" customWidth="1"/>
    <col min="5134" max="5134" width="9.44140625" style="81" customWidth="1"/>
    <col min="5135" max="5135" width="12.5546875" style="81" customWidth="1"/>
    <col min="5136" max="5136" width="8.5546875" style="81" customWidth="1"/>
    <col min="5137" max="5376" width="8.88671875" style="81"/>
    <col min="5377" max="5377" width="39.44140625" style="81" customWidth="1"/>
    <col min="5378" max="5378" width="7.5546875" style="81" customWidth="1"/>
    <col min="5379" max="5379" width="8.5546875" style="81" customWidth="1"/>
    <col min="5380" max="5382" width="8.88671875" style="81"/>
    <col min="5383" max="5385" width="8.88671875" style="81" customWidth="1"/>
    <col min="5386" max="5387" width="8.6640625" style="81" customWidth="1"/>
    <col min="5388" max="5389" width="8.88671875" style="81" customWidth="1"/>
    <col min="5390" max="5390" width="9.44140625" style="81" customWidth="1"/>
    <col min="5391" max="5391" width="12.5546875" style="81" customWidth="1"/>
    <col min="5392" max="5392" width="8.5546875" style="81" customWidth="1"/>
    <col min="5393" max="5632" width="8.88671875" style="81"/>
    <col min="5633" max="5633" width="39.44140625" style="81" customWidth="1"/>
    <col min="5634" max="5634" width="7.5546875" style="81" customWidth="1"/>
    <col min="5635" max="5635" width="8.5546875" style="81" customWidth="1"/>
    <col min="5636" max="5638" width="8.88671875" style="81"/>
    <col min="5639" max="5641" width="8.88671875" style="81" customWidth="1"/>
    <col min="5642" max="5643" width="8.6640625" style="81" customWidth="1"/>
    <col min="5644" max="5645" width="8.88671875" style="81" customWidth="1"/>
    <col min="5646" max="5646" width="9.44140625" style="81" customWidth="1"/>
    <col min="5647" max="5647" width="12.5546875" style="81" customWidth="1"/>
    <col min="5648" max="5648" width="8.5546875" style="81" customWidth="1"/>
    <col min="5649" max="5888" width="8.88671875" style="81"/>
    <col min="5889" max="5889" width="39.44140625" style="81" customWidth="1"/>
    <col min="5890" max="5890" width="7.5546875" style="81" customWidth="1"/>
    <col min="5891" max="5891" width="8.5546875" style="81" customWidth="1"/>
    <col min="5892" max="5894" width="8.88671875" style="81"/>
    <col min="5895" max="5897" width="8.88671875" style="81" customWidth="1"/>
    <col min="5898" max="5899" width="8.6640625" style="81" customWidth="1"/>
    <col min="5900" max="5901" width="8.88671875" style="81" customWidth="1"/>
    <col min="5902" max="5902" width="9.44140625" style="81" customWidth="1"/>
    <col min="5903" max="5903" width="12.5546875" style="81" customWidth="1"/>
    <col min="5904" max="5904" width="8.5546875" style="81" customWidth="1"/>
    <col min="5905" max="6144" width="8.88671875" style="81"/>
    <col min="6145" max="6145" width="39.44140625" style="81" customWidth="1"/>
    <col min="6146" max="6146" width="7.5546875" style="81" customWidth="1"/>
    <col min="6147" max="6147" width="8.5546875" style="81" customWidth="1"/>
    <col min="6148" max="6150" width="8.88671875" style="81"/>
    <col min="6151" max="6153" width="8.88671875" style="81" customWidth="1"/>
    <col min="6154" max="6155" width="8.6640625" style="81" customWidth="1"/>
    <col min="6156" max="6157" width="8.88671875" style="81" customWidth="1"/>
    <col min="6158" max="6158" width="9.44140625" style="81" customWidth="1"/>
    <col min="6159" max="6159" width="12.5546875" style="81" customWidth="1"/>
    <col min="6160" max="6160" width="8.5546875" style="81" customWidth="1"/>
    <col min="6161" max="6400" width="8.88671875" style="81"/>
    <col min="6401" max="6401" width="39.44140625" style="81" customWidth="1"/>
    <col min="6402" max="6402" width="7.5546875" style="81" customWidth="1"/>
    <col min="6403" max="6403" width="8.5546875" style="81" customWidth="1"/>
    <col min="6404" max="6406" width="8.88671875" style="81"/>
    <col min="6407" max="6409" width="8.88671875" style="81" customWidth="1"/>
    <col min="6410" max="6411" width="8.6640625" style="81" customWidth="1"/>
    <col min="6412" max="6413" width="8.88671875" style="81" customWidth="1"/>
    <col min="6414" max="6414" width="9.44140625" style="81" customWidth="1"/>
    <col min="6415" max="6415" width="12.5546875" style="81" customWidth="1"/>
    <col min="6416" max="6416" width="8.5546875" style="81" customWidth="1"/>
    <col min="6417" max="6656" width="8.88671875" style="81"/>
    <col min="6657" max="6657" width="39.44140625" style="81" customWidth="1"/>
    <col min="6658" max="6658" width="7.5546875" style="81" customWidth="1"/>
    <col min="6659" max="6659" width="8.5546875" style="81" customWidth="1"/>
    <col min="6660" max="6662" width="8.88671875" style="81"/>
    <col min="6663" max="6665" width="8.88671875" style="81" customWidth="1"/>
    <col min="6666" max="6667" width="8.6640625" style="81" customWidth="1"/>
    <col min="6668" max="6669" width="8.88671875" style="81" customWidth="1"/>
    <col min="6670" max="6670" width="9.44140625" style="81" customWidth="1"/>
    <col min="6671" max="6671" width="12.5546875" style="81" customWidth="1"/>
    <col min="6672" max="6672" width="8.5546875" style="81" customWidth="1"/>
    <col min="6673" max="6912" width="8.88671875" style="81"/>
    <col min="6913" max="6913" width="39.44140625" style="81" customWidth="1"/>
    <col min="6914" max="6914" width="7.5546875" style="81" customWidth="1"/>
    <col min="6915" max="6915" width="8.5546875" style="81" customWidth="1"/>
    <col min="6916" max="6918" width="8.88671875" style="81"/>
    <col min="6919" max="6921" width="8.88671875" style="81" customWidth="1"/>
    <col min="6922" max="6923" width="8.6640625" style="81" customWidth="1"/>
    <col min="6924" max="6925" width="8.88671875" style="81" customWidth="1"/>
    <col min="6926" max="6926" width="9.44140625" style="81" customWidth="1"/>
    <col min="6927" max="6927" width="12.5546875" style="81" customWidth="1"/>
    <col min="6928" max="6928" width="8.5546875" style="81" customWidth="1"/>
    <col min="6929" max="7168" width="8.88671875" style="81"/>
    <col min="7169" max="7169" width="39.44140625" style="81" customWidth="1"/>
    <col min="7170" max="7170" width="7.5546875" style="81" customWidth="1"/>
    <col min="7171" max="7171" width="8.5546875" style="81" customWidth="1"/>
    <col min="7172" max="7174" width="8.88671875" style="81"/>
    <col min="7175" max="7177" width="8.88671875" style="81" customWidth="1"/>
    <col min="7178" max="7179" width="8.6640625" style="81" customWidth="1"/>
    <col min="7180" max="7181" width="8.88671875" style="81" customWidth="1"/>
    <col min="7182" max="7182" width="9.44140625" style="81" customWidth="1"/>
    <col min="7183" max="7183" width="12.5546875" style="81" customWidth="1"/>
    <col min="7184" max="7184" width="8.5546875" style="81" customWidth="1"/>
    <col min="7185" max="7424" width="8.88671875" style="81"/>
    <col min="7425" max="7425" width="39.44140625" style="81" customWidth="1"/>
    <col min="7426" max="7426" width="7.5546875" style="81" customWidth="1"/>
    <col min="7427" max="7427" width="8.5546875" style="81" customWidth="1"/>
    <col min="7428" max="7430" width="8.88671875" style="81"/>
    <col min="7431" max="7433" width="8.88671875" style="81" customWidth="1"/>
    <col min="7434" max="7435" width="8.6640625" style="81" customWidth="1"/>
    <col min="7436" max="7437" width="8.88671875" style="81" customWidth="1"/>
    <col min="7438" max="7438" width="9.44140625" style="81" customWidth="1"/>
    <col min="7439" max="7439" width="12.5546875" style="81" customWidth="1"/>
    <col min="7440" max="7440" width="8.5546875" style="81" customWidth="1"/>
    <col min="7441" max="7680" width="8.88671875" style="81"/>
    <col min="7681" max="7681" width="39.44140625" style="81" customWidth="1"/>
    <col min="7682" max="7682" width="7.5546875" style="81" customWidth="1"/>
    <col min="7683" max="7683" width="8.5546875" style="81" customWidth="1"/>
    <col min="7684" max="7686" width="8.88671875" style="81"/>
    <col min="7687" max="7689" width="8.88671875" style="81" customWidth="1"/>
    <col min="7690" max="7691" width="8.6640625" style="81" customWidth="1"/>
    <col min="7692" max="7693" width="8.88671875" style="81" customWidth="1"/>
    <col min="7694" max="7694" width="9.44140625" style="81" customWidth="1"/>
    <col min="7695" max="7695" width="12.5546875" style="81" customWidth="1"/>
    <col min="7696" max="7696" width="8.5546875" style="81" customWidth="1"/>
    <col min="7697" max="7936" width="8.88671875" style="81"/>
    <col min="7937" max="7937" width="39.44140625" style="81" customWidth="1"/>
    <col min="7938" max="7938" width="7.5546875" style="81" customWidth="1"/>
    <col min="7939" max="7939" width="8.5546875" style="81" customWidth="1"/>
    <col min="7940" max="7942" width="8.88671875" style="81"/>
    <col min="7943" max="7945" width="8.88671875" style="81" customWidth="1"/>
    <col min="7946" max="7947" width="8.6640625" style="81" customWidth="1"/>
    <col min="7948" max="7949" width="8.88671875" style="81" customWidth="1"/>
    <col min="7950" max="7950" width="9.44140625" style="81" customWidth="1"/>
    <col min="7951" max="7951" width="12.5546875" style="81" customWidth="1"/>
    <col min="7952" max="7952" width="8.5546875" style="81" customWidth="1"/>
    <col min="7953" max="8192" width="8.88671875" style="81"/>
    <col min="8193" max="8193" width="39.44140625" style="81" customWidth="1"/>
    <col min="8194" max="8194" width="7.5546875" style="81" customWidth="1"/>
    <col min="8195" max="8195" width="8.5546875" style="81" customWidth="1"/>
    <col min="8196" max="8198" width="8.88671875" style="81"/>
    <col min="8199" max="8201" width="8.88671875" style="81" customWidth="1"/>
    <col min="8202" max="8203" width="8.6640625" style="81" customWidth="1"/>
    <col min="8204" max="8205" width="8.88671875" style="81" customWidth="1"/>
    <col min="8206" max="8206" width="9.44140625" style="81" customWidth="1"/>
    <col min="8207" max="8207" width="12.5546875" style="81" customWidth="1"/>
    <col min="8208" max="8208" width="8.5546875" style="81" customWidth="1"/>
    <col min="8209" max="8448" width="8.88671875" style="81"/>
    <col min="8449" max="8449" width="39.44140625" style="81" customWidth="1"/>
    <col min="8450" max="8450" width="7.5546875" style="81" customWidth="1"/>
    <col min="8451" max="8451" width="8.5546875" style="81" customWidth="1"/>
    <col min="8452" max="8454" width="8.88671875" style="81"/>
    <col min="8455" max="8457" width="8.88671875" style="81" customWidth="1"/>
    <col min="8458" max="8459" width="8.6640625" style="81" customWidth="1"/>
    <col min="8460" max="8461" width="8.88671875" style="81" customWidth="1"/>
    <col min="8462" max="8462" width="9.44140625" style="81" customWidth="1"/>
    <col min="8463" max="8463" width="12.5546875" style="81" customWidth="1"/>
    <col min="8464" max="8464" width="8.5546875" style="81" customWidth="1"/>
    <col min="8465" max="8704" width="8.88671875" style="81"/>
    <col min="8705" max="8705" width="39.44140625" style="81" customWidth="1"/>
    <col min="8706" max="8706" width="7.5546875" style="81" customWidth="1"/>
    <col min="8707" max="8707" width="8.5546875" style="81" customWidth="1"/>
    <col min="8708" max="8710" width="8.88671875" style="81"/>
    <col min="8711" max="8713" width="8.88671875" style="81" customWidth="1"/>
    <col min="8714" max="8715" width="8.6640625" style="81" customWidth="1"/>
    <col min="8716" max="8717" width="8.88671875" style="81" customWidth="1"/>
    <col min="8718" max="8718" width="9.44140625" style="81" customWidth="1"/>
    <col min="8719" max="8719" width="12.5546875" style="81" customWidth="1"/>
    <col min="8720" max="8720" width="8.5546875" style="81" customWidth="1"/>
    <col min="8721" max="8960" width="8.88671875" style="81"/>
    <col min="8961" max="8961" width="39.44140625" style="81" customWidth="1"/>
    <col min="8962" max="8962" width="7.5546875" style="81" customWidth="1"/>
    <col min="8963" max="8963" width="8.5546875" style="81" customWidth="1"/>
    <col min="8964" max="8966" width="8.88671875" style="81"/>
    <col min="8967" max="8969" width="8.88671875" style="81" customWidth="1"/>
    <col min="8970" max="8971" width="8.6640625" style="81" customWidth="1"/>
    <col min="8972" max="8973" width="8.88671875" style="81" customWidth="1"/>
    <col min="8974" max="8974" width="9.44140625" style="81" customWidth="1"/>
    <col min="8975" max="8975" width="12.5546875" style="81" customWidth="1"/>
    <col min="8976" max="8976" width="8.5546875" style="81" customWidth="1"/>
    <col min="8977" max="9216" width="8.88671875" style="81"/>
    <col min="9217" max="9217" width="39.44140625" style="81" customWidth="1"/>
    <col min="9218" max="9218" width="7.5546875" style="81" customWidth="1"/>
    <col min="9219" max="9219" width="8.5546875" style="81" customWidth="1"/>
    <col min="9220" max="9222" width="8.88671875" style="81"/>
    <col min="9223" max="9225" width="8.88671875" style="81" customWidth="1"/>
    <col min="9226" max="9227" width="8.6640625" style="81" customWidth="1"/>
    <col min="9228" max="9229" width="8.88671875" style="81" customWidth="1"/>
    <col min="9230" max="9230" width="9.44140625" style="81" customWidth="1"/>
    <col min="9231" max="9231" width="12.5546875" style="81" customWidth="1"/>
    <col min="9232" max="9232" width="8.5546875" style="81" customWidth="1"/>
    <col min="9233" max="9472" width="8.88671875" style="81"/>
    <col min="9473" max="9473" width="39.44140625" style="81" customWidth="1"/>
    <col min="9474" max="9474" width="7.5546875" style="81" customWidth="1"/>
    <col min="9475" max="9475" width="8.5546875" style="81" customWidth="1"/>
    <col min="9476" max="9478" width="8.88671875" style="81"/>
    <col min="9479" max="9481" width="8.88671875" style="81" customWidth="1"/>
    <col min="9482" max="9483" width="8.6640625" style="81" customWidth="1"/>
    <col min="9484" max="9485" width="8.88671875" style="81" customWidth="1"/>
    <col min="9486" max="9486" width="9.44140625" style="81" customWidth="1"/>
    <col min="9487" max="9487" width="12.5546875" style="81" customWidth="1"/>
    <col min="9488" max="9488" width="8.5546875" style="81" customWidth="1"/>
    <col min="9489" max="9728" width="8.88671875" style="81"/>
    <col min="9729" max="9729" width="39.44140625" style="81" customWidth="1"/>
    <col min="9730" max="9730" width="7.5546875" style="81" customWidth="1"/>
    <col min="9731" max="9731" width="8.5546875" style="81" customWidth="1"/>
    <col min="9732" max="9734" width="8.88671875" style="81"/>
    <col min="9735" max="9737" width="8.88671875" style="81" customWidth="1"/>
    <col min="9738" max="9739" width="8.6640625" style="81" customWidth="1"/>
    <col min="9740" max="9741" width="8.88671875" style="81" customWidth="1"/>
    <col min="9742" max="9742" width="9.44140625" style="81" customWidth="1"/>
    <col min="9743" max="9743" width="12.5546875" style="81" customWidth="1"/>
    <col min="9744" max="9744" width="8.5546875" style="81" customWidth="1"/>
    <col min="9745" max="9984" width="8.88671875" style="81"/>
    <col min="9985" max="9985" width="39.44140625" style="81" customWidth="1"/>
    <col min="9986" max="9986" width="7.5546875" style="81" customWidth="1"/>
    <col min="9987" max="9987" width="8.5546875" style="81" customWidth="1"/>
    <col min="9988" max="9990" width="8.88671875" style="81"/>
    <col min="9991" max="9993" width="8.88671875" style="81" customWidth="1"/>
    <col min="9994" max="9995" width="8.6640625" style="81" customWidth="1"/>
    <col min="9996" max="9997" width="8.88671875" style="81" customWidth="1"/>
    <col min="9998" max="9998" width="9.44140625" style="81" customWidth="1"/>
    <col min="9999" max="9999" width="12.5546875" style="81" customWidth="1"/>
    <col min="10000" max="10000" width="8.5546875" style="81" customWidth="1"/>
    <col min="10001" max="10240" width="8.88671875" style="81"/>
    <col min="10241" max="10241" width="39.44140625" style="81" customWidth="1"/>
    <col min="10242" max="10242" width="7.5546875" style="81" customWidth="1"/>
    <col min="10243" max="10243" width="8.5546875" style="81" customWidth="1"/>
    <col min="10244" max="10246" width="8.88671875" style="81"/>
    <col min="10247" max="10249" width="8.88671875" style="81" customWidth="1"/>
    <col min="10250" max="10251" width="8.6640625" style="81" customWidth="1"/>
    <col min="10252" max="10253" width="8.88671875" style="81" customWidth="1"/>
    <col min="10254" max="10254" width="9.44140625" style="81" customWidth="1"/>
    <col min="10255" max="10255" width="12.5546875" style="81" customWidth="1"/>
    <col min="10256" max="10256" width="8.5546875" style="81" customWidth="1"/>
    <col min="10257" max="10496" width="8.88671875" style="81"/>
    <col min="10497" max="10497" width="39.44140625" style="81" customWidth="1"/>
    <col min="10498" max="10498" width="7.5546875" style="81" customWidth="1"/>
    <col min="10499" max="10499" width="8.5546875" style="81" customWidth="1"/>
    <col min="10500" max="10502" width="8.88671875" style="81"/>
    <col min="10503" max="10505" width="8.88671875" style="81" customWidth="1"/>
    <col min="10506" max="10507" width="8.6640625" style="81" customWidth="1"/>
    <col min="10508" max="10509" width="8.88671875" style="81" customWidth="1"/>
    <col min="10510" max="10510" width="9.44140625" style="81" customWidth="1"/>
    <col min="10511" max="10511" width="12.5546875" style="81" customWidth="1"/>
    <col min="10512" max="10512" width="8.5546875" style="81" customWidth="1"/>
    <col min="10513" max="10752" width="8.88671875" style="81"/>
    <col min="10753" max="10753" width="39.44140625" style="81" customWidth="1"/>
    <col min="10754" max="10754" width="7.5546875" style="81" customWidth="1"/>
    <col min="10755" max="10755" width="8.5546875" style="81" customWidth="1"/>
    <col min="10756" max="10758" width="8.88671875" style="81"/>
    <col min="10759" max="10761" width="8.88671875" style="81" customWidth="1"/>
    <col min="10762" max="10763" width="8.6640625" style="81" customWidth="1"/>
    <col min="10764" max="10765" width="8.88671875" style="81" customWidth="1"/>
    <col min="10766" max="10766" width="9.44140625" style="81" customWidth="1"/>
    <col min="10767" max="10767" width="12.5546875" style="81" customWidth="1"/>
    <col min="10768" max="10768" width="8.5546875" style="81" customWidth="1"/>
    <col min="10769" max="11008" width="8.88671875" style="81"/>
    <col min="11009" max="11009" width="39.44140625" style="81" customWidth="1"/>
    <col min="11010" max="11010" width="7.5546875" style="81" customWidth="1"/>
    <col min="11011" max="11011" width="8.5546875" style="81" customWidth="1"/>
    <col min="11012" max="11014" width="8.88671875" style="81"/>
    <col min="11015" max="11017" width="8.88671875" style="81" customWidth="1"/>
    <col min="11018" max="11019" width="8.6640625" style="81" customWidth="1"/>
    <col min="11020" max="11021" width="8.88671875" style="81" customWidth="1"/>
    <col min="11022" max="11022" width="9.44140625" style="81" customWidth="1"/>
    <col min="11023" max="11023" width="12.5546875" style="81" customWidth="1"/>
    <col min="11024" max="11024" width="8.5546875" style="81" customWidth="1"/>
    <col min="11025" max="11264" width="8.88671875" style="81"/>
    <col min="11265" max="11265" width="39.44140625" style="81" customWidth="1"/>
    <col min="11266" max="11266" width="7.5546875" style="81" customWidth="1"/>
    <col min="11267" max="11267" width="8.5546875" style="81" customWidth="1"/>
    <col min="11268" max="11270" width="8.88671875" style="81"/>
    <col min="11271" max="11273" width="8.88671875" style="81" customWidth="1"/>
    <col min="11274" max="11275" width="8.6640625" style="81" customWidth="1"/>
    <col min="11276" max="11277" width="8.88671875" style="81" customWidth="1"/>
    <col min="11278" max="11278" width="9.44140625" style="81" customWidth="1"/>
    <col min="11279" max="11279" width="12.5546875" style="81" customWidth="1"/>
    <col min="11280" max="11280" width="8.5546875" style="81" customWidth="1"/>
    <col min="11281" max="11520" width="8.88671875" style="81"/>
    <col min="11521" max="11521" width="39.44140625" style="81" customWidth="1"/>
    <col min="11522" max="11522" width="7.5546875" style="81" customWidth="1"/>
    <col min="11523" max="11523" width="8.5546875" style="81" customWidth="1"/>
    <col min="11524" max="11526" width="8.88671875" style="81"/>
    <col min="11527" max="11529" width="8.88671875" style="81" customWidth="1"/>
    <col min="11530" max="11531" width="8.6640625" style="81" customWidth="1"/>
    <col min="11532" max="11533" width="8.88671875" style="81" customWidth="1"/>
    <col min="11534" max="11534" width="9.44140625" style="81" customWidth="1"/>
    <col min="11535" max="11535" width="12.5546875" style="81" customWidth="1"/>
    <col min="11536" max="11536" width="8.5546875" style="81" customWidth="1"/>
    <col min="11537" max="11776" width="8.88671875" style="81"/>
    <col min="11777" max="11777" width="39.44140625" style="81" customWidth="1"/>
    <col min="11778" max="11778" width="7.5546875" style="81" customWidth="1"/>
    <col min="11779" max="11779" width="8.5546875" style="81" customWidth="1"/>
    <col min="11780" max="11782" width="8.88671875" style="81"/>
    <col min="11783" max="11785" width="8.88671875" style="81" customWidth="1"/>
    <col min="11786" max="11787" width="8.6640625" style="81" customWidth="1"/>
    <col min="11788" max="11789" width="8.88671875" style="81" customWidth="1"/>
    <col min="11790" max="11790" width="9.44140625" style="81" customWidth="1"/>
    <col min="11791" max="11791" width="12.5546875" style="81" customWidth="1"/>
    <col min="11792" max="11792" width="8.5546875" style="81" customWidth="1"/>
    <col min="11793" max="12032" width="8.88671875" style="81"/>
    <col min="12033" max="12033" width="39.44140625" style="81" customWidth="1"/>
    <col min="12034" max="12034" width="7.5546875" style="81" customWidth="1"/>
    <col min="12035" max="12035" width="8.5546875" style="81" customWidth="1"/>
    <col min="12036" max="12038" width="8.88671875" style="81"/>
    <col min="12039" max="12041" width="8.88671875" style="81" customWidth="1"/>
    <col min="12042" max="12043" width="8.6640625" style="81" customWidth="1"/>
    <col min="12044" max="12045" width="8.88671875" style="81" customWidth="1"/>
    <col min="12046" max="12046" width="9.44140625" style="81" customWidth="1"/>
    <col min="12047" max="12047" width="12.5546875" style="81" customWidth="1"/>
    <col min="12048" max="12048" width="8.5546875" style="81" customWidth="1"/>
    <col min="12049" max="12288" width="8.88671875" style="81"/>
    <col min="12289" max="12289" width="39.44140625" style="81" customWidth="1"/>
    <col min="12290" max="12290" width="7.5546875" style="81" customWidth="1"/>
    <col min="12291" max="12291" width="8.5546875" style="81" customWidth="1"/>
    <col min="12292" max="12294" width="8.88671875" style="81"/>
    <col min="12295" max="12297" width="8.88671875" style="81" customWidth="1"/>
    <col min="12298" max="12299" width="8.6640625" style="81" customWidth="1"/>
    <col min="12300" max="12301" width="8.88671875" style="81" customWidth="1"/>
    <col min="12302" max="12302" width="9.44140625" style="81" customWidth="1"/>
    <col min="12303" max="12303" width="12.5546875" style="81" customWidth="1"/>
    <col min="12304" max="12304" width="8.5546875" style="81" customWidth="1"/>
    <col min="12305" max="12544" width="8.88671875" style="81"/>
    <col min="12545" max="12545" width="39.44140625" style="81" customWidth="1"/>
    <col min="12546" max="12546" width="7.5546875" style="81" customWidth="1"/>
    <col min="12547" max="12547" width="8.5546875" style="81" customWidth="1"/>
    <col min="12548" max="12550" width="8.88671875" style="81"/>
    <col min="12551" max="12553" width="8.88671875" style="81" customWidth="1"/>
    <col min="12554" max="12555" width="8.6640625" style="81" customWidth="1"/>
    <col min="12556" max="12557" width="8.88671875" style="81" customWidth="1"/>
    <col min="12558" max="12558" width="9.44140625" style="81" customWidth="1"/>
    <col min="12559" max="12559" width="12.5546875" style="81" customWidth="1"/>
    <col min="12560" max="12560" width="8.5546875" style="81" customWidth="1"/>
    <col min="12561" max="12800" width="8.88671875" style="81"/>
    <col min="12801" max="12801" width="39.44140625" style="81" customWidth="1"/>
    <col min="12802" max="12802" width="7.5546875" style="81" customWidth="1"/>
    <col min="12803" max="12803" width="8.5546875" style="81" customWidth="1"/>
    <col min="12804" max="12806" width="8.88671875" style="81"/>
    <col min="12807" max="12809" width="8.88671875" style="81" customWidth="1"/>
    <col min="12810" max="12811" width="8.6640625" style="81" customWidth="1"/>
    <col min="12812" max="12813" width="8.88671875" style="81" customWidth="1"/>
    <col min="12814" max="12814" width="9.44140625" style="81" customWidth="1"/>
    <col min="12815" max="12815" width="12.5546875" style="81" customWidth="1"/>
    <col min="12816" max="12816" width="8.5546875" style="81" customWidth="1"/>
    <col min="12817" max="13056" width="8.88671875" style="81"/>
    <col min="13057" max="13057" width="39.44140625" style="81" customWidth="1"/>
    <col min="13058" max="13058" width="7.5546875" style="81" customWidth="1"/>
    <col min="13059" max="13059" width="8.5546875" style="81" customWidth="1"/>
    <col min="13060" max="13062" width="8.88671875" style="81"/>
    <col min="13063" max="13065" width="8.88671875" style="81" customWidth="1"/>
    <col min="13066" max="13067" width="8.6640625" style="81" customWidth="1"/>
    <col min="13068" max="13069" width="8.88671875" style="81" customWidth="1"/>
    <col min="13070" max="13070" width="9.44140625" style="81" customWidth="1"/>
    <col min="13071" max="13071" width="12.5546875" style="81" customWidth="1"/>
    <col min="13072" max="13072" width="8.5546875" style="81" customWidth="1"/>
    <col min="13073" max="13312" width="8.88671875" style="81"/>
    <col min="13313" max="13313" width="39.44140625" style="81" customWidth="1"/>
    <col min="13314" max="13314" width="7.5546875" style="81" customWidth="1"/>
    <col min="13315" max="13315" width="8.5546875" style="81" customWidth="1"/>
    <col min="13316" max="13318" width="8.88671875" style="81"/>
    <col min="13319" max="13321" width="8.88671875" style="81" customWidth="1"/>
    <col min="13322" max="13323" width="8.6640625" style="81" customWidth="1"/>
    <col min="13324" max="13325" width="8.88671875" style="81" customWidth="1"/>
    <col min="13326" max="13326" width="9.44140625" style="81" customWidth="1"/>
    <col min="13327" max="13327" width="12.5546875" style="81" customWidth="1"/>
    <col min="13328" max="13328" width="8.5546875" style="81" customWidth="1"/>
    <col min="13329" max="13568" width="8.88671875" style="81"/>
    <col min="13569" max="13569" width="39.44140625" style="81" customWidth="1"/>
    <col min="13570" max="13570" width="7.5546875" style="81" customWidth="1"/>
    <col min="13571" max="13571" width="8.5546875" style="81" customWidth="1"/>
    <col min="13572" max="13574" width="8.88671875" style="81"/>
    <col min="13575" max="13577" width="8.88671875" style="81" customWidth="1"/>
    <col min="13578" max="13579" width="8.6640625" style="81" customWidth="1"/>
    <col min="13580" max="13581" width="8.88671875" style="81" customWidth="1"/>
    <col min="13582" max="13582" width="9.44140625" style="81" customWidth="1"/>
    <col min="13583" max="13583" width="12.5546875" style="81" customWidth="1"/>
    <col min="13584" max="13584" width="8.5546875" style="81" customWidth="1"/>
    <col min="13585" max="13824" width="8.88671875" style="81"/>
    <col min="13825" max="13825" width="39.44140625" style="81" customWidth="1"/>
    <col min="13826" max="13826" width="7.5546875" style="81" customWidth="1"/>
    <col min="13827" max="13827" width="8.5546875" style="81" customWidth="1"/>
    <col min="13828" max="13830" width="8.88671875" style="81"/>
    <col min="13831" max="13833" width="8.88671875" style="81" customWidth="1"/>
    <col min="13834" max="13835" width="8.6640625" style="81" customWidth="1"/>
    <col min="13836" max="13837" width="8.88671875" style="81" customWidth="1"/>
    <col min="13838" max="13838" width="9.44140625" style="81" customWidth="1"/>
    <col min="13839" max="13839" width="12.5546875" style="81" customWidth="1"/>
    <col min="13840" max="13840" width="8.5546875" style="81" customWidth="1"/>
    <col min="13841" max="14080" width="8.88671875" style="81"/>
    <col min="14081" max="14081" width="39.44140625" style="81" customWidth="1"/>
    <col min="14082" max="14082" width="7.5546875" style="81" customWidth="1"/>
    <col min="14083" max="14083" width="8.5546875" style="81" customWidth="1"/>
    <col min="14084" max="14086" width="8.88671875" style="81"/>
    <col min="14087" max="14089" width="8.88671875" style="81" customWidth="1"/>
    <col min="14090" max="14091" width="8.6640625" style="81" customWidth="1"/>
    <col min="14092" max="14093" width="8.88671875" style="81" customWidth="1"/>
    <col min="14094" max="14094" width="9.44140625" style="81" customWidth="1"/>
    <col min="14095" max="14095" width="12.5546875" style="81" customWidth="1"/>
    <col min="14096" max="14096" width="8.5546875" style="81" customWidth="1"/>
    <col min="14097" max="14336" width="8.88671875" style="81"/>
    <col min="14337" max="14337" width="39.44140625" style="81" customWidth="1"/>
    <col min="14338" max="14338" width="7.5546875" style="81" customWidth="1"/>
    <col min="14339" max="14339" width="8.5546875" style="81" customWidth="1"/>
    <col min="14340" max="14342" width="8.88671875" style="81"/>
    <col min="14343" max="14345" width="8.88671875" style="81" customWidth="1"/>
    <col min="14346" max="14347" width="8.6640625" style="81" customWidth="1"/>
    <col min="14348" max="14349" width="8.88671875" style="81" customWidth="1"/>
    <col min="14350" max="14350" width="9.44140625" style="81" customWidth="1"/>
    <col min="14351" max="14351" width="12.5546875" style="81" customWidth="1"/>
    <col min="14352" max="14352" width="8.5546875" style="81" customWidth="1"/>
    <col min="14353" max="14592" width="8.88671875" style="81"/>
    <col min="14593" max="14593" width="39.44140625" style="81" customWidth="1"/>
    <col min="14594" max="14594" width="7.5546875" style="81" customWidth="1"/>
    <col min="14595" max="14595" width="8.5546875" style="81" customWidth="1"/>
    <col min="14596" max="14598" width="8.88671875" style="81"/>
    <col min="14599" max="14601" width="8.88671875" style="81" customWidth="1"/>
    <col min="14602" max="14603" width="8.6640625" style="81" customWidth="1"/>
    <col min="14604" max="14605" width="8.88671875" style="81" customWidth="1"/>
    <col min="14606" max="14606" width="9.44140625" style="81" customWidth="1"/>
    <col min="14607" max="14607" width="12.5546875" style="81" customWidth="1"/>
    <col min="14608" max="14608" width="8.5546875" style="81" customWidth="1"/>
    <col min="14609" max="14848" width="8.88671875" style="81"/>
    <col min="14849" max="14849" width="39.44140625" style="81" customWidth="1"/>
    <col min="14850" max="14850" width="7.5546875" style="81" customWidth="1"/>
    <col min="14851" max="14851" width="8.5546875" style="81" customWidth="1"/>
    <col min="14852" max="14854" width="8.88671875" style="81"/>
    <col min="14855" max="14857" width="8.88671875" style="81" customWidth="1"/>
    <col min="14858" max="14859" width="8.6640625" style="81" customWidth="1"/>
    <col min="14860" max="14861" width="8.88671875" style="81" customWidth="1"/>
    <col min="14862" max="14862" width="9.44140625" style="81" customWidth="1"/>
    <col min="14863" max="14863" width="12.5546875" style="81" customWidth="1"/>
    <col min="14864" max="14864" width="8.5546875" style="81" customWidth="1"/>
    <col min="14865" max="15104" width="8.88671875" style="81"/>
    <col min="15105" max="15105" width="39.44140625" style="81" customWidth="1"/>
    <col min="15106" max="15106" width="7.5546875" style="81" customWidth="1"/>
    <col min="15107" max="15107" width="8.5546875" style="81" customWidth="1"/>
    <col min="15108" max="15110" width="8.88671875" style="81"/>
    <col min="15111" max="15113" width="8.88671875" style="81" customWidth="1"/>
    <col min="15114" max="15115" width="8.6640625" style="81" customWidth="1"/>
    <col min="15116" max="15117" width="8.88671875" style="81" customWidth="1"/>
    <col min="15118" max="15118" width="9.44140625" style="81" customWidth="1"/>
    <col min="15119" max="15119" width="12.5546875" style="81" customWidth="1"/>
    <col min="15120" max="15120" width="8.5546875" style="81" customWidth="1"/>
    <col min="15121" max="15360" width="8.88671875" style="81"/>
    <col min="15361" max="15361" width="39.44140625" style="81" customWidth="1"/>
    <col min="15362" max="15362" width="7.5546875" style="81" customWidth="1"/>
    <col min="15363" max="15363" width="8.5546875" style="81" customWidth="1"/>
    <col min="15364" max="15366" width="8.88671875" style="81"/>
    <col min="15367" max="15369" width="8.88671875" style="81" customWidth="1"/>
    <col min="15370" max="15371" width="8.6640625" style="81" customWidth="1"/>
    <col min="15372" max="15373" width="8.88671875" style="81" customWidth="1"/>
    <col min="15374" max="15374" width="9.44140625" style="81" customWidth="1"/>
    <col min="15375" max="15375" width="12.5546875" style="81" customWidth="1"/>
    <col min="15376" max="15376" width="8.5546875" style="81" customWidth="1"/>
    <col min="15377" max="15616" width="8.88671875" style="81"/>
    <col min="15617" max="15617" width="39.44140625" style="81" customWidth="1"/>
    <col min="15618" max="15618" width="7.5546875" style="81" customWidth="1"/>
    <col min="15619" max="15619" width="8.5546875" style="81" customWidth="1"/>
    <col min="15620" max="15622" width="8.88671875" style="81"/>
    <col min="15623" max="15625" width="8.88671875" style="81" customWidth="1"/>
    <col min="15626" max="15627" width="8.6640625" style="81" customWidth="1"/>
    <col min="15628" max="15629" width="8.88671875" style="81" customWidth="1"/>
    <col min="15630" max="15630" width="9.44140625" style="81" customWidth="1"/>
    <col min="15631" max="15631" width="12.5546875" style="81" customWidth="1"/>
    <col min="15632" max="15632" width="8.5546875" style="81" customWidth="1"/>
    <col min="15633" max="15872" width="8.88671875" style="81"/>
    <col min="15873" max="15873" width="39.44140625" style="81" customWidth="1"/>
    <col min="15874" max="15874" width="7.5546875" style="81" customWidth="1"/>
    <col min="15875" max="15875" width="8.5546875" style="81" customWidth="1"/>
    <col min="15876" max="15878" width="8.88671875" style="81"/>
    <col min="15879" max="15881" width="8.88671875" style="81" customWidth="1"/>
    <col min="15882" max="15883" width="8.6640625" style="81" customWidth="1"/>
    <col min="15884" max="15885" width="8.88671875" style="81" customWidth="1"/>
    <col min="15886" max="15886" width="9.44140625" style="81" customWidth="1"/>
    <col min="15887" max="15887" width="12.5546875" style="81" customWidth="1"/>
    <col min="15888" max="15888" width="8.5546875" style="81" customWidth="1"/>
    <col min="15889" max="16128" width="8.88671875" style="81"/>
    <col min="16129" max="16129" width="39.44140625" style="81" customWidth="1"/>
    <col min="16130" max="16130" width="7.5546875" style="81" customWidth="1"/>
    <col min="16131" max="16131" width="8.5546875" style="81" customWidth="1"/>
    <col min="16132" max="16134" width="8.88671875" style="81"/>
    <col min="16135" max="16137" width="8.88671875" style="81" customWidth="1"/>
    <col min="16138" max="16139" width="8.6640625" style="81" customWidth="1"/>
    <col min="16140" max="16141" width="8.88671875" style="81" customWidth="1"/>
    <col min="16142" max="16142" width="9.44140625" style="81" customWidth="1"/>
    <col min="16143" max="16143" width="12.5546875" style="81" customWidth="1"/>
    <col min="16144" max="16144" width="8.5546875" style="81" customWidth="1"/>
    <col min="16145" max="16384" width="8.88671875" style="81"/>
  </cols>
  <sheetData>
    <row r="1" spans="1:17" ht="16.8" x14ac:dyDescent="0.3">
      <c r="B1" s="108"/>
      <c r="C1" s="108"/>
      <c r="D1" s="108"/>
      <c r="E1" s="108"/>
      <c r="F1" s="108"/>
      <c r="G1" s="108"/>
      <c r="H1" s="108"/>
      <c r="I1" s="108"/>
      <c r="J1" s="108"/>
      <c r="K1" s="465" t="s">
        <v>38</v>
      </c>
      <c r="L1" s="466"/>
      <c r="M1" s="466"/>
      <c r="N1" s="466"/>
      <c r="O1" s="466"/>
      <c r="P1" s="466"/>
      <c r="Q1" s="103"/>
    </row>
    <row r="2" spans="1:17" ht="16.8" x14ac:dyDescent="0.3">
      <c r="A2" s="464" t="s">
        <v>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104"/>
    </row>
    <row r="3" spans="1:17" ht="16.8" x14ac:dyDescent="0.3">
      <c r="A3" s="467" t="s">
        <v>43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104"/>
    </row>
    <row r="4" spans="1:17" ht="16.8" x14ac:dyDescent="0.3">
      <c r="A4" s="464" t="s">
        <v>275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105"/>
    </row>
    <row r="5" spans="1:17" ht="16.8" x14ac:dyDescent="0.3">
      <c r="A5" s="468" t="s">
        <v>171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103"/>
    </row>
    <row r="6" spans="1:17" ht="16.8" x14ac:dyDescent="0.3">
      <c r="A6" s="464" t="s">
        <v>375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105"/>
    </row>
    <row r="7" spans="1:17" ht="16.8" x14ac:dyDescent="0.3">
      <c r="A7" s="114"/>
      <c r="B7" s="108"/>
      <c r="C7" s="108"/>
      <c r="D7" s="110" t="s">
        <v>41</v>
      </c>
      <c r="E7" s="110"/>
      <c r="F7" s="110"/>
      <c r="G7" s="111"/>
      <c r="H7" s="111"/>
      <c r="I7" s="111"/>
      <c r="J7" s="108"/>
      <c r="K7" s="108"/>
      <c r="L7" s="108"/>
      <c r="M7" s="108"/>
      <c r="N7" s="108"/>
      <c r="O7" s="108"/>
      <c r="P7" s="108"/>
    </row>
    <row r="8" spans="1:17" ht="13.2" x14ac:dyDescent="0.25">
      <c r="A8" s="471" t="s">
        <v>1</v>
      </c>
      <c r="B8" s="448" t="s">
        <v>2</v>
      </c>
      <c r="C8" s="448" t="s">
        <v>45</v>
      </c>
      <c r="D8" s="448" t="s">
        <v>3</v>
      </c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</row>
    <row r="9" spans="1:17" ht="13.2" x14ac:dyDescent="0.25">
      <c r="A9" s="471"/>
      <c r="B9" s="448"/>
      <c r="C9" s="4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7" ht="13.2" x14ac:dyDescent="0.25">
      <c r="A10" s="471"/>
      <c r="B10" s="448"/>
      <c r="C10" s="448"/>
      <c r="D10" s="448" t="s">
        <v>4</v>
      </c>
      <c r="E10" s="448"/>
      <c r="F10" s="448"/>
      <c r="G10" s="448"/>
      <c r="H10" s="448"/>
      <c r="I10" s="448"/>
      <c r="J10" s="448"/>
      <c r="K10" s="448" t="s">
        <v>5</v>
      </c>
      <c r="L10" s="448"/>
      <c r="M10" s="448" t="s">
        <v>6</v>
      </c>
      <c r="N10" s="448" t="s">
        <v>52</v>
      </c>
      <c r="O10" s="448" t="s">
        <v>53</v>
      </c>
      <c r="P10" s="448"/>
    </row>
    <row r="11" spans="1:17" ht="105.6" x14ac:dyDescent="0.25">
      <c r="A11" s="471"/>
      <c r="B11" s="448"/>
      <c r="C11" s="51" t="s">
        <v>7</v>
      </c>
      <c r="D11" s="51" t="s">
        <v>8</v>
      </c>
      <c r="E11" s="51" t="s">
        <v>46</v>
      </c>
      <c r="F11" s="51" t="s">
        <v>47</v>
      </c>
      <c r="G11" s="51" t="s">
        <v>48</v>
      </c>
      <c r="H11" s="51" t="s">
        <v>9</v>
      </c>
      <c r="I11" s="51" t="s">
        <v>49</v>
      </c>
      <c r="J11" s="51" t="s">
        <v>50</v>
      </c>
      <c r="K11" s="51" t="s">
        <v>51</v>
      </c>
      <c r="L11" s="51" t="s">
        <v>9</v>
      </c>
      <c r="M11" s="448"/>
      <c r="N11" s="448"/>
      <c r="O11" s="51" t="s">
        <v>54</v>
      </c>
      <c r="P11" s="51" t="s">
        <v>10</v>
      </c>
    </row>
    <row r="12" spans="1:17" x14ac:dyDescent="0.25">
      <c r="A12" s="92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16</v>
      </c>
    </row>
    <row r="13" spans="1:17" ht="13.2" x14ac:dyDescent="0.25">
      <c r="A13" s="428" t="s">
        <v>44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</row>
    <row r="14" spans="1:17" ht="52.8" x14ac:dyDescent="0.25">
      <c r="A14" s="122" t="s">
        <v>55</v>
      </c>
      <c r="B14" s="123">
        <v>101</v>
      </c>
      <c r="C14" s="6">
        <v>16</v>
      </c>
      <c r="D14" s="6">
        <v>0</v>
      </c>
      <c r="E14" s="6"/>
      <c r="F14" s="6"/>
      <c r="G14" s="6"/>
      <c r="H14" s="6"/>
      <c r="I14" s="6"/>
      <c r="J14" s="6">
        <v>0</v>
      </c>
      <c r="K14" s="6">
        <v>3</v>
      </c>
      <c r="L14" s="6">
        <v>0</v>
      </c>
      <c r="M14" s="6"/>
      <c r="N14" s="6">
        <v>0</v>
      </c>
      <c r="O14" s="6">
        <v>0</v>
      </c>
      <c r="P14" s="6">
        <v>13</v>
      </c>
    </row>
    <row r="15" spans="1:17" ht="52.8" x14ac:dyDescent="0.25">
      <c r="A15" s="124" t="s">
        <v>60</v>
      </c>
      <c r="B15" s="123">
        <v>102</v>
      </c>
      <c r="C15" s="6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7" ht="39.6" x14ac:dyDescent="0.25">
      <c r="A16" s="124" t="s">
        <v>63</v>
      </c>
      <c r="B16" s="123">
        <v>103</v>
      </c>
      <c r="C16" s="6">
        <v>2</v>
      </c>
      <c r="D16" s="6">
        <v>0</v>
      </c>
      <c r="E16" s="6"/>
      <c r="F16" s="6"/>
      <c r="G16" s="6"/>
      <c r="H16" s="6"/>
      <c r="I16" s="6"/>
      <c r="J16" s="6">
        <v>0</v>
      </c>
      <c r="K16" s="6">
        <v>2</v>
      </c>
      <c r="L16" s="6">
        <v>0</v>
      </c>
      <c r="M16" s="6"/>
      <c r="N16" s="6">
        <v>0</v>
      </c>
      <c r="O16" s="6"/>
      <c r="P16" s="6"/>
    </row>
    <row r="17" spans="1:16" ht="52.8" x14ac:dyDescent="0.25">
      <c r="A17" s="124" t="s">
        <v>61</v>
      </c>
      <c r="B17" s="123">
        <v>104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66" x14ac:dyDescent="0.25">
      <c r="A18" s="125" t="s">
        <v>62</v>
      </c>
      <c r="B18" s="123">
        <v>105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66" x14ac:dyDescent="0.25">
      <c r="A19" s="125" t="s">
        <v>56</v>
      </c>
      <c r="B19" s="123">
        <v>106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26.4" x14ac:dyDescent="0.25">
      <c r="A20" s="124" t="s">
        <v>57</v>
      </c>
      <c r="B20" s="123">
        <v>107</v>
      </c>
      <c r="C20" s="6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6.4" x14ac:dyDescent="0.25">
      <c r="A21" s="124" t="s">
        <v>197</v>
      </c>
      <c r="B21" s="123">
        <v>108</v>
      </c>
      <c r="C21" s="6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39.6" x14ac:dyDescent="0.25">
      <c r="A22" s="124" t="s">
        <v>59</v>
      </c>
      <c r="B22" s="123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6.4" x14ac:dyDescent="0.25">
      <c r="A23" s="122" t="s">
        <v>11</v>
      </c>
      <c r="B23" s="123">
        <v>110</v>
      </c>
      <c r="C23" s="6">
        <v>16</v>
      </c>
      <c r="D23" s="6">
        <v>0</v>
      </c>
      <c r="E23" s="6"/>
      <c r="F23" s="6"/>
      <c r="G23" s="6"/>
      <c r="H23" s="6"/>
      <c r="I23" s="6"/>
      <c r="J23" s="6">
        <v>0</v>
      </c>
      <c r="K23" s="6">
        <v>3</v>
      </c>
      <c r="L23" s="6">
        <v>0</v>
      </c>
      <c r="M23" s="6"/>
      <c r="N23" s="6">
        <v>0</v>
      </c>
      <c r="O23" s="6">
        <v>0</v>
      </c>
      <c r="P23" s="6">
        <v>13</v>
      </c>
    </row>
    <row r="24" spans="1:16" ht="66" x14ac:dyDescent="0.25">
      <c r="A24" s="124" t="s">
        <v>64</v>
      </c>
      <c r="B24" s="127">
        <v>111</v>
      </c>
      <c r="C24" s="6">
        <v>2</v>
      </c>
      <c r="D24" s="6">
        <v>0</v>
      </c>
      <c r="E24" s="6"/>
      <c r="F24" s="6"/>
      <c r="G24" s="6"/>
      <c r="H24" s="6"/>
      <c r="I24" s="6"/>
      <c r="J24" s="6">
        <v>0</v>
      </c>
      <c r="K24" s="6">
        <v>2</v>
      </c>
      <c r="L24" s="6">
        <v>0</v>
      </c>
      <c r="M24" s="6"/>
      <c r="N24" s="6">
        <v>0</v>
      </c>
      <c r="O24" s="6"/>
      <c r="P24" s="6"/>
    </row>
    <row r="25" spans="1:16" ht="26.4" x14ac:dyDescent="0.25">
      <c r="A25" s="124" t="s">
        <v>65</v>
      </c>
      <c r="B25" s="127">
        <v>112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39.6" x14ac:dyDescent="0.25">
      <c r="A26" s="124" t="s">
        <v>66</v>
      </c>
      <c r="B26" s="127">
        <v>113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39.6" x14ac:dyDescent="0.25">
      <c r="A27" s="124" t="s">
        <v>67</v>
      </c>
      <c r="B27" s="127">
        <v>114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52.8" x14ac:dyDescent="0.25">
      <c r="A28" s="124" t="s">
        <v>68</v>
      </c>
      <c r="B28" s="127">
        <v>115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39.6" x14ac:dyDescent="0.25">
      <c r="A29" s="124" t="s">
        <v>69</v>
      </c>
      <c r="B29" s="127">
        <v>116</v>
      </c>
      <c r="C29" s="6">
        <v>16</v>
      </c>
      <c r="D29" s="6">
        <v>0</v>
      </c>
      <c r="E29" s="6"/>
      <c r="F29" s="6"/>
      <c r="G29" s="6"/>
      <c r="H29" s="6"/>
      <c r="I29" s="6"/>
      <c r="J29" s="6">
        <v>0</v>
      </c>
      <c r="K29" s="6">
        <v>3</v>
      </c>
      <c r="L29" s="6">
        <v>0</v>
      </c>
      <c r="M29" s="6"/>
      <c r="N29" s="6">
        <v>0</v>
      </c>
      <c r="O29" s="6"/>
      <c r="P29" s="6">
        <v>13</v>
      </c>
    </row>
    <row r="30" spans="1:16" ht="26.4" x14ac:dyDescent="0.25">
      <c r="A30" s="128" t="s">
        <v>12</v>
      </c>
      <c r="B30" s="123">
        <v>117</v>
      </c>
      <c r="C30" s="6">
        <v>0</v>
      </c>
      <c r="D30" s="6">
        <v>0</v>
      </c>
      <c r="E30" s="6"/>
      <c r="F30" s="6"/>
      <c r="G30" s="6"/>
      <c r="H30" s="6"/>
      <c r="I30" s="6"/>
      <c r="J30" s="6">
        <v>0</v>
      </c>
      <c r="K30" s="6">
        <v>0</v>
      </c>
      <c r="L30" s="6">
        <v>0</v>
      </c>
      <c r="M30" s="6"/>
      <c r="N30" s="6">
        <v>0</v>
      </c>
      <c r="O30" s="6">
        <v>0</v>
      </c>
      <c r="P30" s="6">
        <v>0</v>
      </c>
    </row>
    <row r="31" spans="1:16" ht="13.2" x14ac:dyDescent="0.25">
      <c r="A31" s="122" t="s">
        <v>13</v>
      </c>
      <c r="B31" s="123">
        <v>118</v>
      </c>
      <c r="C31" s="6">
        <v>0</v>
      </c>
      <c r="D31" s="6">
        <v>0</v>
      </c>
      <c r="E31" s="6"/>
      <c r="F31" s="6"/>
      <c r="G31" s="6"/>
      <c r="H31" s="6"/>
      <c r="I31" s="6"/>
      <c r="J31" s="6">
        <v>0</v>
      </c>
      <c r="K31" s="6">
        <v>0</v>
      </c>
      <c r="L31" s="6">
        <v>0</v>
      </c>
      <c r="M31" s="6"/>
      <c r="N31" s="6">
        <v>0</v>
      </c>
      <c r="O31" s="6">
        <v>0</v>
      </c>
      <c r="P31" s="6">
        <v>0</v>
      </c>
    </row>
    <row r="32" spans="1:16" ht="39.6" x14ac:dyDescent="0.25">
      <c r="A32" s="122" t="s">
        <v>183</v>
      </c>
      <c r="B32" s="123">
        <v>119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39.6" x14ac:dyDescent="0.25">
      <c r="A33" s="122" t="s">
        <v>184</v>
      </c>
      <c r="B33" s="123">
        <v>120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2" x14ac:dyDescent="0.25">
      <c r="A34" s="122" t="s">
        <v>70</v>
      </c>
      <c r="B34" s="123">
        <v>121</v>
      </c>
      <c r="C34" s="6">
        <v>1</v>
      </c>
      <c r="D34" s="6">
        <v>0</v>
      </c>
      <c r="E34" s="6"/>
      <c r="F34" s="6"/>
      <c r="G34" s="6"/>
      <c r="H34" s="6"/>
      <c r="I34" s="6"/>
      <c r="J34" s="6">
        <v>0</v>
      </c>
      <c r="K34" s="6">
        <v>1</v>
      </c>
      <c r="L34" s="6">
        <v>0</v>
      </c>
      <c r="M34" s="6"/>
      <c r="N34" s="6">
        <v>0</v>
      </c>
      <c r="O34" s="6">
        <v>0</v>
      </c>
      <c r="P34" s="6">
        <v>0</v>
      </c>
    </row>
    <row r="35" spans="1:16" ht="13.2" x14ac:dyDescent="0.25">
      <c r="A35" s="122" t="s">
        <v>71</v>
      </c>
      <c r="B35" s="123">
        <v>122</v>
      </c>
      <c r="C35" s="6">
        <v>0</v>
      </c>
      <c r="D35" s="6">
        <v>0</v>
      </c>
      <c r="E35" s="6"/>
      <c r="F35" s="6"/>
      <c r="G35" s="6"/>
      <c r="H35" s="6"/>
      <c r="I35" s="6"/>
      <c r="J35" s="6">
        <v>0</v>
      </c>
      <c r="K35" s="6">
        <v>0</v>
      </c>
      <c r="L35" s="6">
        <v>0</v>
      </c>
      <c r="M35" s="6"/>
      <c r="N35" s="6">
        <v>0</v>
      </c>
      <c r="O35" s="6">
        <v>0</v>
      </c>
      <c r="P35" s="6">
        <v>0</v>
      </c>
    </row>
    <row r="36" spans="1:16" ht="26.4" x14ac:dyDescent="0.25">
      <c r="A36" s="128" t="s">
        <v>14</v>
      </c>
      <c r="B36" s="123">
        <v>123</v>
      </c>
      <c r="C36" s="6">
        <v>0</v>
      </c>
      <c r="D36" s="6">
        <v>0</v>
      </c>
      <c r="E36" s="6"/>
      <c r="F36" s="6"/>
      <c r="G36" s="6"/>
      <c r="H36" s="6"/>
      <c r="I36" s="6"/>
      <c r="J36" s="6">
        <v>0</v>
      </c>
      <c r="K36" s="6">
        <v>0</v>
      </c>
      <c r="L36" s="6">
        <v>0</v>
      </c>
      <c r="M36" s="6"/>
      <c r="N36" s="6">
        <v>0</v>
      </c>
      <c r="O36" s="6">
        <v>0</v>
      </c>
      <c r="P36" s="6">
        <v>0</v>
      </c>
    </row>
    <row r="37" spans="1:16" ht="26.4" x14ac:dyDescent="0.25">
      <c r="A37" s="128" t="s">
        <v>72</v>
      </c>
      <c r="B37" s="123">
        <v>124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39.6" x14ac:dyDescent="0.25">
      <c r="A38" s="128" t="s">
        <v>73</v>
      </c>
      <c r="B38" s="123">
        <v>125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2" x14ac:dyDescent="0.25">
      <c r="A39" s="122" t="s">
        <v>15</v>
      </c>
      <c r="B39" s="123">
        <v>126</v>
      </c>
      <c r="C39" s="6">
        <v>0</v>
      </c>
      <c r="D39" s="6">
        <v>0</v>
      </c>
      <c r="E39" s="6"/>
      <c r="F39" s="6"/>
      <c r="G39" s="6"/>
      <c r="H39" s="6"/>
      <c r="I39" s="6"/>
      <c r="J39" s="6">
        <v>0</v>
      </c>
      <c r="K39" s="6">
        <v>0</v>
      </c>
      <c r="L39" s="6">
        <v>0</v>
      </c>
      <c r="M39" s="6"/>
      <c r="N39" s="6">
        <v>0</v>
      </c>
      <c r="O39" s="6">
        <v>0</v>
      </c>
      <c r="P39" s="6">
        <v>0</v>
      </c>
    </row>
    <row r="40" spans="1:16" ht="79.2" x14ac:dyDescent="0.25">
      <c r="A40" s="128" t="s">
        <v>198</v>
      </c>
      <c r="B40" s="123">
        <v>127</v>
      </c>
      <c r="C40" s="6">
        <v>0</v>
      </c>
      <c r="D40" s="6">
        <v>0</v>
      </c>
      <c r="E40" s="6"/>
      <c r="F40" s="6"/>
      <c r="G40" s="6"/>
      <c r="H40" s="6"/>
      <c r="I40" s="6"/>
      <c r="J40" s="6">
        <v>0</v>
      </c>
      <c r="K40" s="6">
        <v>0</v>
      </c>
      <c r="L40" s="6">
        <v>0</v>
      </c>
      <c r="M40" s="6"/>
      <c r="N40" s="6">
        <v>0</v>
      </c>
      <c r="O40" s="6">
        <v>0</v>
      </c>
      <c r="P40" s="6">
        <v>0</v>
      </c>
    </row>
    <row r="41" spans="1:16" ht="63" customHeight="1" x14ac:dyDescent="0.25">
      <c r="A41" s="122" t="s">
        <v>75</v>
      </c>
      <c r="B41" s="123">
        <v>128</v>
      </c>
      <c r="C41" s="6">
        <v>0</v>
      </c>
      <c r="D41" s="6">
        <v>0</v>
      </c>
      <c r="E41" s="6"/>
      <c r="F41" s="6"/>
      <c r="G41" s="6"/>
      <c r="H41" s="6"/>
      <c r="I41" s="6"/>
      <c r="J41" s="6">
        <v>0</v>
      </c>
      <c r="K41" s="6">
        <v>0</v>
      </c>
      <c r="L41" s="6">
        <v>0</v>
      </c>
      <c r="M41" s="6"/>
      <c r="N41" s="6">
        <v>0</v>
      </c>
      <c r="O41" s="6"/>
      <c r="P41" s="6"/>
    </row>
    <row r="42" spans="1:16" ht="12.75" customHeight="1" x14ac:dyDescent="0.25">
      <c r="A42" s="429" t="s">
        <v>76</v>
      </c>
      <c r="B42" s="429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</row>
    <row r="43" spans="1:16" ht="13.2" x14ac:dyDescent="0.25">
      <c r="A43" s="131" t="s">
        <v>16</v>
      </c>
      <c r="B43" s="123">
        <v>201</v>
      </c>
      <c r="C43" s="6">
        <v>6</v>
      </c>
      <c r="D43" s="6">
        <v>0</v>
      </c>
      <c r="E43" s="6"/>
      <c r="F43" s="6"/>
      <c r="G43" s="6"/>
      <c r="H43" s="6"/>
      <c r="I43" s="6"/>
      <c r="J43" s="6">
        <v>0</v>
      </c>
      <c r="K43" s="6">
        <v>6</v>
      </c>
      <c r="L43" s="6">
        <v>0</v>
      </c>
      <c r="M43" s="6"/>
      <c r="N43" s="6">
        <v>0</v>
      </c>
      <c r="O43" s="6"/>
      <c r="P43" s="6"/>
    </row>
    <row r="44" spans="1:16" ht="66" x14ac:dyDescent="0.25">
      <c r="A44" s="132" t="s">
        <v>77</v>
      </c>
      <c r="B44" s="123">
        <v>202</v>
      </c>
      <c r="C44" s="6"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52.8" x14ac:dyDescent="0.25">
      <c r="A45" s="132" t="s">
        <v>78</v>
      </c>
      <c r="B45" s="123">
        <v>203</v>
      </c>
      <c r="C45" s="6">
        <v>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39.6" x14ac:dyDescent="0.25">
      <c r="A46" s="132" t="s">
        <v>79</v>
      </c>
      <c r="B46" s="123">
        <v>204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52.8" x14ac:dyDescent="0.25">
      <c r="A47" s="132" t="s">
        <v>80</v>
      </c>
      <c r="B47" s="123">
        <v>205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39.6" x14ac:dyDescent="0.25">
      <c r="A48" s="132" t="s">
        <v>81</v>
      </c>
      <c r="B48" s="123">
        <v>206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6" ht="39.6" x14ac:dyDescent="0.25">
      <c r="A49" s="132" t="s">
        <v>82</v>
      </c>
      <c r="B49" s="123">
        <v>207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26" ht="26.4" x14ac:dyDescent="0.25">
      <c r="A50" s="132" t="s">
        <v>37</v>
      </c>
      <c r="B50" s="123">
        <v>208</v>
      </c>
      <c r="C50" s="6">
        <v>6</v>
      </c>
      <c r="D50" s="6">
        <v>0</v>
      </c>
      <c r="E50" s="6"/>
      <c r="F50" s="6"/>
      <c r="G50" s="6"/>
      <c r="H50" s="6"/>
      <c r="I50" s="6"/>
      <c r="J50" s="6">
        <v>0</v>
      </c>
      <c r="K50" s="6">
        <v>6</v>
      </c>
      <c r="L50" s="6">
        <v>0</v>
      </c>
      <c r="M50" s="6"/>
      <c r="N50" s="6">
        <v>0</v>
      </c>
      <c r="O50" s="6"/>
      <c r="P50" s="6"/>
    </row>
    <row r="51" spans="1:26" ht="26.4" x14ac:dyDescent="0.25">
      <c r="A51" s="128" t="s">
        <v>17</v>
      </c>
      <c r="B51" s="123">
        <v>209</v>
      </c>
      <c r="C51" s="6">
        <v>0</v>
      </c>
      <c r="D51" s="6">
        <v>0</v>
      </c>
      <c r="E51" s="6"/>
      <c r="F51" s="6"/>
      <c r="G51" s="6"/>
      <c r="H51" s="6"/>
      <c r="I51" s="6"/>
      <c r="J51" s="6">
        <v>0</v>
      </c>
      <c r="K51" s="6">
        <v>0</v>
      </c>
      <c r="L51" s="6">
        <v>0</v>
      </c>
      <c r="M51" s="6"/>
      <c r="N51" s="6">
        <v>0</v>
      </c>
      <c r="O51" s="6"/>
      <c r="P51" s="6"/>
    </row>
    <row r="52" spans="1:26" ht="13.2" x14ac:dyDescent="0.25">
      <c r="A52" s="122" t="s">
        <v>18</v>
      </c>
      <c r="B52" s="123">
        <v>210</v>
      </c>
      <c r="C52" s="6">
        <v>0</v>
      </c>
      <c r="D52" s="6">
        <v>0</v>
      </c>
      <c r="E52" s="6"/>
      <c r="F52" s="6"/>
      <c r="G52" s="6"/>
      <c r="H52" s="6"/>
      <c r="I52" s="6"/>
      <c r="J52" s="6">
        <v>0</v>
      </c>
      <c r="K52" s="6">
        <v>0</v>
      </c>
      <c r="L52" s="6">
        <v>0</v>
      </c>
      <c r="M52" s="6"/>
      <c r="N52" s="6">
        <v>0</v>
      </c>
      <c r="O52" s="6"/>
      <c r="P52" s="6"/>
    </row>
    <row r="53" spans="1:26" ht="39.6" x14ac:dyDescent="0.25">
      <c r="A53" s="122" t="s">
        <v>181</v>
      </c>
      <c r="B53" s="123">
        <v>211</v>
      </c>
      <c r="C53" s="6">
        <v>0</v>
      </c>
      <c r="D53" s="6">
        <v>0</v>
      </c>
      <c r="E53" s="6"/>
      <c r="F53" s="6"/>
      <c r="G53" s="6"/>
      <c r="H53" s="6"/>
      <c r="I53" s="6"/>
      <c r="J53" s="6">
        <v>0</v>
      </c>
      <c r="K53" s="6">
        <v>0</v>
      </c>
      <c r="L53" s="6">
        <v>0</v>
      </c>
      <c r="M53" s="6"/>
      <c r="N53" s="6">
        <v>0</v>
      </c>
      <c r="O53" s="6"/>
      <c r="P53" s="6"/>
    </row>
    <row r="54" spans="1:26" ht="39.6" x14ac:dyDescent="0.25">
      <c r="A54" s="133" t="s">
        <v>83</v>
      </c>
      <c r="B54" s="123">
        <v>212</v>
      </c>
      <c r="C54" s="6">
        <v>0</v>
      </c>
      <c r="D54" s="6">
        <v>0</v>
      </c>
      <c r="E54" s="6"/>
      <c r="F54" s="6"/>
      <c r="G54" s="6"/>
      <c r="H54" s="6"/>
      <c r="I54" s="6"/>
      <c r="J54" s="6">
        <v>0</v>
      </c>
      <c r="K54" s="6">
        <v>0</v>
      </c>
      <c r="L54" s="6">
        <v>0</v>
      </c>
      <c r="M54" s="6"/>
      <c r="N54" s="6">
        <v>0</v>
      </c>
      <c r="O54" s="6"/>
      <c r="P54" s="6"/>
    </row>
    <row r="55" spans="1:26" ht="26.4" x14ac:dyDescent="0.25">
      <c r="A55" s="134" t="s">
        <v>84</v>
      </c>
      <c r="B55" s="123">
        <v>213</v>
      </c>
      <c r="C55" s="6">
        <v>0</v>
      </c>
      <c r="D55" s="6">
        <v>0</v>
      </c>
      <c r="E55" s="6"/>
      <c r="F55" s="6"/>
      <c r="G55" s="6"/>
      <c r="H55" s="6"/>
      <c r="I55" s="6"/>
      <c r="J55" s="6">
        <v>0</v>
      </c>
      <c r="K55" s="6">
        <v>0</v>
      </c>
      <c r="L55" s="6">
        <v>0</v>
      </c>
      <c r="M55" s="6"/>
      <c r="N55" s="6">
        <v>0</v>
      </c>
      <c r="O55" s="6"/>
      <c r="P55" s="6"/>
    </row>
    <row r="56" spans="1:26" ht="26.4" x14ac:dyDescent="0.25">
      <c r="A56" s="135" t="s">
        <v>85</v>
      </c>
      <c r="B56" s="123">
        <v>214</v>
      </c>
      <c r="C56" s="6">
        <v>0</v>
      </c>
      <c r="D56" s="6">
        <v>0</v>
      </c>
      <c r="E56" s="6"/>
      <c r="F56" s="6"/>
      <c r="G56" s="6"/>
      <c r="H56" s="6"/>
      <c r="I56" s="6"/>
      <c r="J56" s="6">
        <v>0</v>
      </c>
      <c r="K56" s="6">
        <v>0</v>
      </c>
      <c r="L56" s="6">
        <v>0</v>
      </c>
      <c r="M56" s="6"/>
      <c r="N56" s="6">
        <v>0</v>
      </c>
      <c r="O56" s="6"/>
      <c r="P56" s="6"/>
    </row>
    <row r="57" spans="1:26" ht="26.4" x14ac:dyDescent="0.25">
      <c r="A57" s="136" t="s">
        <v>86</v>
      </c>
      <c r="B57" s="137">
        <v>215</v>
      </c>
      <c r="C57" s="138">
        <v>0</v>
      </c>
      <c r="D57" s="138">
        <v>0</v>
      </c>
      <c r="E57" s="138"/>
      <c r="F57" s="138"/>
      <c r="G57" s="138"/>
      <c r="H57" s="138"/>
      <c r="I57" s="138"/>
      <c r="J57" s="138">
        <v>0</v>
      </c>
      <c r="K57" s="138">
        <v>0</v>
      </c>
      <c r="L57" s="138">
        <v>0</v>
      </c>
      <c r="M57" s="138"/>
      <c r="N57" s="138">
        <v>0</v>
      </c>
      <c r="O57" s="138"/>
      <c r="P57" s="138"/>
    </row>
    <row r="58" spans="1:26" ht="36" x14ac:dyDescent="0.25">
      <c r="A58" s="268" t="s">
        <v>185</v>
      </c>
      <c r="B58" s="145" t="s">
        <v>186</v>
      </c>
      <c r="C58" s="269" t="s">
        <v>364</v>
      </c>
      <c r="D58" s="269"/>
      <c r="E58" s="269"/>
      <c r="F58" s="269"/>
      <c r="G58" s="269"/>
      <c r="H58" s="270"/>
      <c r="I58" s="270"/>
      <c r="J58" s="270"/>
      <c r="K58" s="270">
        <v>3</v>
      </c>
      <c r="L58" s="270"/>
      <c r="M58" s="270"/>
      <c r="N58" s="270"/>
      <c r="O58" s="270"/>
      <c r="P58" s="271"/>
      <c r="Q58" s="99"/>
      <c r="R58" s="99"/>
      <c r="S58" s="99"/>
      <c r="T58" s="99"/>
    </row>
    <row r="59" spans="1:26" ht="60" x14ac:dyDescent="0.25">
      <c r="A59" s="268" t="s">
        <v>187</v>
      </c>
      <c r="B59" s="145">
        <v>217</v>
      </c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1"/>
      <c r="Q59" s="101"/>
      <c r="R59" s="101"/>
      <c r="S59" s="101"/>
      <c r="T59" s="101"/>
      <c r="U59" s="102" t="s">
        <v>188</v>
      </c>
      <c r="V59" s="102"/>
      <c r="W59" s="102"/>
      <c r="X59" s="102"/>
      <c r="Y59" s="102"/>
      <c r="Z59" s="102"/>
    </row>
    <row r="60" spans="1:26" ht="48" x14ac:dyDescent="0.25">
      <c r="A60" s="268" t="s">
        <v>189</v>
      </c>
      <c r="B60" s="145">
        <v>218</v>
      </c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2"/>
      <c r="N60" s="272"/>
      <c r="O60" s="272"/>
      <c r="P60" s="273"/>
      <c r="Q60" s="101"/>
      <c r="R60" s="101"/>
      <c r="S60" s="101"/>
      <c r="T60" s="101"/>
    </row>
    <row r="61" spans="1:26" ht="24" x14ac:dyDescent="0.25">
      <c r="A61" s="268" t="s">
        <v>190</v>
      </c>
      <c r="B61" s="145">
        <v>219</v>
      </c>
      <c r="C61" s="270">
        <v>3</v>
      </c>
      <c r="D61" s="270"/>
      <c r="E61" s="270"/>
      <c r="F61" s="270"/>
      <c r="G61" s="270"/>
      <c r="H61" s="270"/>
      <c r="I61" s="270"/>
      <c r="J61" s="270"/>
      <c r="K61" s="270">
        <v>3</v>
      </c>
      <c r="L61" s="270"/>
      <c r="M61" s="270"/>
      <c r="N61" s="270"/>
      <c r="O61" s="272"/>
      <c r="P61" s="273"/>
      <c r="Q61" s="101"/>
      <c r="R61" s="101"/>
      <c r="S61" s="101"/>
      <c r="T61" s="101"/>
    </row>
    <row r="62" spans="1:26" ht="24" x14ac:dyDescent="0.25">
      <c r="A62" s="268" t="s">
        <v>191</v>
      </c>
      <c r="B62" s="145">
        <v>220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2"/>
      <c r="P62" s="273"/>
      <c r="Q62" s="99"/>
      <c r="R62" s="99"/>
      <c r="S62" s="99"/>
      <c r="T62" s="99"/>
    </row>
    <row r="63" spans="1:26" ht="13.2" x14ac:dyDescent="0.25">
      <c r="A63" s="268" t="s">
        <v>192</v>
      </c>
      <c r="B63" s="145">
        <v>221</v>
      </c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2"/>
      <c r="P63" s="273"/>
      <c r="Q63" s="99"/>
      <c r="R63" s="99"/>
      <c r="S63" s="99"/>
      <c r="T63" s="99"/>
    </row>
    <row r="64" spans="1:26" ht="26.4" x14ac:dyDescent="0.25">
      <c r="A64" s="122" t="s">
        <v>93</v>
      </c>
      <c r="B64" s="123">
        <v>222</v>
      </c>
      <c r="C64" s="272">
        <v>0</v>
      </c>
      <c r="D64" s="272">
        <v>0</v>
      </c>
      <c r="E64" s="272"/>
      <c r="F64" s="272"/>
      <c r="G64" s="272"/>
      <c r="H64" s="272"/>
      <c r="I64" s="272"/>
      <c r="J64" s="272">
        <v>0</v>
      </c>
      <c r="K64" s="272">
        <v>0</v>
      </c>
      <c r="L64" s="272">
        <v>0</v>
      </c>
      <c r="M64" s="272"/>
      <c r="N64" s="272"/>
      <c r="O64" s="272"/>
      <c r="P64" s="272"/>
    </row>
    <row r="65" spans="1:20" ht="12.75" customHeight="1" x14ac:dyDescent="0.25">
      <c r="A65" s="429" t="s">
        <v>199</v>
      </c>
      <c r="B65" s="429"/>
      <c r="C65" s="430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</row>
    <row r="66" spans="1:20" ht="26.4" x14ac:dyDescent="0.25">
      <c r="A66" s="131" t="s">
        <v>94</v>
      </c>
      <c r="B66" s="123">
        <v>301</v>
      </c>
      <c r="C66" s="6">
        <v>3566.5</v>
      </c>
      <c r="D66" s="6">
        <v>0</v>
      </c>
      <c r="E66" s="6"/>
      <c r="F66" s="6"/>
      <c r="G66" s="6"/>
      <c r="H66" s="6"/>
      <c r="I66" s="6"/>
      <c r="J66" s="6">
        <v>0</v>
      </c>
      <c r="K66" s="6">
        <v>3358.3</v>
      </c>
      <c r="L66" s="6">
        <v>0</v>
      </c>
      <c r="M66" s="6"/>
      <c r="N66" s="6">
        <v>0</v>
      </c>
      <c r="O66" s="6">
        <v>0</v>
      </c>
      <c r="P66" s="6">
        <v>208.2</v>
      </c>
    </row>
    <row r="67" spans="1:20" ht="66" x14ac:dyDescent="0.25">
      <c r="A67" s="124" t="s">
        <v>95</v>
      </c>
      <c r="B67" s="123">
        <v>302</v>
      </c>
      <c r="C67" s="6"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0" ht="52.8" x14ac:dyDescent="0.25">
      <c r="A68" s="124" t="s">
        <v>96</v>
      </c>
      <c r="B68" s="123">
        <v>303</v>
      </c>
      <c r="C68" s="6">
        <v>2559.5</v>
      </c>
      <c r="D68" s="6">
        <v>0</v>
      </c>
      <c r="E68" s="6"/>
      <c r="F68" s="6"/>
      <c r="G68" s="6"/>
      <c r="H68" s="6"/>
      <c r="I68" s="6"/>
      <c r="J68" s="6">
        <v>0</v>
      </c>
      <c r="K68" s="6">
        <v>2559.5</v>
      </c>
      <c r="L68" s="6">
        <v>0</v>
      </c>
      <c r="M68" s="6"/>
      <c r="N68" s="6"/>
      <c r="O68" s="6"/>
      <c r="P68" s="6"/>
    </row>
    <row r="69" spans="1:20" ht="66" x14ac:dyDescent="0.25">
      <c r="A69" s="124" t="s">
        <v>97</v>
      </c>
      <c r="B69" s="123">
        <v>304</v>
      </c>
      <c r="C69" s="6">
        <v>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20" ht="52.8" x14ac:dyDescent="0.25">
      <c r="A70" s="125" t="s">
        <v>98</v>
      </c>
      <c r="B70" s="123">
        <v>305</v>
      </c>
      <c r="C70" s="6">
        <v>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20" ht="52.8" x14ac:dyDescent="0.25">
      <c r="A71" s="125" t="s">
        <v>99</v>
      </c>
      <c r="B71" s="123">
        <v>306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20" ht="39.6" x14ac:dyDescent="0.25">
      <c r="A72" s="125" t="s">
        <v>200</v>
      </c>
      <c r="B72" s="123">
        <v>307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20" ht="52.8" x14ac:dyDescent="0.25">
      <c r="A73" s="125" t="s">
        <v>201</v>
      </c>
      <c r="B73" s="123">
        <v>308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06"/>
      <c r="R73" s="106"/>
      <c r="S73" s="106"/>
      <c r="T73" s="106"/>
    </row>
    <row r="74" spans="1:20" ht="26.4" x14ac:dyDescent="0.25">
      <c r="A74" s="122" t="s">
        <v>102</v>
      </c>
      <c r="B74" s="123">
        <v>309</v>
      </c>
      <c r="C74" s="6">
        <v>3514.6</v>
      </c>
      <c r="D74" s="6">
        <v>0</v>
      </c>
      <c r="E74" s="6"/>
      <c r="F74" s="6"/>
      <c r="G74" s="6"/>
      <c r="H74" s="6"/>
      <c r="I74" s="6"/>
      <c r="J74" s="6">
        <v>0</v>
      </c>
      <c r="K74" s="6">
        <v>3306.4</v>
      </c>
      <c r="L74" s="6">
        <v>0</v>
      </c>
      <c r="M74" s="6"/>
      <c r="N74" s="6">
        <v>0</v>
      </c>
      <c r="O74" s="6"/>
      <c r="P74" s="6">
        <v>208.2</v>
      </c>
    </row>
    <row r="75" spans="1:20" ht="66" x14ac:dyDescent="0.25">
      <c r="A75" s="122" t="s">
        <v>202</v>
      </c>
      <c r="B75" s="123">
        <v>310</v>
      </c>
      <c r="C75" s="6">
        <v>2559.5</v>
      </c>
      <c r="D75" s="272"/>
      <c r="E75" s="272"/>
      <c r="F75" s="272"/>
      <c r="G75" s="272"/>
      <c r="H75" s="272"/>
      <c r="I75" s="272"/>
      <c r="J75" s="272"/>
      <c r="K75" s="6">
        <v>2559.5</v>
      </c>
      <c r="L75" s="272"/>
      <c r="M75" s="272"/>
      <c r="N75" s="272"/>
      <c r="O75" s="272"/>
      <c r="P75" s="272"/>
      <c r="Q75" s="107"/>
      <c r="R75" s="107"/>
      <c r="S75" s="107"/>
      <c r="T75" s="107"/>
    </row>
    <row r="76" spans="1:20" ht="26.4" x14ac:dyDescent="0.25">
      <c r="A76" s="124" t="s">
        <v>104</v>
      </c>
      <c r="B76" s="123">
        <v>311</v>
      </c>
      <c r="C76" s="272">
        <v>0</v>
      </c>
      <c r="D76" s="272">
        <v>0</v>
      </c>
      <c r="E76" s="272"/>
      <c r="F76" s="272"/>
      <c r="G76" s="272"/>
      <c r="H76" s="272"/>
      <c r="I76" s="272"/>
      <c r="J76" s="272">
        <v>0</v>
      </c>
      <c r="K76" s="272">
        <v>0</v>
      </c>
      <c r="L76" s="272">
        <v>0</v>
      </c>
      <c r="M76" s="272"/>
      <c r="N76" s="272"/>
      <c r="O76" s="272"/>
      <c r="P76" s="272"/>
    </row>
    <row r="77" spans="1:20" ht="39.6" x14ac:dyDescent="0.25">
      <c r="A77" s="124" t="s">
        <v>105</v>
      </c>
      <c r="B77" s="123">
        <v>312</v>
      </c>
      <c r="C77" s="272">
        <v>0</v>
      </c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20" ht="39.6" x14ac:dyDescent="0.25">
      <c r="A78" s="124" t="s">
        <v>106</v>
      </c>
      <c r="B78" s="123">
        <v>313</v>
      </c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20" ht="62.25" customHeight="1" x14ac:dyDescent="0.25">
      <c r="A79" s="124" t="s">
        <v>107</v>
      </c>
      <c r="B79" s="123">
        <v>314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20" ht="39.6" x14ac:dyDescent="0.25">
      <c r="A80" s="142" t="s">
        <v>182</v>
      </c>
      <c r="B80" s="123">
        <v>315</v>
      </c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28" ht="39.6" x14ac:dyDescent="0.25">
      <c r="A81" s="142" t="s">
        <v>108</v>
      </c>
      <c r="B81" s="123">
        <v>316</v>
      </c>
      <c r="C81" s="6">
        <v>3514.6</v>
      </c>
      <c r="D81" s="272">
        <v>0</v>
      </c>
      <c r="E81" s="272"/>
      <c r="F81" s="272"/>
      <c r="G81" s="272"/>
      <c r="H81" s="272"/>
      <c r="I81" s="272"/>
      <c r="J81" s="272">
        <v>0</v>
      </c>
      <c r="K81" s="6">
        <v>3306.4</v>
      </c>
      <c r="L81" s="272">
        <v>0</v>
      </c>
      <c r="M81" s="272"/>
      <c r="N81" s="272">
        <v>0</v>
      </c>
      <c r="O81" s="272">
        <v>0</v>
      </c>
      <c r="P81" s="6">
        <v>208.2</v>
      </c>
    </row>
    <row r="82" spans="1:28" ht="26.4" x14ac:dyDescent="0.25">
      <c r="A82" s="128" t="s">
        <v>21</v>
      </c>
      <c r="B82" s="123">
        <v>317</v>
      </c>
      <c r="C82" s="272">
        <v>0</v>
      </c>
      <c r="D82" s="272">
        <v>0</v>
      </c>
      <c r="E82" s="272"/>
      <c r="F82" s="272"/>
      <c r="G82" s="272"/>
      <c r="H82" s="272"/>
      <c r="I82" s="272"/>
      <c r="J82" s="272">
        <v>0</v>
      </c>
      <c r="K82" s="272">
        <v>0</v>
      </c>
      <c r="L82" s="272">
        <v>0</v>
      </c>
      <c r="M82" s="272"/>
      <c r="N82" s="272">
        <v>0</v>
      </c>
      <c r="O82" s="272">
        <v>0</v>
      </c>
      <c r="P82" s="272">
        <v>0</v>
      </c>
    </row>
    <row r="83" spans="1:28" ht="13.2" x14ac:dyDescent="0.25">
      <c r="A83" s="122" t="s">
        <v>22</v>
      </c>
      <c r="B83" s="123">
        <v>318</v>
      </c>
      <c r="C83" s="272">
        <v>0</v>
      </c>
      <c r="D83" s="272">
        <v>0</v>
      </c>
      <c r="E83" s="272"/>
      <c r="F83" s="272"/>
      <c r="G83" s="272"/>
      <c r="H83" s="272"/>
      <c r="I83" s="272"/>
      <c r="J83" s="272">
        <v>0</v>
      </c>
      <c r="K83" s="272">
        <v>0</v>
      </c>
      <c r="L83" s="272">
        <v>0</v>
      </c>
      <c r="M83" s="272"/>
      <c r="N83" s="272">
        <v>0</v>
      </c>
      <c r="O83" s="272">
        <v>0</v>
      </c>
      <c r="P83" s="272">
        <v>0</v>
      </c>
    </row>
    <row r="84" spans="1:28" ht="39.6" x14ac:dyDescent="0.25">
      <c r="A84" s="122" t="s">
        <v>193</v>
      </c>
      <c r="B84" s="123">
        <v>319</v>
      </c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107"/>
      <c r="R84" s="107"/>
      <c r="S84" s="107"/>
      <c r="T84" s="107"/>
    </row>
    <row r="85" spans="1:28" ht="39.6" x14ac:dyDescent="0.25">
      <c r="A85" s="122" t="s">
        <v>194</v>
      </c>
      <c r="B85" s="123">
        <v>320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107"/>
      <c r="R85" s="107"/>
      <c r="S85" s="107"/>
      <c r="T85" s="107"/>
    </row>
    <row r="86" spans="1:28" ht="26.4" x14ac:dyDescent="0.25">
      <c r="A86" s="122" t="s">
        <v>109</v>
      </c>
      <c r="B86" s="123">
        <v>321</v>
      </c>
      <c r="C86" s="272">
        <v>49.8</v>
      </c>
      <c r="D86" s="272">
        <v>0</v>
      </c>
      <c r="E86" s="272"/>
      <c r="F86" s="272"/>
      <c r="G86" s="272"/>
      <c r="H86" s="272"/>
      <c r="I86" s="272"/>
      <c r="J86" s="272">
        <v>0</v>
      </c>
      <c r="K86" s="272">
        <v>49.8</v>
      </c>
      <c r="L86" s="272">
        <v>0</v>
      </c>
      <c r="M86" s="272"/>
      <c r="N86" s="272">
        <v>0</v>
      </c>
      <c r="O86" s="272">
        <v>0</v>
      </c>
      <c r="P86" s="272">
        <v>0</v>
      </c>
    </row>
    <row r="87" spans="1:28" ht="26.4" x14ac:dyDescent="0.25">
      <c r="A87" s="122" t="s">
        <v>110</v>
      </c>
      <c r="B87" s="123">
        <v>322</v>
      </c>
      <c r="C87" s="272">
        <v>0</v>
      </c>
      <c r="D87" s="272">
        <v>0</v>
      </c>
      <c r="E87" s="272"/>
      <c r="F87" s="272"/>
      <c r="G87" s="272"/>
      <c r="H87" s="272"/>
      <c r="I87" s="272"/>
      <c r="J87" s="272">
        <v>0</v>
      </c>
      <c r="K87" s="272">
        <v>0</v>
      </c>
      <c r="L87" s="272">
        <v>0</v>
      </c>
      <c r="M87" s="272"/>
      <c r="N87" s="272">
        <v>0</v>
      </c>
      <c r="O87" s="272">
        <v>0</v>
      </c>
      <c r="P87" s="272">
        <v>0</v>
      </c>
    </row>
    <row r="88" spans="1:28" ht="26.4" x14ac:dyDescent="0.25">
      <c r="A88" s="128" t="s">
        <v>14</v>
      </c>
      <c r="B88" s="123">
        <v>323</v>
      </c>
      <c r="C88" s="274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</row>
    <row r="89" spans="1:28" ht="26.4" x14ac:dyDescent="0.25">
      <c r="A89" s="128" t="s">
        <v>72</v>
      </c>
      <c r="B89" s="145">
        <v>324</v>
      </c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</row>
    <row r="90" spans="1:28" ht="39.6" x14ac:dyDescent="0.25">
      <c r="A90" s="128" t="s">
        <v>73</v>
      </c>
      <c r="B90" s="145">
        <v>325</v>
      </c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</row>
    <row r="91" spans="1:28" ht="13.2" x14ac:dyDescent="0.25">
      <c r="A91" s="122" t="s">
        <v>15</v>
      </c>
      <c r="B91" s="145">
        <v>326</v>
      </c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</row>
    <row r="92" spans="1:28" ht="147.75" customHeight="1" x14ac:dyDescent="0.25">
      <c r="A92" s="122" t="s">
        <v>195</v>
      </c>
      <c r="B92" s="145">
        <v>327</v>
      </c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107"/>
      <c r="R92" s="107"/>
      <c r="S92" s="107"/>
      <c r="T92" s="107"/>
    </row>
    <row r="93" spans="1:28" ht="12.75" customHeight="1" x14ac:dyDescent="0.25">
      <c r="A93" s="429" t="s">
        <v>127</v>
      </c>
      <c r="B93" s="429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429"/>
      <c r="O93" s="429"/>
      <c r="P93" s="429"/>
    </row>
    <row r="94" spans="1:28" ht="12.75" customHeight="1" x14ac:dyDescent="0.25">
      <c r="A94" s="472" t="s">
        <v>128</v>
      </c>
      <c r="B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</row>
    <row r="95" spans="1:28" ht="66" x14ac:dyDescent="0.25">
      <c r="A95" s="125" t="s">
        <v>117</v>
      </c>
      <c r="B95" s="145" t="s">
        <v>23</v>
      </c>
      <c r="C95" s="6">
        <v>2</v>
      </c>
      <c r="D95" s="6">
        <v>0</v>
      </c>
      <c r="E95" s="6"/>
      <c r="F95" s="6"/>
      <c r="G95" s="6"/>
      <c r="H95" s="6"/>
      <c r="I95" s="6"/>
      <c r="J95" s="6"/>
      <c r="K95" s="6">
        <v>2</v>
      </c>
      <c r="L95" s="6"/>
      <c r="M95" s="6"/>
      <c r="N95" s="6"/>
      <c r="O95" s="6"/>
      <c r="P95" s="6"/>
    </row>
    <row r="96" spans="1:28" ht="79.2" x14ac:dyDescent="0.25">
      <c r="A96" s="125" t="s">
        <v>203</v>
      </c>
      <c r="B96" s="145" t="s">
        <v>24</v>
      </c>
      <c r="C96" s="272">
        <v>1</v>
      </c>
      <c r="D96" s="199"/>
      <c r="E96" s="199"/>
      <c r="F96" s="199"/>
      <c r="G96" s="6"/>
      <c r="H96" s="6"/>
      <c r="I96" s="6"/>
      <c r="J96" s="6"/>
      <c r="K96" s="6">
        <v>1</v>
      </c>
      <c r="L96" s="6"/>
      <c r="M96" s="6"/>
      <c r="N96" s="6"/>
      <c r="O96" s="6"/>
      <c r="P96" s="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52.8" x14ac:dyDescent="0.25">
      <c r="A97" s="125" t="s">
        <v>204</v>
      </c>
      <c r="B97" s="145" t="s">
        <v>26</v>
      </c>
      <c r="C97" s="272">
        <v>2</v>
      </c>
      <c r="D97" s="199"/>
      <c r="E97" s="199"/>
      <c r="F97" s="199"/>
      <c r="G97" s="6"/>
      <c r="H97" s="6"/>
      <c r="I97" s="6"/>
      <c r="J97" s="6"/>
      <c r="K97" s="6">
        <v>2</v>
      </c>
      <c r="L97" s="6"/>
      <c r="M97" s="6"/>
      <c r="N97" s="6"/>
      <c r="O97" s="6"/>
      <c r="P97" s="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05.6" x14ac:dyDescent="0.25">
      <c r="A98" s="125" t="s">
        <v>205</v>
      </c>
      <c r="B98" s="145" t="s">
        <v>206</v>
      </c>
      <c r="C98" s="272">
        <v>1</v>
      </c>
      <c r="D98" s="199"/>
      <c r="E98" s="199"/>
      <c r="F98" s="199"/>
      <c r="G98" s="6"/>
      <c r="H98" s="6"/>
      <c r="I98" s="6"/>
      <c r="J98" s="6"/>
      <c r="K98" s="6">
        <v>1</v>
      </c>
      <c r="L98" s="6"/>
      <c r="M98" s="6"/>
      <c r="N98" s="6"/>
      <c r="O98" s="6"/>
      <c r="P98" s="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2.75" customHeight="1" x14ac:dyDescent="0.25">
      <c r="A99" s="429" t="s">
        <v>130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</row>
    <row r="100" spans="1:28" ht="79.2" x14ac:dyDescent="0.25">
      <c r="A100" s="122" t="s">
        <v>118</v>
      </c>
      <c r="B100" s="145" t="s">
        <v>27</v>
      </c>
      <c r="C100" s="6">
        <v>5</v>
      </c>
      <c r="D100" s="6">
        <v>0</v>
      </c>
      <c r="E100" s="6"/>
      <c r="F100" s="6"/>
      <c r="G100" s="6"/>
      <c r="H100" s="6"/>
      <c r="I100" s="6"/>
      <c r="J100" s="6"/>
      <c r="K100" s="6">
        <v>5</v>
      </c>
      <c r="L100" s="6"/>
      <c r="M100" s="6"/>
      <c r="N100" s="6"/>
      <c r="O100" s="6"/>
      <c r="P100" s="6"/>
    </row>
    <row r="101" spans="1:28" ht="39.6" x14ac:dyDescent="0.25">
      <c r="A101" s="122" t="s">
        <v>131</v>
      </c>
      <c r="B101" s="145" t="s">
        <v>28</v>
      </c>
      <c r="C101" s="6">
        <v>0</v>
      </c>
      <c r="D101" s="6">
        <v>0</v>
      </c>
      <c r="E101" s="6"/>
      <c r="F101" s="6"/>
      <c r="G101" s="6"/>
      <c r="H101" s="6"/>
      <c r="I101" s="6"/>
      <c r="J101" s="6"/>
      <c r="K101" s="6">
        <v>0</v>
      </c>
      <c r="L101" s="6"/>
      <c r="M101" s="6"/>
      <c r="N101" s="6"/>
      <c r="O101" s="6"/>
      <c r="P101" s="6"/>
    </row>
    <row r="102" spans="1:28" ht="52.8" x14ac:dyDescent="0.25">
      <c r="A102" s="122" t="s">
        <v>119</v>
      </c>
      <c r="B102" s="145" t="s">
        <v>29</v>
      </c>
      <c r="C102" s="6"/>
      <c r="D102" s="6"/>
      <c r="E102" s="6"/>
      <c r="F102" s="6"/>
      <c r="G102" s="6"/>
      <c r="H102" s="6"/>
      <c r="I102" s="6"/>
      <c r="J102" s="6"/>
      <c r="K102" s="6">
        <v>0</v>
      </c>
      <c r="L102" s="6"/>
      <c r="M102" s="6"/>
      <c r="N102" s="6"/>
      <c r="O102" s="6"/>
      <c r="P102" s="6"/>
    </row>
    <row r="103" spans="1:28" ht="13.2" x14ac:dyDescent="0.25">
      <c r="A103" s="122" t="s">
        <v>120</v>
      </c>
      <c r="B103" s="145" t="s">
        <v>30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>
        <v>0</v>
      </c>
      <c r="L103" s="6"/>
      <c r="M103" s="6"/>
      <c r="N103" s="6"/>
      <c r="O103" s="6"/>
      <c r="P103" s="6"/>
    </row>
    <row r="104" spans="1:28" ht="39.6" x14ac:dyDescent="0.25">
      <c r="A104" s="122" t="s">
        <v>207</v>
      </c>
      <c r="B104" s="145" t="s">
        <v>31</v>
      </c>
      <c r="C104" s="272">
        <v>2</v>
      </c>
      <c r="D104" s="192"/>
      <c r="E104" s="192"/>
      <c r="F104" s="192"/>
      <c r="G104" s="6"/>
      <c r="H104" s="6"/>
      <c r="I104" s="6"/>
      <c r="J104" s="6"/>
      <c r="K104" s="6">
        <v>2</v>
      </c>
      <c r="L104" s="6"/>
      <c r="M104" s="6"/>
      <c r="N104" s="6"/>
      <c r="O104" s="6"/>
      <c r="P104" s="6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</row>
    <row r="105" spans="1:28" ht="12.75" customHeight="1" x14ac:dyDescent="0.25">
      <c r="A105" s="429" t="s">
        <v>132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29"/>
      <c r="P105" s="429"/>
    </row>
    <row r="106" spans="1:28" ht="13.2" x14ac:dyDescent="0.25">
      <c r="A106" s="122" t="s">
        <v>123</v>
      </c>
      <c r="B106" s="145" t="s">
        <v>33</v>
      </c>
      <c r="C106" s="6">
        <v>14460.7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28" ht="66" x14ac:dyDescent="0.25">
      <c r="A107" s="122" t="s">
        <v>208</v>
      </c>
      <c r="B107" s="145" t="s">
        <v>34</v>
      </c>
      <c r="C107" s="6">
        <v>2590.8000000000002</v>
      </c>
      <c r="D107" s="6">
        <v>0</v>
      </c>
      <c r="E107" s="6"/>
      <c r="F107" s="6"/>
      <c r="G107" s="6"/>
      <c r="H107" s="6"/>
      <c r="I107" s="6"/>
      <c r="J107" s="6"/>
      <c r="K107" s="6">
        <v>2590.8000000000002</v>
      </c>
      <c r="L107" s="6"/>
      <c r="M107" s="6"/>
      <c r="N107" s="6"/>
      <c r="O107" s="6"/>
      <c r="P107" s="6"/>
    </row>
    <row r="108" spans="1:28" ht="79.2" x14ac:dyDescent="0.25">
      <c r="A108" s="122" t="s">
        <v>209</v>
      </c>
      <c r="B108" s="145" t="s">
        <v>35</v>
      </c>
      <c r="C108" s="272">
        <v>1792</v>
      </c>
      <c r="D108" s="192"/>
      <c r="E108" s="192"/>
      <c r="F108" s="192"/>
      <c r="G108" s="6"/>
      <c r="H108" s="6"/>
      <c r="I108" s="6"/>
      <c r="J108" s="6"/>
      <c r="K108" s="6">
        <v>1792</v>
      </c>
      <c r="L108" s="6"/>
      <c r="M108" s="6"/>
      <c r="N108" s="6"/>
      <c r="O108" s="6"/>
      <c r="P108" s="6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</row>
    <row r="109" spans="1:28" ht="52.8" x14ac:dyDescent="0.25">
      <c r="A109" s="125" t="s">
        <v>125</v>
      </c>
      <c r="B109" s="145" t="s">
        <v>36</v>
      </c>
      <c r="C109" s="6">
        <v>2538.9</v>
      </c>
      <c r="D109" s="6">
        <v>0</v>
      </c>
      <c r="E109" s="6"/>
      <c r="F109" s="6"/>
      <c r="G109" s="6"/>
      <c r="H109" s="6"/>
      <c r="I109" s="6"/>
      <c r="J109" s="6"/>
      <c r="K109" s="6">
        <v>2538.9</v>
      </c>
      <c r="L109" s="6"/>
      <c r="M109" s="6"/>
      <c r="N109" s="6"/>
      <c r="O109" s="6"/>
      <c r="P109" s="6"/>
    </row>
    <row r="110" spans="1:28" ht="92.4" x14ac:dyDescent="0.25">
      <c r="A110" s="125" t="s">
        <v>210</v>
      </c>
      <c r="B110" s="145" t="s">
        <v>134</v>
      </c>
      <c r="C110" s="6">
        <v>1792</v>
      </c>
      <c r="D110" s="199"/>
      <c r="E110" s="199"/>
      <c r="F110" s="199"/>
      <c r="G110" s="6"/>
      <c r="H110" s="6"/>
      <c r="I110" s="6"/>
      <c r="J110" s="6"/>
      <c r="K110" s="6">
        <v>1792</v>
      </c>
      <c r="L110" s="6"/>
      <c r="M110" s="6"/>
      <c r="N110" s="6"/>
      <c r="O110" s="6"/>
      <c r="P110" s="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2.75" customHeight="1" x14ac:dyDescent="0.25">
      <c r="A111" s="148" t="s">
        <v>291</v>
      </c>
      <c r="B111" s="149" t="s">
        <v>292</v>
      </c>
      <c r="C111" s="150"/>
      <c r="D111" s="150"/>
      <c r="E111" s="150"/>
      <c r="F111" s="150"/>
      <c r="G111" s="138"/>
      <c r="H111" s="138"/>
      <c r="I111" s="138"/>
      <c r="J111" s="138"/>
      <c r="K111" s="138">
        <v>0</v>
      </c>
      <c r="L111" s="138"/>
      <c r="M111" s="150"/>
      <c r="N111" s="150"/>
      <c r="O111" s="150"/>
      <c r="P111" s="150"/>
    </row>
    <row r="112" spans="1:28" ht="12.75" customHeight="1" x14ac:dyDescent="0.25">
      <c r="A112" s="473" t="s">
        <v>135</v>
      </c>
      <c r="B112" s="473"/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</row>
    <row r="113" spans="1:16" ht="13.2" x14ac:dyDescent="0.25">
      <c r="A113" s="474" t="s">
        <v>136</v>
      </c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</row>
    <row r="114" spans="1:16" ht="52.8" x14ac:dyDescent="0.25">
      <c r="A114" s="125" t="s">
        <v>111</v>
      </c>
      <c r="B114" s="145" t="s">
        <v>137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66" x14ac:dyDescent="0.25">
      <c r="A115" s="125" t="s">
        <v>112</v>
      </c>
      <c r="B115" s="145" t="s">
        <v>138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6.4" x14ac:dyDescent="0.25">
      <c r="A116" s="125" t="s">
        <v>142</v>
      </c>
      <c r="B116" s="145" t="s">
        <v>139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26.4" x14ac:dyDescent="0.25">
      <c r="A117" s="125" t="s">
        <v>143</v>
      </c>
      <c r="B117" s="145" t="s">
        <v>140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 customHeight="1" x14ac:dyDescent="0.25">
      <c r="A118" s="125" t="s">
        <v>144</v>
      </c>
      <c r="B118" s="145" t="s">
        <v>141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2" x14ac:dyDescent="0.25">
      <c r="A119" s="474" t="s">
        <v>145</v>
      </c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</row>
    <row r="120" spans="1:16" ht="66" x14ac:dyDescent="0.25">
      <c r="A120" s="125" t="s">
        <v>113</v>
      </c>
      <c r="B120" s="145" t="s">
        <v>146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66" x14ac:dyDescent="0.25">
      <c r="A121" s="125" t="s">
        <v>114</v>
      </c>
      <c r="B121" s="145" t="s">
        <v>147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26.4" x14ac:dyDescent="0.25">
      <c r="A122" s="125" t="s">
        <v>151</v>
      </c>
      <c r="B122" s="145" t="s">
        <v>148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26.4" x14ac:dyDescent="0.25">
      <c r="A123" s="125" t="s">
        <v>152</v>
      </c>
      <c r="B123" s="145" t="s">
        <v>149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 customHeight="1" x14ac:dyDescent="0.25">
      <c r="A124" s="125" t="s">
        <v>153</v>
      </c>
      <c r="B124" s="145" t="s">
        <v>150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2" x14ac:dyDescent="0.25">
      <c r="A125" s="473" t="s">
        <v>154</v>
      </c>
      <c r="B125" s="475"/>
      <c r="C125" s="475"/>
      <c r="D125" s="475"/>
      <c r="E125" s="475"/>
      <c r="F125" s="475"/>
      <c r="G125" s="475"/>
      <c r="H125" s="475"/>
      <c r="I125" s="475"/>
      <c r="J125" s="475"/>
      <c r="K125" s="475"/>
      <c r="L125" s="475"/>
      <c r="M125" s="475"/>
      <c r="N125" s="475"/>
      <c r="O125" s="475"/>
      <c r="P125" s="475"/>
    </row>
    <row r="126" spans="1:16" ht="66" x14ac:dyDescent="0.25">
      <c r="A126" s="125" t="s">
        <v>115</v>
      </c>
      <c r="B126" s="145" t="s">
        <v>155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66" x14ac:dyDescent="0.25">
      <c r="A127" s="125" t="s">
        <v>116</v>
      </c>
      <c r="B127" s="145" t="s">
        <v>156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26.4" x14ac:dyDescent="0.25">
      <c r="A128" s="125" t="s">
        <v>160</v>
      </c>
      <c r="B128" s="145" t="s">
        <v>157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26.4" x14ac:dyDescent="0.25">
      <c r="A129" s="125" t="s">
        <v>161</v>
      </c>
      <c r="B129" s="145" t="s">
        <v>158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26.4" x14ac:dyDescent="0.25">
      <c r="A130" s="125" t="s">
        <v>162</v>
      </c>
      <c r="B130" s="145" t="s">
        <v>159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x14ac:dyDescent="0.25">
      <c r="A131" s="94" t="s">
        <v>42</v>
      </c>
    </row>
    <row r="133" spans="1:16" ht="28.2" x14ac:dyDescent="0.3">
      <c r="A133" s="115" t="s">
        <v>163</v>
      </c>
      <c r="B133" s="97"/>
      <c r="C133" s="97"/>
      <c r="D133" s="469"/>
      <c r="E133" s="469"/>
      <c r="F133" s="469"/>
      <c r="G133" s="469"/>
      <c r="H133" s="469"/>
      <c r="I133" s="469"/>
    </row>
    <row r="134" spans="1:16" ht="15.6" x14ac:dyDescent="0.3">
      <c r="B134" s="97"/>
      <c r="C134" s="97"/>
      <c r="D134" s="97"/>
      <c r="E134" s="97"/>
      <c r="F134" s="97"/>
      <c r="G134" s="97"/>
      <c r="H134" s="97"/>
      <c r="I134" s="97"/>
    </row>
    <row r="135" spans="1:16" ht="15.6" x14ac:dyDescent="0.3">
      <c r="B135" s="97"/>
      <c r="C135" s="97"/>
      <c r="D135" s="469"/>
      <c r="E135" s="469"/>
      <c r="F135" s="469"/>
      <c r="G135" s="470"/>
      <c r="H135" s="469"/>
      <c r="I135" s="469"/>
      <c r="J135" s="469"/>
    </row>
    <row r="136" spans="1:16" ht="15.6" x14ac:dyDescent="0.3">
      <c r="B136" s="97"/>
      <c r="C136" s="97"/>
      <c r="D136" s="469"/>
      <c r="E136" s="469"/>
      <c r="F136" s="469"/>
      <c r="G136" s="97"/>
      <c r="H136" s="97"/>
      <c r="I136" s="97"/>
    </row>
  </sheetData>
  <mergeCells count="31">
    <mergeCell ref="D135:F135"/>
    <mergeCell ref="G135:J135"/>
    <mergeCell ref="D136:F136"/>
    <mergeCell ref="A105:P105"/>
    <mergeCell ref="A112:P112"/>
    <mergeCell ref="D133:F133"/>
    <mergeCell ref="G133:I133"/>
    <mergeCell ref="A113:P113"/>
    <mergeCell ref="A119:P119"/>
    <mergeCell ref="A125:P125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6:P6"/>
    <mergeCell ref="K1:P1"/>
    <mergeCell ref="A2:P2"/>
    <mergeCell ref="A3:P3"/>
    <mergeCell ref="A4:P4"/>
    <mergeCell ref="A5:P5"/>
  </mergeCells>
  <hyperlinks>
    <hyperlink ref="A32" location="Par297" display="Par297"/>
  </hyperlinks>
  <pageMargins left="0.19685039370078741" right="0.19685039370078741" top="0.39370078740157483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АГ</vt:lpstr>
      <vt:lpstr>Госвет</vt:lpstr>
      <vt:lpstr>ГЖИ</vt:lpstr>
      <vt:lpstr>ГК ЧС</vt:lpstr>
      <vt:lpstr>ГС</vt:lpstr>
      <vt:lpstr>КСП</vt:lpstr>
      <vt:lpstr>Минздрав</vt:lpstr>
      <vt:lpstr>Минимущ</vt:lpstr>
      <vt:lpstr>Мининформ</vt:lpstr>
      <vt:lpstr>Минкульт</vt:lpstr>
      <vt:lpstr>Минобр</vt:lpstr>
      <vt:lpstr>Минприр</vt:lpstr>
      <vt:lpstr>Минсельхоз</vt:lpstr>
      <vt:lpstr>минстрой</vt:lpstr>
      <vt:lpstr>минтранс</vt:lpstr>
      <vt:lpstr>минспорт</vt:lpstr>
      <vt:lpstr>Минфин</vt:lpstr>
      <vt:lpstr>минюст</vt:lpstr>
      <vt:lpstr>ГС тарифам</vt:lpstr>
      <vt:lpstr>госохотрыб</vt:lpstr>
      <vt:lpstr>ГС занятости</vt:lpstr>
      <vt:lpstr>Гостех</vt:lpstr>
      <vt:lpstr>ЦИК</vt:lpstr>
      <vt:lpstr>Минэк</vt:lpstr>
      <vt:lpstr>СВОД</vt:lpstr>
      <vt:lpstr>БЭ</vt:lpstr>
      <vt:lpstr>Лист1</vt:lpstr>
      <vt:lpstr>Лист2</vt:lpstr>
      <vt:lpstr>АГ!Заголовки_для_печати</vt:lpstr>
      <vt:lpstr>БЭ!Заголовки_для_печати</vt:lpstr>
      <vt:lpstr>ГЖИ!Заголовки_для_печати</vt:lpstr>
      <vt:lpstr>'ГК ЧС'!Заголовки_для_печати</vt:lpstr>
      <vt:lpstr>Госвет!Заголовки_для_печати</vt:lpstr>
      <vt:lpstr>госохотрыб!Заголовки_для_печати</vt:lpstr>
      <vt:lpstr>Гостех!Заголовки_для_печати</vt:lpstr>
      <vt:lpstr>ГС!Заголовки_для_печати</vt:lpstr>
      <vt:lpstr>'ГС занятости'!Заголовки_для_печати</vt:lpstr>
      <vt:lpstr>'ГС тарифам'!Заголовки_для_печати</vt:lpstr>
      <vt:lpstr>КСП!Заголовки_для_печати</vt:lpstr>
      <vt:lpstr>Минздрав!Заголовки_для_печати</vt:lpstr>
      <vt:lpstr>Минимущ!Заголовки_для_печати</vt:lpstr>
      <vt:lpstr>Мининформ!Заголовки_для_печати</vt:lpstr>
      <vt:lpstr>Минкульт!Заголовки_для_печати</vt:lpstr>
      <vt:lpstr>Минобр!Заголовки_для_печати</vt:lpstr>
      <vt:lpstr>Минприр!Заголовки_для_печати</vt:lpstr>
      <vt:lpstr>Минсельхоз!Заголовки_для_печати</vt:lpstr>
      <vt:lpstr>минспорт!Заголовки_для_печати</vt:lpstr>
      <vt:lpstr>минстрой!Заголовки_для_печати</vt:lpstr>
      <vt:lpstr>минтранс!Заголовки_для_печати</vt:lpstr>
      <vt:lpstr>Минфин!Заголовки_для_печати</vt:lpstr>
      <vt:lpstr>Минэк!Заголовки_для_печати</vt:lpstr>
      <vt:lpstr>минюст!Заголовки_для_печати</vt:lpstr>
      <vt:lpstr>СВОД!Заголовки_для_печати</vt:lpstr>
      <vt:lpstr>ЦИК!Заголовки_для_печати</vt:lpstr>
      <vt:lpstr>БЭ!Область_печати</vt:lpstr>
      <vt:lpstr>СВОД!Область_печати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economy47</dc:creator>
  <cp:lastModifiedBy>economy12 (Павлова Т.А.)</cp:lastModifiedBy>
  <cp:lastPrinted>2015-10-14T11:13:19Z</cp:lastPrinted>
  <dcterms:created xsi:type="dcterms:W3CDTF">2011-06-20T11:27:08Z</dcterms:created>
  <dcterms:modified xsi:type="dcterms:W3CDTF">2015-10-14T11:19:01Z</dcterms:modified>
</cp:coreProperties>
</file>